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140 - Rekonstrukce m..." sheetId="2" r:id="rId2"/>
  </sheets>
  <definedNames>
    <definedName name="_xlnm.Print_Area" localSheetId="0">'Rekapitulace stavby'!$D$4:$AO$76,'Rekapitulace stavby'!$C$82:$AQ$96</definedName>
    <definedName name="_xlnm._FilterDatabase" localSheetId="1" hidden="1">'2023-140 - Rekonstrukce m...'!$C$128:$K$468</definedName>
    <definedName name="_xlnm.Print_Area" localSheetId="1">'2023-140 - Rekonstrukce m...'!$C$4:$J$76,'2023-140 - Rekonstrukce m...'!$C$82:$J$112,'2023-140 - Rekonstrukce m...'!$C$118:$K$468</definedName>
    <definedName name="_xlnm.Print_Titles" localSheetId="0">'Rekapitulace stavby'!$92:$92</definedName>
    <definedName name="_xlnm.Print_Titles" localSheetId="1">'2023-140 - Rekonstrukce m...'!$128:$128</definedName>
  </definedNames>
  <calcPr fullCalcOnLoad="1"/>
</workbook>
</file>

<file path=xl/sharedStrings.xml><?xml version="1.0" encoding="utf-8"?>
<sst xmlns="http://schemas.openxmlformats.org/spreadsheetml/2006/main" count="3141" uniqueCount="680">
  <si>
    <t>Export Komplet</t>
  </si>
  <si>
    <t/>
  </si>
  <si>
    <t>2.0</t>
  </si>
  <si>
    <t>ZAMOK</t>
  </si>
  <si>
    <t>False</t>
  </si>
  <si>
    <t>{2b8029e9-db05-4d22-a6d0-ce79f3a30164}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</si>
  <si>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</si>
  <si>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</si>
  <si>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</si>
  <si>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</si>
  <si>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</si>
  <si>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</si>
  <si>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</si>
  <si>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</si>
  <si>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2023/140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</si>
  <si>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</si>
  <si>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</si>
  <si>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mostu Babylon</t>
  </si>
  <si>
    <t>KSO:</t>
  </si>
  <si>
    <t>CC-CZ:</t>
  </si>
  <si>
    <t>Místo:</t>
  </si>
  <si>
    <t xml:space="preserve"> </t>
  </si>
  <si>
    <t>Datum:</t>
  </si>
  <si>
    <t>30. 11. 2023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</si>
  <si>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</si>
  <si>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</si>
  <si>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</si>
  <si>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</si>
  <si>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</si>
  <si>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</si>
  <si>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</si>
  <si>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</si>
  <si>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</si>
  <si>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</si>
  <si>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</si>
  <si>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</si>
  <si>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</si>
  <si>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</si>
  <si>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</si>
  <si>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</si>
  <si>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</si>
  <si>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</si>
  <si>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</si>
  <si>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</si>
  <si>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</si>
  <si>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</si>
  <si>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</si>
  <si>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</si>
  <si>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</si>
  <si>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</si>
  <si>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</si>
  <si>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</si>
  <si>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</si>
  <si>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</si>
  <si>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</si>
  <si>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</si>
  <si>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</si>
  <si>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</si>
  <si>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</si>
  <si>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</si>
  <si>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</si>
  <si>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</si>
  <si>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</si>
  <si>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</si>
  <si>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</si>
  <si>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</si>
  <si>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</si>
  <si>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</si>
  <si>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</si>
  <si>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</si>
  <si>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</si>
  <si>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</si>
  <si>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</si>
  <si>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</si>
  <si>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</si>
  <si>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</si>
  <si>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</si>
  <si>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</si>
  <si>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</si>
  <si>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</si>
  <si>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</si>
  <si>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</si>
  <si>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</si>
  <si>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</si>
  <si>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</si>
  <si>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</si>
  <si>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</si>
  <si>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</si>
  <si>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2 - Zakládání</t>
  </si>
  <si>
    <t>3 - Svislé a kompletní konstrukce</t>
  </si>
  <si>
    <t>4 - Vodorovné konstrukce</t>
  </si>
  <si>
    <t>5 - Komunikace pozemní</t>
  </si>
  <si>
    <t>6 - Úpravy povrchů, podlahy a osazování výplní</t>
  </si>
  <si>
    <t>9 - Ostatní konstrukce a práce, bourání</t>
  </si>
  <si>
    <t>997 - Přesun sutě</t>
  </si>
  <si>
    <t>998 - Přesun hmot</t>
  </si>
  <si>
    <t>711 - Izolace proti vodě, vlhkosti a plynům</t>
  </si>
  <si>
    <t>PSV - Práce a dodávky PSV</t>
  </si>
  <si>
    <t xml:space="preserve">    789 - Povrchové úpravy ocelových konstrukcí a technologických zařízení</t>
  </si>
  <si>
    <t>VRN - Vedlejší rozpočtové náklady</t>
  </si>
  <si>
    <t xml:space="preserve">    VRN2 - Příprava staveniště</t>
  </si>
  <si>
    <t>VRN1 - Průzkumné, geodetické a projektové práce</t>
  </si>
  <si>
    <t>VRN3 - Zařízení staveniště</t>
  </si>
  <si>
    <t>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</si>
  <si>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</si>
  <si>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</si>
  <si>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</si>
  <si>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</si>
  <si>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</si>
  <si>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</si>
  <si>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</si>
  <si>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</si>
  <si>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</si>
  <si>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</si>
  <si>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</si>
  <si>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</si>
  <si>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</si>
  <si>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</si>
  <si>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</si>
  <si>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</si>
  <si>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113107182</t>
  </si>
  <si>
    <t>Odstranění podkladu živičného tl přes 50 do 100 mm strojně pl přes 50 do 200 m2</t>
  </si>
  <si>
    <t>m2</t>
  </si>
  <si>
    <t>CS ÚRS 2023 02</t>
  </si>
  <si>
    <t>4</t>
  </si>
  <si>
    <t>471427209</t>
  </si>
  <si>
    <t>PP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</si>
  <si>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</si>
  <si>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Online PSC</t>
  </si>
  <si>
    <t>https://podminky.urs.cz/item/CS_URS_2023_02/113107182</t>
  </si>
  <si>
    <t>VV</t>
  </si>
  <si>
    <t>4*(7,1+2*4)</t>
  </si>
  <si>
    <t>Součet</t>
  </si>
  <si>
    <t>122151303</t>
  </si>
  <si>
    <t>Odkopávky a prokopávky nezapažené v hornině třídy těžitelnosti I skupiny 1 a 2 objem do 100 m3 strojně v omezeném prostoru</t>
  </si>
  <si>
    <t>m3</t>
  </si>
  <si>
    <t>-1763278504</t>
  </si>
  <si>
    <t>Odkopávky a prokopávky nezapažené strojně v omezeném prostoru v hornině třídy těžitelnosti I skupiny 1 a 2 přes 50 do 100 m3</t>
  </si>
  <si>
    <t>https://podminky.urs.cz/item/CS_URS_2023_02/122151303</t>
  </si>
  <si>
    <t>3</t>
  </si>
  <si>
    <t>162351104</t>
  </si>
  <si>
    <t>Vodorovné přemístění přes 500 do 1000 m výkopku/sypaniny z horniny třídy těžitelnosti I skupiny 1 až 3</t>
  </si>
  <si>
    <t>853910760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</si>
  <si>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</si>
  <si>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https://podminky.urs.cz/item/CS_URS_2023_02/162351104</t>
  </si>
  <si>
    <t>2*4*1*11</t>
  </si>
  <si>
    <t>162751119</t>
  </si>
  <si>
    <t>Příplatek k vodorovnému přemístění výkopku/sypaniny z horniny třídy těžitelnosti I skupiny 1 až 3 ZKD 1000 m přes 10000 m</t>
  </si>
  <si>
    <t>-1839859837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</si>
  <si>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</si>
  <si>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</si>
  <si>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>5</t>
  </si>
  <si>
    <t>171152111</t>
  </si>
  <si>
    <t>Uložení sypaniny z hornin nesoudržných a sypkých do násypů zhutněných v aktivní zóně silnic a dálnic</t>
  </si>
  <si>
    <t>936679426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</si>
  <si>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</si>
  <si>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https://podminky.urs.cz/item/CS_URS_2023_02/171152111</t>
  </si>
  <si>
    <t>6</t>
  </si>
  <si>
    <t>M</t>
  </si>
  <si>
    <t>58344171</t>
  </si>
  <si>
    <t>štěrkodrť frakce 0/32</t>
  </si>
  <si>
    <t>t</t>
  </si>
  <si>
    <t>8</t>
  </si>
  <si>
    <t>364460962</t>
  </si>
  <si>
    <t>88*1,9 'Přepočtené koeficientem množství</t>
  </si>
  <si>
    <t>7</t>
  </si>
  <si>
    <t>181351003</t>
  </si>
  <si>
    <t>Rozprostření ornice tl vrstvy do 200 mm pl do 100 m2 v rovině nebo ve svahu do 1:5 strojně</t>
  </si>
  <si>
    <t>1821127147</t>
  </si>
  <si>
    <t>Rozprostření a urovnání ornice v rovině nebo ve svahu sklonu do 1:5 strojně při souvislé ploše do 100 m2, tl. vrstvy do 200 mm</t>
  </si>
  <si>
    <t>https://podminky.urs.cz/item/CS_URS_2023_02/181351003</t>
  </si>
  <si>
    <t>2*4*4</t>
  </si>
  <si>
    <t>181411131</t>
  </si>
  <si>
    <t>Založení parkového trávníku výsevem pl do 1000 m2 v rovině a ve svahu do 1:5</t>
  </si>
  <si>
    <t>201645500</t>
  </si>
  <si>
    <t>Založení trávníku na půdě předem připravené plochy do 1000 m2 výsevem včetně utažení parkového v rovině nebo na svahu do 1:5</t>
  </si>
  <si>
    <t>https://podminky.urs.cz/item/CS_URS_2023_02/181411131</t>
  </si>
  <si>
    <t>9</t>
  </si>
  <si>
    <t>00572470</t>
  </si>
  <si>
    <t>osivo směs travní univerzál</t>
  </si>
  <si>
    <t>kg</t>
  </si>
  <si>
    <t>-502070961</t>
  </si>
  <si>
    <t>Zakládání</t>
  </si>
  <si>
    <t>10</t>
  </si>
  <si>
    <t>212341111</t>
  </si>
  <si>
    <t>Obetonování drenážních trub mezerovitým betonem</t>
  </si>
  <si>
    <t>232455136</t>
  </si>
  <si>
    <t>20*0,2*0,2</t>
  </si>
  <si>
    <t>11</t>
  </si>
  <si>
    <t>212792312</t>
  </si>
  <si>
    <t>Odvodnění mostní opěry - drenážní plastové potrubí HDPE DN 150</t>
  </si>
  <si>
    <t>m</t>
  </si>
  <si>
    <t>-1028740407</t>
  </si>
  <si>
    <t>Odvodnění mostní opěry z plastových trub drenážní potrubí HDPE DN 150</t>
  </si>
  <si>
    <t>https://podminky.urs.cz/item/CS_URS_2023_02/212792312</t>
  </si>
  <si>
    <t>212972113</t>
  </si>
  <si>
    <t>Opláštění drenážních trub filtrační textilií DN 160</t>
  </si>
  <si>
    <t>-139038775</t>
  </si>
  <si>
    <t>https://podminky.urs.cz/item/CS_URS_2023_02/212972113</t>
  </si>
  <si>
    <t>20*0,5</t>
  </si>
  <si>
    <t>13</t>
  </si>
  <si>
    <t>213141111</t>
  </si>
  <si>
    <t>Zřízení vrstvy z geotextilie v rovině nebo ve sklonu do 1:5 š do 3 m</t>
  </si>
  <si>
    <t>781781768</t>
  </si>
  <si>
    <t>Zřízení vrstvy z geotextilie filtrační, separační, odvodňovací, ochranné, výztužné nebo protierozní v rovině nebo ve sklonu do 1:5, šířky do 3 m</t>
  </si>
  <si>
    <t>https://podminky.urs.cz/item/CS_URS_2023_02/213141111</t>
  </si>
  <si>
    <t>Svislé a kompletní konstrukce</t>
  </si>
  <si>
    <t>14</t>
  </si>
  <si>
    <t>317171126</t>
  </si>
  <si>
    <t>Kotvení monolitického betonu římsy do mostovky kotvou do vývrtu</t>
  </si>
  <si>
    <t>kus</t>
  </si>
  <si>
    <t>610725825</t>
  </si>
  <si>
    <t>15</t>
  </si>
  <si>
    <t>54879202</t>
  </si>
  <si>
    <t>kotva do vývrtu pro kotvení mostní  římsy</t>
  </si>
  <si>
    <t>142855655</t>
  </si>
  <si>
    <t>16</t>
  </si>
  <si>
    <t>317321118</t>
  </si>
  <si>
    <t>Mostní římsy ze ŽB C 30/37</t>
  </si>
  <si>
    <t>-680863729</t>
  </si>
  <si>
    <t>7,1*0,2</t>
  </si>
  <si>
    <t>3,75*0,2</t>
  </si>
  <si>
    <t>17</t>
  </si>
  <si>
    <t>317353121</t>
  </si>
  <si>
    <t>Bednění mostních říms všech tvarů - zřízení</t>
  </si>
  <si>
    <t>-222541314</t>
  </si>
  <si>
    <t>0,4*7,1+0,25*7,1+0,15*7,1+2*0,465*0,4+2*0,25*3,75+2*0,6+0,25</t>
  </si>
  <si>
    <t>18</t>
  </si>
  <si>
    <t>317353221</t>
  </si>
  <si>
    <t>Bednění mostních říms všech tvarů - odstranění</t>
  </si>
  <si>
    <t>941509806</t>
  </si>
  <si>
    <t>19</t>
  </si>
  <si>
    <t>317361116</t>
  </si>
  <si>
    <t>Výztuž mostních říms z betonářské oceli 10 505</t>
  </si>
  <si>
    <t>1689754950</t>
  </si>
  <si>
    <t>0,1615</t>
  </si>
  <si>
    <t>20</t>
  </si>
  <si>
    <t>317661142</t>
  </si>
  <si>
    <t>Výplň spár monolitické římsy tmelem polyuretanovým šířky spáry přes 15 do 40 mm</t>
  </si>
  <si>
    <t>1410095411</t>
  </si>
  <si>
    <t>Výplň spár monolitické římsy tmelem polyuretanovým, spára šířky přes 15 do 40 mm</t>
  </si>
  <si>
    <t>https://podminky.urs.cz/item/CS_URS_2023_02/317661142</t>
  </si>
  <si>
    <t>334213111</t>
  </si>
  <si>
    <t>Zdivo mostů z nepravidelných kamenů na maltu, objem jednoho kamene do 0,02 m3</t>
  </si>
  <si>
    <t>-460989036</t>
  </si>
  <si>
    <t xml:space="preserve">Křídla vpravo </t>
  </si>
  <si>
    <t>2*1,5</t>
  </si>
  <si>
    <t>22</t>
  </si>
  <si>
    <t>334323117</t>
  </si>
  <si>
    <t>Mostní opěry a úložné prahy ze ŽB C 25/30</t>
  </si>
  <si>
    <t>555824740</t>
  </si>
  <si>
    <t>Mostní opěry a úložné prahy z betonu železového C 25/30</t>
  </si>
  <si>
    <t>https://podminky.urs.cz/item/CS_URS_2023_02/334323117</t>
  </si>
  <si>
    <t>obetonování trouby + přibetonování rubu opěr</t>
  </si>
  <si>
    <t>0,6*2*4+2*10*0,5*0,3</t>
  </si>
  <si>
    <t>23</t>
  </si>
  <si>
    <t>321351030</t>
  </si>
  <si>
    <t>Bednění konstrukcí vodních staveb jinak zakřivené - zřízení</t>
  </si>
  <si>
    <t>-1158788573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</si>
  <si>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</si>
  <si>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https://podminky.urs.cz/item/CS_URS_2023_02/321351030</t>
  </si>
  <si>
    <t>2*2*4+2*10*0,5</t>
  </si>
  <si>
    <t>24</t>
  </si>
  <si>
    <t>321352030</t>
  </si>
  <si>
    <t>Bednění konstrukcí vodních staveb jinak zakřivené - odstranění</t>
  </si>
  <si>
    <t>-1901629452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</si>
  <si>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</si>
  <si>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https://podminky.urs.cz/item/CS_URS_2023_02/321352030</t>
  </si>
  <si>
    <t>25</t>
  </si>
  <si>
    <t>334361216</t>
  </si>
  <si>
    <t>Výztuž dříků opěr z betonářské oceli 10 505</t>
  </si>
  <si>
    <t>-1525218317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</si>
  <si>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</si>
  <si>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https://podminky.urs.cz/item/CS_URS_2023_02/334361216</t>
  </si>
  <si>
    <t>kari sítě 8/100/100 do spodní stavby</t>
  </si>
  <si>
    <t>0,3</t>
  </si>
  <si>
    <t>26</t>
  </si>
  <si>
    <t>348171130</t>
  </si>
  <si>
    <t>Montáž rámového oplocení v přes 1,5 do 2 m</t>
  </si>
  <si>
    <t>-668299200</t>
  </si>
  <si>
    <t>Montáž oplocení z dílců kovových rámových, na ocelové sloupky, výšky přes 1,5 do 2,0 m</t>
  </si>
  <si>
    <t>https://podminky.urs.cz/item/CS_URS_2023_02/348171130</t>
  </si>
  <si>
    <t>27</t>
  </si>
  <si>
    <t>388995212</t>
  </si>
  <si>
    <t>Chránička kabelů z trub HDPE v římse DN 110</t>
  </si>
  <si>
    <t>-1055591927</t>
  </si>
  <si>
    <t>Chránička kabelů v římse z trub HDPE přes DN 80 do DN 110</t>
  </si>
  <si>
    <t>https://podminky.urs.cz/item/CS_URS_2023_02/388995212</t>
  </si>
  <si>
    <t>Vodorovné konstrukce</t>
  </si>
  <si>
    <t>28</t>
  </si>
  <si>
    <t>421321128</t>
  </si>
  <si>
    <t>Mostní nosné konstrukce deskové ze ŽB C 30/37</t>
  </si>
  <si>
    <t>1941717316</t>
  </si>
  <si>
    <t>2*0,65*0,8*8+0,35*5,5*(4+2,5)</t>
  </si>
  <si>
    <t>29</t>
  </si>
  <si>
    <t>421351111</t>
  </si>
  <si>
    <t>Bednění přesahu spřažené mostovky š do 600 mm - zřízení</t>
  </si>
  <si>
    <t>-1681896271</t>
  </si>
  <si>
    <t>(0,4)*7,1</t>
  </si>
  <si>
    <t>30</t>
  </si>
  <si>
    <t>421351131</t>
  </si>
  <si>
    <t>Bednění boční stěny konstrukcí mostů výšky do 350 mm - zřízení</t>
  </si>
  <si>
    <t>1245461623</t>
  </si>
  <si>
    <t>0,4*7,1+0,3*3,75</t>
  </si>
  <si>
    <t>31</t>
  </si>
  <si>
    <t>421351211</t>
  </si>
  <si>
    <t>Bednění přesahu spřažené mostovky š do 600 mm - odstranění</t>
  </si>
  <si>
    <t>-272941819</t>
  </si>
  <si>
    <t>32</t>
  </si>
  <si>
    <t>421351231</t>
  </si>
  <si>
    <t>Bednění stěny boční konstrukcí mostů výšky do 350 mm - odstranění</t>
  </si>
  <si>
    <t>-1042081655</t>
  </si>
  <si>
    <t>33</t>
  </si>
  <si>
    <t>421361236</t>
  </si>
  <si>
    <t>Výztuž ŽB spřahující desky z betonářské oceli 10 505</t>
  </si>
  <si>
    <t>675452530</t>
  </si>
  <si>
    <t>2,0852</t>
  </si>
  <si>
    <t>34</t>
  </si>
  <si>
    <t>423176511</t>
  </si>
  <si>
    <t>Montáž atypické OK š do 2,4 m, v do 3,0 m most o 1 poli rozpětí do 13 m</t>
  </si>
  <si>
    <t>840448729</t>
  </si>
  <si>
    <t>Montáž atypické nebo speciální ocelové konstrukce šířky do 2,4 m, výšky do 3 m mostu o jednom poli, rozpětí pole do 13 m</t>
  </si>
  <si>
    <t>https://podminky.urs.cz/item/CS_URS_2023_02/423176511</t>
  </si>
  <si>
    <t>2,059+5,577</t>
  </si>
  <si>
    <t>35</t>
  </si>
  <si>
    <t>13010716</t>
  </si>
  <si>
    <t>ocel profilová jakost S235JR (11 375) průřez I (IPN) 140</t>
  </si>
  <si>
    <t>-1753187032</t>
  </si>
  <si>
    <t>24*85,8/1000</t>
  </si>
  <si>
    <t>36</t>
  </si>
  <si>
    <t>13010960</t>
  </si>
  <si>
    <t>ocel profilová jakost S235JR (11 375) průřez HEA 200</t>
  </si>
  <si>
    <t>1951623736</t>
  </si>
  <si>
    <t>(13*367,8)/1000</t>
  </si>
  <si>
    <t>37</t>
  </si>
  <si>
    <t>R003</t>
  </si>
  <si>
    <t>Doprava a manipulace zámečnických konstrukcí</t>
  </si>
  <si>
    <t>-1532997040</t>
  </si>
  <si>
    <t>2059+4781</t>
  </si>
  <si>
    <t>38</t>
  </si>
  <si>
    <t>423355315</t>
  </si>
  <si>
    <t>Montáž ztraceného bednění - spřažené desky Cetris</t>
  </si>
  <si>
    <t>-1256816646</t>
  </si>
  <si>
    <t>Bednění trámové a komorové konstrukce ztracené bednění- spřažené desky montáž ztraceného bednění z desek cementotřískových</t>
  </si>
  <si>
    <t>https://podminky.urs.cz/item/CS_URS_2023_02/423355315</t>
  </si>
  <si>
    <t>39</t>
  </si>
  <si>
    <t>59590745</t>
  </si>
  <si>
    <t>deska cementotřísková bez povrchové úpravy tl 28mm</t>
  </si>
  <si>
    <t>206989898</t>
  </si>
  <si>
    <t>40</t>
  </si>
  <si>
    <t>451315135</t>
  </si>
  <si>
    <t>Podkladní nebo výplňová vrstva z betonu C 16/20 tl do 200 mm</t>
  </si>
  <si>
    <t>-625028940</t>
  </si>
  <si>
    <t>Podkladní a výplňové vrstvy z betonu prostého tloušťky do 200 mm, z betonu C 16/20</t>
  </si>
  <si>
    <t>https://podminky.urs.cz/item/CS_URS_2023_02/451315135</t>
  </si>
  <si>
    <t>41</t>
  </si>
  <si>
    <t>451476111</t>
  </si>
  <si>
    <t>Podkladní vrstva pod ložiska z plastbetonu první vrstva tl 10 mm</t>
  </si>
  <si>
    <t>-735858170</t>
  </si>
  <si>
    <t>Podkladní vrstva z plastbetonu pod mostními ložisky epoxidová pryskyřice první vrstva tl. 10 mm</t>
  </si>
  <si>
    <t>https://podminky.urs.cz/item/CS_URS_2023_02/451476111</t>
  </si>
  <si>
    <t>42</t>
  </si>
  <si>
    <t>451476112</t>
  </si>
  <si>
    <t>Podkladní vrstva pod ložiska z plastbetonu další vrstvy tl 10 mm</t>
  </si>
  <si>
    <t>-23091912</t>
  </si>
  <si>
    <t>Podkladní vrstva z plastbetonu pod mostními ložisky epoxidová pryskyřice každá další vrstva tl. 10 mm</t>
  </si>
  <si>
    <t>https://podminky.urs.cz/item/CS_URS_2023_02/451476112</t>
  </si>
  <si>
    <t>43</t>
  </si>
  <si>
    <t>45734</t>
  </si>
  <si>
    <t>Drenážní žebro z plastbetonu</t>
  </si>
  <si>
    <t>1140855976</t>
  </si>
  <si>
    <t>2*7,1*0,15*0,04</t>
  </si>
  <si>
    <t>44</t>
  </si>
  <si>
    <t>457621161R</t>
  </si>
  <si>
    <t>Kotevně impregnační nátěr se vsypem + pečetící vrstva</t>
  </si>
  <si>
    <t>2008605220</t>
  </si>
  <si>
    <t>7,1*6,7</t>
  </si>
  <si>
    <t>45</t>
  </si>
  <si>
    <t>465513256</t>
  </si>
  <si>
    <t>Dlažba svahu u opěr z upraveného lomového žulového kamene tl 250 mm do lože C 25/30 pl do 10 m2</t>
  </si>
  <si>
    <t>-1322931586</t>
  </si>
  <si>
    <t>Dlažba svahu u mostních opěr z upraveného lomového žulového kamene s vyspárováním maltou MC 25, šíře spáry 15 mm do betonového lože C 25/30 tloušťky 250 mm, plochy do 10 m2</t>
  </si>
  <si>
    <t>https://podminky.urs.cz/item/CS_URS_2023_02/465513256</t>
  </si>
  <si>
    <t>2*4,2</t>
  </si>
  <si>
    <t>Komunikace pozemní</t>
  </si>
  <si>
    <t>46</t>
  </si>
  <si>
    <t>577165032</t>
  </si>
  <si>
    <t>Asfaltový beton vrstva ložní ACL 16 (ABVH) tl 70 mm š do 1,5 m z modifikovaného asfaltu</t>
  </si>
  <si>
    <t>-332367946</t>
  </si>
  <si>
    <t>Asfaltový beton vrstva ložní ACL 16 (ABH) s rozprostřením a zhutněním z modifikovaného asfaltu v pruhu šířky do 1,5 m, po zhutnění tl. 70 mm</t>
  </si>
  <si>
    <t>https://podminky.urs.cz/item/CS_URS_2023_02/577165032</t>
  </si>
  <si>
    <t>2*2*4</t>
  </si>
  <si>
    <t>47</t>
  </si>
  <si>
    <t>573231112</t>
  </si>
  <si>
    <t>Postřik živičný spojovací ze silniční emulze v množství 0,80 kg/m2</t>
  </si>
  <si>
    <t>1479140968</t>
  </si>
  <si>
    <t>Postřik spojovací PS bez posypu kamenivem ze silniční emulze, v množství 0,80 kg/m2</t>
  </si>
  <si>
    <t>https://podminky.urs.cz/item/CS_URS_2023_02/573231112</t>
  </si>
  <si>
    <t>48</t>
  </si>
  <si>
    <t>577134031</t>
  </si>
  <si>
    <t>Asfaltový beton vrstva obrusná ACO 11 (ABS) tř. I tl 40 mm š do 1,5 m z modifikovaného asfaltu</t>
  </si>
  <si>
    <t>-617384637</t>
  </si>
  <si>
    <t>Asfaltový beton vrstva obrusná ACO 11 (ABS) s rozprostřením a se zhutněním z modifikovaného asfaltu v pruhu šířky do 1,5 m, po zhutnění tl. 40 mm</t>
  </si>
  <si>
    <t>https://podminky.urs.cz/item/CS_URS_2023_02/577134031</t>
  </si>
  <si>
    <t>49</t>
  </si>
  <si>
    <t>578143133</t>
  </si>
  <si>
    <t>Litý asfalt MA 11 (LAS) tl 40 mm š do 3 m z modifikovaného asfaltu</t>
  </si>
  <si>
    <t>289922498</t>
  </si>
  <si>
    <t>50</t>
  </si>
  <si>
    <t>578901112</t>
  </si>
  <si>
    <t>Zdrsňovací posyp litého asfaltu v množství 6 kg/m2</t>
  </si>
  <si>
    <t>995345477</t>
  </si>
  <si>
    <t>Úpravy povrchů, podlahy a osazování výplní</t>
  </si>
  <si>
    <t>51</t>
  </si>
  <si>
    <t>628611102</t>
  </si>
  <si>
    <t>Nátěr betonu mostu epoxidový 2x ochranný nepružný S2 (OS-B)</t>
  </si>
  <si>
    <t>-449588597</t>
  </si>
  <si>
    <t>Nátěr mostních betonových konstrukcí epoxidový 2x ochranný nepružný S2 (OS-B)</t>
  </si>
  <si>
    <t>https://podminky.urs.cz/item/CS_URS_2023_02/628611102</t>
  </si>
  <si>
    <t>(7,1+3,75)*0,3+0,5*5,5</t>
  </si>
  <si>
    <t>Ostatní konstrukce a práce, bourání</t>
  </si>
  <si>
    <t>52</t>
  </si>
  <si>
    <t>113156201</t>
  </si>
  <si>
    <t>Bezprašné tryskání ocelovými broky vodorovných ploch přes 10 m2 do 150 m2</t>
  </si>
  <si>
    <t>-1520768735</t>
  </si>
  <si>
    <t>Tryskání ocelovými broky vodorovných konstrukcí, plochy přes 10 do 150 m2</t>
  </si>
  <si>
    <t>https://podminky.urs.cz/item/CS_URS_2023_02/113156201</t>
  </si>
  <si>
    <t>53</t>
  </si>
  <si>
    <t>914111111</t>
  </si>
  <si>
    <t>Montáž svislé dopravní značky do velikosti 1 m2 objímkami na sloupek nebo konzolu</t>
  </si>
  <si>
    <t>744867147</t>
  </si>
  <si>
    <t>Montáž svislé dopravní značky základní velikosti do 1 m2 objímkami na sloupky nebo konzoly</t>
  </si>
  <si>
    <t>https://podminky.urs.cz/item/CS_URS_2023_02/914111111</t>
  </si>
  <si>
    <t>54</t>
  </si>
  <si>
    <t>40445620</t>
  </si>
  <si>
    <t>zákazové, příkazové dopravní značky B1-B34, C1-15 700mm</t>
  </si>
  <si>
    <t>620848052</t>
  </si>
  <si>
    <t>55</t>
  </si>
  <si>
    <t>914112111</t>
  </si>
  <si>
    <t>Tabulka s označením evidenčního čísla mostu</t>
  </si>
  <si>
    <t>-1175288305</t>
  </si>
  <si>
    <t>56</t>
  </si>
  <si>
    <t>914511113</t>
  </si>
  <si>
    <t>Montáž sloupku dopravních značek délky do 3,5 m s betonovým základem a patkou D 70 mm</t>
  </si>
  <si>
    <t>1628851907</t>
  </si>
  <si>
    <t>Montáž sloupku dopravních značek délky do 3,5 m do hliníkové patky pro sloupek D 70 mm</t>
  </si>
  <si>
    <t>https://podminky.urs.cz/item/CS_URS_2023_02/914511113</t>
  </si>
  <si>
    <t>57</t>
  </si>
  <si>
    <t>40445230</t>
  </si>
  <si>
    <t>sloupek pro dopravní značku Zn D 70mm v 3,5m</t>
  </si>
  <si>
    <t>205301400</t>
  </si>
  <si>
    <t>58</t>
  </si>
  <si>
    <t>916131112</t>
  </si>
  <si>
    <t>Osazení silničního obrubníku betonového ležatého bez boční opěry do lože z betonu prostého</t>
  </si>
  <si>
    <t>681324574</t>
  </si>
  <si>
    <t>3+4+2+1</t>
  </si>
  <si>
    <t>59</t>
  </si>
  <si>
    <t>59217026</t>
  </si>
  <si>
    <t>obrubník betonový silniční 500x150x250mm</t>
  </si>
  <si>
    <t>1256309998</t>
  </si>
  <si>
    <t>60</t>
  </si>
  <si>
    <t>919112111</t>
  </si>
  <si>
    <t>Řezání dilatačních spár š 4 mm hl do 60 mm příčných nebo podélných v živičném krytu</t>
  </si>
  <si>
    <t>-1838533765</t>
  </si>
  <si>
    <t>4+4+3,75+7,1</t>
  </si>
  <si>
    <t>61</t>
  </si>
  <si>
    <t>919122132</t>
  </si>
  <si>
    <t>Těsnění spár zálivkou za tepla pro komůrky š 20 mm hl 40 mm s těsnicím profilem</t>
  </si>
  <si>
    <t>32160669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</si>
  <si>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</si>
  <si>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https://podminky.urs.cz/item/CS_URS_2023_02/919122132</t>
  </si>
  <si>
    <t>62</t>
  </si>
  <si>
    <t>935112211</t>
  </si>
  <si>
    <t>Osazení příkopového žlabu do betonu tl 100 mm z betonových tvárnic š 800 mm</t>
  </si>
  <si>
    <t>-1224456646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</si>
  <si>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</si>
  <si>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https://podminky.urs.cz/item/CS_URS_2023_02/935112211</t>
  </si>
  <si>
    <t>63</t>
  </si>
  <si>
    <t>59227003</t>
  </si>
  <si>
    <t>žlabovka příkopová betonová s lomenými stěnami 330x570x140mm</t>
  </si>
  <si>
    <t>892390795</t>
  </si>
  <si>
    <t>64</t>
  </si>
  <si>
    <t>936942211</t>
  </si>
  <si>
    <t>Zhotovení tabulky s letopočtem opravy mostu vložením šablony do bednění</t>
  </si>
  <si>
    <t>1313141276</t>
  </si>
  <si>
    <t>65</t>
  </si>
  <si>
    <t>948411111</t>
  </si>
  <si>
    <t>Zřízení podpěrné skruže dočasné kovové z věží výšky do 10 m</t>
  </si>
  <si>
    <t>-1943754754</t>
  </si>
  <si>
    <t>Podpěrné skruže a podpěry dočasné kovové zřízení skruží z věží výšky do 10 m</t>
  </si>
  <si>
    <t>https://podminky.urs.cz/item/CS_URS_2023_02/948411111</t>
  </si>
  <si>
    <t>66</t>
  </si>
  <si>
    <t>948411211</t>
  </si>
  <si>
    <t>Odstranění podpěrné skruže dočasné kovové z věží výšky do 10 m</t>
  </si>
  <si>
    <t>-1029394843</t>
  </si>
  <si>
    <t>Podpěrné skruže a podpěry dočasné kovové odstranění skruží z věží výšky do 10 m</t>
  </si>
  <si>
    <t>https://podminky.urs.cz/item/CS_URS_2023_02/948411211</t>
  </si>
  <si>
    <t>67</t>
  </si>
  <si>
    <t>966071721</t>
  </si>
  <si>
    <t>Bourání sloupků a vzpěr plotových ocelových do 2,5 m odřezáním</t>
  </si>
  <si>
    <t>-1040026000</t>
  </si>
  <si>
    <t>Bourání plotových sloupků a vzpěr ocelových trubkových nebo profilovaných výšky do 2,50 m odřezáním</t>
  </si>
  <si>
    <t>https://podminky.urs.cz/item/CS_URS_2023_02/966071721</t>
  </si>
  <si>
    <t>68</t>
  </si>
  <si>
    <t>966072811</t>
  </si>
  <si>
    <t>Rozebrání rámového oplocení na ocelové sloupky v přes 1 do 2 m</t>
  </si>
  <si>
    <t>-929818306</t>
  </si>
  <si>
    <t>Rozebrání oplocení z dílců rámových na ocelové sloupky, výšky přes 1 do 2 m</t>
  </si>
  <si>
    <t>https://podminky.urs.cz/item/CS_URS_2023_02/966072811</t>
  </si>
  <si>
    <t>7,1+4+4</t>
  </si>
  <si>
    <t>69</t>
  </si>
  <si>
    <t>977171243</t>
  </si>
  <si>
    <t>Vrty do profilové oceli průměru přes 20 do 100 mm tloušťky přes 10 do 15 mm</t>
  </si>
  <si>
    <t>193080944</t>
  </si>
  <si>
    <t>Vrty do profilové oceli na staveništi (nosníky, úhelníky, plochá ocel) průměru přes 20 do 100 mm tloušťky přes 10 do 15 mm</t>
  </si>
  <si>
    <t>https://podminky.urs.cz/item/CS_URS_2023_02/977171243</t>
  </si>
  <si>
    <t>70</t>
  </si>
  <si>
    <t>981332111</t>
  </si>
  <si>
    <t>Demolice ocelových konstrukcí hal, technologických zařízení apod.</t>
  </si>
  <si>
    <t>-1115320590</t>
  </si>
  <si>
    <t>3,1</t>
  </si>
  <si>
    <t>71</t>
  </si>
  <si>
    <t>981511113</t>
  </si>
  <si>
    <t>Demolice konstrukcí objektů z kamenného zdiva postupným rozebíráním</t>
  </si>
  <si>
    <t>-542453619</t>
  </si>
  <si>
    <t>0,3*11*0,5*2</t>
  </si>
  <si>
    <t>72</t>
  </si>
  <si>
    <t>981511114</t>
  </si>
  <si>
    <t>Demolice konstrukcí objektů z betonu železového postupným rozebíráním</t>
  </si>
  <si>
    <t>-1565122193</t>
  </si>
  <si>
    <t>3,75*2*0,4+6,9*0,2*7,7</t>
  </si>
  <si>
    <t>73</t>
  </si>
  <si>
    <t>985131211</t>
  </si>
  <si>
    <t>Očištění ploch stěn, rubu kleneb a podlah sušeným křemičitým pískem</t>
  </si>
  <si>
    <t>-158132941</t>
  </si>
  <si>
    <t>74</t>
  </si>
  <si>
    <t>985141111</t>
  </si>
  <si>
    <t>Vyčištění trhlin a dutin ve zdivu š do 30 mm hl do 150 mm</t>
  </si>
  <si>
    <t>-1197498050</t>
  </si>
  <si>
    <t>75</t>
  </si>
  <si>
    <t>985231111</t>
  </si>
  <si>
    <t>Spárování zdiva aktivovanou maltou spára hl do 40 mm dl do 6 m/m2</t>
  </si>
  <si>
    <t>1873101985</t>
  </si>
  <si>
    <t>997</t>
  </si>
  <si>
    <t>Přesun sutě</t>
  </si>
  <si>
    <t>76</t>
  </si>
  <si>
    <t>997013501</t>
  </si>
  <si>
    <t>Odvoz suti a vybouraných hmot na skládku nebo meziskládku do 1 km se složením</t>
  </si>
  <si>
    <t>-1806607106</t>
  </si>
  <si>
    <t>77</t>
  </si>
  <si>
    <t>997013509</t>
  </si>
  <si>
    <t>Příplatek k odvozu suti a vybouraných hmot na skládku ZKD 1 km přes 1 km</t>
  </si>
  <si>
    <t>1751751786</t>
  </si>
  <si>
    <t>78</t>
  </si>
  <si>
    <t>997013602</t>
  </si>
  <si>
    <t>Poplatek za uložení na skládce (skládkovné) stavebního odpadu železobetonového kód odpadu 17 01 01</t>
  </si>
  <si>
    <t>-1838512205</t>
  </si>
  <si>
    <t>Poplatek za uložení stavebního odpadu na skládce (skládkovné) z armovaného betonu zatříděného do Katalogu odpadů pod kódem 17 01 01</t>
  </si>
  <si>
    <t>https://podminky.urs.cz/item/CS_URS_2023_02/997013602</t>
  </si>
  <si>
    <t>79</t>
  </si>
  <si>
    <t>171201231</t>
  </si>
  <si>
    <t>Poplatek za uložení zeminy a kamení na recyklační skládce (skládkovné) kód odpadu 17 05 04</t>
  </si>
  <si>
    <t>-1597437484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</si>
  <si>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</si>
  <si>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</si>
  <si>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998</t>
  </si>
  <si>
    <t>Přesun hmot</t>
  </si>
  <si>
    <t>80</t>
  </si>
  <si>
    <t>998212111</t>
  </si>
  <si>
    <t>Přesun hmot pro mosty zděné, monolitické betonové nebo ocelové v do 20 m</t>
  </si>
  <si>
    <t>1996802163</t>
  </si>
  <si>
    <t>711</t>
  </si>
  <si>
    <t>Izolace proti vodě, vlhkosti a plynům</t>
  </si>
  <si>
    <t>81</t>
  </si>
  <si>
    <t>711131811</t>
  </si>
  <si>
    <t>Odstranění izolace proti zemní vlhkosti vodorovné</t>
  </si>
  <si>
    <t>2045781636</t>
  </si>
  <si>
    <t>82</t>
  </si>
  <si>
    <t>711191201R</t>
  </si>
  <si>
    <t>Provedení izolačního systému mostovky typu PMMA v souladu s ČSN 73 6242</t>
  </si>
  <si>
    <t>-1133225046</t>
  </si>
  <si>
    <t>P</t>
  </si>
  <si>
    <t>Poznámka k položce:
typu PMMA v souladu s ČSN 73 6242</t>
  </si>
  <si>
    <t>PSV</t>
  </si>
  <si>
    <t>Práce a dodávky PSV</t>
  </si>
  <si>
    <t>789</t>
  </si>
  <si>
    <t>Povrchové úpravy ocelových konstrukcí a technologických zařízení</t>
  </si>
  <si>
    <t>83</t>
  </si>
  <si>
    <t>789221131</t>
  </si>
  <si>
    <t>Provedení otryskání ocelových konstrukcí třídy I stupeň zarezavění C stupeň přípravy Sa 3</t>
  </si>
  <si>
    <t>105785079</t>
  </si>
  <si>
    <t>Provedení otryskání povrchů ocelových konstrukcí suché abrazivní tryskání třídy I stupeň zrezivění C, stupeň přípravy Sa 3</t>
  </si>
  <si>
    <t>https://podminky.urs.cz/item/CS_URS_2023_02/789221131</t>
  </si>
  <si>
    <t>84</t>
  </si>
  <si>
    <t>42118101</t>
  </si>
  <si>
    <t>materiál tryskací (ostrohranný tvrdý písek)</t>
  </si>
  <si>
    <t>-954426499</t>
  </si>
  <si>
    <t>35,1*0,043 'Přepočtené koeficientem množství</t>
  </si>
  <si>
    <t>85</t>
  </si>
  <si>
    <t>789321211</t>
  </si>
  <si>
    <t>Zhotovení nátěru ocelových konstrukcí třídy I dvousložkového základního tl do 80 µm</t>
  </si>
  <si>
    <t>-2052465065</t>
  </si>
  <si>
    <t>Zhotovení nátěru ocelových konstrukcí třídy I dvousložkového základního, tloušťky do 80 μm</t>
  </si>
  <si>
    <t>https://podminky.urs.cz/item/CS_URS_2023_02/789321211</t>
  </si>
  <si>
    <t>86</t>
  </si>
  <si>
    <t>24629111</t>
  </si>
  <si>
    <t>hmota nátěrová PUR základní na ocelové konstrukce</t>
  </si>
  <si>
    <t>2017495351</t>
  </si>
  <si>
    <t>35,1*0,695 'Přepočtené koeficientem množství</t>
  </si>
  <si>
    <t>87</t>
  </si>
  <si>
    <t>789321215</t>
  </si>
  <si>
    <t>Zhotovení nátěru ocelových konstrukcí třídy I dvousložkového mezivrstvy tl do 40 µm</t>
  </si>
  <si>
    <t>1660600616</t>
  </si>
  <si>
    <t>Zhotovení nátěru ocelových konstrukcí třídy I dvousložkového mezivrstvy, tloušťky do 40 μm</t>
  </si>
  <si>
    <t>https://podminky.urs.cz/item/CS_URS_2023_02/789321215</t>
  </si>
  <si>
    <t>88</t>
  </si>
  <si>
    <t>24629118</t>
  </si>
  <si>
    <t>hmota nátěrová PUR samozákladující na ocelové konstrukce RAL 7035</t>
  </si>
  <si>
    <t>-477145588</t>
  </si>
  <si>
    <t>35,1*0,171 'Přepočtené koeficientem množství</t>
  </si>
  <si>
    <t>89</t>
  </si>
  <si>
    <t>789321221</t>
  </si>
  <si>
    <t>Zhotovení nátěru ocelových konstrukcí třídy I dvousložkového krycího (vrchního) tl do 80 µm</t>
  </si>
  <si>
    <t>-1093325670</t>
  </si>
  <si>
    <t>Zhotovení nátěru ocelových konstrukcí třídy I dvousložkového krycího (vrchního), tloušťky do 80 μm</t>
  </si>
  <si>
    <t>https://podminky.urs.cz/item/CS_URS_2023_02/789321221</t>
  </si>
  <si>
    <t>90</t>
  </si>
  <si>
    <t>24629143</t>
  </si>
  <si>
    <t>hmota nátěrová PUR krycí (email) na ocelové konstrukce RAL 7035 mat</t>
  </si>
  <si>
    <t>-393186492</t>
  </si>
  <si>
    <t>35,1*0,348 'Přepočtené koeficientem množství</t>
  </si>
  <si>
    <t>VRN</t>
  </si>
  <si>
    <t>Vedlejší rozpočtové náklady</t>
  </si>
  <si>
    <t>VRN2</t>
  </si>
  <si>
    <t>Příprava staveniště</t>
  </si>
  <si>
    <t>91</t>
  </si>
  <si>
    <t>022002000</t>
  </si>
  <si>
    <t>Přeložení konstrukcí - přeložka VO</t>
  </si>
  <si>
    <t>kpl</t>
  </si>
  <si>
    <t>1024</t>
  </si>
  <si>
    <t>1353460882</t>
  </si>
  <si>
    <t>Přeložení konstrukcí</t>
  </si>
  <si>
    <t>https://podminky.urs.cz/item/CS_URS_2023_02/022002000</t>
  </si>
  <si>
    <t>VRN1</t>
  </si>
  <si>
    <t>Průzkumné, geodetické a projektové práce</t>
  </si>
  <si>
    <t>92</t>
  </si>
  <si>
    <t>012002000</t>
  </si>
  <si>
    <t>Geodetické práce</t>
  </si>
  <si>
    <t>-1962947935</t>
  </si>
  <si>
    <t>93</t>
  </si>
  <si>
    <t>013254000</t>
  </si>
  <si>
    <t>Dokumentace skutečného provedení stavby</t>
  </si>
  <si>
    <t>158893299</t>
  </si>
  <si>
    <t>94</t>
  </si>
  <si>
    <t>013294000</t>
  </si>
  <si>
    <t>Ostatní dokumentace - Mostní list</t>
  </si>
  <si>
    <t>1841520578</t>
  </si>
  <si>
    <t>95</t>
  </si>
  <si>
    <t>R001</t>
  </si>
  <si>
    <t>Kompletace dokladové části</t>
  </si>
  <si>
    <t>-1712703100</t>
  </si>
  <si>
    <t>96</t>
  </si>
  <si>
    <t>R002</t>
  </si>
  <si>
    <t>1. HMP</t>
  </si>
  <si>
    <t>1603133343</t>
  </si>
  <si>
    <t>VRN3</t>
  </si>
  <si>
    <t>Zařízení staveniště</t>
  </si>
  <si>
    <t>97</t>
  </si>
  <si>
    <t>030001000</t>
  </si>
  <si>
    <t>1328508941</t>
  </si>
  <si>
    <t>VRN7</t>
  </si>
  <si>
    <t>Provozní vlivy</t>
  </si>
  <si>
    <t>98</t>
  </si>
  <si>
    <t>072103021</t>
  </si>
  <si>
    <t>Zajištění DIO</t>
  </si>
  <si>
    <t>334884881</t>
  </si>
  <si>
    <t>99</t>
  </si>
  <si>
    <t>R004</t>
  </si>
  <si>
    <t>Nájezd finišerové soupravy</t>
  </si>
  <si>
    <t>2073705368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</si>
</sst>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182" TargetMode="External" /><Relationship Id="rId2" Type="http://schemas.openxmlformats.org/officeDocument/2006/relationships/hyperlink" Target="https://podminky.urs.cz/item/CS_URS_2023_02/122151303" TargetMode="External" /><Relationship Id="rId3" Type="http://schemas.openxmlformats.org/officeDocument/2006/relationships/hyperlink" Target="https://podminky.urs.cz/item/CS_URS_2023_02/162351104" TargetMode="External" /><Relationship Id="rId4" Type="http://schemas.openxmlformats.org/officeDocument/2006/relationships/hyperlink" Target="https://podminky.urs.cz/item/CS_URS_2023_02/162751119" TargetMode="External" /><Relationship Id="rId5" Type="http://schemas.openxmlformats.org/officeDocument/2006/relationships/hyperlink" Target="https://podminky.urs.cz/item/CS_URS_2023_02/171152111" TargetMode="External" /><Relationship Id="rId6" Type="http://schemas.openxmlformats.org/officeDocument/2006/relationships/hyperlink" Target="https://podminky.urs.cz/item/CS_URS_2023_02/181351003" TargetMode="External" /><Relationship Id="rId7" Type="http://schemas.openxmlformats.org/officeDocument/2006/relationships/hyperlink" Target="https://podminky.urs.cz/item/CS_URS_2023_02/181411131" TargetMode="External" /><Relationship Id="rId8" Type="http://schemas.openxmlformats.org/officeDocument/2006/relationships/hyperlink" Target="https://podminky.urs.cz/item/CS_URS_2023_02/212792312" TargetMode="External" /><Relationship Id="rId9" Type="http://schemas.openxmlformats.org/officeDocument/2006/relationships/hyperlink" Target="https://podminky.urs.cz/item/CS_URS_2023_02/212972113" TargetMode="External" /><Relationship Id="rId10" Type="http://schemas.openxmlformats.org/officeDocument/2006/relationships/hyperlink" Target="https://podminky.urs.cz/item/CS_URS_2023_02/213141111" TargetMode="External" /><Relationship Id="rId11" Type="http://schemas.openxmlformats.org/officeDocument/2006/relationships/hyperlink" Target="https://podminky.urs.cz/item/CS_URS_2023_02/317661142" TargetMode="External" /><Relationship Id="rId12" Type="http://schemas.openxmlformats.org/officeDocument/2006/relationships/hyperlink" Target="https://podminky.urs.cz/item/CS_URS_2023_02/334323117" TargetMode="External" /><Relationship Id="rId13" Type="http://schemas.openxmlformats.org/officeDocument/2006/relationships/hyperlink" Target="https://podminky.urs.cz/item/CS_URS_2023_02/321351030" TargetMode="External" /><Relationship Id="rId14" Type="http://schemas.openxmlformats.org/officeDocument/2006/relationships/hyperlink" Target="https://podminky.urs.cz/item/CS_URS_2023_02/321352030" TargetMode="External" /><Relationship Id="rId15" Type="http://schemas.openxmlformats.org/officeDocument/2006/relationships/hyperlink" Target="https://podminky.urs.cz/item/CS_URS_2023_02/334361216" TargetMode="External" /><Relationship Id="rId16" Type="http://schemas.openxmlformats.org/officeDocument/2006/relationships/hyperlink" Target="https://podminky.urs.cz/item/CS_URS_2023_02/348171130" TargetMode="External" /><Relationship Id="rId17" Type="http://schemas.openxmlformats.org/officeDocument/2006/relationships/hyperlink" Target="https://podminky.urs.cz/item/CS_URS_2023_02/388995212" TargetMode="External" /><Relationship Id="rId18" Type="http://schemas.openxmlformats.org/officeDocument/2006/relationships/hyperlink" Target="https://podminky.urs.cz/item/CS_URS_2023_02/423176511" TargetMode="External" /><Relationship Id="rId19" Type="http://schemas.openxmlformats.org/officeDocument/2006/relationships/hyperlink" Target="https://podminky.urs.cz/item/CS_URS_2023_02/423355315" TargetMode="External" /><Relationship Id="rId20" Type="http://schemas.openxmlformats.org/officeDocument/2006/relationships/hyperlink" Target="https://podminky.urs.cz/item/CS_URS_2023_02/451315135" TargetMode="External" /><Relationship Id="rId21" Type="http://schemas.openxmlformats.org/officeDocument/2006/relationships/hyperlink" Target="https://podminky.urs.cz/item/CS_URS_2023_02/451476111" TargetMode="External" /><Relationship Id="rId22" Type="http://schemas.openxmlformats.org/officeDocument/2006/relationships/hyperlink" Target="https://podminky.urs.cz/item/CS_URS_2023_02/451476112" TargetMode="External" /><Relationship Id="rId23" Type="http://schemas.openxmlformats.org/officeDocument/2006/relationships/hyperlink" Target="https://podminky.urs.cz/item/CS_URS_2023_02/465513256" TargetMode="External" /><Relationship Id="rId24" Type="http://schemas.openxmlformats.org/officeDocument/2006/relationships/hyperlink" Target="https://podminky.urs.cz/item/CS_URS_2023_02/577165032" TargetMode="External" /><Relationship Id="rId25" Type="http://schemas.openxmlformats.org/officeDocument/2006/relationships/hyperlink" Target="https://podminky.urs.cz/item/CS_URS_2023_02/573231112" TargetMode="External" /><Relationship Id="rId26" Type="http://schemas.openxmlformats.org/officeDocument/2006/relationships/hyperlink" Target="https://podminky.urs.cz/item/CS_URS_2023_02/577134031" TargetMode="External" /><Relationship Id="rId27" Type="http://schemas.openxmlformats.org/officeDocument/2006/relationships/hyperlink" Target="https://podminky.urs.cz/item/CS_URS_2023_02/628611102" TargetMode="External" /><Relationship Id="rId28" Type="http://schemas.openxmlformats.org/officeDocument/2006/relationships/hyperlink" Target="https://podminky.urs.cz/item/CS_URS_2023_02/113156201" TargetMode="External" /><Relationship Id="rId29" Type="http://schemas.openxmlformats.org/officeDocument/2006/relationships/hyperlink" Target="https://podminky.urs.cz/item/CS_URS_2023_02/914111111" TargetMode="External" /><Relationship Id="rId30" Type="http://schemas.openxmlformats.org/officeDocument/2006/relationships/hyperlink" Target="https://podminky.urs.cz/item/CS_URS_2023_02/914511113" TargetMode="External" /><Relationship Id="rId31" Type="http://schemas.openxmlformats.org/officeDocument/2006/relationships/hyperlink" Target="https://podminky.urs.cz/item/CS_URS_2023_02/919122132" TargetMode="External" /><Relationship Id="rId32" Type="http://schemas.openxmlformats.org/officeDocument/2006/relationships/hyperlink" Target="https://podminky.urs.cz/item/CS_URS_2023_02/935112211" TargetMode="External" /><Relationship Id="rId33" Type="http://schemas.openxmlformats.org/officeDocument/2006/relationships/hyperlink" Target="https://podminky.urs.cz/item/CS_URS_2023_02/948411111" TargetMode="External" /><Relationship Id="rId34" Type="http://schemas.openxmlformats.org/officeDocument/2006/relationships/hyperlink" Target="https://podminky.urs.cz/item/CS_URS_2023_02/948411211" TargetMode="External" /><Relationship Id="rId35" Type="http://schemas.openxmlformats.org/officeDocument/2006/relationships/hyperlink" Target="https://podminky.urs.cz/item/CS_URS_2023_02/966071721" TargetMode="External" /><Relationship Id="rId36" Type="http://schemas.openxmlformats.org/officeDocument/2006/relationships/hyperlink" Target="https://podminky.urs.cz/item/CS_URS_2023_02/966072811" TargetMode="External" /><Relationship Id="rId37" Type="http://schemas.openxmlformats.org/officeDocument/2006/relationships/hyperlink" Target="https://podminky.urs.cz/item/CS_URS_2023_02/977171243" TargetMode="External" /><Relationship Id="rId38" Type="http://schemas.openxmlformats.org/officeDocument/2006/relationships/hyperlink" Target="https://podminky.urs.cz/item/CS_URS_2023_02/997013602" TargetMode="External" /><Relationship Id="rId39" Type="http://schemas.openxmlformats.org/officeDocument/2006/relationships/hyperlink" Target="https://podminky.urs.cz/item/CS_URS_2023_02/171201231" TargetMode="External" /><Relationship Id="rId40" Type="http://schemas.openxmlformats.org/officeDocument/2006/relationships/hyperlink" Target="https://podminky.urs.cz/item/CS_URS_2023_02/789221131" TargetMode="External" /><Relationship Id="rId41" Type="http://schemas.openxmlformats.org/officeDocument/2006/relationships/hyperlink" Target="https://podminky.urs.cz/item/CS_URS_2023_02/789321211" TargetMode="External" /><Relationship Id="rId42" Type="http://schemas.openxmlformats.org/officeDocument/2006/relationships/hyperlink" Target="https://podminky.urs.cz/item/CS_URS_2023_02/789321215" TargetMode="External" /><Relationship Id="rId43" Type="http://schemas.openxmlformats.org/officeDocument/2006/relationships/hyperlink" Target="https://podminky.urs.cz/item/CS_URS_2023_02/789321221" TargetMode="External" /><Relationship Id="rId44" Type="http://schemas.openxmlformats.org/officeDocument/2006/relationships/hyperlink" Target="https://podminky.urs.cz/item/CS_URS_2023_02/022002000" TargetMode="External" /><Relationship Id="rId4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2023/140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mostu Babylon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30. 11. 2023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V94" s="117" t="s">
        <v>74</v>
      </c>
      <c r="BW94" s="117" t="s">
        <v>5</v>
      </c>
      <c r="BX94" s="117" t="s">
        <v>75</v>
      </c>
      <c r="CL94" s="117" t="s">
        <v>1</v>
      </c>
    </row>
    <row r="95" spans="1:90" s="7" customFormat="1" ht="24.75" customHeight="1">
      <c r="A95" s="118" t="s">
        <v>76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'2023-140 - Rekonstrukce m...'!J28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77</v>
      </c>
      <c r="AR95" s="125"/>
      <c r="AS95" s="126">
        <v>0</v>
      </c>
      <c r="AT95" s="127">
        <f>ROUND(SUM(AV95:AW95),2)</f>
        <v>0</v>
      </c>
      <c r="AU95" s="128">
        <f>'2023-140 - Rekonstrukce m...'!P129</f>
        <v>0</v>
      </c>
      <c r="AV95" s="127">
        <f>'2023-140 - Rekonstrukce m...'!J31</f>
        <v>0</v>
      </c>
      <c r="AW95" s="127">
        <f>'2023-140 - Rekonstrukce m...'!J32</f>
        <v>0</v>
      </c>
      <c r="AX95" s="127">
        <f>'2023-140 - Rekonstrukce m...'!J33</f>
        <v>0</v>
      </c>
      <c r="AY95" s="127">
        <f>'2023-140 - Rekonstrukce m...'!J34</f>
        <v>0</v>
      </c>
      <c r="AZ95" s="127">
        <f>'2023-140 - Rekonstrukce m...'!F31</f>
        <v>0</v>
      </c>
      <c r="BA95" s="127">
        <f>'2023-140 - Rekonstrukce m...'!F32</f>
        <v>0</v>
      </c>
      <c r="BB95" s="127">
        <f>'2023-140 - Rekonstrukce m...'!F33</f>
        <v>0</v>
      </c>
      <c r="BC95" s="127">
        <f>'2023-140 - Rekonstrukce m...'!F34</f>
        <v>0</v>
      </c>
      <c r="BD95" s="129">
        <f>'2023-140 - Rekonstrukce m...'!F35</f>
        <v>0</v>
      </c>
      <c r="BE95" s="7"/>
      <c r="BT95" s="130" t="s">
        <v>78</v>
      </c>
      <c r="BU95" s="130" t="s">
        <v>79</v>
      </c>
      <c r="BV95" s="130" t="s">
        <v>74</v>
      </c>
      <c r="BW95" s="130" t="s">
        <v>5</v>
      </c>
      <c r="BX95" s="130" t="s">
        <v>75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-140 - Rekonstrukce 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80</v>
      </c>
    </row>
    <row r="4" spans="2:46" s="1" customFormat="1" ht="24.95" customHeight="1">
      <c r="B4" s="20"/>
      <c r="D4" s="133" t="s">
        <v>81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30. 11. 2023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tr">
        <f>IF('Rekapitulace stavby'!AN10="","",'Rekapitulace stavby'!AN10)</f>
        <v/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tr">
        <f>IF('Rekapitulace stavby'!E11="","",'Rekapitulace stavby'!E11)</f>
        <v xml:space="preserve"> </v>
      </c>
      <c r="F13" s="38"/>
      <c r="G13" s="38"/>
      <c r="H13" s="38"/>
      <c r="I13" s="135" t="s">
        <v>26</v>
      </c>
      <c r="J13" s="137" t="str">
        <f>IF('Rekapitulace stavby'!AN11="","",'Rekapitulace stavby'!AN11)</f>
        <v/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27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26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29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26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31</v>
      </c>
      <c r="E21" s="38"/>
      <c r="F21" s="38"/>
      <c r="G21" s="38"/>
      <c r="H21" s="38"/>
      <c r="I21" s="135" t="s">
        <v>25</v>
      </c>
      <c r="J21" s="137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tr">
        <f>IF('Rekapitulace stavby'!E20="","",'Rekapitulace stavby'!E20)</f>
        <v xml:space="preserve"> </v>
      </c>
      <c r="F22" s="38"/>
      <c r="G22" s="38"/>
      <c r="H22" s="38"/>
      <c r="I22" s="135" t="s">
        <v>26</v>
      </c>
      <c r="J22" s="137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32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33</v>
      </c>
      <c r="E28" s="38"/>
      <c r="F28" s="38"/>
      <c r="G28" s="38"/>
      <c r="H28" s="38"/>
      <c r="I28" s="38"/>
      <c r="J28" s="145">
        <f>ROUND(J129,2)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35</v>
      </c>
      <c r="G30" s="38"/>
      <c r="H30" s="38"/>
      <c r="I30" s="146" t="s">
        <v>34</v>
      </c>
      <c r="J30" s="146" t="s">
        <v>36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37</v>
      </c>
      <c r="E31" s="135" t="s">
        <v>38</v>
      </c>
      <c r="F31" s="148">
        <f>ROUND((SUM(BE129:BE468)),2)</f>
        <v>0</v>
      </c>
      <c r="G31" s="38"/>
      <c r="H31" s="38"/>
      <c r="I31" s="149">
        <v>0.21</v>
      </c>
      <c r="J31" s="148">
        <f>ROUND(((SUM(BE129:BE468))*I31),2)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39</v>
      </c>
      <c r="F32" s="148">
        <f>ROUND((SUM(BF129:BF468)),2)</f>
        <v>0</v>
      </c>
      <c r="G32" s="38"/>
      <c r="H32" s="38"/>
      <c r="I32" s="149">
        <v>0.12</v>
      </c>
      <c r="J32" s="148">
        <f>ROUND(((SUM(BF129:BF468))*I32),2)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40</v>
      </c>
      <c r="F33" s="148">
        <f>ROUND((SUM(BG129:BG468)),2)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41</v>
      </c>
      <c r="F34" s="148">
        <f>ROUND((SUM(BH129:BH468)),2)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42</v>
      </c>
      <c r="F35" s="148">
        <f>ROUND((SUM(BI129:BI468)),2)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43</v>
      </c>
      <c r="E37" s="152"/>
      <c r="F37" s="152"/>
      <c r="G37" s="153" t="s">
        <v>44</v>
      </c>
      <c r="H37" s="154" t="s">
        <v>45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Rekonstrukce mostu Babylon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 xml:space="preserve"> </v>
      </c>
      <c r="G87" s="40"/>
      <c r="H87" s="40"/>
      <c r="I87" s="32" t="s">
        <v>22</v>
      </c>
      <c r="J87" s="79" t="str">
        <f>IF(J10="","",J10)</f>
        <v>30. 11. 2023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 xml:space="preserve"> </v>
      </c>
      <c r="G89" s="40"/>
      <c r="H89" s="40"/>
      <c r="I89" s="32" t="s">
        <v>29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27</v>
      </c>
      <c r="D90" s="40"/>
      <c r="E90" s="40"/>
      <c r="F90" s="27" t="str">
        <f>IF(E16="","",E16)</f>
        <v>Vyplň údaj</v>
      </c>
      <c r="G90" s="40"/>
      <c r="H90" s="40"/>
      <c r="I90" s="32" t="s">
        <v>31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83</v>
      </c>
      <c r="D92" s="169"/>
      <c r="E92" s="169"/>
      <c r="F92" s="169"/>
      <c r="G92" s="169"/>
      <c r="H92" s="169"/>
      <c r="I92" s="169"/>
      <c r="J92" s="170" t="s">
        <v>84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85</v>
      </c>
      <c r="D94" s="40"/>
      <c r="E94" s="40"/>
      <c r="F94" s="40"/>
      <c r="G94" s="40"/>
      <c r="H94" s="40"/>
      <c r="I94" s="40"/>
      <c r="J94" s="110">
        <f>J129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86</v>
      </c>
    </row>
    <row r="95" spans="1:31" s="9" customFormat="1" ht="24.95" customHeight="1">
      <c r="A95" s="9"/>
      <c r="B95" s="172"/>
      <c r="C95" s="173"/>
      <c r="D95" s="174" t="s">
        <v>87</v>
      </c>
      <c r="E95" s="175"/>
      <c r="F95" s="175"/>
      <c r="G95" s="175"/>
      <c r="H95" s="175"/>
      <c r="I95" s="175"/>
      <c r="J95" s="176">
        <f>J130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72"/>
      <c r="C96" s="173"/>
      <c r="D96" s="174" t="s">
        <v>88</v>
      </c>
      <c r="E96" s="175"/>
      <c r="F96" s="175"/>
      <c r="G96" s="175"/>
      <c r="H96" s="175"/>
      <c r="I96" s="175"/>
      <c r="J96" s="176">
        <f>J163</f>
        <v>0</v>
      </c>
      <c r="K96" s="173"/>
      <c r="L96" s="17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9" customFormat="1" ht="24.95" customHeight="1">
      <c r="A97" s="9"/>
      <c r="B97" s="172"/>
      <c r="C97" s="173"/>
      <c r="D97" s="174" t="s">
        <v>89</v>
      </c>
      <c r="E97" s="175"/>
      <c r="F97" s="175"/>
      <c r="G97" s="175"/>
      <c r="H97" s="175"/>
      <c r="I97" s="175"/>
      <c r="J97" s="176">
        <f>J179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2"/>
      <c r="C98" s="173"/>
      <c r="D98" s="174" t="s">
        <v>90</v>
      </c>
      <c r="E98" s="175"/>
      <c r="F98" s="175"/>
      <c r="G98" s="175"/>
      <c r="H98" s="175"/>
      <c r="I98" s="175"/>
      <c r="J98" s="176">
        <f>J239</f>
        <v>0</v>
      </c>
      <c r="K98" s="173"/>
      <c r="L98" s="177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2"/>
      <c r="C99" s="173"/>
      <c r="D99" s="174" t="s">
        <v>91</v>
      </c>
      <c r="E99" s="175"/>
      <c r="F99" s="175"/>
      <c r="G99" s="175"/>
      <c r="H99" s="175"/>
      <c r="I99" s="175"/>
      <c r="J99" s="176">
        <f>J305</f>
        <v>0</v>
      </c>
      <c r="K99" s="173"/>
      <c r="L99" s="17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2"/>
      <c r="C100" s="173"/>
      <c r="D100" s="174" t="s">
        <v>92</v>
      </c>
      <c r="E100" s="175"/>
      <c r="F100" s="175"/>
      <c r="G100" s="175"/>
      <c r="H100" s="175"/>
      <c r="I100" s="175"/>
      <c r="J100" s="176">
        <f>J321</f>
        <v>0</v>
      </c>
      <c r="K100" s="173"/>
      <c r="L100" s="17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2"/>
      <c r="C101" s="173"/>
      <c r="D101" s="174" t="s">
        <v>93</v>
      </c>
      <c r="E101" s="175"/>
      <c r="F101" s="175"/>
      <c r="G101" s="175"/>
      <c r="H101" s="175"/>
      <c r="I101" s="175"/>
      <c r="J101" s="176">
        <f>J327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2"/>
      <c r="C102" s="173"/>
      <c r="D102" s="174" t="s">
        <v>94</v>
      </c>
      <c r="E102" s="175"/>
      <c r="F102" s="175"/>
      <c r="G102" s="175"/>
      <c r="H102" s="175"/>
      <c r="I102" s="175"/>
      <c r="J102" s="176">
        <f>J399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2"/>
      <c r="C103" s="173"/>
      <c r="D103" s="174" t="s">
        <v>95</v>
      </c>
      <c r="E103" s="175"/>
      <c r="F103" s="175"/>
      <c r="G103" s="175"/>
      <c r="H103" s="175"/>
      <c r="I103" s="175"/>
      <c r="J103" s="176">
        <f>J410</f>
        <v>0</v>
      </c>
      <c r="K103" s="173"/>
      <c r="L103" s="17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2"/>
      <c r="C104" s="173"/>
      <c r="D104" s="174" t="s">
        <v>96</v>
      </c>
      <c r="E104" s="175"/>
      <c r="F104" s="175"/>
      <c r="G104" s="175"/>
      <c r="H104" s="175"/>
      <c r="I104" s="175"/>
      <c r="J104" s="176">
        <f>J413</f>
        <v>0</v>
      </c>
      <c r="K104" s="173"/>
      <c r="L104" s="17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2"/>
      <c r="C105" s="173"/>
      <c r="D105" s="174" t="s">
        <v>97</v>
      </c>
      <c r="E105" s="175"/>
      <c r="F105" s="175"/>
      <c r="G105" s="175"/>
      <c r="H105" s="175"/>
      <c r="I105" s="175"/>
      <c r="J105" s="176">
        <f>J419</f>
        <v>0</v>
      </c>
      <c r="K105" s="173"/>
      <c r="L105" s="17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78"/>
      <c r="C106" s="179"/>
      <c r="D106" s="180" t="s">
        <v>98</v>
      </c>
      <c r="E106" s="181"/>
      <c r="F106" s="181"/>
      <c r="G106" s="181"/>
      <c r="H106" s="181"/>
      <c r="I106" s="181"/>
      <c r="J106" s="182">
        <f>J420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2"/>
      <c r="C107" s="173"/>
      <c r="D107" s="174" t="s">
        <v>99</v>
      </c>
      <c r="E107" s="175"/>
      <c r="F107" s="175"/>
      <c r="G107" s="175"/>
      <c r="H107" s="175"/>
      <c r="I107" s="175"/>
      <c r="J107" s="176">
        <f>J445</f>
        <v>0</v>
      </c>
      <c r="K107" s="173"/>
      <c r="L107" s="17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78"/>
      <c r="C108" s="179"/>
      <c r="D108" s="180" t="s">
        <v>100</v>
      </c>
      <c r="E108" s="181"/>
      <c r="F108" s="181"/>
      <c r="G108" s="181"/>
      <c r="H108" s="181"/>
      <c r="I108" s="181"/>
      <c r="J108" s="182">
        <f>J446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2"/>
      <c r="C109" s="173"/>
      <c r="D109" s="174" t="s">
        <v>101</v>
      </c>
      <c r="E109" s="175"/>
      <c r="F109" s="175"/>
      <c r="G109" s="175"/>
      <c r="H109" s="175"/>
      <c r="I109" s="175"/>
      <c r="J109" s="176">
        <f>J450</f>
        <v>0</v>
      </c>
      <c r="K109" s="173"/>
      <c r="L109" s="17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2"/>
      <c r="C110" s="173"/>
      <c r="D110" s="174" t="s">
        <v>102</v>
      </c>
      <c r="E110" s="175"/>
      <c r="F110" s="175"/>
      <c r="G110" s="175"/>
      <c r="H110" s="175"/>
      <c r="I110" s="175"/>
      <c r="J110" s="176">
        <f>J461</f>
        <v>0</v>
      </c>
      <c r="K110" s="173"/>
      <c r="L110" s="17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2"/>
      <c r="C111" s="173"/>
      <c r="D111" s="174" t="s">
        <v>103</v>
      </c>
      <c r="E111" s="175"/>
      <c r="F111" s="175"/>
      <c r="G111" s="175"/>
      <c r="H111" s="175"/>
      <c r="I111" s="175"/>
      <c r="J111" s="176">
        <f>J464</f>
        <v>0</v>
      </c>
      <c r="K111" s="173"/>
      <c r="L111" s="17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104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E7</f>
        <v>Rekonstrukce mostu Babylon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F10</f>
        <v xml:space="preserve"> </v>
      </c>
      <c r="G123" s="40"/>
      <c r="H123" s="40"/>
      <c r="I123" s="32" t="s">
        <v>22</v>
      </c>
      <c r="J123" s="79" t="str">
        <f>IF(J10="","",J10)</f>
        <v>30. 11. 2023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E13</f>
        <v xml:space="preserve"> </v>
      </c>
      <c r="G125" s="40"/>
      <c r="H125" s="40"/>
      <c r="I125" s="32" t="s">
        <v>29</v>
      </c>
      <c r="J125" s="36" t="str">
        <f>E19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27</v>
      </c>
      <c r="D126" s="40"/>
      <c r="E126" s="40"/>
      <c r="F126" s="27" t="str">
        <f>IF(E16="","",E16)</f>
        <v>Vyplň údaj</v>
      </c>
      <c r="G126" s="40"/>
      <c r="H126" s="40"/>
      <c r="I126" s="32" t="s">
        <v>31</v>
      </c>
      <c r="J126" s="36" t="str">
        <f>E22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84"/>
      <c r="B128" s="185"/>
      <c r="C128" s="186" t="s">
        <v>105</v>
      </c>
      <c r="D128" s="187" t="s">
        <v>58</v>
      </c>
      <c r="E128" s="187" t="s">
        <v>54</v>
      </c>
      <c r="F128" s="187" t="s">
        <v>55</v>
      </c>
      <c r="G128" s="187" t="s">
        <v>106</v>
      </c>
      <c r="H128" s="187" t="s">
        <v>107</v>
      </c>
      <c r="I128" s="187" t="s">
        <v>108</v>
      </c>
      <c r="J128" s="187" t="s">
        <v>84</v>
      </c>
      <c r="K128" s="188" t="s">
        <v>109</v>
      </c>
      <c r="L128" s="189"/>
      <c r="M128" s="100" t="s">
        <v>1</v>
      </c>
      <c r="N128" s="101" t="s">
        <v>37</v>
      </c>
      <c r="O128" s="101" t="s">
        <v>110</v>
      </c>
      <c r="P128" s="101" t="s">
        <v>111</v>
      </c>
      <c r="Q128" s="101" t="s">
        <v>112</v>
      </c>
      <c r="R128" s="101" t="s">
        <v>113</v>
      </c>
      <c r="S128" s="101" t="s">
        <v>114</v>
      </c>
      <c r="T128" s="102" t="s">
        <v>115</v>
      </c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63" s="2" customFormat="1" ht="22.8" customHeight="1">
      <c r="A129" s="38"/>
      <c r="B129" s="39"/>
      <c r="C129" s="107" t="s">
        <v>116</v>
      </c>
      <c r="D129" s="40"/>
      <c r="E129" s="40"/>
      <c r="F129" s="40"/>
      <c r="G129" s="40"/>
      <c r="H129" s="40"/>
      <c r="I129" s="40"/>
      <c r="J129" s="190">
        <f>BK129</f>
        <v>0</v>
      </c>
      <c r="K129" s="40"/>
      <c r="L129" s="44"/>
      <c r="M129" s="103"/>
      <c r="N129" s="191"/>
      <c r="O129" s="104"/>
      <c r="P129" s="192">
        <f>P130+P163+P179+P239+P305+P321+P327+P399+P410+P413+P419+P445+P450+P461+P464</f>
        <v>0</v>
      </c>
      <c r="Q129" s="104"/>
      <c r="R129" s="192">
        <f>R130+R163+R179+R239+R305+R321+R327+R399+R410+R413+R419+R445+R450+R461+R464</f>
        <v>305.71449461047996</v>
      </c>
      <c r="S129" s="104"/>
      <c r="T129" s="193">
        <f>T130+T163+T179+T239+T305+T321+T327+T399+T410+T413+T419+T445+T450+T461+T464</f>
        <v>60.99169499999999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72</v>
      </c>
      <c r="AU129" s="17" t="s">
        <v>86</v>
      </c>
      <c r="BK129" s="194">
        <f>BK130+BK163+BK179+BK239+BK305+BK321+BK327+BK399+BK410+BK413+BK419+BK445+BK450+BK461+BK464</f>
        <v>0</v>
      </c>
    </row>
    <row r="130" spans="1:63" s="12" customFormat="1" ht="25.9" customHeight="1">
      <c r="A130" s="12"/>
      <c r="B130" s="195"/>
      <c r="C130" s="196"/>
      <c r="D130" s="197" t="s">
        <v>72</v>
      </c>
      <c r="E130" s="198" t="s">
        <v>78</v>
      </c>
      <c r="F130" s="198" t="s">
        <v>117</v>
      </c>
      <c r="G130" s="196"/>
      <c r="H130" s="196"/>
      <c r="I130" s="199"/>
      <c r="J130" s="200">
        <f>BK130</f>
        <v>0</v>
      </c>
      <c r="K130" s="196"/>
      <c r="L130" s="201"/>
      <c r="M130" s="202"/>
      <c r="N130" s="203"/>
      <c r="O130" s="203"/>
      <c r="P130" s="204">
        <f>SUM(P131:P162)</f>
        <v>0</v>
      </c>
      <c r="Q130" s="203"/>
      <c r="R130" s="204">
        <f>SUM(R131:R162)</f>
        <v>167.201</v>
      </c>
      <c r="S130" s="203"/>
      <c r="T130" s="205">
        <f>SUM(T131:T162)</f>
        <v>13.288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6" t="s">
        <v>78</v>
      </c>
      <c r="AT130" s="207" t="s">
        <v>72</v>
      </c>
      <c r="AU130" s="207" t="s">
        <v>73</v>
      </c>
      <c r="AY130" s="206" t="s">
        <v>118</v>
      </c>
      <c r="BK130" s="208">
        <f>SUM(BK131:BK162)</f>
        <v>0</v>
      </c>
    </row>
    <row r="131" spans="1:65" s="2" customFormat="1" ht="24.15" customHeight="1">
      <c r="A131" s="38"/>
      <c r="B131" s="39"/>
      <c r="C131" s="209" t="s">
        <v>78</v>
      </c>
      <c r="D131" s="209" t="s">
        <v>119</v>
      </c>
      <c r="E131" s="210" t="s">
        <v>120</v>
      </c>
      <c r="F131" s="211" t="s">
        <v>121</v>
      </c>
      <c r="G131" s="212" t="s">
        <v>122</v>
      </c>
      <c r="H131" s="213">
        <v>60.4</v>
      </c>
      <c r="I131" s="214"/>
      <c r="J131" s="215">
        <f>ROUND(I131*H131,2)</f>
        <v>0</v>
      </c>
      <c r="K131" s="211" t="s">
        <v>123</v>
      </c>
      <c r="L131" s="44"/>
      <c r="M131" s="216" t="s">
        <v>1</v>
      </c>
      <c r="N131" s="217" t="s">
        <v>38</v>
      </c>
      <c r="O131" s="91"/>
      <c r="P131" s="218">
        <f>O131*H131</f>
        <v>0</v>
      </c>
      <c r="Q131" s="218">
        <v>0</v>
      </c>
      <c r="R131" s="218">
        <f>Q131*H131</f>
        <v>0</v>
      </c>
      <c r="S131" s="218">
        <v>0.22</v>
      </c>
      <c r="T131" s="219">
        <f>S131*H131</f>
        <v>13.288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0" t="s">
        <v>124</v>
      </c>
      <c r="AT131" s="220" t="s">
        <v>119</v>
      </c>
      <c r="AU131" s="220" t="s">
        <v>78</v>
      </c>
      <c r="AY131" s="17" t="s">
        <v>118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7" t="s">
        <v>78</v>
      </c>
      <c r="BK131" s="221">
        <f>ROUND(I131*H131,2)</f>
        <v>0</v>
      </c>
      <c r="BL131" s="17" t="s">
        <v>124</v>
      </c>
      <c r="BM131" s="220" t="s">
        <v>125</v>
      </c>
    </row>
    <row r="132" spans="1:47" s="2" customFormat="1" ht="12">
      <c r="A132" s="38"/>
      <c r="B132" s="39"/>
      <c r="C132" s="40"/>
      <c r="D132" s="222" t="s">
        <v>126</v>
      </c>
      <c r="E132" s="40"/>
      <c r="F132" s="223" t="s">
        <v>127</v>
      </c>
      <c r="G132" s="40"/>
      <c r="H132" s="40"/>
      <c r="I132" s="224"/>
      <c r="J132" s="40"/>
      <c r="K132" s="40"/>
      <c r="L132" s="44"/>
      <c r="M132" s="225"/>
      <c r="N132" s="22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126</v>
      </c>
      <c r="AU132" s="17" t="s">
        <v>78</v>
      </c>
    </row>
    <row r="133" spans="1:47" s="2" customFormat="1" ht="12">
      <c r="A133" s="38"/>
      <c r="B133" s="39"/>
      <c r="C133" s="40"/>
      <c r="D133" s="227" t="s">
        <v>128</v>
      </c>
      <c r="E133" s="40"/>
      <c r="F133" s="228" t="s">
        <v>129</v>
      </c>
      <c r="G133" s="40"/>
      <c r="H133" s="40"/>
      <c r="I133" s="224"/>
      <c r="J133" s="40"/>
      <c r="K133" s="40"/>
      <c r="L133" s="44"/>
      <c r="M133" s="225"/>
      <c r="N133" s="226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128</v>
      </c>
      <c r="AU133" s="17" t="s">
        <v>78</v>
      </c>
    </row>
    <row r="134" spans="1:51" s="13" customFormat="1" ht="12">
      <c r="A134" s="13"/>
      <c r="B134" s="229"/>
      <c r="C134" s="230"/>
      <c r="D134" s="222" t="s">
        <v>130</v>
      </c>
      <c r="E134" s="231" t="s">
        <v>1</v>
      </c>
      <c r="F134" s="232" t="s">
        <v>131</v>
      </c>
      <c r="G134" s="230"/>
      <c r="H134" s="233">
        <v>60.4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130</v>
      </c>
      <c r="AU134" s="239" t="s">
        <v>78</v>
      </c>
      <c r="AV134" s="13" t="s">
        <v>80</v>
      </c>
      <c r="AW134" s="13" t="s">
        <v>30</v>
      </c>
      <c r="AX134" s="13" t="s">
        <v>73</v>
      </c>
      <c r="AY134" s="239" t="s">
        <v>118</v>
      </c>
    </row>
    <row r="135" spans="1:51" s="14" customFormat="1" ht="12">
      <c r="A135" s="14"/>
      <c r="B135" s="240"/>
      <c r="C135" s="241"/>
      <c r="D135" s="222" t="s">
        <v>130</v>
      </c>
      <c r="E135" s="242" t="s">
        <v>1</v>
      </c>
      <c r="F135" s="243" t="s">
        <v>132</v>
      </c>
      <c r="G135" s="241"/>
      <c r="H135" s="244">
        <v>60.4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130</v>
      </c>
      <c r="AU135" s="250" t="s">
        <v>78</v>
      </c>
      <c r="AV135" s="14" t="s">
        <v>124</v>
      </c>
      <c r="AW135" s="14" t="s">
        <v>30</v>
      </c>
      <c r="AX135" s="14" t="s">
        <v>78</v>
      </c>
      <c r="AY135" s="250" t="s">
        <v>118</v>
      </c>
    </row>
    <row r="136" spans="1:65" s="2" customFormat="1" ht="37.8" customHeight="1">
      <c r="A136" s="38"/>
      <c r="B136" s="39"/>
      <c r="C136" s="209" t="s">
        <v>80</v>
      </c>
      <c r="D136" s="209" t="s">
        <v>119</v>
      </c>
      <c r="E136" s="210" t="s">
        <v>133</v>
      </c>
      <c r="F136" s="211" t="s">
        <v>134</v>
      </c>
      <c r="G136" s="212" t="s">
        <v>135</v>
      </c>
      <c r="H136" s="213">
        <v>88</v>
      </c>
      <c r="I136" s="214"/>
      <c r="J136" s="215">
        <f>ROUND(I136*H136,2)</f>
        <v>0</v>
      </c>
      <c r="K136" s="211" t="s">
        <v>123</v>
      </c>
      <c r="L136" s="44"/>
      <c r="M136" s="216" t="s">
        <v>1</v>
      </c>
      <c r="N136" s="217" t="s">
        <v>38</v>
      </c>
      <c r="O136" s="9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0" t="s">
        <v>124</v>
      </c>
      <c r="AT136" s="220" t="s">
        <v>119</v>
      </c>
      <c r="AU136" s="220" t="s">
        <v>78</v>
      </c>
      <c r="AY136" s="17" t="s">
        <v>118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78</v>
      </c>
      <c r="BK136" s="221">
        <f>ROUND(I136*H136,2)</f>
        <v>0</v>
      </c>
      <c r="BL136" s="17" t="s">
        <v>124</v>
      </c>
      <c r="BM136" s="220" t="s">
        <v>136</v>
      </c>
    </row>
    <row r="137" spans="1:47" s="2" customFormat="1" ht="12">
      <c r="A137" s="38"/>
      <c r="B137" s="39"/>
      <c r="C137" s="40"/>
      <c r="D137" s="222" t="s">
        <v>126</v>
      </c>
      <c r="E137" s="40"/>
      <c r="F137" s="223" t="s">
        <v>137</v>
      </c>
      <c r="G137" s="40"/>
      <c r="H137" s="40"/>
      <c r="I137" s="224"/>
      <c r="J137" s="40"/>
      <c r="K137" s="40"/>
      <c r="L137" s="44"/>
      <c r="M137" s="225"/>
      <c r="N137" s="226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126</v>
      </c>
      <c r="AU137" s="17" t="s">
        <v>78</v>
      </c>
    </row>
    <row r="138" spans="1:47" s="2" customFormat="1" ht="12">
      <c r="A138" s="38"/>
      <c r="B138" s="39"/>
      <c r="C138" s="40"/>
      <c r="D138" s="227" t="s">
        <v>128</v>
      </c>
      <c r="E138" s="40"/>
      <c r="F138" s="228" t="s">
        <v>138</v>
      </c>
      <c r="G138" s="40"/>
      <c r="H138" s="40"/>
      <c r="I138" s="224"/>
      <c r="J138" s="40"/>
      <c r="K138" s="40"/>
      <c r="L138" s="44"/>
      <c r="M138" s="225"/>
      <c r="N138" s="22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128</v>
      </c>
      <c r="AU138" s="17" t="s">
        <v>78</v>
      </c>
    </row>
    <row r="139" spans="1:65" s="2" customFormat="1" ht="37.8" customHeight="1">
      <c r="A139" s="38"/>
      <c r="B139" s="39"/>
      <c r="C139" s="209" t="s">
        <v>139</v>
      </c>
      <c r="D139" s="209" t="s">
        <v>119</v>
      </c>
      <c r="E139" s="210" t="s">
        <v>140</v>
      </c>
      <c r="F139" s="211" t="s">
        <v>141</v>
      </c>
      <c r="G139" s="212" t="s">
        <v>135</v>
      </c>
      <c r="H139" s="213">
        <v>88</v>
      </c>
      <c r="I139" s="214"/>
      <c r="J139" s="215">
        <f>ROUND(I139*H139,2)</f>
        <v>0</v>
      </c>
      <c r="K139" s="211" t="s">
        <v>123</v>
      </c>
      <c r="L139" s="44"/>
      <c r="M139" s="216" t="s">
        <v>1</v>
      </c>
      <c r="N139" s="217" t="s">
        <v>38</v>
      </c>
      <c r="O139" s="9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0" t="s">
        <v>124</v>
      </c>
      <c r="AT139" s="220" t="s">
        <v>119</v>
      </c>
      <c r="AU139" s="220" t="s">
        <v>78</v>
      </c>
      <c r="AY139" s="17" t="s">
        <v>118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78</v>
      </c>
      <c r="BK139" s="221">
        <f>ROUND(I139*H139,2)</f>
        <v>0</v>
      </c>
      <c r="BL139" s="17" t="s">
        <v>124</v>
      </c>
      <c r="BM139" s="220" t="s">
        <v>142</v>
      </c>
    </row>
    <row r="140" spans="1:47" s="2" customFormat="1" ht="12">
      <c r="A140" s="38"/>
      <c r="B140" s="39"/>
      <c r="C140" s="40"/>
      <c r="D140" s="222" t="s">
        <v>126</v>
      </c>
      <c r="E140" s="40"/>
      <c r="F140" s="223" t="s">
        <v>143</v>
      </c>
      <c r="G140" s="40"/>
      <c r="H140" s="40"/>
      <c r="I140" s="224"/>
      <c r="J140" s="40"/>
      <c r="K140" s="40"/>
      <c r="L140" s="44"/>
      <c r="M140" s="225"/>
      <c r="N140" s="22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126</v>
      </c>
      <c r="AU140" s="17" t="s">
        <v>78</v>
      </c>
    </row>
    <row r="141" spans="1:47" s="2" customFormat="1" ht="12">
      <c r="A141" s="38"/>
      <c r="B141" s="39"/>
      <c r="C141" s="40"/>
      <c r="D141" s="227" t="s">
        <v>128</v>
      </c>
      <c r="E141" s="40"/>
      <c r="F141" s="228" t="s">
        <v>144</v>
      </c>
      <c r="G141" s="40"/>
      <c r="H141" s="40"/>
      <c r="I141" s="224"/>
      <c r="J141" s="40"/>
      <c r="K141" s="40"/>
      <c r="L141" s="44"/>
      <c r="M141" s="225"/>
      <c r="N141" s="226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128</v>
      </c>
      <c r="AU141" s="17" t="s">
        <v>78</v>
      </c>
    </row>
    <row r="142" spans="1:51" s="13" customFormat="1" ht="12">
      <c r="A142" s="13"/>
      <c r="B142" s="229"/>
      <c r="C142" s="230"/>
      <c r="D142" s="222" t="s">
        <v>130</v>
      </c>
      <c r="E142" s="231" t="s">
        <v>1</v>
      </c>
      <c r="F142" s="232" t="s">
        <v>145</v>
      </c>
      <c r="G142" s="230"/>
      <c r="H142" s="233">
        <v>88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130</v>
      </c>
      <c r="AU142" s="239" t="s">
        <v>78</v>
      </c>
      <c r="AV142" s="13" t="s">
        <v>80</v>
      </c>
      <c r="AW142" s="13" t="s">
        <v>30</v>
      </c>
      <c r="AX142" s="13" t="s">
        <v>73</v>
      </c>
      <c r="AY142" s="239" t="s">
        <v>118</v>
      </c>
    </row>
    <row r="143" spans="1:51" s="14" customFormat="1" ht="12">
      <c r="A143" s="14"/>
      <c r="B143" s="240"/>
      <c r="C143" s="241"/>
      <c r="D143" s="222" t="s">
        <v>130</v>
      </c>
      <c r="E143" s="242" t="s">
        <v>1</v>
      </c>
      <c r="F143" s="243" t="s">
        <v>132</v>
      </c>
      <c r="G143" s="241"/>
      <c r="H143" s="244">
        <v>88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130</v>
      </c>
      <c r="AU143" s="250" t="s">
        <v>78</v>
      </c>
      <c r="AV143" s="14" t="s">
        <v>124</v>
      </c>
      <c r="AW143" s="14" t="s">
        <v>30</v>
      </c>
      <c r="AX143" s="14" t="s">
        <v>78</v>
      </c>
      <c r="AY143" s="250" t="s">
        <v>118</v>
      </c>
    </row>
    <row r="144" spans="1:65" s="2" customFormat="1" ht="37.8" customHeight="1">
      <c r="A144" s="38"/>
      <c r="B144" s="39"/>
      <c r="C144" s="209" t="s">
        <v>124</v>
      </c>
      <c r="D144" s="209" t="s">
        <v>119</v>
      </c>
      <c r="E144" s="210" t="s">
        <v>146</v>
      </c>
      <c r="F144" s="211" t="s">
        <v>147</v>
      </c>
      <c r="G144" s="212" t="s">
        <v>135</v>
      </c>
      <c r="H144" s="213">
        <v>88</v>
      </c>
      <c r="I144" s="214"/>
      <c r="J144" s="215">
        <f>ROUND(I144*H144,2)</f>
        <v>0</v>
      </c>
      <c r="K144" s="211" t="s">
        <v>123</v>
      </c>
      <c r="L144" s="44"/>
      <c r="M144" s="216" t="s">
        <v>1</v>
      </c>
      <c r="N144" s="217" t="s">
        <v>38</v>
      </c>
      <c r="O144" s="91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0" t="s">
        <v>124</v>
      </c>
      <c r="AT144" s="220" t="s">
        <v>119</v>
      </c>
      <c r="AU144" s="220" t="s">
        <v>78</v>
      </c>
      <c r="AY144" s="17" t="s">
        <v>118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78</v>
      </c>
      <c r="BK144" s="221">
        <f>ROUND(I144*H144,2)</f>
        <v>0</v>
      </c>
      <c r="BL144" s="17" t="s">
        <v>124</v>
      </c>
      <c r="BM144" s="220" t="s">
        <v>148</v>
      </c>
    </row>
    <row r="145" spans="1:47" s="2" customFormat="1" ht="12">
      <c r="A145" s="38"/>
      <c r="B145" s="39"/>
      <c r="C145" s="40"/>
      <c r="D145" s="222" t="s">
        <v>126</v>
      </c>
      <c r="E145" s="40"/>
      <c r="F145" s="223" t="s">
        <v>149</v>
      </c>
      <c r="G145" s="40"/>
      <c r="H145" s="40"/>
      <c r="I145" s="224"/>
      <c r="J145" s="40"/>
      <c r="K145" s="40"/>
      <c r="L145" s="44"/>
      <c r="M145" s="225"/>
      <c r="N145" s="226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126</v>
      </c>
      <c r="AU145" s="17" t="s">
        <v>78</v>
      </c>
    </row>
    <row r="146" spans="1:47" s="2" customFormat="1" ht="12">
      <c r="A146" s="38"/>
      <c r="B146" s="39"/>
      <c r="C146" s="40"/>
      <c r="D146" s="227" t="s">
        <v>128</v>
      </c>
      <c r="E146" s="40"/>
      <c r="F146" s="228" t="s">
        <v>150</v>
      </c>
      <c r="G146" s="40"/>
      <c r="H146" s="40"/>
      <c r="I146" s="224"/>
      <c r="J146" s="40"/>
      <c r="K146" s="40"/>
      <c r="L146" s="44"/>
      <c r="M146" s="225"/>
      <c r="N146" s="22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128</v>
      </c>
      <c r="AU146" s="17" t="s">
        <v>78</v>
      </c>
    </row>
    <row r="147" spans="1:65" s="2" customFormat="1" ht="33" customHeight="1">
      <c r="A147" s="38"/>
      <c r="B147" s="39"/>
      <c r="C147" s="209" t="s">
        <v>151</v>
      </c>
      <c r="D147" s="209" t="s">
        <v>119</v>
      </c>
      <c r="E147" s="210" t="s">
        <v>152</v>
      </c>
      <c r="F147" s="211" t="s">
        <v>153</v>
      </c>
      <c r="G147" s="212" t="s">
        <v>135</v>
      </c>
      <c r="H147" s="213">
        <v>88</v>
      </c>
      <c r="I147" s="214"/>
      <c r="J147" s="215">
        <f>ROUND(I147*H147,2)</f>
        <v>0</v>
      </c>
      <c r="K147" s="211" t="s">
        <v>123</v>
      </c>
      <c r="L147" s="44"/>
      <c r="M147" s="216" t="s">
        <v>1</v>
      </c>
      <c r="N147" s="217" t="s">
        <v>38</v>
      </c>
      <c r="O147" s="9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0" t="s">
        <v>124</v>
      </c>
      <c r="AT147" s="220" t="s">
        <v>119</v>
      </c>
      <c r="AU147" s="220" t="s">
        <v>78</v>
      </c>
      <c r="AY147" s="17" t="s">
        <v>118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78</v>
      </c>
      <c r="BK147" s="221">
        <f>ROUND(I147*H147,2)</f>
        <v>0</v>
      </c>
      <c r="BL147" s="17" t="s">
        <v>124</v>
      </c>
      <c r="BM147" s="220" t="s">
        <v>154</v>
      </c>
    </row>
    <row r="148" spans="1:47" s="2" customFormat="1" ht="12">
      <c r="A148" s="38"/>
      <c r="B148" s="39"/>
      <c r="C148" s="40"/>
      <c r="D148" s="222" t="s">
        <v>126</v>
      </c>
      <c r="E148" s="40"/>
      <c r="F148" s="223" t="s">
        <v>155</v>
      </c>
      <c r="G148" s="40"/>
      <c r="H148" s="40"/>
      <c r="I148" s="224"/>
      <c r="J148" s="40"/>
      <c r="K148" s="40"/>
      <c r="L148" s="44"/>
      <c r="M148" s="225"/>
      <c r="N148" s="226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126</v>
      </c>
      <c r="AU148" s="17" t="s">
        <v>78</v>
      </c>
    </row>
    <row r="149" spans="1:47" s="2" customFormat="1" ht="12">
      <c r="A149" s="38"/>
      <c r="B149" s="39"/>
      <c r="C149" s="40"/>
      <c r="D149" s="227" t="s">
        <v>128</v>
      </c>
      <c r="E149" s="40"/>
      <c r="F149" s="228" t="s">
        <v>156</v>
      </c>
      <c r="G149" s="40"/>
      <c r="H149" s="40"/>
      <c r="I149" s="224"/>
      <c r="J149" s="40"/>
      <c r="K149" s="40"/>
      <c r="L149" s="44"/>
      <c r="M149" s="225"/>
      <c r="N149" s="226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128</v>
      </c>
      <c r="AU149" s="17" t="s">
        <v>78</v>
      </c>
    </row>
    <row r="150" spans="1:65" s="2" customFormat="1" ht="16.5" customHeight="1">
      <c r="A150" s="38"/>
      <c r="B150" s="39"/>
      <c r="C150" s="251" t="s">
        <v>157</v>
      </c>
      <c r="D150" s="251" t="s">
        <v>158</v>
      </c>
      <c r="E150" s="252" t="s">
        <v>159</v>
      </c>
      <c r="F150" s="253" t="s">
        <v>160</v>
      </c>
      <c r="G150" s="254" t="s">
        <v>161</v>
      </c>
      <c r="H150" s="255">
        <v>167.2</v>
      </c>
      <c r="I150" s="256"/>
      <c r="J150" s="257">
        <f>ROUND(I150*H150,2)</f>
        <v>0</v>
      </c>
      <c r="K150" s="253" t="s">
        <v>123</v>
      </c>
      <c r="L150" s="258"/>
      <c r="M150" s="259" t="s">
        <v>1</v>
      </c>
      <c r="N150" s="260" t="s">
        <v>38</v>
      </c>
      <c r="O150" s="91"/>
      <c r="P150" s="218">
        <f>O150*H150</f>
        <v>0</v>
      </c>
      <c r="Q150" s="218">
        <v>1</v>
      </c>
      <c r="R150" s="218">
        <f>Q150*H150</f>
        <v>167.2</v>
      </c>
      <c r="S150" s="218">
        <v>0</v>
      </c>
      <c r="T150" s="21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0" t="s">
        <v>162</v>
      </c>
      <c r="AT150" s="220" t="s">
        <v>158</v>
      </c>
      <c r="AU150" s="220" t="s">
        <v>78</v>
      </c>
      <c r="AY150" s="17" t="s">
        <v>118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78</v>
      </c>
      <c r="BK150" s="221">
        <f>ROUND(I150*H150,2)</f>
        <v>0</v>
      </c>
      <c r="BL150" s="17" t="s">
        <v>124</v>
      </c>
      <c r="BM150" s="220" t="s">
        <v>163</v>
      </c>
    </row>
    <row r="151" spans="1:47" s="2" customFormat="1" ht="12">
      <c r="A151" s="38"/>
      <c r="B151" s="39"/>
      <c r="C151" s="40"/>
      <c r="D151" s="222" t="s">
        <v>126</v>
      </c>
      <c r="E151" s="40"/>
      <c r="F151" s="223" t="s">
        <v>160</v>
      </c>
      <c r="G151" s="40"/>
      <c r="H151" s="40"/>
      <c r="I151" s="224"/>
      <c r="J151" s="40"/>
      <c r="K151" s="40"/>
      <c r="L151" s="44"/>
      <c r="M151" s="225"/>
      <c r="N151" s="22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126</v>
      </c>
      <c r="AU151" s="17" t="s">
        <v>78</v>
      </c>
    </row>
    <row r="152" spans="1:51" s="13" customFormat="1" ht="12">
      <c r="A152" s="13"/>
      <c r="B152" s="229"/>
      <c r="C152" s="230"/>
      <c r="D152" s="222" t="s">
        <v>130</v>
      </c>
      <c r="E152" s="230"/>
      <c r="F152" s="232" t="s">
        <v>164</v>
      </c>
      <c r="G152" s="230"/>
      <c r="H152" s="233">
        <v>167.2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130</v>
      </c>
      <c r="AU152" s="239" t="s">
        <v>78</v>
      </c>
      <c r="AV152" s="13" t="s">
        <v>80</v>
      </c>
      <c r="AW152" s="13" t="s">
        <v>4</v>
      </c>
      <c r="AX152" s="13" t="s">
        <v>78</v>
      </c>
      <c r="AY152" s="239" t="s">
        <v>118</v>
      </c>
    </row>
    <row r="153" spans="1:65" s="2" customFormat="1" ht="24.15" customHeight="1">
      <c r="A153" s="38"/>
      <c r="B153" s="39"/>
      <c r="C153" s="209" t="s">
        <v>165</v>
      </c>
      <c r="D153" s="209" t="s">
        <v>119</v>
      </c>
      <c r="E153" s="210" t="s">
        <v>166</v>
      </c>
      <c r="F153" s="211" t="s">
        <v>167</v>
      </c>
      <c r="G153" s="212" t="s">
        <v>122</v>
      </c>
      <c r="H153" s="213">
        <v>32</v>
      </c>
      <c r="I153" s="214"/>
      <c r="J153" s="215">
        <f>ROUND(I153*H153,2)</f>
        <v>0</v>
      </c>
      <c r="K153" s="211" t="s">
        <v>123</v>
      </c>
      <c r="L153" s="44"/>
      <c r="M153" s="216" t="s">
        <v>1</v>
      </c>
      <c r="N153" s="217" t="s">
        <v>38</v>
      </c>
      <c r="O153" s="9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0" t="s">
        <v>124</v>
      </c>
      <c r="AT153" s="220" t="s">
        <v>119</v>
      </c>
      <c r="AU153" s="220" t="s">
        <v>78</v>
      </c>
      <c r="AY153" s="17" t="s">
        <v>118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78</v>
      </c>
      <c r="BK153" s="221">
        <f>ROUND(I153*H153,2)</f>
        <v>0</v>
      </c>
      <c r="BL153" s="17" t="s">
        <v>124</v>
      </c>
      <c r="BM153" s="220" t="s">
        <v>168</v>
      </c>
    </row>
    <row r="154" spans="1:47" s="2" customFormat="1" ht="12">
      <c r="A154" s="38"/>
      <c r="B154" s="39"/>
      <c r="C154" s="40"/>
      <c r="D154" s="222" t="s">
        <v>126</v>
      </c>
      <c r="E154" s="40"/>
      <c r="F154" s="223" t="s">
        <v>169</v>
      </c>
      <c r="G154" s="40"/>
      <c r="H154" s="40"/>
      <c r="I154" s="224"/>
      <c r="J154" s="40"/>
      <c r="K154" s="40"/>
      <c r="L154" s="44"/>
      <c r="M154" s="225"/>
      <c r="N154" s="22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126</v>
      </c>
      <c r="AU154" s="17" t="s">
        <v>78</v>
      </c>
    </row>
    <row r="155" spans="1:47" s="2" customFormat="1" ht="12">
      <c r="A155" s="38"/>
      <c r="B155" s="39"/>
      <c r="C155" s="40"/>
      <c r="D155" s="227" t="s">
        <v>128</v>
      </c>
      <c r="E155" s="40"/>
      <c r="F155" s="228" t="s">
        <v>170</v>
      </c>
      <c r="G155" s="40"/>
      <c r="H155" s="40"/>
      <c r="I155" s="224"/>
      <c r="J155" s="40"/>
      <c r="K155" s="40"/>
      <c r="L155" s="44"/>
      <c r="M155" s="225"/>
      <c r="N155" s="226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128</v>
      </c>
      <c r="AU155" s="17" t="s">
        <v>78</v>
      </c>
    </row>
    <row r="156" spans="1:51" s="13" customFormat="1" ht="12">
      <c r="A156" s="13"/>
      <c r="B156" s="229"/>
      <c r="C156" s="230"/>
      <c r="D156" s="222" t="s">
        <v>130</v>
      </c>
      <c r="E156" s="231" t="s">
        <v>1</v>
      </c>
      <c r="F156" s="232" t="s">
        <v>171</v>
      </c>
      <c r="G156" s="230"/>
      <c r="H156" s="233">
        <v>32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130</v>
      </c>
      <c r="AU156" s="239" t="s">
        <v>78</v>
      </c>
      <c r="AV156" s="13" t="s">
        <v>80</v>
      </c>
      <c r="AW156" s="13" t="s">
        <v>30</v>
      </c>
      <c r="AX156" s="13" t="s">
        <v>73</v>
      </c>
      <c r="AY156" s="239" t="s">
        <v>118</v>
      </c>
    </row>
    <row r="157" spans="1:51" s="14" customFormat="1" ht="12">
      <c r="A157" s="14"/>
      <c r="B157" s="240"/>
      <c r="C157" s="241"/>
      <c r="D157" s="222" t="s">
        <v>130</v>
      </c>
      <c r="E157" s="242" t="s">
        <v>1</v>
      </c>
      <c r="F157" s="243" t="s">
        <v>132</v>
      </c>
      <c r="G157" s="241"/>
      <c r="H157" s="244">
        <v>32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130</v>
      </c>
      <c r="AU157" s="250" t="s">
        <v>78</v>
      </c>
      <c r="AV157" s="14" t="s">
        <v>124</v>
      </c>
      <c r="AW157" s="14" t="s">
        <v>30</v>
      </c>
      <c r="AX157" s="14" t="s">
        <v>78</v>
      </c>
      <c r="AY157" s="250" t="s">
        <v>118</v>
      </c>
    </row>
    <row r="158" spans="1:65" s="2" customFormat="1" ht="24.15" customHeight="1">
      <c r="A158" s="38"/>
      <c r="B158" s="39"/>
      <c r="C158" s="209" t="s">
        <v>162</v>
      </c>
      <c r="D158" s="209" t="s">
        <v>119</v>
      </c>
      <c r="E158" s="210" t="s">
        <v>172</v>
      </c>
      <c r="F158" s="211" t="s">
        <v>173</v>
      </c>
      <c r="G158" s="212" t="s">
        <v>122</v>
      </c>
      <c r="H158" s="213">
        <v>32</v>
      </c>
      <c r="I158" s="214"/>
      <c r="J158" s="215">
        <f>ROUND(I158*H158,2)</f>
        <v>0</v>
      </c>
      <c r="K158" s="211" t="s">
        <v>123</v>
      </c>
      <c r="L158" s="44"/>
      <c r="M158" s="216" t="s">
        <v>1</v>
      </c>
      <c r="N158" s="217" t="s">
        <v>38</v>
      </c>
      <c r="O158" s="9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0" t="s">
        <v>124</v>
      </c>
      <c r="AT158" s="220" t="s">
        <v>119</v>
      </c>
      <c r="AU158" s="220" t="s">
        <v>78</v>
      </c>
      <c r="AY158" s="17" t="s">
        <v>118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78</v>
      </c>
      <c r="BK158" s="221">
        <f>ROUND(I158*H158,2)</f>
        <v>0</v>
      </c>
      <c r="BL158" s="17" t="s">
        <v>124</v>
      </c>
      <c r="BM158" s="220" t="s">
        <v>174</v>
      </c>
    </row>
    <row r="159" spans="1:47" s="2" customFormat="1" ht="12">
      <c r="A159" s="38"/>
      <c r="B159" s="39"/>
      <c r="C159" s="40"/>
      <c r="D159" s="222" t="s">
        <v>126</v>
      </c>
      <c r="E159" s="40"/>
      <c r="F159" s="223" t="s">
        <v>175</v>
      </c>
      <c r="G159" s="40"/>
      <c r="H159" s="40"/>
      <c r="I159" s="224"/>
      <c r="J159" s="40"/>
      <c r="K159" s="40"/>
      <c r="L159" s="44"/>
      <c r="M159" s="225"/>
      <c r="N159" s="22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126</v>
      </c>
      <c r="AU159" s="17" t="s">
        <v>78</v>
      </c>
    </row>
    <row r="160" spans="1:47" s="2" customFormat="1" ht="12">
      <c r="A160" s="38"/>
      <c r="B160" s="39"/>
      <c r="C160" s="40"/>
      <c r="D160" s="227" t="s">
        <v>128</v>
      </c>
      <c r="E160" s="40"/>
      <c r="F160" s="228" t="s">
        <v>176</v>
      </c>
      <c r="G160" s="40"/>
      <c r="H160" s="40"/>
      <c r="I160" s="224"/>
      <c r="J160" s="40"/>
      <c r="K160" s="40"/>
      <c r="L160" s="44"/>
      <c r="M160" s="225"/>
      <c r="N160" s="226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128</v>
      </c>
      <c r="AU160" s="17" t="s">
        <v>78</v>
      </c>
    </row>
    <row r="161" spans="1:65" s="2" customFormat="1" ht="16.5" customHeight="1">
      <c r="A161" s="38"/>
      <c r="B161" s="39"/>
      <c r="C161" s="251" t="s">
        <v>177</v>
      </c>
      <c r="D161" s="251" t="s">
        <v>158</v>
      </c>
      <c r="E161" s="252" t="s">
        <v>178</v>
      </c>
      <c r="F161" s="253" t="s">
        <v>179</v>
      </c>
      <c r="G161" s="254" t="s">
        <v>180</v>
      </c>
      <c r="H161" s="255">
        <v>1</v>
      </c>
      <c r="I161" s="256"/>
      <c r="J161" s="257">
        <f>ROUND(I161*H161,2)</f>
        <v>0</v>
      </c>
      <c r="K161" s="253" t="s">
        <v>1</v>
      </c>
      <c r="L161" s="258"/>
      <c r="M161" s="259" t="s">
        <v>1</v>
      </c>
      <c r="N161" s="260" t="s">
        <v>38</v>
      </c>
      <c r="O161" s="91"/>
      <c r="P161" s="218">
        <f>O161*H161</f>
        <v>0</v>
      </c>
      <c r="Q161" s="218">
        <v>0.001</v>
      </c>
      <c r="R161" s="218">
        <f>Q161*H161</f>
        <v>0.001</v>
      </c>
      <c r="S161" s="218">
        <v>0</v>
      </c>
      <c r="T161" s="21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0" t="s">
        <v>162</v>
      </c>
      <c r="AT161" s="220" t="s">
        <v>158</v>
      </c>
      <c r="AU161" s="220" t="s">
        <v>78</v>
      </c>
      <c r="AY161" s="17" t="s">
        <v>118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78</v>
      </c>
      <c r="BK161" s="221">
        <f>ROUND(I161*H161,2)</f>
        <v>0</v>
      </c>
      <c r="BL161" s="17" t="s">
        <v>124</v>
      </c>
      <c r="BM161" s="220" t="s">
        <v>181</v>
      </c>
    </row>
    <row r="162" spans="1:47" s="2" customFormat="1" ht="12">
      <c r="A162" s="38"/>
      <c r="B162" s="39"/>
      <c r="C162" s="40"/>
      <c r="D162" s="222" t="s">
        <v>126</v>
      </c>
      <c r="E162" s="40"/>
      <c r="F162" s="223" t="s">
        <v>179</v>
      </c>
      <c r="G162" s="40"/>
      <c r="H162" s="40"/>
      <c r="I162" s="224"/>
      <c r="J162" s="40"/>
      <c r="K162" s="40"/>
      <c r="L162" s="44"/>
      <c r="M162" s="225"/>
      <c r="N162" s="22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126</v>
      </c>
      <c r="AU162" s="17" t="s">
        <v>78</v>
      </c>
    </row>
    <row r="163" spans="1:63" s="12" customFormat="1" ht="25.9" customHeight="1">
      <c r="A163" s="12"/>
      <c r="B163" s="195"/>
      <c r="C163" s="196"/>
      <c r="D163" s="197" t="s">
        <v>72</v>
      </c>
      <c r="E163" s="198" t="s">
        <v>80</v>
      </c>
      <c r="F163" s="198" t="s">
        <v>182</v>
      </c>
      <c r="G163" s="196"/>
      <c r="H163" s="196"/>
      <c r="I163" s="199"/>
      <c r="J163" s="200">
        <f>BK163</f>
        <v>0</v>
      </c>
      <c r="K163" s="196"/>
      <c r="L163" s="201"/>
      <c r="M163" s="202"/>
      <c r="N163" s="203"/>
      <c r="O163" s="203"/>
      <c r="P163" s="204">
        <f>SUM(P164:P178)</f>
        <v>0</v>
      </c>
      <c r="Q163" s="203"/>
      <c r="R163" s="204">
        <f>SUM(R164:R178)</f>
        <v>1.5980355000000002</v>
      </c>
      <c r="S163" s="203"/>
      <c r="T163" s="205">
        <f>SUM(T164:T178)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6" t="s">
        <v>78</v>
      </c>
      <c r="AT163" s="207" t="s">
        <v>72</v>
      </c>
      <c r="AU163" s="207" t="s">
        <v>73</v>
      </c>
      <c r="AY163" s="206" t="s">
        <v>118</v>
      </c>
      <c r="BK163" s="208">
        <f>SUM(BK164:BK178)</f>
        <v>0</v>
      </c>
    </row>
    <row r="164" spans="1:65" s="2" customFormat="1" ht="21.75" customHeight="1">
      <c r="A164" s="38"/>
      <c r="B164" s="39"/>
      <c r="C164" s="209" t="s">
        <v>183</v>
      </c>
      <c r="D164" s="209" t="s">
        <v>119</v>
      </c>
      <c r="E164" s="210" t="s">
        <v>184</v>
      </c>
      <c r="F164" s="211" t="s">
        <v>185</v>
      </c>
      <c r="G164" s="212" t="s">
        <v>135</v>
      </c>
      <c r="H164" s="213">
        <v>0.8</v>
      </c>
      <c r="I164" s="214"/>
      <c r="J164" s="215">
        <f>ROUND(I164*H164,2)</f>
        <v>0</v>
      </c>
      <c r="K164" s="211" t="s">
        <v>1</v>
      </c>
      <c r="L164" s="44"/>
      <c r="M164" s="216" t="s">
        <v>1</v>
      </c>
      <c r="N164" s="217" t="s">
        <v>38</v>
      </c>
      <c r="O164" s="91"/>
      <c r="P164" s="218">
        <f>O164*H164</f>
        <v>0</v>
      </c>
      <c r="Q164" s="218">
        <v>1.9593</v>
      </c>
      <c r="R164" s="218">
        <f>Q164*H164</f>
        <v>1.5674400000000002</v>
      </c>
      <c r="S164" s="218">
        <v>0</v>
      </c>
      <c r="T164" s="21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0" t="s">
        <v>124</v>
      </c>
      <c r="AT164" s="220" t="s">
        <v>119</v>
      </c>
      <c r="AU164" s="220" t="s">
        <v>78</v>
      </c>
      <c r="AY164" s="17" t="s">
        <v>118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78</v>
      </c>
      <c r="BK164" s="221">
        <f>ROUND(I164*H164,2)</f>
        <v>0</v>
      </c>
      <c r="BL164" s="17" t="s">
        <v>124</v>
      </c>
      <c r="BM164" s="220" t="s">
        <v>186</v>
      </c>
    </row>
    <row r="165" spans="1:47" s="2" customFormat="1" ht="12">
      <c r="A165" s="38"/>
      <c r="B165" s="39"/>
      <c r="C165" s="40"/>
      <c r="D165" s="222" t="s">
        <v>126</v>
      </c>
      <c r="E165" s="40"/>
      <c r="F165" s="223" t="s">
        <v>185</v>
      </c>
      <c r="G165" s="40"/>
      <c r="H165" s="40"/>
      <c r="I165" s="224"/>
      <c r="J165" s="40"/>
      <c r="K165" s="40"/>
      <c r="L165" s="44"/>
      <c r="M165" s="225"/>
      <c r="N165" s="226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126</v>
      </c>
      <c r="AU165" s="17" t="s">
        <v>78</v>
      </c>
    </row>
    <row r="166" spans="1:51" s="13" customFormat="1" ht="12">
      <c r="A166" s="13"/>
      <c r="B166" s="229"/>
      <c r="C166" s="230"/>
      <c r="D166" s="222" t="s">
        <v>130</v>
      </c>
      <c r="E166" s="231" t="s">
        <v>1</v>
      </c>
      <c r="F166" s="232" t="s">
        <v>187</v>
      </c>
      <c r="G166" s="230"/>
      <c r="H166" s="233">
        <v>0.8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130</v>
      </c>
      <c r="AU166" s="239" t="s">
        <v>78</v>
      </c>
      <c r="AV166" s="13" t="s">
        <v>80</v>
      </c>
      <c r="AW166" s="13" t="s">
        <v>30</v>
      </c>
      <c r="AX166" s="13" t="s">
        <v>73</v>
      </c>
      <c r="AY166" s="239" t="s">
        <v>118</v>
      </c>
    </row>
    <row r="167" spans="1:51" s="14" customFormat="1" ht="12">
      <c r="A167" s="14"/>
      <c r="B167" s="240"/>
      <c r="C167" s="241"/>
      <c r="D167" s="222" t="s">
        <v>130</v>
      </c>
      <c r="E167" s="242" t="s">
        <v>1</v>
      </c>
      <c r="F167" s="243" t="s">
        <v>132</v>
      </c>
      <c r="G167" s="241"/>
      <c r="H167" s="244">
        <v>0.8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0" t="s">
        <v>130</v>
      </c>
      <c r="AU167" s="250" t="s">
        <v>78</v>
      </c>
      <c r="AV167" s="14" t="s">
        <v>124</v>
      </c>
      <c r="AW167" s="14" t="s">
        <v>30</v>
      </c>
      <c r="AX167" s="14" t="s">
        <v>78</v>
      </c>
      <c r="AY167" s="250" t="s">
        <v>118</v>
      </c>
    </row>
    <row r="168" spans="1:65" s="2" customFormat="1" ht="24.15" customHeight="1">
      <c r="A168" s="38"/>
      <c r="B168" s="39"/>
      <c r="C168" s="209" t="s">
        <v>188</v>
      </c>
      <c r="D168" s="209" t="s">
        <v>119</v>
      </c>
      <c r="E168" s="210" t="s">
        <v>189</v>
      </c>
      <c r="F168" s="211" t="s">
        <v>190</v>
      </c>
      <c r="G168" s="212" t="s">
        <v>191</v>
      </c>
      <c r="H168" s="213">
        <v>19</v>
      </c>
      <c r="I168" s="214"/>
      <c r="J168" s="215">
        <f>ROUND(I168*H168,2)</f>
        <v>0</v>
      </c>
      <c r="K168" s="211" t="s">
        <v>123</v>
      </c>
      <c r="L168" s="44"/>
      <c r="M168" s="216" t="s">
        <v>1</v>
      </c>
      <c r="N168" s="217" t="s">
        <v>38</v>
      </c>
      <c r="O168" s="91"/>
      <c r="P168" s="218">
        <f>O168*H168</f>
        <v>0</v>
      </c>
      <c r="Q168" s="218">
        <v>0.0014175</v>
      </c>
      <c r="R168" s="218">
        <f>Q168*H168</f>
        <v>0.026932499999999998</v>
      </c>
      <c r="S168" s="218">
        <v>0</v>
      </c>
      <c r="T168" s="21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0" t="s">
        <v>124</v>
      </c>
      <c r="AT168" s="220" t="s">
        <v>119</v>
      </c>
      <c r="AU168" s="220" t="s">
        <v>78</v>
      </c>
      <c r="AY168" s="17" t="s">
        <v>118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78</v>
      </c>
      <c r="BK168" s="221">
        <f>ROUND(I168*H168,2)</f>
        <v>0</v>
      </c>
      <c r="BL168" s="17" t="s">
        <v>124</v>
      </c>
      <c r="BM168" s="220" t="s">
        <v>192</v>
      </c>
    </row>
    <row r="169" spans="1:47" s="2" customFormat="1" ht="12">
      <c r="A169" s="38"/>
      <c r="B169" s="39"/>
      <c r="C169" s="40"/>
      <c r="D169" s="222" t="s">
        <v>126</v>
      </c>
      <c r="E169" s="40"/>
      <c r="F169" s="223" t="s">
        <v>193</v>
      </c>
      <c r="G169" s="40"/>
      <c r="H169" s="40"/>
      <c r="I169" s="224"/>
      <c r="J169" s="40"/>
      <c r="K169" s="40"/>
      <c r="L169" s="44"/>
      <c r="M169" s="225"/>
      <c r="N169" s="22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126</v>
      </c>
      <c r="AU169" s="17" t="s">
        <v>78</v>
      </c>
    </row>
    <row r="170" spans="1:47" s="2" customFormat="1" ht="12">
      <c r="A170" s="38"/>
      <c r="B170" s="39"/>
      <c r="C170" s="40"/>
      <c r="D170" s="227" t="s">
        <v>128</v>
      </c>
      <c r="E170" s="40"/>
      <c r="F170" s="228" t="s">
        <v>194</v>
      </c>
      <c r="G170" s="40"/>
      <c r="H170" s="40"/>
      <c r="I170" s="224"/>
      <c r="J170" s="40"/>
      <c r="K170" s="40"/>
      <c r="L170" s="44"/>
      <c r="M170" s="225"/>
      <c r="N170" s="226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128</v>
      </c>
      <c r="AU170" s="17" t="s">
        <v>78</v>
      </c>
    </row>
    <row r="171" spans="1:65" s="2" customFormat="1" ht="16.5" customHeight="1">
      <c r="A171" s="38"/>
      <c r="B171" s="39"/>
      <c r="C171" s="209" t="s">
        <v>8</v>
      </c>
      <c r="D171" s="209" t="s">
        <v>119</v>
      </c>
      <c r="E171" s="210" t="s">
        <v>195</v>
      </c>
      <c r="F171" s="211" t="s">
        <v>196</v>
      </c>
      <c r="G171" s="212" t="s">
        <v>191</v>
      </c>
      <c r="H171" s="213">
        <v>10</v>
      </c>
      <c r="I171" s="214"/>
      <c r="J171" s="215">
        <f>ROUND(I171*H171,2)</f>
        <v>0</v>
      </c>
      <c r="K171" s="211" t="s">
        <v>123</v>
      </c>
      <c r="L171" s="44"/>
      <c r="M171" s="216" t="s">
        <v>1</v>
      </c>
      <c r="N171" s="217" t="s">
        <v>38</v>
      </c>
      <c r="O171" s="91"/>
      <c r="P171" s="218">
        <f>O171*H171</f>
        <v>0</v>
      </c>
      <c r="Q171" s="218">
        <v>0.0001584</v>
      </c>
      <c r="R171" s="218">
        <f>Q171*H171</f>
        <v>0.001584</v>
      </c>
      <c r="S171" s="218">
        <v>0</v>
      </c>
      <c r="T171" s="21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0" t="s">
        <v>124</v>
      </c>
      <c r="AT171" s="220" t="s">
        <v>119</v>
      </c>
      <c r="AU171" s="220" t="s">
        <v>78</v>
      </c>
      <c r="AY171" s="17" t="s">
        <v>118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78</v>
      </c>
      <c r="BK171" s="221">
        <f>ROUND(I171*H171,2)</f>
        <v>0</v>
      </c>
      <c r="BL171" s="17" t="s">
        <v>124</v>
      </c>
      <c r="BM171" s="220" t="s">
        <v>197</v>
      </c>
    </row>
    <row r="172" spans="1:47" s="2" customFormat="1" ht="12">
      <c r="A172" s="38"/>
      <c r="B172" s="39"/>
      <c r="C172" s="40"/>
      <c r="D172" s="222" t="s">
        <v>126</v>
      </c>
      <c r="E172" s="40"/>
      <c r="F172" s="223" t="s">
        <v>196</v>
      </c>
      <c r="G172" s="40"/>
      <c r="H172" s="40"/>
      <c r="I172" s="224"/>
      <c r="J172" s="40"/>
      <c r="K172" s="40"/>
      <c r="L172" s="44"/>
      <c r="M172" s="225"/>
      <c r="N172" s="22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126</v>
      </c>
      <c r="AU172" s="17" t="s">
        <v>78</v>
      </c>
    </row>
    <row r="173" spans="1:47" s="2" customFormat="1" ht="12">
      <c r="A173" s="38"/>
      <c r="B173" s="39"/>
      <c r="C173" s="40"/>
      <c r="D173" s="227" t="s">
        <v>128</v>
      </c>
      <c r="E173" s="40"/>
      <c r="F173" s="228" t="s">
        <v>198</v>
      </c>
      <c r="G173" s="40"/>
      <c r="H173" s="40"/>
      <c r="I173" s="224"/>
      <c r="J173" s="40"/>
      <c r="K173" s="40"/>
      <c r="L173" s="44"/>
      <c r="M173" s="225"/>
      <c r="N173" s="226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128</v>
      </c>
      <c r="AU173" s="17" t="s">
        <v>78</v>
      </c>
    </row>
    <row r="174" spans="1:51" s="13" customFormat="1" ht="12">
      <c r="A174" s="13"/>
      <c r="B174" s="229"/>
      <c r="C174" s="230"/>
      <c r="D174" s="222" t="s">
        <v>130</v>
      </c>
      <c r="E174" s="231" t="s">
        <v>1</v>
      </c>
      <c r="F174" s="232" t="s">
        <v>199</v>
      </c>
      <c r="G174" s="230"/>
      <c r="H174" s="233">
        <v>10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130</v>
      </c>
      <c r="AU174" s="239" t="s">
        <v>78</v>
      </c>
      <c r="AV174" s="13" t="s">
        <v>80</v>
      </c>
      <c r="AW174" s="13" t="s">
        <v>30</v>
      </c>
      <c r="AX174" s="13" t="s">
        <v>73</v>
      </c>
      <c r="AY174" s="239" t="s">
        <v>118</v>
      </c>
    </row>
    <row r="175" spans="1:51" s="14" customFormat="1" ht="12">
      <c r="A175" s="14"/>
      <c r="B175" s="240"/>
      <c r="C175" s="241"/>
      <c r="D175" s="222" t="s">
        <v>130</v>
      </c>
      <c r="E175" s="242" t="s">
        <v>1</v>
      </c>
      <c r="F175" s="243" t="s">
        <v>132</v>
      </c>
      <c r="G175" s="241"/>
      <c r="H175" s="244">
        <v>10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130</v>
      </c>
      <c r="AU175" s="250" t="s">
        <v>78</v>
      </c>
      <c r="AV175" s="14" t="s">
        <v>124</v>
      </c>
      <c r="AW175" s="14" t="s">
        <v>30</v>
      </c>
      <c r="AX175" s="14" t="s">
        <v>78</v>
      </c>
      <c r="AY175" s="250" t="s">
        <v>118</v>
      </c>
    </row>
    <row r="176" spans="1:65" s="2" customFormat="1" ht="24.15" customHeight="1">
      <c r="A176" s="38"/>
      <c r="B176" s="39"/>
      <c r="C176" s="209" t="s">
        <v>200</v>
      </c>
      <c r="D176" s="209" t="s">
        <v>119</v>
      </c>
      <c r="E176" s="210" t="s">
        <v>201</v>
      </c>
      <c r="F176" s="211" t="s">
        <v>202</v>
      </c>
      <c r="G176" s="212" t="s">
        <v>122</v>
      </c>
      <c r="H176" s="213">
        <v>21</v>
      </c>
      <c r="I176" s="214"/>
      <c r="J176" s="215">
        <f>ROUND(I176*H176,2)</f>
        <v>0</v>
      </c>
      <c r="K176" s="211" t="s">
        <v>123</v>
      </c>
      <c r="L176" s="44"/>
      <c r="M176" s="216" t="s">
        <v>1</v>
      </c>
      <c r="N176" s="217" t="s">
        <v>38</v>
      </c>
      <c r="O176" s="91"/>
      <c r="P176" s="218">
        <f>O176*H176</f>
        <v>0</v>
      </c>
      <c r="Q176" s="218">
        <v>9.9E-05</v>
      </c>
      <c r="R176" s="218">
        <f>Q176*H176</f>
        <v>0.0020789999999999997</v>
      </c>
      <c r="S176" s="218">
        <v>0</v>
      </c>
      <c r="T176" s="21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0" t="s">
        <v>124</v>
      </c>
      <c r="AT176" s="220" t="s">
        <v>119</v>
      </c>
      <c r="AU176" s="220" t="s">
        <v>78</v>
      </c>
      <c r="AY176" s="17" t="s">
        <v>118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78</v>
      </c>
      <c r="BK176" s="221">
        <f>ROUND(I176*H176,2)</f>
        <v>0</v>
      </c>
      <c r="BL176" s="17" t="s">
        <v>124</v>
      </c>
      <c r="BM176" s="220" t="s">
        <v>203</v>
      </c>
    </row>
    <row r="177" spans="1:47" s="2" customFormat="1" ht="12">
      <c r="A177" s="38"/>
      <c r="B177" s="39"/>
      <c r="C177" s="40"/>
      <c r="D177" s="222" t="s">
        <v>126</v>
      </c>
      <c r="E177" s="40"/>
      <c r="F177" s="223" t="s">
        <v>204</v>
      </c>
      <c r="G177" s="40"/>
      <c r="H177" s="40"/>
      <c r="I177" s="224"/>
      <c r="J177" s="40"/>
      <c r="K177" s="40"/>
      <c r="L177" s="44"/>
      <c r="M177" s="225"/>
      <c r="N177" s="226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126</v>
      </c>
      <c r="AU177" s="17" t="s">
        <v>78</v>
      </c>
    </row>
    <row r="178" spans="1:47" s="2" customFormat="1" ht="12">
      <c r="A178" s="38"/>
      <c r="B178" s="39"/>
      <c r="C178" s="40"/>
      <c r="D178" s="227" t="s">
        <v>128</v>
      </c>
      <c r="E178" s="40"/>
      <c r="F178" s="228" t="s">
        <v>205</v>
      </c>
      <c r="G178" s="40"/>
      <c r="H178" s="40"/>
      <c r="I178" s="224"/>
      <c r="J178" s="40"/>
      <c r="K178" s="40"/>
      <c r="L178" s="44"/>
      <c r="M178" s="225"/>
      <c r="N178" s="226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128</v>
      </c>
      <c r="AU178" s="17" t="s">
        <v>78</v>
      </c>
    </row>
    <row r="179" spans="1:63" s="12" customFormat="1" ht="25.9" customHeight="1">
      <c r="A179" s="12"/>
      <c r="B179" s="195"/>
      <c r="C179" s="196"/>
      <c r="D179" s="197" t="s">
        <v>72</v>
      </c>
      <c r="E179" s="198" t="s">
        <v>139</v>
      </c>
      <c r="F179" s="198" t="s">
        <v>206</v>
      </c>
      <c r="G179" s="196"/>
      <c r="H179" s="196"/>
      <c r="I179" s="199"/>
      <c r="J179" s="200">
        <f>BK179</f>
        <v>0</v>
      </c>
      <c r="K179" s="196"/>
      <c r="L179" s="201"/>
      <c r="M179" s="202"/>
      <c r="N179" s="203"/>
      <c r="O179" s="203"/>
      <c r="P179" s="204">
        <f>SUM(P180:P238)</f>
        <v>0</v>
      </c>
      <c r="Q179" s="203"/>
      <c r="R179" s="204">
        <f>SUM(R180:R238)</f>
        <v>36.2712958138</v>
      </c>
      <c r="S179" s="203"/>
      <c r="T179" s="205">
        <f>SUM(T180:T238)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6" t="s">
        <v>78</v>
      </c>
      <c r="AT179" s="207" t="s">
        <v>72</v>
      </c>
      <c r="AU179" s="207" t="s">
        <v>73</v>
      </c>
      <c r="AY179" s="206" t="s">
        <v>118</v>
      </c>
      <c r="BK179" s="208">
        <f>SUM(BK180:BK238)</f>
        <v>0</v>
      </c>
    </row>
    <row r="180" spans="1:65" s="2" customFormat="1" ht="24.15" customHeight="1">
      <c r="A180" s="38"/>
      <c r="B180" s="39"/>
      <c r="C180" s="209" t="s">
        <v>207</v>
      </c>
      <c r="D180" s="209" t="s">
        <v>119</v>
      </c>
      <c r="E180" s="210" t="s">
        <v>208</v>
      </c>
      <c r="F180" s="211" t="s">
        <v>209</v>
      </c>
      <c r="G180" s="212" t="s">
        <v>210</v>
      </c>
      <c r="H180" s="213">
        <v>11</v>
      </c>
      <c r="I180" s="214"/>
      <c r="J180" s="215">
        <f>ROUND(I180*H180,2)</f>
        <v>0</v>
      </c>
      <c r="K180" s="211" t="s">
        <v>1</v>
      </c>
      <c r="L180" s="44"/>
      <c r="M180" s="216" t="s">
        <v>1</v>
      </c>
      <c r="N180" s="217" t="s">
        <v>38</v>
      </c>
      <c r="O180" s="91"/>
      <c r="P180" s="218">
        <f>O180*H180</f>
        <v>0</v>
      </c>
      <c r="Q180" s="218">
        <v>0.000326105</v>
      </c>
      <c r="R180" s="218">
        <f>Q180*H180</f>
        <v>0.003587155</v>
      </c>
      <c r="S180" s="218">
        <v>0</v>
      </c>
      <c r="T180" s="21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0" t="s">
        <v>124</v>
      </c>
      <c r="AT180" s="220" t="s">
        <v>119</v>
      </c>
      <c r="AU180" s="220" t="s">
        <v>78</v>
      </c>
      <c r="AY180" s="17" t="s">
        <v>118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78</v>
      </c>
      <c r="BK180" s="221">
        <f>ROUND(I180*H180,2)</f>
        <v>0</v>
      </c>
      <c r="BL180" s="17" t="s">
        <v>124</v>
      </c>
      <c r="BM180" s="220" t="s">
        <v>211</v>
      </c>
    </row>
    <row r="181" spans="1:47" s="2" customFormat="1" ht="12">
      <c r="A181" s="38"/>
      <c r="B181" s="39"/>
      <c r="C181" s="40"/>
      <c r="D181" s="222" t="s">
        <v>126</v>
      </c>
      <c r="E181" s="40"/>
      <c r="F181" s="223" t="s">
        <v>209</v>
      </c>
      <c r="G181" s="40"/>
      <c r="H181" s="40"/>
      <c r="I181" s="224"/>
      <c r="J181" s="40"/>
      <c r="K181" s="40"/>
      <c r="L181" s="44"/>
      <c r="M181" s="225"/>
      <c r="N181" s="226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126</v>
      </c>
      <c r="AU181" s="17" t="s">
        <v>78</v>
      </c>
    </row>
    <row r="182" spans="1:51" s="13" customFormat="1" ht="12">
      <c r="A182" s="13"/>
      <c r="B182" s="229"/>
      <c r="C182" s="230"/>
      <c r="D182" s="222" t="s">
        <v>130</v>
      </c>
      <c r="E182" s="231" t="s">
        <v>1</v>
      </c>
      <c r="F182" s="232" t="s">
        <v>188</v>
      </c>
      <c r="G182" s="230"/>
      <c r="H182" s="233">
        <v>11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130</v>
      </c>
      <c r="AU182" s="239" t="s">
        <v>78</v>
      </c>
      <c r="AV182" s="13" t="s">
        <v>80</v>
      </c>
      <c r="AW182" s="13" t="s">
        <v>30</v>
      </c>
      <c r="AX182" s="13" t="s">
        <v>78</v>
      </c>
      <c r="AY182" s="239" t="s">
        <v>118</v>
      </c>
    </row>
    <row r="183" spans="1:65" s="2" customFormat="1" ht="16.5" customHeight="1">
      <c r="A183" s="38"/>
      <c r="B183" s="39"/>
      <c r="C183" s="251" t="s">
        <v>212</v>
      </c>
      <c r="D183" s="251" t="s">
        <v>158</v>
      </c>
      <c r="E183" s="252" t="s">
        <v>213</v>
      </c>
      <c r="F183" s="253" t="s">
        <v>214</v>
      </c>
      <c r="G183" s="254" t="s">
        <v>210</v>
      </c>
      <c r="H183" s="255">
        <v>11</v>
      </c>
      <c r="I183" s="256"/>
      <c r="J183" s="257">
        <f>ROUND(I183*H183,2)</f>
        <v>0</v>
      </c>
      <c r="K183" s="253" t="s">
        <v>1</v>
      </c>
      <c r="L183" s="258"/>
      <c r="M183" s="259" t="s">
        <v>1</v>
      </c>
      <c r="N183" s="260" t="s">
        <v>38</v>
      </c>
      <c r="O183" s="91"/>
      <c r="P183" s="218">
        <f>O183*H183</f>
        <v>0</v>
      </c>
      <c r="Q183" s="218">
        <v>0.00487</v>
      </c>
      <c r="R183" s="218">
        <f>Q183*H183</f>
        <v>0.05357</v>
      </c>
      <c r="S183" s="218">
        <v>0</v>
      </c>
      <c r="T183" s="21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0" t="s">
        <v>162</v>
      </c>
      <c r="AT183" s="220" t="s">
        <v>158</v>
      </c>
      <c r="AU183" s="220" t="s">
        <v>78</v>
      </c>
      <c r="AY183" s="17" t="s">
        <v>118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78</v>
      </c>
      <c r="BK183" s="221">
        <f>ROUND(I183*H183,2)</f>
        <v>0</v>
      </c>
      <c r="BL183" s="17" t="s">
        <v>124</v>
      </c>
      <c r="BM183" s="220" t="s">
        <v>215</v>
      </c>
    </row>
    <row r="184" spans="1:47" s="2" customFormat="1" ht="12">
      <c r="A184" s="38"/>
      <c r="B184" s="39"/>
      <c r="C184" s="40"/>
      <c r="D184" s="222" t="s">
        <v>126</v>
      </c>
      <c r="E184" s="40"/>
      <c r="F184" s="223" t="s">
        <v>214</v>
      </c>
      <c r="G184" s="40"/>
      <c r="H184" s="40"/>
      <c r="I184" s="224"/>
      <c r="J184" s="40"/>
      <c r="K184" s="40"/>
      <c r="L184" s="44"/>
      <c r="M184" s="225"/>
      <c r="N184" s="226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126</v>
      </c>
      <c r="AU184" s="17" t="s">
        <v>78</v>
      </c>
    </row>
    <row r="185" spans="1:51" s="13" customFormat="1" ht="12">
      <c r="A185" s="13"/>
      <c r="B185" s="229"/>
      <c r="C185" s="230"/>
      <c r="D185" s="222" t="s">
        <v>130</v>
      </c>
      <c r="E185" s="231" t="s">
        <v>1</v>
      </c>
      <c r="F185" s="232" t="s">
        <v>188</v>
      </c>
      <c r="G185" s="230"/>
      <c r="H185" s="233">
        <v>11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9" t="s">
        <v>130</v>
      </c>
      <c r="AU185" s="239" t="s">
        <v>78</v>
      </c>
      <c r="AV185" s="13" t="s">
        <v>80</v>
      </c>
      <c r="AW185" s="13" t="s">
        <v>30</v>
      </c>
      <c r="AX185" s="13" t="s">
        <v>78</v>
      </c>
      <c r="AY185" s="239" t="s">
        <v>118</v>
      </c>
    </row>
    <row r="186" spans="1:65" s="2" customFormat="1" ht="16.5" customHeight="1">
      <c r="A186" s="38"/>
      <c r="B186" s="39"/>
      <c r="C186" s="209" t="s">
        <v>216</v>
      </c>
      <c r="D186" s="209" t="s">
        <v>119</v>
      </c>
      <c r="E186" s="210" t="s">
        <v>217</v>
      </c>
      <c r="F186" s="211" t="s">
        <v>218</v>
      </c>
      <c r="G186" s="212" t="s">
        <v>135</v>
      </c>
      <c r="H186" s="213">
        <v>2.17</v>
      </c>
      <c r="I186" s="214"/>
      <c r="J186" s="215">
        <f>ROUND(I186*H186,2)</f>
        <v>0</v>
      </c>
      <c r="K186" s="211" t="s">
        <v>1</v>
      </c>
      <c r="L186" s="44"/>
      <c r="M186" s="216" t="s">
        <v>1</v>
      </c>
      <c r="N186" s="217" t="s">
        <v>38</v>
      </c>
      <c r="O186" s="91"/>
      <c r="P186" s="218">
        <f>O186*H186</f>
        <v>0</v>
      </c>
      <c r="Q186" s="218">
        <v>2.50215</v>
      </c>
      <c r="R186" s="218">
        <f>Q186*H186</f>
        <v>5.4296655</v>
      </c>
      <c r="S186" s="218">
        <v>0</v>
      </c>
      <c r="T186" s="21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0" t="s">
        <v>124</v>
      </c>
      <c r="AT186" s="220" t="s">
        <v>119</v>
      </c>
      <c r="AU186" s="220" t="s">
        <v>78</v>
      </c>
      <c r="AY186" s="17" t="s">
        <v>118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78</v>
      </c>
      <c r="BK186" s="221">
        <f>ROUND(I186*H186,2)</f>
        <v>0</v>
      </c>
      <c r="BL186" s="17" t="s">
        <v>124</v>
      </c>
      <c r="BM186" s="220" t="s">
        <v>219</v>
      </c>
    </row>
    <row r="187" spans="1:47" s="2" customFormat="1" ht="12">
      <c r="A187" s="38"/>
      <c r="B187" s="39"/>
      <c r="C187" s="40"/>
      <c r="D187" s="222" t="s">
        <v>126</v>
      </c>
      <c r="E187" s="40"/>
      <c r="F187" s="223" t="s">
        <v>218</v>
      </c>
      <c r="G187" s="40"/>
      <c r="H187" s="40"/>
      <c r="I187" s="224"/>
      <c r="J187" s="40"/>
      <c r="K187" s="40"/>
      <c r="L187" s="44"/>
      <c r="M187" s="225"/>
      <c r="N187" s="226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126</v>
      </c>
      <c r="AU187" s="17" t="s">
        <v>78</v>
      </c>
    </row>
    <row r="188" spans="1:51" s="13" customFormat="1" ht="12">
      <c r="A188" s="13"/>
      <c r="B188" s="229"/>
      <c r="C188" s="230"/>
      <c r="D188" s="222" t="s">
        <v>130</v>
      </c>
      <c r="E188" s="231" t="s">
        <v>1</v>
      </c>
      <c r="F188" s="232" t="s">
        <v>220</v>
      </c>
      <c r="G188" s="230"/>
      <c r="H188" s="233">
        <v>1.42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130</v>
      </c>
      <c r="AU188" s="239" t="s">
        <v>78</v>
      </c>
      <c r="AV188" s="13" t="s">
        <v>80</v>
      </c>
      <c r="AW188" s="13" t="s">
        <v>30</v>
      </c>
      <c r="AX188" s="13" t="s">
        <v>73</v>
      </c>
      <c r="AY188" s="239" t="s">
        <v>118</v>
      </c>
    </row>
    <row r="189" spans="1:51" s="13" customFormat="1" ht="12">
      <c r="A189" s="13"/>
      <c r="B189" s="229"/>
      <c r="C189" s="230"/>
      <c r="D189" s="222" t="s">
        <v>130</v>
      </c>
      <c r="E189" s="231" t="s">
        <v>1</v>
      </c>
      <c r="F189" s="232" t="s">
        <v>221</v>
      </c>
      <c r="G189" s="230"/>
      <c r="H189" s="233">
        <v>0.75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130</v>
      </c>
      <c r="AU189" s="239" t="s">
        <v>78</v>
      </c>
      <c r="AV189" s="13" t="s">
        <v>80</v>
      </c>
      <c r="AW189" s="13" t="s">
        <v>30</v>
      </c>
      <c r="AX189" s="13" t="s">
        <v>73</v>
      </c>
      <c r="AY189" s="239" t="s">
        <v>118</v>
      </c>
    </row>
    <row r="190" spans="1:51" s="14" customFormat="1" ht="12">
      <c r="A190" s="14"/>
      <c r="B190" s="240"/>
      <c r="C190" s="241"/>
      <c r="D190" s="222" t="s">
        <v>130</v>
      </c>
      <c r="E190" s="242" t="s">
        <v>1</v>
      </c>
      <c r="F190" s="243" t="s">
        <v>132</v>
      </c>
      <c r="G190" s="241"/>
      <c r="H190" s="244">
        <v>2.17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130</v>
      </c>
      <c r="AU190" s="250" t="s">
        <v>78</v>
      </c>
      <c r="AV190" s="14" t="s">
        <v>124</v>
      </c>
      <c r="AW190" s="14" t="s">
        <v>30</v>
      </c>
      <c r="AX190" s="14" t="s">
        <v>78</v>
      </c>
      <c r="AY190" s="250" t="s">
        <v>118</v>
      </c>
    </row>
    <row r="191" spans="1:65" s="2" customFormat="1" ht="16.5" customHeight="1">
      <c r="A191" s="38"/>
      <c r="B191" s="39"/>
      <c r="C191" s="209" t="s">
        <v>222</v>
      </c>
      <c r="D191" s="209" t="s">
        <v>119</v>
      </c>
      <c r="E191" s="210" t="s">
        <v>223</v>
      </c>
      <c r="F191" s="211" t="s">
        <v>224</v>
      </c>
      <c r="G191" s="212" t="s">
        <v>122</v>
      </c>
      <c r="H191" s="213">
        <v>9.377</v>
      </c>
      <c r="I191" s="214"/>
      <c r="J191" s="215">
        <f>ROUND(I191*H191,2)</f>
        <v>0</v>
      </c>
      <c r="K191" s="211" t="s">
        <v>1</v>
      </c>
      <c r="L191" s="44"/>
      <c r="M191" s="216" t="s">
        <v>1</v>
      </c>
      <c r="N191" s="217" t="s">
        <v>38</v>
      </c>
      <c r="O191" s="91"/>
      <c r="P191" s="218">
        <f>O191*H191</f>
        <v>0</v>
      </c>
      <c r="Q191" s="218">
        <v>0.0412582</v>
      </c>
      <c r="R191" s="218">
        <f>Q191*H191</f>
        <v>0.38687814140000004</v>
      </c>
      <c r="S191" s="218">
        <v>0</v>
      </c>
      <c r="T191" s="21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0" t="s">
        <v>124</v>
      </c>
      <c r="AT191" s="220" t="s">
        <v>119</v>
      </c>
      <c r="AU191" s="220" t="s">
        <v>78</v>
      </c>
      <c r="AY191" s="17" t="s">
        <v>118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7" t="s">
        <v>78</v>
      </c>
      <c r="BK191" s="221">
        <f>ROUND(I191*H191,2)</f>
        <v>0</v>
      </c>
      <c r="BL191" s="17" t="s">
        <v>124</v>
      </c>
      <c r="BM191" s="220" t="s">
        <v>225</v>
      </c>
    </row>
    <row r="192" spans="1:47" s="2" customFormat="1" ht="12">
      <c r="A192" s="38"/>
      <c r="B192" s="39"/>
      <c r="C192" s="40"/>
      <c r="D192" s="222" t="s">
        <v>126</v>
      </c>
      <c r="E192" s="40"/>
      <c r="F192" s="223" t="s">
        <v>224</v>
      </c>
      <c r="G192" s="40"/>
      <c r="H192" s="40"/>
      <c r="I192" s="224"/>
      <c r="J192" s="40"/>
      <c r="K192" s="40"/>
      <c r="L192" s="44"/>
      <c r="M192" s="225"/>
      <c r="N192" s="22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126</v>
      </c>
      <c r="AU192" s="17" t="s">
        <v>78</v>
      </c>
    </row>
    <row r="193" spans="1:51" s="13" customFormat="1" ht="12">
      <c r="A193" s="13"/>
      <c r="B193" s="229"/>
      <c r="C193" s="230"/>
      <c r="D193" s="222" t="s">
        <v>130</v>
      </c>
      <c r="E193" s="231" t="s">
        <v>1</v>
      </c>
      <c r="F193" s="232" t="s">
        <v>226</v>
      </c>
      <c r="G193" s="230"/>
      <c r="H193" s="233">
        <v>9.377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9" t="s">
        <v>130</v>
      </c>
      <c r="AU193" s="239" t="s">
        <v>78</v>
      </c>
      <c r="AV193" s="13" t="s">
        <v>80</v>
      </c>
      <c r="AW193" s="13" t="s">
        <v>30</v>
      </c>
      <c r="AX193" s="13" t="s">
        <v>73</v>
      </c>
      <c r="AY193" s="239" t="s">
        <v>118</v>
      </c>
    </row>
    <row r="194" spans="1:51" s="14" customFormat="1" ht="12">
      <c r="A194" s="14"/>
      <c r="B194" s="240"/>
      <c r="C194" s="241"/>
      <c r="D194" s="222" t="s">
        <v>130</v>
      </c>
      <c r="E194" s="242" t="s">
        <v>1</v>
      </c>
      <c r="F194" s="243" t="s">
        <v>132</v>
      </c>
      <c r="G194" s="241"/>
      <c r="H194" s="244">
        <v>9.377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130</v>
      </c>
      <c r="AU194" s="250" t="s">
        <v>78</v>
      </c>
      <c r="AV194" s="14" t="s">
        <v>124</v>
      </c>
      <c r="AW194" s="14" t="s">
        <v>30</v>
      </c>
      <c r="AX194" s="14" t="s">
        <v>78</v>
      </c>
      <c r="AY194" s="250" t="s">
        <v>118</v>
      </c>
    </row>
    <row r="195" spans="1:65" s="2" customFormat="1" ht="16.5" customHeight="1">
      <c r="A195" s="38"/>
      <c r="B195" s="39"/>
      <c r="C195" s="209" t="s">
        <v>227</v>
      </c>
      <c r="D195" s="209" t="s">
        <v>119</v>
      </c>
      <c r="E195" s="210" t="s">
        <v>228</v>
      </c>
      <c r="F195" s="211" t="s">
        <v>229</v>
      </c>
      <c r="G195" s="212" t="s">
        <v>122</v>
      </c>
      <c r="H195" s="213">
        <v>9.377</v>
      </c>
      <c r="I195" s="214"/>
      <c r="J195" s="215">
        <f>ROUND(I195*H195,2)</f>
        <v>0</v>
      </c>
      <c r="K195" s="211" t="s">
        <v>1</v>
      </c>
      <c r="L195" s="44"/>
      <c r="M195" s="216" t="s">
        <v>1</v>
      </c>
      <c r="N195" s="217" t="s">
        <v>38</v>
      </c>
      <c r="O195" s="91"/>
      <c r="P195" s="218">
        <f>O195*H195</f>
        <v>0</v>
      </c>
      <c r="Q195" s="218">
        <v>1.5E-05</v>
      </c>
      <c r="R195" s="218">
        <f>Q195*H195</f>
        <v>0.000140655</v>
      </c>
      <c r="S195" s="218">
        <v>0</v>
      </c>
      <c r="T195" s="21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0" t="s">
        <v>124</v>
      </c>
      <c r="AT195" s="220" t="s">
        <v>119</v>
      </c>
      <c r="AU195" s="220" t="s">
        <v>78</v>
      </c>
      <c r="AY195" s="17" t="s">
        <v>118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78</v>
      </c>
      <c r="BK195" s="221">
        <f>ROUND(I195*H195,2)</f>
        <v>0</v>
      </c>
      <c r="BL195" s="17" t="s">
        <v>124</v>
      </c>
      <c r="BM195" s="220" t="s">
        <v>230</v>
      </c>
    </row>
    <row r="196" spans="1:47" s="2" customFormat="1" ht="12">
      <c r="A196" s="38"/>
      <c r="B196" s="39"/>
      <c r="C196" s="40"/>
      <c r="D196" s="222" t="s">
        <v>126</v>
      </c>
      <c r="E196" s="40"/>
      <c r="F196" s="223" t="s">
        <v>229</v>
      </c>
      <c r="G196" s="40"/>
      <c r="H196" s="40"/>
      <c r="I196" s="224"/>
      <c r="J196" s="40"/>
      <c r="K196" s="40"/>
      <c r="L196" s="44"/>
      <c r="M196" s="225"/>
      <c r="N196" s="226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126</v>
      </c>
      <c r="AU196" s="17" t="s">
        <v>78</v>
      </c>
    </row>
    <row r="197" spans="1:51" s="13" customFormat="1" ht="12">
      <c r="A197" s="13"/>
      <c r="B197" s="229"/>
      <c r="C197" s="230"/>
      <c r="D197" s="222" t="s">
        <v>130</v>
      </c>
      <c r="E197" s="231" t="s">
        <v>1</v>
      </c>
      <c r="F197" s="232" t="s">
        <v>226</v>
      </c>
      <c r="G197" s="230"/>
      <c r="H197" s="233">
        <v>9.377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130</v>
      </c>
      <c r="AU197" s="239" t="s">
        <v>78</v>
      </c>
      <c r="AV197" s="13" t="s">
        <v>80</v>
      </c>
      <c r="AW197" s="13" t="s">
        <v>30</v>
      </c>
      <c r="AX197" s="13" t="s">
        <v>73</v>
      </c>
      <c r="AY197" s="239" t="s">
        <v>118</v>
      </c>
    </row>
    <row r="198" spans="1:51" s="14" customFormat="1" ht="12">
      <c r="A198" s="14"/>
      <c r="B198" s="240"/>
      <c r="C198" s="241"/>
      <c r="D198" s="222" t="s">
        <v>130</v>
      </c>
      <c r="E198" s="242" t="s">
        <v>1</v>
      </c>
      <c r="F198" s="243" t="s">
        <v>132</v>
      </c>
      <c r="G198" s="241"/>
      <c r="H198" s="244">
        <v>9.377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0" t="s">
        <v>130</v>
      </c>
      <c r="AU198" s="250" t="s">
        <v>78</v>
      </c>
      <c r="AV198" s="14" t="s">
        <v>124</v>
      </c>
      <c r="AW198" s="14" t="s">
        <v>30</v>
      </c>
      <c r="AX198" s="14" t="s">
        <v>78</v>
      </c>
      <c r="AY198" s="250" t="s">
        <v>118</v>
      </c>
    </row>
    <row r="199" spans="1:65" s="2" customFormat="1" ht="16.5" customHeight="1">
      <c r="A199" s="38"/>
      <c r="B199" s="39"/>
      <c r="C199" s="209" t="s">
        <v>231</v>
      </c>
      <c r="D199" s="209" t="s">
        <v>119</v>
      </c>
      <c r="E199" s="210" t="s">
        <v>232</v>
      </c>
      <c r="F199" s="211" t="s">
        <v>233</v>
      </c>
      <c r="G199" s="212" t="s">
        <v>161</v>
      </c>
      <c r="H199" s="213">
        <v>0.162</v>
      </c>
      <c r="I199" s="214"/>
      <c r="J199" s="215">
        <f>ROUND(I199*H199,2)</f>
        <v>0</v>
      </c>
      <c r="K199" s="211" t="s">
        <v>1</v>
      </c>
      <c r="L199" s="44"/>
      <c r="M199" s="216" t="s">
        <v>1</v>
      </c>
      <c r="N199" s="217" t="s">
        <v>38</v>
      </c>
      <c r="O199" s="91"/>
      <c r="P199" s="218">
        <f>O199*H199</f>
        <v>0</v>
      </c>
      <c r="Q199" s="218">
        <v>1.0487652</v>
      </c>
      <c r="R199" s="218">
        <f>Q199*H199</f>
        <v>0.16989996240000002</v>
      </c>
      <c r="S199" s="218">
        <v>0</v>
      </c>
      <c r="T199" s="21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0" t="s">
        <v>124</v>
      </c>
      <c r="AT199" s="220" t="s">
        <v>119</v>
      </c>
      <c r="AU199" s="220" t="s">
        <v>78</v>
      </c>
      <c r="AY199" s="17" t="s">
        <v>118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17" t="s">
        <v>78</v>
      </c>
      <c r="BK199" s="221">
        <f>ROUND(I199*H199,2)</f>
        <v>0</v>
      </c>
      <c r="BL199" s="17" t="s">
        <v>124</v>
      </c>
      <c r="BM199" s="220" t="s">
        <v>234</v>
      </c>
    </row>
    <row r="200" spans="1:47" s="2" customFormat="1" ht="12">
      <c r="A200" s="38"/>
      <c r="B200" s="39"/>
      <c r="C200" s="40"/>
      <c r="D200" s="222" t="s">
        <v>126</v>
      </c>
      <c r="E200" s="40"/>
      <c r="F200" s="223" t="s">
        <v>233</v>
      </c>
      <c r="G200" s="40"/>
      <c r="H200" s="40"/>
      <c r="I200" s="224"/>
      <c r="J200" s="40"/>
      <c r="K200" s="40"/>
      <c r="L200" s="44"/>
      <c r="M200" s="225"/>
      <c r="N200" s="22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126</v>
      </c>
      <c r="AU200" s="17" t="s">
        <v>78</v>
      </c>
    </row>
    <row r="201" spans="1:51" s="13" customFormat="1" ht="12">
      <c r="A201" s="13"/>
      <c r="B201" s="229"/>
      <c r="C201" s="230"/>
      <c r="D201" s="222" t="s">
        <v>130</v>
      </c>
      <c r="E201" s="231" t="s">
        <v>1</v>
      </c>
      <c r="F201" s="232" t="s">
        <v>235</v>
      </c>
      <c r="G201" s="230"/>
      <c r="H201" s="233">
        <v>0.162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9" t="s">
        <v>130</v>
      </c>
      <c r="AU201" s="239" t="s">
        <v>78</v>
      </c>
      <c r="AV201" s="13" t="s">
        <v>80</v>
      </c>
      <c r="AW201" s="13" t="s">
        <v>30</v>
      </c>
      <c r="AX201" s="13" t="s">
        <v>73</v>
      </c>
      <c r="AY201" s="239" t="s">
        <v>118</v>
      </c>
    </row>
    <row r="202" spans="1:51" s="14" customFormat="1" ht="12">
      <c r="A202" s="14"/>
      <c r="B202" s="240"/>
      <c r="C202" s="241"/>
      <c r="D202" s="222" t="s">
        <v>130</v>
      </c>
      <c r="E202" s="242" t="s">
        <v>1</v>
      </c>
      <c r="F202" s="243" t="s">
        <v>132</v>
      </c>
      <c r="G202" s="241"/>
      <c r="H202" s="244">
        <v>0.162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0" t="s">
        <v>130</v>
      </c>
      <c r="AU202" s="250" t="s">
        <v>78</v>
      </c>
      <c r="AV202" s="14" t="s">
        <v>124</v>
      </c>
      <c r="AW202" s="14" t="s">
        <v>30</v>
      </c>
      <c r="AX202" s="14" t="s">
        <v>78</v>
      </c>
      <c r="AY202" s="250" t="s">
        <v>118</v>
      </c>
    </row>
    <row r="203" spans="1:65" s="2" customFormat="1" ht="24.15" customHeight="1">
      <c r="A203" s="38"/>
      <c r="B203" s="39"/>
      <c r="C203" s="209" t="s">
        <v>236</v>
      </c>
      <c r="D203" s="209" t="s">
        <v>119</v>
      </c>
      <c r="E203" s="210" t="s">
        <v>237</v>
      </c>
      <c r="F203" s="211" t="s">
        <v>238</v>
      </c>
      <c r="G203" s="212" t="s">
        <v>191</v>
      </c>
      <c r="H203" s="213">
        <v>2</v>
      </c>
      <c r="I203" s="214"/>
      <c r="J203" s="215">
        <f>ROUND(I203*H203,2)</f>
        <v>0</v>
      </c>
      <c r="K203" s="211" t="s">
        <v>123</v>
      </c>
      <c r="L203" s="44"/>
      <c r="M203" s="216" t="s">
        <v>1</v>
      </c>
      <c r="N203" s="217" t="s">
        <v>38</v>
      </c>
      <c r="O203" s="91"/>
      <c r="P203" s="218">
        <f>O203*H203</f>
        <v>0</v>
      </c>
      <c r="Q203" s="218">
        <v>0.0001932</v>
      </c>
      <c r="R203" s="218">
        <f>Q203*H203</f>
        <v>0.0003864</v>
      </c>
      <c r="S203" s="218">
        <v>0</v>
      </c>
      <c r="T203" s="21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0" t="s">
        <v>124</v>
      </c>
      <c r="AT203" s="220" t="s">
        <v>119</v>
      </c>
      <c r="AU203" s="220" t="s">
        <v>78</v>
      </c>
      <c r="AY203" s="17" t="s">
        <v>118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78</v>
      </c>
      <c r="BK203" s="221">
        <f>ROUND(I203*H203,2)</f>
        <v>0</v>
      </c>
      <c r="BL203" s="17" t="s">
        <v>124</v>
      </c>
      <c r="BM203" s="220" t="s">
        <v>239</v>
      </c>
    </row>
    <row r="204" spans="1:47" s="2" customFormat="1" ht="12">
      <c r="A204" s="38"/>
      <c r="B204" s="39"/>
      <c r="C204" s="40"/>
      <c r="D204" s="222" t="s">
        <v>126</v>
      </c>
      <c r="E204" s="40"/>
      <c r="F204" s="223" t="s">
        <v>240</v>
      </c>
      <c r="G204" s="40"/>
      <c r="H204" s="40"/>
      <c r="I204" s="224"/>
      <c r="J204" s="40"/>
      <c r="K204" s="40"/>
      <c r="L204" s="44"/>
      <c r="M204" s="225"/>
      <c r="N204" s="226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126</v>
      </c>
      <c r="AU204" s="17" t="s">
        <v>78</v>
      </c>
    </row>
    <row r="205" spans="1:47" s="2" customFormat="1" ht="12">
      <c r="A205" s="38"/>
      <c r="B205" s="39"/>
      <c r="C205" s="40"/>
      <c r="D205" s="227" t="s">
        <v>128</v>
      </c>
      <c r="E205" s="40"/>
      <c r="F205" s="228" t="s">
        <v>241</v>
      </c>
      <c r="G205" s="40"/>
      <c r="H205" s="40"/>
      <c r="I205" s="224"/>
      <c r="J205" s="40"/>
      <c r="K205" s="40"/>
      <c r="L205" s="44"/>
      <c r="M205" s="225"/>
      <c r="N205" s="226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128</v>
      </c>
      <c r="AU205" s="17" t="s">
        <v>78</v>
      </c>
    </row>
    <row r="206" spans="1:65" s="2" customFormat="1" ht="24.15" customHeight="1">
      <c r="A206" s="38"/>
      <c r="B206" s="39"/>
      <c r="C206" s="209" t="s">
        <v>7</v>
      </c>
      <c r="D206" s="209" t="s">
        <v>119</v>
      </c>
      <c r="E206" s="210" t="s">
        <v>242</v>
      </c>
      <c r="F206" s="211" t="s">
        <v>243</v>
      </c>
      <c r="G206" s="212" t="s">
        <v>135</v>
      </c>
      <c r="H206" s="213">
        <v>3</v>
      </c>
      <c r="I206" s="214"/>
      <c r="J206" s="215">
        <f>ROUND(I206*H206,2)</f>
        <v>0</v>
      </c>
      <c r="K206" s="211" t="s">
        <v>1</v>
      </c>
      <c r="L206" s="44"/>
      <c r="M206" s="216" t="s">
        <v>1</v>
      </c>
      <c r="N206" s="217" t="s">
        <v>38</v>
      </c>
      <c r="O206" s="91"/>
      <c r="P206" s="218">
        <f>O206*H206</f>
        <v>0</v>
      </c>
      <c r="Q206" s="218">
        <v>2.68436</v>
      </c>
      <c r="R206" s="218">
        <f>Q206*H206</f>
        <v>8.05308</v>
      </c>
      <c r="S206" s="218">
        <v>0</v>
      </c>
      <c r="T206" s="21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0" t="s">
        <v>124</v>
      </c>
      <c r="AT206" s="220" t="s">
        <v>119</v>
      </c>
      <c r="AU206" s="220" t="s">
        <v>78</v>
      </c>
      <c r="AY206" s="17" t="s">
        <v>118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7" t="s">
        <v>78</v>
      </c>
      <c r="BK206" s="221">
        <f>ROUND(I206*H206,2)</f>
        <v>0</v>
      </c>
      <c r="BL206" s="17" t="s">
        <v>124</v>
      </c>
      <c r="BM206" s="220" t="s">
        <v>244</v>
      </c>
    </row>
    <row r="207" spans="1:47" s="2" customFormat="1" ht="12">
      <c r="A207" s="38"/>
      <c r="B207" s="39"/>
      <c r="C207" s="40"/>
      <c r="D207" s="222" t="s">
        <v>126</v>
      </c>
      <c r="E207" s="40"/>
      <c r="F207" s="223" t="s">
        <v>243</v>
      </c>
      <c r="G207" s="40"/>
      <c r="H207" s="40"/>
      <c r="I207" s="224"/>
      <c r="J207" s="40"/>
      <c r="K207" s="40"/>
      <c r="L207" s="44"/>
      <c r="M207" s="225"/>
      <c r="N207" s="226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126</v>
      </c>
      <c r="AU207" s="17" t="s">
        <v>78</v>
      </c>
    </row>
    <row r="208" spans="1:51" s="15" customFormat="1" ht="12">
      <c r="A208" s="15"/>
      <c r="B208" s="261"/>
      <c r="C208" s="262"/>
      <c r="D208" s="222" t="s">
        <v>130</v>
      </c>
      <c r="E208" s="263" t="s">
        <v>1</v>
      </c>
      <c r="F208" s="264" t="s">
        <v>245</v>
      </c>
      <c r="G208" s="262"/>
      <c r="H208" s="263" t="s">
        <v>1</v>
      </c>
      <c r="I208" s="265"/>
      <c r="J208" s="262"/>
      <c r="K208" s="262"/>
      <c r="L208" s="266"/>
      <c r="M208" s="267"/>
      <c r="N208" s="268"/>
      <c r="O208" s="268"/>
      <c r="P208" s="268"/>
      <c r="Q208" s="268"/>
      <c r="R208" s="268"/>
      <c r="S208" s="268"/>
      <c r="T208" s="26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0" t="s">
        <v>130</v>
      </c>
      <c r="AU208" s="270" t="s">
        <v>78</v>
      </c>
      <c r="AV208" s="15" t="s">
        <v>78</v>
      </c>
      <c r="AW208" s="15" t="s">
        <v>30</v>
      </c>
      <c r="AX208" s="15" t="s">
        <v>73</v>
      </c>
      <c r="AY208" s="270" t="s">
        <v>118</v>
      </c>
    </row>
    <row r="209" spans="1:51" s="13" customFormat="1" ht="12">
      <c r="A209" s="13"/>
      <c r="B209" s="229"/>
      <c r="C209" s="230"/>
      <c r="D209" s="222" t="s">
        <v>130</v>
      </c>
      <c r="E209" s="231" t="s">
        <v>1</v>
      </c>
      <c r="F209" s="232" t="s">
        <v>246</v>
      </c>
      <c r="G209" s="230"/>
      <c r="H209" s="233">
        <v>3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9" t="s">
        <v>130</v>
      </c>
      <c r="AU209" s="239" t="s">
        <v>78</v>
      </c>
      <c r="AV209" s="13" t="s">
        <v>80</v>
      </c>
      <c r="AW209" s="13" t="s">
        <v>30</v>
      </c>
      <c r="AX209" s="13" t="s">
        <v>73</v>
      </c>
      <c r="AY209" s="239" t="s">
        <v>118</v>
      </c>
    </row>
    <row r="210" spans="1:51" s="14" customFormat="1" ht="12">
      <c r="A210" s="14"/>
      <c r="B210" s="240"/>
      <c r="C210" s="241"/>
      <c r="D210" s="222" t="s">
        <v>130</v>
      </c>
      <c r="E210" s="242" t="s">
        <v>1</v>
      </c>
      <c r="F210" s="243" t="s">
        <v>132</v>
      </c>
      <c r="G210" s="241"/>
      <c r="H210" s="244">
        <v>3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130</v>
      </c>
      <c r="AU210" s="250" t="s">
        <v>78</v>
      </c>
      <c r="AV210" s="14" t="s">
        <v>124</v>
      </c>
      <c r="AW210" s="14" t="s">
        <v>30</v>
      </c>
      <c r="AX210" s="14" t="s">
        <v>78</v>
      </c>
      <c r="AY210" s="250" t="s">
        <v>118</v>
      </c>
    </row>
    <row r="211" spans="1:65" s="2" customFormat="1" ht="16.5" customHeight="1">
      <c r="A211" s="38"/>
      <c r="B211" s="39"/>
      <c r="C211" s="209" t="s">
        <v>247</v>
      </c>
      <c r="D211" s="209" t="s">
        <v>119</v>
      </c>
      <c r="E211" s="210" t="s">
        <v>248</v>
      </c>
      <c r="F211" s="211" t="s">
        <v>249</v>
      </c>
      <c r="G211" s="212" t="s">
        <v>135</v>
      </c>
      <c r="H211" s="213">
        <v>7.8</v>
      </c>
      <c r="I211" s="214"/>
      <c r="J211" s="215">
        <f>ROUND(I211*H211,2)</f>
        <v>0</v>
      </c>
      <c r="K211" s="211" t="s">
        <v>123</v>
      </c>
      <c r="L211" s="44"/>
      <c r="M211" s="216" t="s">
        <v>1</v>
      </c>
      <c r="N211" s="217" t="s">
        <v>38</v>
      </c>
      <c r="O211" s="91"/>
      <c r="P211" s="218">
        <f>O211*H211</f>
        <v>0</v>
      </c>
      <c r="Q211" s="218">
        <v>2.50209</v>
      </c>
      <c r="R211" s="218">
        <f>Q211*H211</f>
        <v>19.516302</v>
      </c>
      <c r="S211" s="218">
        <v>0</v>
      </c>
      <c r="T211" s="21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0" t="s">
        <v>124</v>
      </c>
      <c r="AT211" s="220" t="s">
        <v>119</v>
      </c>
      <c r="AU211" s="220" t="s">
        <v>78</v>
      </c>
      <c r="AY211" s="17" t="s">
        <v>118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17" t="s">
        <v>78</v>
      </c>
      <c r="BK211" s="221">
        <f>ROUND(I211*H211,2)</f>
        <v>0</v>
      </c>
      <c r="BL211" s="17" t="s">
        <v>124</v>
      </c>
      <c r="BM211" s="220" t="s">
        <v>250</v>
      </c>
    </row>
    <row r="212" spans="1:47" s="2" customFormat="1" ht="12">
      <c r="A212" s="38"/>
      <c r="B212" s="39"/>
      <c r="C212" s="40"/>
      <c r="D212" s="222" t="s">
        <v>126</v>
      </c>
      <c r="E212" s="40"/>
      <c r="F212" s="223" t="s">
        <v>251</v>
      </c>
      <c r="G212" s="40"/>
      <c r="H212" s="40"/>
      <c r="I212" s="224"/>
      <c r="J212" s="40"/>
      <c r="K212" s="40"/>
      <c r="L212" s="44"/>
      <c r="M212" s="225"/>
      <c r="N212" s="226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126</v>
      </c>
      <c r="AU212" s="17" t="s">
        <v>78</v>
      </c>
    </row>
    <row r="213" spans="1:47" s="2" customFormat="1" ht="12">
      <c r="A213" s="38"/>
      <c r="B213" s="39"/>
      <c r="C213" s="40"/>
      <c r="D213" s="227" t="s">
        <v>128</v>
      </c>
      <c r="E213" s="40"/>
      <c r="F213" s="228" t="s">
        <v>252</v>
      </c>
      <c r="G213" s="40"/>
      <c r="H213" s="40"/>
      <c r="I213" s="224"/>
      <c r="J213" s="40"/>
      <c r="K213" s="40"/>
      <c r="L213" s="44"/>
      <c r="M213" s="225"/>
      <c r="N213" s="226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128</v>
      </c>
      <c r="AU213" s="17" t="s">
        <v>78</v>
      </c>
    </row>
    <row r="214" spans="1:51" s="15" customFormat="1" ht="12">
      <c r="A214" s="15"/>
      <c r="B214" s="261"/>
      <c r="C214" s="262"/>
      <c r="D214" s="222" t="s">
        <v>130</v>
      </c>
      <c r="E214" s="263" t="s">
        <v>1</v>
      </c>
      <c r="F214" s="264" t="s">
        <v>253</v>
      </c>
      <c r="G214" s="262"/>
      <c r="H214" s="263" t="s">
        <v>1</v>
      </c>
      <c r="I214" s="265"/>
      <c r="J214" s="262"/>
      <c r="K214" s="262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130</v>
      </c>
      <c r="AU214" s="270" t="s">
        <v>78</v>
      </c>
      <c r="AV214" s="15" t="s">
        <v>78</v>
      </c>
      <c r="AW214" s="15" t="s">
        <v>30</v>
      </c>
      <c r="AX214" s="15" t="s">
        <v>73</v>
      </c>
      <c r="AY214" s="270" t="s">
        <v>118</v>
      </c>
    </row>
    <row r="215" spans="1:51" s="13" customFormat="1" ht="12">
      <c r="A215" s="13"/>
      <c r="B215" s="229"/>
      <c r="C215" s="230"/>
      <c r="D215" s="222" t="s">
        <v>130</v>
      </c>
      <c r="E215" s="231" t="s">
        <v>1</v>
      </c>
      <c r="F215" s="232" t="s">
        <v>254</v>
      </c>
      <c r="G215" s="230"/>
      <c r="H215" s="233">
        <v>7.8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130</v>
      </c>
      <c r="AU215" s="239" t="s">
        <v>78</v>
      </c>
      <c r="AV215" s="13" t="s">
        <v>80</v>
      </c>
      <c r="AW215" s="13" t="s">
        <v>30</v>
      </c>
      <c r="AX215" s="13" t="s">
        <v>78</v>
      </c>
      <c r="AY215" s="239" t="s">
        <v>118</v>
      </c>
    </row>
    <row r="216" spans="1:65" s="2" customFormat="1" ht="24.15" customHeight="1">
      <c r="A216" s="38"/>
      <c r="B216" s="39"/>
      <c r="C216" s="209" t="s">
        <v>255</v>
      </c>
      <c r="D216" s="209" t="s">
        <v>119</v>
      </c>
      <c r="E216" s="210" t="s">
        <v>256</v>
      </c>
      <c r="F216" s="211" t="s">
        <v>257</v>
      </c>
      <c r="G216" s="212" t="s">
        <v>122</v>
      </c>
      <c r="H216" s="213">
        <v>26</v>
      </c>
      <c r="I216" s="214"/>
      <c r="J216" s="215">
        <f>ROUND(I216*H216,2)</f>
        <v>0</v>
      </c>
      <c r="K216" s="211" t="s">
        <v>123</v>
      </c>
      <c r="L216" s="44"/>
      <c r="M216" s="216" t="s">
        <v>1</v>
      </c>
      <c r="N216" s="217" t="s">
        <v>38</v>
      </c>
      <c r="O216" s="91"/>
      <c r="P216" s="218">
        <f>O216*H216</f>
        <v>0</v>
      </c>
      <c r="Q216" s="218">
        <v>0.0899915</v>
      </c>
      <c r="R216" s="218">
        <f>Q216*H216</f>
        <v>2.339779</v>
      </c>
      <c r="S216" s="218">
        <v>0</v>
      </c>
      <c r="T216" s="21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0" t="s">
        <v>124</v>
      </c>
      <c r="AT216" s="220" t="s">
        <v>119</v>
      </c>
      <c r="AU216" s="220" t="s">
        <v>78</v>
      </c>
      <c r="AY216" s="17" t="s">
        <v>118</v>
      </c>
      <c r="BE216" s="221">
        <f>IF(N216="základní",J216,0)</f>
        <v>0</v>
      </c>
      <c r="BF216" s="221">
        <f>IF(N216="snížená",J216,0)</f>
        <v>0</v>
      </c>
      <c r="BG216" s="221">
        <f>IF(N216="zákl. přenesená",J216,0)</f>
        <v>0</v>
      </c>
      <c r="BH216" s="221">
        <f>IF(N216="sníž. přenesená",J216,0)</f>
        <v>0</v>
      </c>
      <c r="BI216" s="221">
        <f>IF(N216="nulová",J216,0)</f>
        <v>0</v>
      </c>
      <c r="BJ216" s="17" t="s">
        <v>78</v>
      </c>
      <c r="BK216" s="221">
        <f>ROUND(I216*H216,2)</f>
        <v>0</v>
      </c>
      <c r="BL216" s="17" t="s">
        <v>124</v>
      </c>
      <c r="BM216" s="220" t="s">
        <v>258</v>
      </c>
    </row>
    <row r="217" spans="1:47" s="2" customFormat="1" ht="12">
      <c r="A217" s="38"/>
      <c r="B217" s="39"/>
      <c r="C217" s="40"/>
      <c r="D217" s="222" t="s">
        <v>126</v>
      </c>
      <c r="E217" s="40"/>
      <c r="F217" s="223" t="s">
        <v>259</v>
      </c>
      <c r="G217" s="40"/>
      <c r="H217" s="40"/>
      <c r="I217" s="224"/>
      <c r="J217" s="40"/>
      <c r="K217" s="40"/>
      <c r="L217" s="44"/>
      <c r="M217" s="225"/>
      <c r="N217" s="226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126</v>
      </c>
      <c r="AU217" s="17" t="s">
        <v>78</v>
      </c>
    </row>
    <row r="218" spans="1:47" s="2" customFormat="1" ht="12">
      <c r="A218" s="38"/>
      <c r="B218" s="39"/>
      <c r="C218" s="40"/>
      <c r="D218" s="227" t="s">
        <v>128</v>
      </c>
      <c r="E218" s="40"/>
      <c r="F218" s="228" t="s">
        <v>260</v>
      </c>
      <c r="G218" s="40"/>
      <c r="H218" s="40"/>
      <c r="I218" s="224"/>
      <c r="J218" s="40"/>
      <c r="K218" s="40"/>
      <c r="L218" s="44"/>
      <c r="M218" s="225"/>
      <c r="N218" s="226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128</v>
      </c>
      <c r="AU218" s="17" t="s">
        <v>78</v>
      </c>
    </row>
    <row r="219" spans="1:51" s="15" customFormat="1" ht="12">
      <c r="A219" s="15"/>
      <c r="B219" s="261"/>
      <c r="C219" s="262"/>
      <c r="D219" s="222" t="s">
        <v>130</v>
      </c>
      <c r="E219" s="263" t="s">
        <v>1</v>
      </c>
      <c r="F219" s="264" t="s">
        <v>253</v>
      </c>
      <c r="G219" s="262"/>
      <c r="H219" s="263" t="s">
        <v>1</v>
      </c>
      <c r="I219" s="265"/>
      <c r="J219" s="262"/>
      <c r="K219" s="262"/>
      <c r="L219" s="266"/>
      <c r="M219" s="267"/>
      <c r="N219" s="268"/>
      <c r="O219" s="268"/>
      <c r="P219" s="268"/>
      <c r="Q219" s="268"/>
      <c r="R219" s="268"/>
      <c r="S219" s="268"/>
      <c r="T219" s="26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0" t="s">
        <v>130</v>
      </c>
      <c r="AU219" s="270" t="s">
        <v>78</v>
      </c>
      <c r="AV219" s="15" t="s">
        <v>78</v>
      </c>
      <c r="AW219" s="15" t="s">
        <v>30</v>
      </c>
      <c r="AX219" s="15" t="s">
        <v>73</v>
      </c>
      <c r="AY219" s="270" t="s">
        <v>118</v>
      </c>
    </row>
    <row r="220" spans="1:51" s="13" customFormat="1" ht="12">
      <c r="A220" s="13"/>
      <c r="B220" s="229"/>
      <c r="C220" s="230"/>
      <c r="D220" s="222" t="s">
        <v>130</v>
      </c>
      <c r="E220" s="231" t="s">
        <v>1</v>
      </c>
      <c r="F220" s="232" t="s">
        <v>261</v>
      </c>
      <c r="G220" s="230"/>
      <c r="H220" s="233">
        <v>26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130</v>
      </c>
      <c r="AU220" s="239" t="s">
        <v>78</v>
      </c>
      <c r="AV220" s="13" t="s">
        <v>80</v>
      </c>
      <c r="AW220" s="13" t="s">
        <v>30</v>
      </c>
      <c r="AX220" s="13" t="s">
        <v>78</v>
      </c>
      <c r="AY220" s="239" t="s">
        <v>118</v>
      </c>
    </row>
    <row r="221" spans="1:65" s="2" customFormat="1" ht="24.15" customHeight="1">
      <c r="A221" s="38"/>
      <c r="B221" s="39"/>
      <c r="C221" s="209" t="s">
        <v>262</v>
      </c>
      <c r="D221" s="209" t="s">
        <v>119</v>
      </c>
      <c r="E221" s="210" t="s">
        <v>263</v>
      </c>
      <c r="F221" s="211" t="s">
        <v>264</v>
      </c>
      <c r="G221" s="212" t="s">
        <v>122</v>
      </c>
      <c r="H221" s="213">
        <v>26</v>
      </c>
      <c r="I221" s="214"/>
      <c r="J221" s="215">
        <f>ROUND(I221*H221,2)</f>
        <v>0</v>
      </c>
      <c r="K221" s="211" t="s">
        <v>123</v>
      </c>
      <c r="L221" s="44"/>
      <c r="M221" s="216" t="s">
        <v>1</v>
      </c>
      <c r="N221" s="217" t="s">
        <v>38</v>
      </c>
      <c r="O221" s="91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0" t="s">
        <v>124</v>
      </c>
      <c r="AT221" s="220" t="s">
        <v>119</v>
      </c>
      <c r="AU221" s="220" t="s">
        <v>78</v>
      </c>
      <c r="AY221" s="17" t="s">
        <v>118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17" t="s">
        <v>78</v>
      </c>
      <c r="BK221" s="221">
        <f>ROUND(I221*H221,2)</f>
        <v>0</v>
      </c>
      <c r="BL221" s="17" t="s">
        <v>124</v>
      </c>
      <c r="BM221" s="220" t="s">
        <v>265</v>
      </c>
    </row>
    <row r="222" spans="1:47" s="2" customFormat="1" ht="12">
      <c r="A222" s="38"/>
      <c r="B222" s="39"/>
      <c r="C222" s="40"/>
      <c r="D222" s="222" t="s">
        <v>126</v>
      </c>
      <c r="E222" s="40"/>
      <c r="F222" s="223" t="s">
        <v>266</v>
      </c>
      <c r="G222" s="40"/>
      <c r="H222" s="40"/>
      <c r="I222" s="224"/>
      <c r="J222" s="40"/>
      <c r="K222" s="40"/>
      <c r="L222" s="44"/>
      <c r="M222" s="225"/>
      <c r="N222" s="226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126</v>
      </c>
      <c r="AU222" s="17" t="s">
        <v>78</v>
      </c>
    </row>
    <row r="223" spans="1:47" s="2" customFormat="1" ht="12">
      <c r="A223" s="38"/>
      <c r="B223" s="39"/>
      <c r="C223" s="40"/>
      <c r="D223" s="227" t="s">
        <v>128</v>
      </c>
      <c r="E223" s="40"/>
      <c r="F223" s="228" t="s">
        <v>267</v>
      </c>
      <c r="G223" s="40"/>
      <c r="H223" s="40"/>
      <c r="I223" s="224"/>
      <c r="J223" s="40"/>
      <c r="K223" s="40"/>
      <c r="L223" s="44"/>
      <c r="M223" s="225"/>
      <c r="N223" s="226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128</v>
      </c>
      <c r="AU223" s="17" t="s">
        <v>78</v>
      </c>
    </row>
    <row r="224" spans="1:51" s="15" customFormat="1" ht="12">
      <c r="A224" s="15"/>
      <c r="B224" s="261"/>
      <c r="C224" s="262"/>
      <c r="D224" s="222" t="s">
        <v>130</v>
      </c>
      <c r="E224" s="263" t="s">
        <v>1</v>
      </c>
      <c r="F224" s="264" t="s">
        <v>253</v>
      </c>
      <c r="G224" s="262"/>
      <c r="H224" s="263" t="s">
        <v>1</v>
      </c>
      <c r="I224" s="265"/>
      <c r="J224" s="262"/>
      <c r="K224" s="262"/>
      <c r="L224" s="266"/>
      <c r="M224" s="267"/>
      <c r="N224" s="268"/>
      <c r="O224" s="268"/>
      <c r="P224" s="268"/>
      <c r="Q224" s="268"/>
      <c r="R224" s="268"/>
      <c r="S224" s="268"/>
      <c r="T224" s="269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0" t="s">
        <v>130</v>
      </c>
      <c r="AU224" s="270" t="s">
        <v>78</v>
      </c>
      <c r="AV224" s="15" t="s">
        <v>78</v>
      </c>
      <c r="AW224" s="15" t="s">
        <v>30</v>
      </c>
      <c r="AX224" s="15" t="s">
        <v>73</v>
      </c>
      <c r="AY224" s="270" t="s">
        <v>118</v>
      </c>
    </row>
    <row r="225" spans="1:51" s="13" customFormat="1" ht="12">
      <c r="A225" s="13"/>
      <c r="B225" s="229"/>
      <c r="C225" s="230"/>
      <c r="D225" s="222" t="s">
        <v>130</v>
      </c>
      <c r="E225" s="231" t="s">
        <v>1</v>
      </c>
      <c r="F225" s="232" t="s">
        <v>261</v>
      </c>
      <c r="G225" s="230"/>
      <c r="H225" s="233">
        <v>26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9" t="s">
        <v>130</v>
      </c>
      <c r="AU225" s="239" t="s">
        <v>78</v>
      </c>
      <c r="AV225" s="13" t="s">
        <v>80</v>
      </c>
      <c r="AW225" s="13" t="s">
        <v>30</v>
      </c>
      <c r="AX225" s="13" t="s">
        <v>73</v>
      </c>
      <c r="AY225" s="239" t="s">
        <v>118</v>
      </c>
    </row>
    <row r="226" spans="1:51" s="14" customFormat="1" ht="12">
      <c r="A226" s="14"/>
      <c r="B226" s="240"/>
      <c r="C226" s="241"/>
      <c r="D226" s="222" t="s">
        <v>130</v>
      </c>
      <c r="E226" s="242" t="s">
        <v>1</v>
      </c>
      <c r="F226" s="243" t="s">
        <v>132</v>
      </c>
      <c r="G226" s="241"/>
      <c r="H226" s="244">
        <v>26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0" t="s">
        <v>130</v>
      </c>
      <c r="AU226" s="250" t="s">
        <v>78</v>
      </c>
      <c r="AV226" s="14" t="s">
        <v>124</v>
      </c>
      <c r="AW226" s="14" t="s">
        <v>30</v>
      </c>
      <c r="AX226" s="14" t="s">
        <v>78</v>
      </c>
      <c r="AY226" s="250" t="s">
        <v>118</v>
      </c>
    </row>
    <row r="227" spans="1:65" s="2" customFormat="1" ht="16.5" customHeight="1">
      <c r="A227" s="38"/>
      <c r="B227" s="39"/>
      <c r="C227" s="209" t="s">
        <v>268</v>
      </c>
      <c r="D227" s="209" t="s">
        <v>119</v>
      </c>
      <c r="E227" s="210" t="s">
        <v>269</v>
      </c>
      <c r="F227" s="211" t="s">
        <v>270</v>
      </c>
      <c r="G227" s="212" t="s">
        <v>161</v>
      </c>
      <c r="H227" s="213">
        <v>0.3</v>
      </c>
      <c r="I227" s="214"/>
      <c r="J227" s="215">
        <f>ROUND(I227*H227,2)</f>
        <v>0</v>
      </c>
      <c r="K227" s="211" t="s">
        <v>123</v>
      </c>
      <c r="L227" s="44"/>
      <c r="M227" s="216" t="s">
        <v>1</v>
      </c>
      <c r="N227" s="217" t="s">
        <v>38</v>
      </c>
      <c r="O227" s="91"/>
      <c r="P227" s="218">
        <f>O227*H227</f>
        <v>0</v>
      </c>
      <c r="Q227" s="218">
        <v>1.03845</v>
      </c>
      <c r="R227" s="218">
        <f>Q227*H227</f>
        <v>0.311535</v>
      </c>
      <c r="S227" s="218">
        <v>0</v>
      </c>
      <c r="T227" s="21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0" t="s">
        <v>124</v>
      </c>
      <c r="AT227" s="220" t="s">
        <v>119</v>
      </c>
      <c r="AU227" s="220" t="s">
        <v>78</v>
      </c>
      <c r="AY227" s="17" t="s">
        <v>118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17" t="s">
        <v>78</v>
      </c>
      <c r="BK227" s="221">
        <f>ROUND(I227*H227,2)</f>
        <v>0</v>
      </c>
      <c r="BL227" s="17" t="s">
        <v>124</v>
      </c>
      <c r="BM227" s="220" t="s">
        <v>271</v>
      </c>
    </row>
    <row r="228" spans="1:47" s="2" customFormat="1" ht="12">
      <c r="A228" s="38"/>
      <c r="B228" s="39"/>
      <c r="C228" s="40"/>
      <c r="D228" s="222" t="s">
        <v>126</v>
      </c>
      <c r="E228" s="40"/>
      <c r="F228" s="223" t="s">
        <v>272</v>
      </c>
      <c r="G228" s="40"/>
      <c r="H228" s="40"/>
      <c r="I228" s="224"/>
      <c r="J228" s="40"/>
      <c r="K228" s="40"/>
      <c r="L228" s="44"/>
      <c r="M228" s="225"/>
      <c r="N228" s="226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126</v>
      </c>
      <c r="AU228" s="17" t="s">
        <v>78</v>
      </c>
    </row>
    <row r="229" spans="1:47" s="2" customFormat="1" ht="12">
      <c r="A229" s="38"/>
      <c r="B229" s="39"/>
      <c r="C229" s="40"/>
      <c r="D229" s="227" t="s">
        <v>128</v>
      </c>
      <c r="E229" s="40"/>
      <c r="F229" s="228" t="s">
        <v>273</v>
      </c>
      <c r="G229" s="40"/>
      <c r="H229" s="40"/>
      <c r="I229" s="224"/>
      <c r="J229" s="40"/>
      <c r="K229" s="40"/>
      <c r="L229" s="44"/>
      <c r="M229" s="225"/>
      <c r="N229" s="226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128</v>
      </c>
      <c r="AU229" s="17" t="s">
        <v>78</v>
      </c>
    </row>
    <row r="230" spans="1:51" s="15" customFormat="1" ht="12">
      <c r="A230" s="15"/>
      <c r="B230" s="261"/>
      <c r="C230" s="262"/>
      <c r="D230" s="222" t="s">
        <v>130</v>
      </c>
      <c r="E230" s="263" t="s">
        <v>1</v>
      </c>
      <c r="F230" s="264" t="s">
        <v>274</v>
      </c>
      <c r="G230" s="262"/>
      <c r="H230" s="263" t="s">
        <v>1</v>
      </c>
      <c r="I230" s="265"/>
      <c r="J230" s="262"/>
      <c r="K230" s="262"/>
      <c r="L230" s="266"/>
      <c r="M230" s="267"/>
      <c r="N230" s="268"/>
      <c r="O230" s="268"/>
      <c r="P230" s="268"/>
      <c r="Q230" s="268"/>
      <c r="R230" s="268"/>
      <c r="S230" s="268"/>
      <c r="T230" s="26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0" t="s">
        <v>130</v>
      </c>
      <c r="AU230" s="270" t="s">
        <v>78</v>
      </c>
      <c r="AV230" s="15" t="s">
        <v>78</v>
      </c>
      <c r="AW230" s="15" t="s">
        <v>30</v>
      </c>
      <c r="AX230" s="15" t="s">
        <v>73</v>
      </c>
      <c r="AY230" s="270" t="s">
        <v>118</v>
      </c>
    </row>
    <row r="231" spans="1:51" s="13" customFormat="1" ht="12">
      <c r="A231" s="13"/>
      <c r="B231" s="229"/>
      <c r="C231" s="230"/>
      <c r="D231" s="222" t="s">
        <v>130</v>
      </c>
      <c r="E231" s="231" t="s">
        <v>1</v>
      </c>
      <c r="F231" s="232" t="s">
        <v>275</v>
      </c>
      <c r="G231" s="230"/>
      <c r="H231" s="233">
        <v>0.3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130</v>
      </c>
      <c r="AU231" s="239" t="s">
        <v>78</v>
      </c>
      <c r="AV231" s="13" t="s">
        <v>80</v>
      </c>
      <c r="AW231" s="13" t="s">
        <v>30</v>
      </c>
      <c r="AX231" s="13" t="s">
        <v>73</v>
      </c>
      <c r="AY231" s="239" t="s">
        <v>118</v>
      </c>
    </row>
    <row r="232" spans="1:51" s="14" customFormat="1" ht="12">
      <c r="A232" s="14"/>
      <c r="B232" s="240"/>
      <c r="C232" s="241"/>
      <c r="D232" s="222" t="s">
        <v>130</v>
      </c>
      <c r="E232" s="242" t="s">
        <v>1</v>
      </c>
      <c r="F232" s="243" t="s">
        <v>132</v>
      </c>
      <c r="G232" s="241"/>
      <c r="H232" s="244">
        <v>0.3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0" t="s">
        <v>130</v>
      </c>
      <c r="AU232" s="250" t="s">
        <v>78</v>
      </c>
      <c r="AV232" s="14" t="s">
        <v>124</v>
      </c>
      <c r="AW232" s="14" t="s">
        <v>30</v>
      </c>
      <c r="AX232" s="14" t="s">
        <v>78</v>
      </c>
      <c r="AY232" s="250" t="s">
        <v>118</v>
      </c>
    </row>
    <row r="233" spans="1:65" s="2" customFormat="1" ht="16.5" customHeight="1">
      <c r="A233" s="38"/>
      <c r="B233" s="39"/>
      <c r="C233" s="209" t="s">
        <v>276</v>
      </c>
      <c r="D233" s="209" t="s">
        <v>119</v>
      </c>
      <c r="E233" s="210" t="s">
        <v>277</v>
      </c>
      <c r="F233" s="211" t="s">
        <v>278</v>
      </c>
      <c r="G233" s="212" t="s">
        <v>191</v>
      </c>
      <c r="H233" s="213">
        <v>15.1</v>
      </c>
      <c r="I233" s="214"/>
      <c r="J233" s="215">
        <f>ROUND(I233*H233,2)</f>
        <v>0</v>
      </c>
      <c r="K233" s="211" t="s">
        <v>123</v>
      </c>
      <c r="L233" s="44"/>
      <c r="M233" s="216" t="s">
        <v>1</v>
      </c>
      <c r="N233" s="217" t="s">
        <v>38</v>
      </c>
      <c r="O233" s="91"/>
      <c r="P233" s="218">
        <f>O233*H233</f>
        <v>0</v>
      </c>
      <c r="Q233" s="218">
        <v>0</v>
      </c>
      <c r="R233" s="218">
        <f>Q233*H233</f>
        <v>0</v>
      </c>
      <c r="S233" s="218">
        <v>0</v>
      </c>
      <c r="T233" s="21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0" t="s">
        <v>124</v>
      </c>
      <c r="AT233" s="220" t="s">
        <v>119</v>
      </c>
      <c r="AU233" s="220" t="s">
        <v>78</v>
      </c>
      <c r="AY233" s="17" t="s">
        <v>118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7" t="s">
        <v>78</v>
      </c>
      <c r="BK233" s="221">
        <f>ROUND(I233*H233,2)</f>
        <v>0</v>
      </c>
      <c r="BL233" s="17" t="s">
        <v>124</v>
      </c>
      <c r="BM233" s="220" t="s">
        <v>279</v>
      </c>
    </row>
    <row r="234" spans="1:47" s="2" customFormat="1" ht="12">
      <c r="A234" s="38"/>
      <c r="B234" s="39"/>
      <c r="C234" s="40"/>
      <c r="D234" s="222" t="s">
        <v>126</v>
      </c>
      <c r="E234" s="40"/>
      <c r="F234" s="223" t="s">
        <v>280</v>
      </c>
      <c r="G234" s="40"/>
      <c r="H234" s="40"/>
      <c r="I234" s="224"/>
      <c r="J234" s="40"/>
      <c r="K234" s="40"/>
      <c r="L234" s="44"/>
      <c r="M234" s="225"/>
      <c r="N234" s="226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126</v>
      </c>
      <c r="AU234" s="17" t="s">
        <v>78</v>
      </c>
    </row>
    <row r="235" spans="1:47" s="2" customFormat="1" ht="12">
      <c r="A235" s="38"/>
      <c r="B235" s="39"/>
      <c r="C235" s="40"/>
      <c r="D235" s="227" t="s">
        <v>128</v>
      </c>
      <c r="E235" s="40"/>
      <c r="F235" s="228" t="s">
        <v>281</v>
      </c>
      <c r="G235" s="40"/>
      <c r="H235" s="40"/>
      <c r="I235" s="224"/>
      <c r="J235" s="40"/>
      <c r="K235" s="40"/>
      <c r="L235" s="44"/>
      <c r="M235" s="225"/>
      <c r="N235" s="226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128</v>
      </c>
      <c r="AU235" s="17" t="s">
        <v>78</v>
      </c>
    </row>
    <row r="236" spans="1:65" s="2" customFormat="1" ht="21.75" customHeight="1">
      <c r="A236" s="38"/>
      <c r="B236" s="39"/>
      <c r="C236" s="209" t="s">
        <v>282</v>
      </c>
      <c r="D236" s="209" t="s">
        <v>119</v>
      </c>
      <c r="E236" s="210" t="s">
        <v>283</v>
      </c>
      <c r="F236" s="211" t="s">
        <v>284</v>
      </c>
      <c r="G236" s="212" t="s">
        <v>191</v>
      </c>
      <c r="H236" s="213">
        <v>8</v>
      </c>
      <c r="I236" s="214"/>
      <c r="J236" s="215">
        <f>ROUND(I236*H236,2)</f>
        <v>0</v>
      </c>
      <c r="K236" s="211" t="s">
        <v>123</v>
      </c>
      <c r="L236" s="44"/>
      <c r="M236" s="216" t="s">
        <v>1</v>
      </c>
      <c r="N236" s="217" t="s">
        <v>38</v>
      </c>
      <c r="O236" s="91"/>
      <c r="P236" s="218">
        <f>O236*H236</f>
        <v>0</v>
      </c>
      <c r="Q236" s="218">
        <v>0.000809</v>
      </c>
      <c r="R236" s="218">
        <f>Q236*H236</f>
        <v>0.006472</v>
      </c>
      <c r="S236" s="218">
        <v>0</v>
      </c>
      <c r="T236" s="21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0" t="s">
        <v>124</v>
      </c>
      <c r="AT236" s="220" t="s">
        <v>119</v>
      </c>
      <c r="AU236" s="220" t="s">
        <v>78</v>
      </c>
      <c r="AY236" s="17" t="s">
        <v>118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17" t="s">
        <v>78</v>
      </c>
      <c r="BK236" s="221">
        <f>ROUND(I236*H236,2)</f>
        <v>0</v>
      </c>
      <c r="BL236" s="17" t="s">
        <v>124</v>
      </c>
      <c r="BM236" s="220" t="s">
        <v>285</v>
      </c>
    </row>
    <row r="237" spans="1:47" s="2" customFormat="1" ht="12">
      <c r="A237" s="38"/>
      <c r="B237" s="39"/>
      <c r="C237" s="40"/>
      <c r="D237" s="222" t="s">
        <v>126</v>
      </c>
      <c r="E237" s="40"/>
      <c r="F237" s="223" t="s">
        <v>286</v>
      </c>
      <c r="G237" s="40"/>
      <c r="H237" s="40"/>
      <c r="I237" s="224"/>
      <c r="J237" s="40"/>
      <c r="K237" s="40"/>
      <c r="L237" s="44"/>
      <c r="M237" s="225"/>
      <c r="N237" s="226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126</v>
      </c>
      <c r="AU237" s="17" t="s">
        <v>78</v>
      </c>
    </row>
    <row r="238" spans="1:47" s="2" customFormat="1" ht="12">
      <c r="A238" s="38"/>
      <c r="B238" s="39"/>
      <c r="C238" s="40"/>
      <c r="D238" s="227" t="s">
        <v>128</v>
      </c>
      <c r="E238" s="40"/>
      <c r="F238" s="228" t="s">
        <v>287</v>
      </c>
      <c r="G238" s="40"/>
      <c r="H238" s="40"/>
      <c r="I238" s="224"/>
      <c r="J238" s="40"/>
      <c r="K238" s="40"/>
      <c r="L238" s="44"/>
      <c r="M238" s="225"/>
      <c r="N238" s="226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128</v>
      </c>
      <c r="AU238" s="17" t="s">
        <v>78</v>
      </c>
    </row>
    <row r="239" spans="1:63" s="12" customFormat="1" ht="25.9" customHeight="1">
      <c r="A239" s="12"/>
      <c r="B239" s="195"/>
      <c r="C239" s="196"/>
      <c r="D239" s="197" t="s">
        <v>72</v>
      </c>
      <c r="E239" s="198" t="s">
        <v>124</v>
      </c>
      <c r="F239" s="198" t="s">
        <v>288</v>
      </c>
      <c r="G239" s="196"/>
      <c r="H239" s="196"/>
      <c r="I239" s="199"/>
      <c r="J239" s="200">
        <f>BK239</f>
        <v>0</v>
      </c>
      <c r="K239" s="196"/>
      <c r="L239" s="201"/>
      <c r="M239" s="202"/>
      <c r="N239" s="203"/>
      <c r="O239" s="203"/>
      <c r="P239" s="204">
        <f>SUM(P240:P304)</f>
        <v>0</v>
      </c>
      <c r="Q239" s="203"/>
      <c r="R239" s="204">
        <f>SUM(R240:R304)</f>
        <v>78.21271303978</v>
      </c>
      <c r="S239" s="203"/>
      <c r="T239" s="205">
        <f>SUM(T240:T304)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6" t="s">
        <v>78</v>
      </c>
      <c r="AT239" s="207" t="s">
        <v>72</v>
      </c>
      <c r="AU239" s="207" t="s">
        <v>73</v>
      </c>
      <c r="AY239" s="206" t="s">
        <v>118</v>
      </c>
      <c r="BK239" s="208">
        <f>SUM(BK240:BK304)</f>
        <v>0</v>
      </c>
    </row>
    <row r="240" spans="1:65" s="2" customFormat="1" ht="21.75" customHeight="1">
      <c r="A240" s="38"/>
      <c r="B240" s="39"/>
      <c r="C240" s="209" t="s">
        <v>289</v>
      </c>
      <c r="D240" s="209" t="s">
        <v>119</v>
      </c>
      <c r="E240" s="210" t="s">
        <v>290</v>
      </c>
      <c r="F240" s="211" t="s">
        <v>291</v>
      </c>
      <c r="G240" s="212" t="s">
        <v>135</v>
      </c>
      <c r="H240" s="213">
        <v>20.833</v>
      </c>
      <c r="I240" s="214"/>
      <c r="J240" s="215">
        <f>ROUND(I240*H240,2)</f>
        <v>0</v>
      </c>
      <c r="K240" s="211" t="s">
        <v>1</v>
      </c>
      <c r="L240" s="44"/>
      <c r="M240" s="216" t="s">
        <v>1</v>
      </c>
      <c r="N240" s="217" t="s">
        <v>38</v>
      </c>
      <c r="O240" s="91"/>
      <c r="P240" s="218">
        <f>O240*H240</f>
        <v>0</v>
      </c>
      <c r="Q240" s="218">
        <v>2.502202</v>
      </c>
      <c r="R240" s="218">
        <f>Q240*H240</f>
        <v>52.128374265999994</v>
      </c>
      <c r="S240" s="218">
        <v>0</v>
      </c>
      <c r="T240" s="21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0" t="s">
        <v>124</v>
      </c>
      <c r="AT240" s="220" t="s">
        <v>119</v>
      </c>
      <c r="AU240" s="220" t="s">
        <v>78</v>
      </c>
      <c r="AY240" s="17" t="s">
        <v>118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7" t="s">
        <v>78</v>
      </c>
      <c r="BK240" s="221">
        <f>ROUND(I240*H240,2)</f>
        <v>0</v>
      </c>
      <c r="BL240" s="17" t="s">
        <v>124</v>
      </c>
      <c r="BM240" s="220" t="s">
        <v>292</v>
      </c>
    </row>
    <row r="241" spans="1:47" s="2" customFormat="1" ht="12">
      <c r="A241" s="38"/>
      <c r="B241" s="39"/>
      <c r="C241" s="40"/>
      <c r="D241" s="222" t="s">
        <v>126</v>
      </c>
      <c r="E241" s="40"/>
      <c r="F241" s="223" t="s">
        <v>291</v>
      </c>
      <c r="G241" s="40"/>
      <c r="H241" s="40"/>
      <c r="I241" s="224"/>
      <c r="J241" s="40"/>
      <c r="K241" s="40"/>
      <c r="L241" s="44"/>
      <c r="M241" s="225"/>
      <c r="N241" s="226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126</v>
      </c>
      <c r="AU241" s="17" t="s">
        <v>78</v>
      </c>
    </row>
    <row r="242" spans="1:51" s="13" customFormat="1" ht="12">
      <c r="A242" s="13"/>
      <c r="B242" s="229"/>
      <c r="C242" s="230"/>
      <c r="D242" s="222" t="s">
        <v>130</v>
      </c>
      <c r="E242" s="231" t="s">
        <v>1</v>
      </c>
      <c r="F242" s="232" t="s">
        <v>293</v>
      </c>
      <c r="G242" s="230"/>
      <c r="H242" s="233">
        <v>20.833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9" t="s">
        <v>130</v>
      </c>
      <c r="AU242" s="239" t="s">
        <v>78</v>
      </c>
      <c r="AV242" s="13" t="s">
        <v>80</v>
      </c>
      <c r="AW242" s="13" t="s">
        <v>30</v>
      </c>
      <c r="AX242" s="13" t="s">
        <v>73</v>
      </c>
      <c r="AY242" s="239" t="s">
        <v>118</v>
      </c>
    </row>
    <row r="243" spans="1:51" s="14" customFormat="1" ht="12">
      <c r="A243" s="14"/>
      <c r="B243" s="240"/>
      <c r="C243" s="241"/>
      <c r="D243" s="222" t="s">
        <v>130</v>
      </c>
      <c r="E243" s="242" t="s">
        <v>1</v>
      </c>
      <c r="F243" s="243" t="s">
        <v>132</v>
      </c>
      <c r="G243" s="241"/>
      <c r="H243" s="244">
        <v>20.833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0" t="s">
        <v>130</v>
      </c>
      <c r="AU243" s="250" t="s">
        <v>78</v>
      </c>
      <c r="AV243" s="14" t="s">
        <v>124</v>
      </c>
      <c r="AW243" s="14" t="s">
        <v>30</v>
      </c>
      <c r="AX243" s="14" t="s">
        <v>78</v>
      </c>
      <c r="AY243" s="250" t="s">
        <v>118</v>
      </c>
    </row>
    <row r="244" spans="1:65" s="2" customFormat="1" ht="24.15" customHeight="1">
      <c r="A244" s="38"/>
      <c r="B244" s="39"/>
      <c r="C244" s="209" t="s">
        <v>294</v>
      </c>
      <c r="D244" s="209" t="s">
        <v>119</v>
      </c>
      <c r="E244" s="210" t="s">
        <v>295</v>
      </c>
      <c r="F244" s="211" t="s">
        <v>296</v>
      </c>
      <c r="G244" s="212" t="s">
        <v>122</v>
      </c>
      <c r="H244" s="213">
        <v>2.84</v>
      </c>
      <c r="I244" s="214"/>
      <c r="J244" s="215">
        <f>ROUND(I244*H244,2)</f>
        <v>0</v>
      </c>
      <c r="K244" s="211" t="s">
        <v>1</v>
      </c>
      <c r="L244" s="44"/>
      <c r="M244" s="216" t="s">
        <v>1</v>
      </c>
      <c r="N244" s="217" t="s">
        <v>38</v>
      </c>
      <c r="O244" s="91"/>
      <c r="P244" s="218">
        <f>O244*H244</f>
        <v>0</v>
      </c>
      <c r="Q244" s="218">
        <v>0.007441332</v>
      </c>
      <c r="R244" s="218">
        <f>Q244*H244</f>
        <v>0.02113338288</v>
      </c>
      <c r="S244" s="218">
        <v>0</v>
      </c>
      <c r="T244" s="21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0" t="s">
        <v>124</v>
      </c>
      <c r="AT244" s="220" t="s">
        <v>119</v>
      </c>
      <c r="AU244" s="220" t="s">
        <v>78</v>
      </c>
      <c r="AY244" s="17" t="s">
        <v>118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7" t="s">
        <v>78</v>
      </c>
      <c r="BK244" s="221">
        <f>ROUND(I244*H244,2)</f>
        <v>0</v>
      </c>
      <c r="BL244" s="17" t="s">
        <v>124</v>
      </c>
      <c r="BM244" s="220" t="s">
        <v>297</v>
      </c>
    </row>
    <row r="245" spans="1:47" s="2" customFormat="1" ht="12">
      <c r="A245" s="38"/>
      <c r="B245" s="39"/>
      <c r="C245" s="40"/>
      <c r="D245" s="222" t="s">
        <v>126</v>
      </c>
      <c r="E245" s="40"/>
      <c r="F245" s="223" t="s">
        <v>296</v>
      </c>
      <c r="G245" s="40"/>
      <c r="H245" s="40"/>
      <c r="I245" s="224"/>
      <c r="J245" s="40"/>
      <c r="K245" s="40"/>
      <c r="L245" s="44"/>
      <c r="M245" s="225"/>
      <c r="N245" s="226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126</v>
      </c>
      <c r="AU245" s="17" t="s">
        <v>78</v>
      </c>
    </row>
    <row r="246" spans="1:51" s="13" customFormat="1" ht="12">
      <c r="A246" s="13"/>
      <c r="B246" s="229"/>
      <c r="C246" s="230"/>
      <c r="D246" s="222" t="s">
        <v>130</v>
      </c>
      <c r="E246" s="231" t="s">
        <v>1</v>
      </c>
      <c r="F246" s="232" t="s">
        <v>298</v>
      </c>
      <c r="G246" s="230"/>
      <c r="H246" s="233">
        <v>2.84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130</v>
      </c>
      <c r="AU246" s="239" t="s">
        <v>78</v>
      </c>
      <c r="AV246" s="13" t="s">
        <v>80</v>
      </c>
      <c r="AW246" s="13" t="s">
        <v>30</v>
      </c>
      <c r="AX246" s="13" t="s">
        <v>73</v>
      </c>
      <c r="AY246" s="239" t="s">
        <v>118</v>
      </c>
    </row>
    <row r="247" spans="1:51" s="14" customFormat="1" ht="12">
      <c r="A247" s="14"/>
      <c r="B247" s="240"/>
      <c r="C247" s="241"/>
      <c r="D247" s="222" t="s">
        <v>130</v>
      </c>
      <c r="E247" s="242" t="s">
        <v>1</v>
      </c>
      <c r="F247" s="243" t="s">
        <v>132</v>
      </c>
      <c r="G247" s="241"/>
      <c r="H247" s="244">
        <v>2.84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0" t="s">
        <v>130</v>
      </c>
      <c r="AU247" s="250" t="s">
        <v>78</v>
      </c>
      <c r="AV247" s="14" t="s">
        <v>124</v>
      </c>
      <c r="AW247" s="14" t="s">
        <v>30</v>
      </c>
      <c r="AX247" s="14" t="s">
        <v>78</v>
      </c>
      <c r="AY247" s="250" t="s">
        <v>118</v>
      </c>
    </row>
    <row r="248" spans="1:65" s="2" customFormat="1" ht="24.15" customHeight="1">
      <c r="A248" s="38"/>
      <c r="B248" s="39"/>
      <c r="C248" s="209" t="s">
        <v>299</v>
      </c>
      <c r="D248" s="209" t="s">
        <v>119</v>
      </c>
      <c r="E248" s="210" t="s">
        <v>300</v>
      </c>
      <c r="F248" s="211" t="s">
        <v>301</v>
      </c>
      <c r="G248" s="212" t="s">
        <v>122</v>
      </c>
      <c r="H248" s="213">
        <v>3.965</v>
      </c>
      <c r="I248" s="214"/>
      <c r="J248" s="215">
        <f>ROUND(I248*H248,2)</f>
        <v>0</v>
      </c>
      <c r="K248" s="211" t="s">
        <v>1</v>
      </c>
      <c r="L248" s="44"/>
      <c r="M248" s="216" t="s">
        <v>1</v>
      </c>
      <c r="N248" s="217" t="s">
        <v>38</v>
      </c>
      <c r="O248" s="91"/>
      <c r="P248" s="218">
        <f>O248*H248</f>
        <v>0</v>
      </c>
      <c r="Q248" s="218">
        <v>0.01764346</v>
      </c>
      <c r="R248" s="218">
        <f>Q248*H248</f>
        <v>0.0699563189</v>
      </c>
      <c r="S248" s="218">
        <v>0</v>
      </c>
      <c r="T248" s="21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0" t="s">
        <v>124</v>
      </c>
      <c r="AT248" s="220" t="s">
        <v>119</v>
      </c>
      <c r="AU248" s="220" t="s">
        <v>78</v>
      </c>
      <c r="AY248" s="17" t="s">
        <v>118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17" t="s">
        <v>78</v>
      </c>
      <c r="BK248" s="221">
        <f>ROUND(I248*H248,2)</f>
        <v>0</v>
      </c>
      <c r="BL248" s="17" t="s">
        <v>124</v>
      </c>
      <c r="BM248" s="220" t="s">
        <v>302</v>
      </c>
    </row>
    <row r="249" spans="1:47" s="2" customFormat="1" ht="12">
      <c r="A249" s="38"/>
      <c r="B249" s="39"/>
      <c r="C249" s="40"/>
      <c r="D249" s="222" t="s">
        <v>126</v>
      </c>
      <c r="E249" s="40"/>
      <c r="F249" s="223" t="s">
        <v>301</v>
      </c>
      <c r="G249" s="40"/>
      <c r="H249" s="40"/>
      <c r="I249" s="224"/>
      <c r="J249" s="40"/>
      <c r="K249" s="40"/>
      <c r="L249" s="44"/>
      <c r="M249" s="225"/>
      <c r="N249" s="226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126</v>
      </c>
      <c r="AU249" s="17" t="s">
        <v>78</v>
      </c>
    </row>
    <row r="250" spans="1:51" s="13" customFormat="1" ht="12">
      <c r="A250" s="13"/>
      <c r="B250" s="229"/>
      <c r="C250" s="230"/>
      <c r="D250" s="222" t="s">
        <v>130</v>
      </c>
      <c r="E250" s="231" t="s">
        <v>1</v>
      </c>
      <c r="F250" s="232" t="s">
        <v>303</v>
      </c>
      <c r="G250" s="230"/>
      <c r="H250" s="233">
        <v>3.965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130</v>
      </c>
      <c r="AU250" s="239" t="s">
        <v>78</v>
      </c>
      <c r="AV250" s="13" t="s">
        <v>80</v>
      </c>
      <c r="AW250" s="13" t="s">
        <v>30</v>
      </c>
      <c r="AX250" s="13" t="s">
        <v>73</v>
      </c>
      <c r="AY250" s="239" t="s">
        <v>118</v>
      </c>
    </row>
    <row r="251" spans="1:51" s="14" customFormat="1" ht="12">
      <c r="A251" s="14"/>
      <c r="B251" s="240"/>
      <c r="C251" s="241"/>
      <c r="D251" s="222" t="s">
        <v>130</v>
      </c>
      <c r="E251" s="242" t="s">
        <v>1</v>
      </c>
      <c r="F251" s="243" t="s">
        <v>132</v>
      </c>
      <c r="G251" s="241"/>
      <c r="H251" s="244">
        <v>3.965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0" t="s">
        <v>130</v>
      </c>
      <c r="AU251" s="250" t="s">
        <v>78</v>
      </c>
      <c r="AV251" s="14" t="s">
        <v>124</v>
      </c>
      <c r="AW251" s="14" t="s">
        <v>30</v>
      </c>
      <c r="AX251" s="14" t="s">
        <v>78</v>
      </c>
      <c r="AY251" s="250" t="s">
        <v>118</v>
      </c>
    </row>
    <row r="252" spans="1:65" s="2" customFormat="1" ht="24.15" customHeight="1">
      <c r="A252" s="38"/>
      <c r="B252" s="39"/>
      <c r="C252" s="209" t="s">
        <v>304</v>
      </c>
      <c r="D252" s="209" t="s">
        <v>119</v>
      </c>
      <c r="E252" s="210" t="s">
        <v>305</v>
      </c>
      <c r="F252" s="211" t="s">
        <v>306</v>
      </c>
      <c r="G252" s="212" t="s">
        <v>122</v>
      </c>
      <c r="H252" s="213">
        <v>2.84</v>
      </c>
      <c r="I252" s="214"/>
      <c r="J252" s="215">
        <f>ROUND(I252*H252,2)</f>
        <v>0</v>
      </c>
      <c r="K252" s="211" t="s">
        <v>1</v>
      </c>
      <c r="L252" s="44"/>
      <c r="M252" s="216" t="s">
        <v>1</v>
      </c>
      <c r="N252" s="217" t="s">
        <v>38</v>
      </c>
      <c r="O252" s="91"/>
      <c r="P252" s="218">
        <f>O252*H252</f>
        <v>0</v>
      </c>
      <c r="Q252" s="218">
        <v>0</v>
      </c>
      <c r="R252" s="218">
        <f>Q252*H252</f>
        <v>0</v>
      </c>
      <c r="S252" s="218">
        <v>0</v>
      </c>
      <c r="T252" s="21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0" t="s">
        <v>124</v>
      </c>
      <c r="AT252" s="220" t="s">
        <v>119</v>
      </c>
      <c r="AU252" s="220" t="s">
        <v>78</v>
      </c>
      <c r="AY252" s="17" t="s">
        <v>118</v>
      </c>
      <c r="BE252" s="221">
        <f>IF(N252="základní",J252,0)</f>
        <v>0</v>
      </c>
      <c r="BF252" s="221">
        <f>IF(N252="snížená",J252,0)</f>
        <v>0</v>
      </c>
      <c r="BG252" s="221">
        <f>IF(N252="zákl. přenesená",J252,0)</f>
        <v>0</v>
      </c>
      <c r="BH252" s="221">
        <f>IF(N252="sníž. přenesená",J252,0)</f>
        <v>0</v>
      </c>
      <c r="BI252" s="221">
        <f>IF(N252="nulová",J252,0)</f>
        <v>0</v>
      </c>
      <c r="BJ252" s="17" t="s">
        <v>78</v>
      </c>
      <c r="BK252" s="221">
        <f>ROUND(I252*H252,2)</f>
        <v>0</v>
      </c>
      <c r="BL252" s="17" t="s">
        <v>124</v>
      </c>
      <c r="BM252" s="220" t="s">
        <v>307</v>
      </c>
    </row>
    <row r="253" spans="1:47" s="2" customFormat="1" ht="12">
      <c r="A253" s="38"/>
      <c r="B253" s="39"/>
      <c r="C253" s="40"/>
      <c r="D253" s="222" t="s">
        <v>126</v>
      </c>
      <c r="E253" s="40"/>
      <c r="F253" s="223" t="s">
        <v>306</v>
      </c>
      <c r="G253" s="40"/>
      <c r="H253" s="40"/>
      <c r="I253" s="224"/>
      <c r="J253" s="40"/>
      <c r="K253" s="40"/>
      <c r="L253" s="44"/>
      <c r="M253" s="225"/>
      <c r="N253" s="226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126</v>
      </c>
      <c r="AU253" s="17" t="s">
        <v>78</v>
      </c>
    </row>
    <row r="254" spans="1:51" s="13" customFormat="1" ht="12">
      <c r="A254" s="13"/>
      <c r="B254" s="229"/>
      <c r="C254" s="230"/>
      <c r="D254" s="222" t="s">
        <v>130</v>
      </c>
      <c r="E254" s="231" t="s">
        <v>1</v>
      </c>
      <c r="F254" s="232" t="s">
        <v>298</v>
      </c>
      <c r="G254" s="230"/>
      <c r="H254" s="233">
        <v>2.84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130</v>
      </c>
      <c r="AU254" s="239" t="s">
        <v>78</v>
      </c>
      <c r="AV254" s="13" t="s">
        <v>80</v>
      </c>
      <c r="AW254" s="13" t="s">
        <v>30</v>
      </c>
      <c r="AX254" s="13" t="s">
        <v>78</v>
      </c>
      <c r="AY254" s="239" t="s">
        <v>118</v>
      </c>
    </row>
    <row r="255" spans="1:65" s="2" customFormat="1" ht="24.15" customHeight="1">
      <c r="A255" s="38"/>
      <c r="B255" s="39"/>
      <c r="C255" s="209" t="s">
        <v>308</v>
      </c>
      <c r="D255" s="209" t="s">
        <v>119</v>
      </c>
      <c r="E255" s="210" t="s">
        <v>309</v>
      </c>
      <c r="F255" s="211" t="s">
        <v>310</v>
      </c>
      <c r="G255" s="212" t="s">
        <v>122</v>
      </c>
      <c r="H255" s="213">
        <v>3.965</v>
      </c>
      <c r="I255" s="214"/>
      <c r="J255" s="215">
        <f>ROUND(I255*H255,2)</f>
        <v>0</v>
      </c>
      <c r="K255" s="211" t="s">
        <v>1</v>
      </c>
      <c r="L255" s="44"/>
      <c r="M255" s="216" t="s">
        <v>1</v>
      </c>
      <c r="N255" s="217" t="s">
        <v>38</v>
      </c>
      <c r="O255" s="91"/>
      <c r="P255" s="218">
        <f>O255*H255</f>
        <v>0</v>
      </c>
      <c r="Q255" s="218">
        <v>0</v>
      </c>
      <c r="R255" s="218">
        <f>Q255*H255</f>
        <v>0</v>
      </c>
      <c r="S255" s="218">
        <v>0</v>
      </c>
      <c r="T255" s="219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0" t="s">
        <v>124</v>
      </c>
      <c r="AT255" s="220" t="s">
        <v>119</v>
      </c>
      <c r="AU255" s="220" t="s">
        <v>78</v>
      </c>
      <c r="AY255" s="17" t="s">
        <v>118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78</v>
      </c>
      <c r="BK255" s="221">
        <f>ROUND(I255*H255,2)</f>
        <v>0</v>
      </c>
      <c r="BL255" s="17" t="s">
        <v>124</v>
      </c>
      <c r="BM255" s="220" t="s">
        <v>311</v>
      </c>
    </row>
    <row r="256" spans="1:47" s="2" customFormat="1" ht="12">
      <c r="A256" s="38"/>
      <c r="B256" s="39"/>
      <c r="C256" s="40"/>
      <c r="D256" s="222" t="s">
        <v>126</v>
      </c>
      <c r="E256" s="40"/>
      <c r="F256" s="223" t="s">
        <v>310</v>
      </c>
      <c r="G256" s="40"/>
      <c r="H256" s="40"/>
      <c r="I256" s="224"/>
      <c r="J256" s="40"/>
      <c r="K256" s="40"/>
      <c r="L256" s="44"/>
      <c r="M256" s="225"/>
      <c r="N256" s="226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126</v>
      </c>
      <c r="AU256" s="17" t="s">
        <v>78</v>
      </c>
    </row>
    <row r="257" spans="1:51" s="13" customFormat="1" ht="12">
      <c r="A257" s="13"/>
      <c r="B257" s="229"/>
      <c r="C257" s="230"/>
      <c r="D257" s="222" t="s">
        <v>130</v>
      </c>
      <c r="E257" s="231" t="s">
        <v>1</v>
      </c>
      <c r="F257" s="232" t="s">
        <v>303</v>
      </c>
      <c r="G257" s="230"/>
      <c r="H257" s="233">
        <v>3.965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130</v>
      </c>
      <c r="AU257" s="239" t="s">
        <v>78</v>
      </c>
      <c r="AV257" s="13" t="s">
        <v>80</v>
      </c>
      <c r="AW257" s="13" t="s">
        <v>30</v>
      </c>
      <c r="AX257" s="13" t="s">
        <v>78</v>
      </c>
      <c r="AY257" s="239" t="s">
        <v>118</v>
      </c>
    </row>
    <row r="258" spans="1:65" s="2" customFormat="1" ht="21.75" customHeight="1">
      <c r="A258" s="38"/>
      <c r="B258" s="39"/>
      <c r="C258" s="209" t="s">
        <v>312</v>
      </c>
      <c r="D258" s="209" t="s">
        <v>119</v>
      </c>
      <c r="E258" s="210" t="s">
        <v>313</v>
      </c>
      <c r="F258" s="211" t="s">
        <v>314</v>
      </c>
      <c r="G258" s="212" t="s">
        <v>161</v>
      </c>
      <c r="H258" s="213">
        <v>2.085</v>
      </c>
      <c r="I258" s="214"/>
      <c r="J258" s="215">
        <f>ROUND(I258*H258,2)</f>
        <v>0</v>
      </c>
      <c r="K258" s="211" t="s">
        <v>1</v>
      </c>
      <c r="L258" s="44"/>
      <c r="M258" s="216" t="s">
        <v>1</v>
      </c>
      <c r="N258" s="217" t="s">
        <v>38</v>
      </c>
      <c r="O258" s="91"/>
      <c r="P258" s="218">
        <f>O258*H258</f>
        <v>0</v>
      </c>
      <c r="Q258" s="218">
        <v>1.0595832</v>
      </c>
      <c r="R258" s="218">
        <f>Q258*H258</f>
        <v>2.2092309720000003</v>
      </c>
      <c r="S258" s="218">
        <v>0</v>
      </c>
      <c r="T258" s="21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0" t="s">
        <v>124</v>
      </c>
      <c r="AT258" s="220" t="s">
        <v>119</v>
      </c>
      <c r="AU258" s="220" t="s">
        <v>78</v>
      </c>
      <c r="AY258" s="17" t="s">
        <v>118</v>
      </c>
      <c r="BE258" s="221">
        <f>IF(N258="základní",J258,0)</f>
        <v>0</v>
      </c>
      <c r="BF258" s="221">
        <f>IF(N258="snížená",J258,0)</f>
        <v>0</v>
      </c>
      <c r="BG258" s="221">
        <f>IF(N258="zákl. přenesená",J258,0)</f>
        <v>0</v>
      </c>
      <c r="BH258" s="221">
        <f>IF(N258="sníž. přenesená",J258,0)</f>
        <v>0</v>
      </c>
      <c r="BI258" s="221">
        <f>IF(N258="nulová",J258,0)</f>
        <v>0</v>
      </c>
      <c r="BJ258" s="17" t="s">
        <v>78</v>
      </c>
      <c r="BK258" s="221">
        <f>ROUND(I258*H258,2)</f>
        <v>0</v>
      </c>
      <c r="BL258" s="17" t="s">
        <v>124</v>
      </c>
      <c r="BM258" s="220" t="s">
        <v>315</v>
      </c>
    </row>
    <row r="259" spans="1:47" s="2" customFormat="1" ht="12">
      <c r="A259" s="38"/>
      <c r="B259" s="39"/>
      <c r="C259" s="40"/>
      <c r="D259" s="222" t="s">
        <v>126</v>
      </c>
      <c r="E259" s="40"/>
      <c r="F259" s="223" t="s">
        <v>314</v>
      </c>
      <c r="G259" s="40"/>
      <c r="H259" s="40"/>
      <c r="I259" s="224"/>
      <c r="J259" s="40"/>
      <c r="K259" s="40"/>
      <c r="L259" s="44"/>
      <c r="M259" s="225"/>
      <c r="N259" s="226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126</v>
      </c>
      <c r="AU259" s="17" t="s">
        <v>78</v>
      </c>
    </row>
    <row r="260" spans="1:51" s="13" customFormat="1" ht="12">
      <c r="A260" s="13"/>
      <c r="B260" s="229"/>
      <c r="C260" s="230"/>
      <c r="D260" s="222" t="s">
        <v>130</v>
      </c>
      <c r="E260" s="231" t="s">
        <v>1</v>
      </c>
      <c r="F260" s="232" t="s">
        <v>316</v>
      </c>
      <c r="G260" s="230"/>
      <c r="H260" s="233">
        <v>2.085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130</v>
      </c>
      <c r="AU260" s="239" t="s">
        <v>78</v>
      </c>
      <c r="AV260" s="13" t="s">
        <v>80</v>
      </c>
      <c r="AW260" s="13" t="s">
        <v>30</v>
      </c>
      <c r="AX260" s="13" t="s">
        <v>73</v>
      </c>
      <c r="AY260" s="239" t="s">
        <v>118</v>
      </c>
    </row>
    <row r="261" spans="1:51" s="14" customFormat="1" ht="12">
      <c r="A261" s="14"/>
      <c r="B261" s="240"/>
      <c r="C261" s="241"/>
      <c r="D261" s="222" t="s">
        <v>130</v>
      </c>
      <c r="E261" s="242" t="s">
        <v>1</v>
      </c>
      <c r="F261" s="243" t="s">
        <v>132</v>
      </c>
      <c r="G261" s="241"/>
      <c r="H261" s="244">
        <v>2.085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0" t="s">
        <v>130</v>
      </c>
      <c r="AU261" s="250" t="s">
        <v>78</v>
      </c>
      <c r="AV261" s="14" t="s">
        <v>124</v>
      </c>
      <c r="AW261" s="14" t="s">
        <v>30</v>
      </c>
      <c r="AX261" s="14" t="s">
        <v>78</v>
      </c>
      <c r="AY261" s="250" t="s">
        <v>118</v>
      </c>
    </row>
    <row r="262" spans="1:65" s="2" customFormat="1" ht="24.15" customHeight="1">
      <c r="A262" s="38"/>
      <c r="B262" s="39"/>
      <c r="C262" s="209" t="s">
        <v>317</v>
      </c>
      <c r="D262" s="209" t="s">
        <v>119</v>
      </c>
      <c r="E262" s="210" t="s">
        <v>318</v>
      </c>
      <c r="F262" s="211" t="s">
        <v>319</v>
      </c>
      <c r="G262" s="212" t="s">
        <v>161</v>
      </c>
      <c r="H262" s="213">
        <v>7.636</v>
      </c>
      <c r="I262" s="214"/>
      <c r="J262" s="215">
        <f>ROUND(I262*H262,2)</f>
        <v>0</v>
      </c>
      <c r="K262" s="211" t="s">
        <v>123</v>
      </c>
      <c r="L262" s="44"/>
      <c r="M262" s="216" t="s">
        <v>1</v>
      </c>
      <c r="N262" s="217" t="s">
        <v>38</v>
      </c>
      <c r="O262" s="91"/>
      <c r="P262" s="218">
        <f>O262*H262</f>
        <v>0</v>
      </c>
      <c r="Q262" s="218">
        <v>0.045</v>
      </c>
      <c r="R262" s="218">
        <f>Q262*H262</f>
        <v>0.34362</v>
      </c>
      <c r="S262" s="218">
        <v>0</v>
      </c>
      <c r="T262" s="21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0" t="s">
        <v>124</v>
      </c>
      <c r="AT262" s="220" t="s">
        <v>119</v>
      </c>
      <c r="AU262" s="220" t="s">
        <v>78</v>
      </c>
      <c r="AY262" s="17" t="s">
        <v>118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17" t="s">
        <v>78</v>
      </c>
      <c r="BK262" s="221">
        <f>ROUND(I262*H262,2)</f>
        <v>0</v>
      </c>
      <c r="BL262" s="17" t="s">
        <v>124</v>
      </c>
      <c r="BM262" s="220" t="s">
        <v>320</v>
      </c>
    </row>
    <row r="263" spans="1:47" s="2" customFormat="1" ht="12">
      <c r="A263" s="38"/>
      <c r="B263" s="39"/>
      <c r="C263" s="40"/>
      <c r="D263" s="222" t="s">
        <v>126</v>
      </c>
      <c r="E263" s="40"/>
      <c r="F263" s="223" t="s">
        <v>321</v>
      </c>
      <c r="G263" s="40"/>
      <c r="H263" s="40"/>
      <c r="I263" s="224"/>
      <c r="J263" s="40"/>
      <c r="K263" s="40"/>
      <c r="L263" s="44"/>
      <c r="M263" s="225"/>
      <c r="N263" s="226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126</v>
      </c>
      <c r="AU263" s="17" t="s">
        <v>78</v>
      </c>
    </row>
    <row r="264" spans="1:47" s="2" customFormat="1" ht="12">
      <c r="A264" s="38"/>
      <c r="B264" s="39"/>
      <c r="C264" s="40"/>
      <c r="D264" s="227" t="s">
        <v>128</v>
      </c>
      <c r="E264" s="40"/>
      <c r="F264" s="228" t="s">
        <v>322</v>
      </c>
      <c r="G264" s="40"/>
      <c r="H264" s="40"/>
      <c r="I264" s="224"/>
      <c r="J264" s="40"/>
      <c r="K264" s="40"/>
      <c r="L264" s="44"/>
      <c r="M264" s="225"/>
      <c r="N264" s="226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128</v>
      </c>
      <c r="AU264" s="17" t="s">
        <v>78</v>
      </c>
    </row>
    <row r="265" spans="1:51" s="13" customFormat="1" ht="12">
      <c r="A265" s="13"/>
      <c r="B265" s="229"/>
      <c r="C265" s="230"/>
      <c r="D265" s="222" t="s">
        <v>130</v>
      </c>
      <c r="E265" s="231" t="s">
        <v>1</v>
      </c>
      <c r="F265" s="232" t="s">
        <v>323</v>
      </c>
      <c r="G265" s="230"/>
      <c r="H265" s="233">
        <v>7.636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130</v>
      </c>
      <c r="AU265" s="239" t="s">
        <v>78</v>
      </c>
      <c r="AV265" s="13" t="s">
        <v>80</v>
      </c>
      <c r="AW265" s="13" t="s">
        <v>30</v>
      </c>
      <c r="AX265" s="13" t="s">
        <v>73</v>
      </c>
      <c r="AY265" s="239" t="s">
        <v>118</v>
      </c>
    </row>
    <row r="266" spans="1:51" s="14" customFormat="1" ht="12">
      <c r="A266" s="14"/>
      <c r="B266" s="240"/>
      <c r="C266" s="241"/>
      <c r="D266" s="222" t="s">
        <v>130</v>
      </c>
      <c r="E266" s="242" t="s">
        <v>1</v>
      </c>
      <c r="F266" s="243" t="s">
        <v>132</v>
      </c>
      <c r="G266" s="241"/>
      <c r="H266" s="244">
        <v>7.636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0" t="s">
        <v>130</v>
      </c>
      <c r="AU266" s="250" t="s">
        <v>78</v>
      </c>
      <c r="AV266" s="14" t="s">
        <v>124</v>
      </c>
      <c r="AW266" s="14" t="s">
        <v>30</v>
      </c>
      <c r="AX266" s="14" t="s">
        <v>78</v>
      </c>
      <c r="AY266" s="250" t="s">
        <v>118</v>
      </c>
    </row>
    <row r="267" spans="1:65" s="2" customFormat="1" ht="24.15" customHeight="1">
      <c r="A267" s="38"/>
      <c r="B267" s="39"/>
      <c r="C267" s="251" t="s">
        <v>324</v>
      </c>
      <c r="D267" s="251" t="s">
        <v>158</v>
      </c>
      <c r="E267" s="252" t="s">
        <v>325</v>
      </c>
      <c r="F267" s="253" t="s">
        <v>326</v>
      </c>
      <c r="G267" s="254" t="s">
        <v>161</v>
      </c>
      <c r="H267" s="255">
        <v>2.059</v>
      </c>
      <c r="I267" s="256"/>
      <c r="J267" s="257">
        <f>ROUND(I267*H267,2)</f>
        <v>0</v>
      </c>
      <c r="K267" s="253" t="s">
        <v>123</v>
      </c>
      <c r="L267" s="258"/>
      <c r="M267" s="259" t="s">
        <v>1</v>
      </c>
      <c r="N267" s="260" t="s">
        <v>38</v>
      </c>
      <c r="O267" s="91"/>
      <c r="P267" s="218">
        <f>O267*H267</f>
        <v>0</v>
      </c>
      <c r="Q267" s="218">
        <v>1</v>
      </c>
      <c r="R267" s="218">
        <f>Q267*H267</f>
        <v>2.059</v>
      </c>
      <c r="S267" s="218">
        <v>0</v>
      </c>
      <c r="T267" s="21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0" t="s">
        <v>162</v>
      </c>
      <c r="AT267" s="220" t="s">
        <v>158</v>
      </c>
      <c r="AU267" s="220" t="s">
        <v>78</v>
      </c>
      <c r="AY267" s="17" t="s">
        <v>118</v>
      </c>
      <c r="BE267" s="221">
        <f>IF(N267="základní",J267,0)</f>
        <v>0</v>
      </c>
      <c r="BF267" s="221">
        <f>IF(N267="snížená",J267,0)</f>
        <v>0</v>
      </c>
      <c r="BG267" s="221">
        <f>IF(N267="zákl. přenesená",J267,0)</f>
        <v>0</v>
      </c>
      <c r="BH267" s="221">
        <f>IF(N267="sníž. přenesená",J267,0)</f>
        <v>0</v>
      </c>
      <c r="BI267" s="221">
        <f>IF(N267="nulová",J267,0)</f>
        <v>0</v>
      </c>
      <c r="BJ267" s="17" t="s">
        <v>78</v>
      </c>
      <c r="BK267" s="221">
        <f>ROUND(I267*H267,2)</f>
        <v>0</v>
      </c>
      <c r="BL267" s="17" t="s">
        <v>124</v>
      </c>
      <c r="BM267" s="220" t="s">
        <v>327</v>
      </c>
    </row>
    <row r="268" spans="1:47" s="2" customFormat="1" ht="12">
      <c r="A268" s="38"/>
      <c r="B268" s="39"/>
      <c r="C268" s="40"/>
      <c r="D268" s="222" t="s">
        <v>126</v>
      </c>
      <c r="E268" s="40"/>
      <c r="F268" s="223" t="s">
        <v>326</v>
      </c>
      <c r="G268" s="40"/>
      <c r="H268" s="40"/>
      <c r="I268" s="224"/>
      <c r="J268" s="40"/>
      <c r="K268" s="40"/>
      <c r="L268" s="44"/>
      <c r="M268" s="225"/>
      <c r="N268" s="226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126</v>
      </c>
      <c r="AU268" s="17" t="s">
        <v>78</v>
      </c>
    </row>
    <row r="269" spans="1:51" s="13" customFormat="1" ht="12">
      <c r="A269" s="13"/>
      <c r="B269" s="229"/>
      <c r="C269" s="230"/>
      <c r="D269" s="222" t="s">
        <v>130</v>
      </c>
      <c r="E269" s="231" t="s">
        <v>1</v>
      </c>
      <c r="F269" s="232" t="s">
        <v>328</v>
      </c>
      <c r="G269" s="230"/>
      <c r="H269" s="233">
        <v>2.059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130</v>
      </c>
      <c r="AU269" s="239" t="s">
        <v>78</v>
      </c>
      <c r="AV269" s="13" t="s">
        <v>80</v>
      </c>
      <c r="AW269" s="13" t="s">
        <v>30</v>
      </c>
      <c r="AX269" s="13" t="s">
        <v>73</v>
      </c>
      <c r="AY269" s="239" t="s">
        <v>118</v>
      </c>
    </row>
    <row r="270" spans="1:51" s="14" customFormat="1" ht="12">
      <c r="A270" s="14"/>
      <c r="B270" s="240"/>
      <c r="C270" s="241"/>
      <c r="D270" s="222" t="s">
        <v>130</v>
      </c>
      <c r="E270" s="242" t="s">
        <v>1</v>
      </c>
      <c r="F270" s="243" t="s">
        <v>132</v>
      </c>
      <c r="G270" s="241"/>
      <c r="H270" s="244">
        <v>2.059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0" t="s">
        <v>130</v>
      </c>
      <c r="AU270" s="250" t="s">
        <v>78</v>
      </c>
      <c r="AV270" s="14" t="s">
        <v>124</v>
      </c>
      <c r="AW270" s="14" t="s">
        <v>30</v>
      </c>
      <c r="AX270" s="14" t="s">
        <v>78</v>
      </c>
      <c r="AY270" s="250" t="s">
        <v>118</v>
      </c>
    </row>
    <row r="271" spans="1:65" s="2" customFormat="1" ht="21.75" customHeight="1">
      <c r="A271" s="38"/>
      <c r="B271" s="39"/>
      <c r="C271" s="251" t="s">
        <v>329</v>
      </c>
      <c r="D271" s="251" t="s">
        <v>158</v>
      </c>
      <c r="E271" s="252" t="s">
        <v>330</v>
      </c>
      <c r="F271" s="253" t="s">
        <v>331</v>
      </c>
      <c r="G271" s="254" t="s">
        <v>161</v>
      </c>
      <c r="H271" s="255">
        <v>4.781</v>
      </c>
      <c r="I271" s="256"/>
      <c r="J271" s="257">
        <f>ROUND(I271*H271,2)</f>
        <v>0</v>
      </c>
      <c r="K271" s="253" t="s">
        <v>123</v>
      </c>
      <c r="L271" s="258"/>
      <c r="M271" s="259" t="s">
        <v>1</v>
      </c>
      <c r="N271" s="260" t="s">
        <v>38</v>
      </c>
      <c r="O271" s="91"/>
      <c r="P271" s="218">
        <f>O271*H271</f>
        <v>0</v>
      </c>
      <c r="Q271" s="218">
        <v>1</v>
      </c>
      <c r="R271" s="218">
        <f>Q271*H271</f>
        <v>4.781</v>
      </c>
      <c r="S271" s="218">
        <v>0</v>
      </c>
      <c r="T271" s="21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0" t="s">
        <v>162</v>
      </c>
      <c r="AT271" s="220" t="s">
        <v>158</v>
      </c>
      <c r="AU271" s="220" t="s">
        <v>78</v>
      </c>
      <c r="AY271" s="17" t="s">
        <v>118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17" t="s">
        <v>78</v>
      </c>
      <c r="BK271" s="221">
        <f>ROUND(I271*H271,2)</f>
        <v>0</v>
      </c>
      <c r="BL271" s="17" t="s">
        <v>124</v>
      </c>
      <c r="BM271" s="220" t="s">
        <v>332</v>
      </c>
    </row>
    <row r="272" spans="1:47" s="2" customFormat="1" ht="12">
      <c r="A272" s="38"/>
      <c r="B272" s="39"/>
      <c r="C272" s="40"/>
      <c r="D272" s="222" t="s">
        <v>126</v>
      </c>
      <c r="E272" s="40"/>
      <c r="F272" s="223" t="s">
        <v>331</v>
      </c>
      <c r="G272" s="40"/>
      <c r="H272" s="40"/>
      <c r="I272" s="224"/>
      <c r="J272" s="40"/>
      <c r="K272" s="40"/>
      <c r="L272" s="44"/>
      <c r="M272" s="225"/>
      <c r="N272" s="226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126</v>
      </c>
      <c r="AU272" s="17" t="s">
        <v>78</v>
      </c>
    </row>
    <row r="273" spans="1:51" s="13" customFormat="1" ht="12">
      <c r="A273" s="13"/>
      <c r="B273" s="229"/>
      <c r="C273" s="230"/>
      <c r="D273" s="222" t="s">
        <v>130</v>
      </c>
      <c r="E273" s="231" t="s">
        <v>1</v>
      </c>
      <c r="F273" s="232" t="s">
        <v>333</v>
      </c>
      <c r="G273" s="230"/>
      <c r="H273" s="233">
        <v>4.781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130</v>
      </c>
      <c r="AU273" s="239" t="s">
        <v>78</v>
      </c>
      <c r="AV273" s="13" t="s">
        <v>80</v>
      </c>
      <c r="AW273" s="13" t="s">
        <v>30</v>
      </c>
      <c r="AX273" s="13" t="s">
        <v>73</v>
      </c>
      <c r="AY273" s="239" t="s">
        <v>118</v>
      </c>
    </row>
    <row r="274" spans="1:51" s="14" customFormat="1" ht="12">
      <c r="A274" s="14"/>
      <c r="B274" s="240"/>
      <c r="C274" s="241"/>
      <c r="D274" s="222" t="s">
        <v>130</v>
      </c>
      <c r="E274" s="242" t="s">
        <v>1</v>
      </c>
      <c r="F274" s="243" t="s">
        <v>132</v>
      </c>
      <c r="G274" s="241"/>
      <c r="H274" s="244">
        <v>4.781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0" t="s">
        <v>130</v>
      </c>
      <c r="AU274" s="250" t="s">
        <v>78</v>
      </c>
      <c r="AV274" s="14" t="s">
        <v>124</v>
      </c>
      <c r="AW274" s="14" t="s">
        <v>30</v>
      </c>
      <c r="AX274" s="14" t="s">
        <v>78</v>
      </c>
      <c r="AY274" s="250" t="s">
        <v>118</v>
      </c>
    </row>
    <row r="275" spans="1:65" s="2" customFormat="1" ht="16.5" customHeight="1">
      <c r="A275" s="38"/>
      <c r="B275" s="39"/>
      <c r="C275" s="209" t="s">
        <v>334</v>
      </c>
      <c r="D275" s="209" t="s">
        <v>119</v>
      </c>
      <c r="E275" s="210" t="s">
        <v>335</v>
      </c>
      <c r="F275" s="211" t="s">
        <v>336</v>
      </c>
      <c r="G275" s="212" t="s">
        <v>180</v>
      </c>
      <c r="H275" s="213">
        <v>6840</v>
      </c>
      <c r="I275" s="214"/>
      <c r="J275" s="215">
        <f>ROUND(I275*H275,2)</f>
        <v>0</v>
      </c>
      <c r="K275" s="211" t="s">
        <v>1</v>
      </c>
      <c r="L275" s="44"/>
      <c r="M275" s="216" t="s">
        <v>1</v>
      </c>
      <c r="N275" s="217" t="s">
        <v>38</v>
      </c>
      <c r="O275" s="91"/>
      <c r="P275" s="218">
        <f>O275*H275</f>
        <v>0</v>
      </c>
      <c r="Q275" s="218">
        <v>0</v>
      </c>
      <c r="R275" s="218">
        <f>Q275*H275</f>
        <v>0</v>
      </c>
      <c r="S275" s="218">
        <v>0</v>
      </c>
      <c r="T275" s="21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0" t="s">
        <v>124</v>
      </c>
      <c r="AT275" s="220" t="s">
        <v>119</v>
      </c>
      <c r="AU275" s="220" t="s">
        <v>78</v>
      </c>
      <c r="AY275" s="17" t="s">
        <v>118</v>
      </c>
      <c r="BE275" s="221">
        <f>IF(N275="základní",J275,0)</f>
        <v>0</v>
      </c>
      <c r="BF275" s="221">
        <f>IF(N275="snížená",J275,0)</f>
        <v>0</v>
      </c>
      <c r="BG275" s="221">
        <f>IF(N275="zákl. přenesená",J275,0)</f>
        <v>0</v>
      </c>
      <c r="BH275" s="221">
        <f>IF(N275="sníž. přenesená",J275,0)</f>
        <v>0</v>
      </c>
      <c r="BI275" s="221">
        <f>IF(N275="nulová",J275,0)</f>
        <v>0</v>
      </c>
      <c r="BJ275" s="17" t="s">
        <v>78</v>
      </c>
      <c r="BK275" s="221">
        <f>ROUND(I275*H275,2)</f>
        <v>0</v>
      </c>
      <c r="BL275" s="17" t="s">
        <v>124</v>
      </c>
      <c r="BM275" s="220" t="s">
        <v>337</v>
      </c>
    </row>
    <row r="276" spans="1:47" s="2" customFormat="1" ht="12">
      <c r="A276" s="38"/>
      <c r="B276" s="39"/>
      <c r="C276" s="40"/>
      <c r="D276" s="222" t="s">
        <v>126</v>
      </c>
      <c r="E276" s="40"/>
      <c r="F276" s="223" t="s">
        <v>336</v>
      </c>
      <c r="G276" s="40"/>
      <c r="H276" s="40"/>
      <c r="I276" s="224"/>
      <c r="J276" s="40"/>
      <c r="K276" s="40"/>
      <c r="L276" s="44"/>
      <c r="M276" s="225"/>
      <c r="N276" s="226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126</v>
      </c>
      <c r="AU276" s="17" t="s">
        <v>78</v>
      </c>
    </row>
    <row r="277" spans="1:51" s="13" customFormat="1" ht="12">
      <c r="A277" s="13"/>
      <c r="B277" s="229"/>
      <c r="C277" s="230"/>
      <c r="D277" s="222" t="s">
        <v>130</v>
      </c>
      <c r="E277" s="231" t="s">
        <v>1</v>
      </c>
      <c r="F277" s="232" t="s">
        <v>338</v>
      </c>
      <c r="G277" s="230"/>
      <c r="H277" s="233">
        <v>6840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130</v>
      </c>
      <c r="AU277" s="239" t="s">
        <v>78</v>
      </c>
      <c r="AV277" s="13" t="s">
        <v>80</v>
      </c>
      <c r="AW277" s="13" t="s">
        <v>30</v>
      </c>
      <c r="AX277" s="13" t="s">
        <v>78</v>
      </c>
      <c r="AY277" s="239" t="s">
        <v>118</v>
      </c>
    </row>
    <row r="278" spans="1:65" s="2" customFormat="1" ht="21.75" customHeight="1">
      <c r="A278" s="38"/>
      <c r="B278" s="39"/>
      <c r="C278" s="209" t="s">
        <v>339</v>
      </c>
      <c r="D278" s="209" t="s">
        <v>119</v>
      </c>
      <c r="E278" s="210" t="s">
        <v>340</v>
      </c>
      <c r="F278" s="211" t="s">
        <v>341</v>
      </c>
      <c r="G278" s="212" t="s">
        <v>122</v>
      </c>
      <c r="H278" s="213">
        <v>33</v>
      </c>
      <c r="I278" s="214"/>
      <c r="J278" s="215">
        <f>ROUND(I278*H278,2)</f>
        <v>0</v>
      </c>
      <c r="K278" s="211" t="s">
        <v>123</v>
      </c>
      <c r="L278" s="44"/>
      <c r="M278" s="216" t="s">
        <v>1</v>
      </c>
      <c r="N278" s="217" t="s">
        <v>38</v>
      </c>
      <c r="O278" s="91"/>
      <c r="P278" s="218">
        <f>O278*H278</f>
        <v>0</v>
      </c>
      <c r="Q278" s="218">
        <v>0.00368052</v>
      </c>
      <c r="R278" s="218">
        <f>Q278*H278</f>
        <v>0.12145716000000001</v>
      </c>
      <c r="S278" s="218">
        <v>0</v>
      </c>
      <c r="T278" s="219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0" t="s">
        <v>124</v>
      </c>
      <c r="AT278" s="220" t="s">
        <v>119</v>
      </c>
      <c r="AU278" s="220" t="s">
        <v>78</v>
      </c>
      <c r="AY278" s="17" t="s">
        <v>118</v>
      </c>
      <c r="BE278" s="221">
        <f>IF(N278="základní",J278,0)</f>
        <v>0</v>
      </c>
      <c r="BF278" s="221">
        <f>IF(N278="snížená",J278,0)</f>
        <v>0</v>
      </c>
      <c r="BG278" s="221">
        <f>IF(N278="zákl. přenesená",J278,0)</f>
        <v>0</v>
      </c>
      <c r="BH278" s="221">
        <f>IF(N278="sníž. přenesená",J278,0)</f>
        <v>0</v>
      </c>
      <c r="BI278" s="221">
        <f>IF(N278="nulová",J278,0)</f>
        <v>0</v>
      </c>
      <c r="BJ278" s="17" t="s">
        <v>78</v>
      </c>
      <c r="BK278" s="221">
        <f>ROUND(I278*H278,2)</f>
        <v>0</v>
      </c>
      <c r="BL278" s="17" t="s">
        <v>124</v>
      </c>
      <c r="BM278" s="220" t="s">
        <v>342</v>
      </c>
    </row>
    <row r="279" spans="1:47" s="2" customFormat="1" ht="12">
      <c r="A279" s="38"/>
      <c r="B279" s="39"/>
      <c r="C279" s="40"/>
      <c r="D279" s="222" t="s">
        <v>126</v>
      </c>
      <c r="E279" s="40"/>
      <c r="F279" s="223" t="s">
        <v>343</v>
      </c>
      <c r="G279" s="40"/>
      <c r="H279" s="40"/>
      <c r="I279" s="224"/>
      <c r="J279" s="40"/>
      <c r="K279" s="40"/>
      <c r="L279" s="44"/>
      <c r="M279" s="225"/>
      <c r="N279" s="226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126</v>
      </c>
      <c r="AU279" s="17" t="s">
        <v>78</v>
      </c>
    </row>
    <row r="280" spans="1:47" s="2" customFormat="1" ht="12">
      <c r="A280" s="38"/>
      <c r="B280" s="39"/>
      <c r="C280" s="40"/>
      <c r="D280" s="227" t="s">
        <v>128</v>
      </c>
      <c r="E280" s="40"/>
      <c r="F280" s="228" t="s">
        <v>344</v>
      </c>
      <c r="G280" s="40"/>
      <c r="H280" s="40"/>
      <c r="I280" s="224"/>
      <c r="J280" s="40"/>
      <c r="K280" s="40"/>
      <c r="L280" s="44"/>
      <c r="M280" s="225"/>
      <c r="N280" s="226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128</v>
      </c>
      <c r="AU280" s="17" t="s">
        <v>78</v>
      </c>
    </row>
    <row r="281" spans="1:65" s="2" customFormat="1" ht="21.75" customHeight="1">
      <c r="A281" s="38"/>
      <c r="B281" s="39"/>
      <c r="C281" s="251" t="s">
        <v>345</v>
      </c>
      <c r="D281" s="251" t="s">
        <v>158</v>
      </c>
      <c r="E281" s="252" t="s">
        <v>346</v>
      </c>
      <c r="F281" s="253" t="s">
        <v>347</v>
      </c>
      <c r="G281" s="254" t="s">
        <v>122</v>
      </c>
      <c r="H281" s="255">
        <v>33</v>
      </c>
      <c r="I281" s="256"/>
      <c r="J281" s="257">
        <f>ROUND(I281*H281,2)</f>
        <v>0</v>
      </c>
      <c r="K281" s="253" t="s">
        <v>123</v>
      </c>
      <c r="L281" s="258"/>
      <c r="M281" s="259" t="s">
        <v>1</v>
      </c>
      <c r="N281" s="260" t="s">
        <v>38</v>
      </c>
      <c r="O281" s="91"/>
      <c r="P281" s="218">
        <f>O281*H281</f>
        <v>0</v>
      </c>
      <c r="Q281" s="218">
        <v>0.0398</v>
      </c>
      <c r="R281" s="218">
        <f>Q281*H281</f>
        <v>1.3134000000000001</v>
      </c>
      <c r="S281" s="218">
        <v>0</v>
      </c>
      <c r="T281" s="219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0" t="s">
        <v>162</v>
      </c>
      <c r="AT281" s="220" t="s">
        <v>158</v>
      </c>
      <c r="AU281" s="220" t="s">
        <v>78</v>
      </c>
      <c r="AY281" s="17" t="s">
        <v>118</v>
      </c>
      <c r="BE281" s="221">
        <f>IF(N281="základní",J281,0)</f>
        <v>0</v>
      </c>
      <c r="BF281" s="221">
        <f>IF(N281="snížená",J281,0)</f>
        <v>0</v>
      </c>
      <c r="BG281" s="221">
        <f>IF(N281="zákl. přenesená",J281,0)</f>
        <v>0</v>
      </c>
      <c r="BH281" s="221">
        <f>IF(N281="sníž. přenesená",J281,0)</f>
        <v>0</v>
      </c>
      <c r="BI281" s="221">
        <f>IF(N281="nulová",J281,0)</f>
        <v>0</v>
      </c>
      <c r="BJ281" s="17" t="s">
        <v>78</v>
      </c>
      <c r="BK281" s="221">
        <f>ROUND(I281*H281,2)</f>
        <v>0</v>
      </c>
      <c r="BL281" s="17" t="s">
        <v>124</v>
      </c>
      <c r="BM281" s="220" t="s">
        <v>348</v>
      </c>
    </row>
    <row r="282" spans="1:47" s="2" customFormat="1" ht="12">
      <c r="A282" s="38"/>
      <c r="B282" s="39"/>
      <c r="C282" s="40"/>
      <c r="D282" s="222" t="s">
        <v>126</v>
      </c>
      <c r="E282" s="40"/>
      <c r="F282" s="223" t="s">
        <v>347</v>
      </c>
      <c r="G282" s="40"/>
      <c r="H282" s="40"/>
      <c r="I282" s="224"/>
      <c r="J282" s="40"/>
      <c r="K282" s="40"/>
      <c r="L282" s="44"/>
      <c r="M282" s="225"/>
      <c r="N282" s="226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126</v>
      </c>
      <c r="AU282" s="17" t="s">
        <v>78</v>
      </c>
    </row>
    <row r="283" spans="1:65" s="2" customFormat="1" ht="24.15" customHeight="1">
      <c r="A283" s="38"/>
      <c r="B283" s="39"/>
      <c r="C283" s="209" t="s">
        <v>349</v>
      </c>
      <c r="D283" s="209" t="s">
        <v>119</v>
      </c>
      <c r="E283" s="210" t="s">
        <v>350</v>
      </c>
      <c r="F283" s="211" t="s">
        <v>351</v>
      </c>
      <c r="G283" s="212" t="s">
        <v>122</v>
      </c>
      <c r="H283" s="213">
        <v>9</v>
      </c>
      <c r="I283" s="214"/>
      <c r="J283" s="215">
        <f>ROUND(I283*H283,2)</f>
        <v>0</v>
      </c>
      <c r="K283" s="211" t="s">
        <v>123</v>
      </c>
      <c r="L283" s="44"/>
      <c r="M283" s="216" t="s">
        <v>1</v>
      </c>
      <c r="N283" s="217" t="s">
        <v>38</v>
      </c>
      <c r="O283" s="91"/>
      <c r="P283" s="218">
        <f>O283*H283</f>
        <v>0</v>
      </c>
      <c r="Q283" s="218">
        <v>0.455844</v>
      </c>
      <c r="R283" s="218">
        <f>Q283*H283</f>
        <v>4.102596</v>
      </c>
      <c r="S283" s="218">
        <v>0</v>
      </c>
      <c r="T283" s="219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0" t="s">
        <v>124</v>
      </c>
      <c r="AT283" s="220" t="s">
        <v>119</v>
      </c>
      <c r="AU283" s="220" t="s">
        <v>78</v>
      </c>
      <c r="AY283" s="17" t="s">
        <v>118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17" t="s">
        <v>78</v>
      </c>
      <c r="BK283" s="221">
        <f>ROUND(I283*H283,2)</f>
        <v>0</v>
      </c>
      <c r="BL283" s="17" t="s">
        <v>124</v>
      </c>
      <c r="BM283" s="220" t="s">
        <v>352</v>
      </c>
    </row>
    <row r="284" spans="1:47" s="2" customFormat="1" ht="12">
      <c r="A284" s="38"/>
      <c r="B284" s="39"/>
      <c r="C284" s="40"/>
      <c r="D284" s="222" t="s">
        <v>126</v>
      </c>
      <c r="E284" s="40"/>
      <c r="F284" s="223" t="s">
        <v>353</v>
      </c>
      <c r="G284" s="40"/>
      <c r="H284" s="40"/>
      <c r="I284" s="224"/>
      <c r="J284" s="40"/>
      <c r="K284" s="40"/>
      <c r="L284" s="44"/>
      <c r="M284" s="225"/>
      <c r="N284" s="226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126</v>
      </c>
      <c r="AU284" s="17" t="s">
        <v>78</v>
      </c>
    </row>
    <row r="285" spans="1:47" s="2" customFormat="1" ht="12">
      <c r="A285" s="38"/>
      <c r="B285" s="39"/>
      <c r="C285" s="40"/>
      <c r="D285" s="227" t="s">
        <v>128</v>
      </c>
      <c r="E285" s="40"/>
      <c r="F285" s="228" t="s">
        <v>354</v>
      </c>
      <c r="G285" s="40"/>
      <c r="H285" s="40"/>
      <c r="I285" s="224"/>
      <c r="J285" s="40"/>
      <c r="K285" s="40"/>
      <c r="L285" s="44"/>
      <c r="M285" s="225"/>
      <c r="N285" s="226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128</v>
      </c>
      <c r="AU285" s="17" t="s">
        <v>78</v>
      </c>
    </row>
    <row r="286" spans="1:65" s="2" customFormat="1" ht="24.15" customHeight="1">
      <c r="A286" s="38"/>
      <c r="B286" s="39"/>
      <c r="C286" s="209" t="s">
        <v>355</v>
      </c>
      <c r="D286" s="209" t="s">
        <v>119</v>
      </c>
      <c r="E286" s="210" t="s">
        <v>356</v>
      </c>
      <c r="F286" s="211" t="s">
        <v>357</v>
      </c>
      <c r="G286" s="212" t="s">
        <v>122</v>
      </c>
      <c r="H286" s="213">
        <v>0.3</v>
      </c>
      <c r="I286" s="214"/>
      <c r="J286" s="215">
        <f>ROUND(I286*H286,2)</f>
        <v>0</v>
      </c>
      <c r="K286" s="211" t="s">
        <v>123</v>
      </c>
      <c r="L286" s="44"/>
      <c r="M286" s="216" t="s">
        <v>1</v>
      </c>
      <c r="N286" s="217" t="s">
        <v>38</v>
      </c>
      <c r="O286" s="91"/>
      <c r="P286" s="218">
        <f>O286*H286</f>
        <v>0</v>
      </c>
      <c r="Q286" s="218">
        <v>0.0145328</v>
      </c>
      <c r="R286" s="218">
        <f>Q286*H286</f>
        <v>0.00435984</v>
      </c>
      <c r="S286" s="218">
        <v>0</v>
      </c>
      <c r="T286" s="219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0" t="s">
        <v>124</v>
      </c>
      <c r="AT286" s="220" t="s">
        <v>119</v>
      </c>
      <c r="AU286" s="220" t="s">
        <v>78</v>
      </c>
      <c r="AY286" s="17" t="s">
        <v>118</v>
      </c>
      <c r="BE286" s="221">
        <f>IF(N286="základní",J286,0)</f>
        <v>0</v>
      </c>
      <c r="BF286" s="221">
        <f>IF(N286="snížená",J286,0)</f>
        <v>0</v>
      </c>
      <c r="BG286" s="221">
        <f>IF(N286="zákl. přenesená",J286,0)</f>
        <v>0</v>
      </c>
      <c r="BH286" s="221">
        <f>IF(N286="sníž. přenesená",J286,0)</f>
        <v>0</v>
      </c>
      <c r="BI286" s="221">
        <f>IF(N286="nulová",J286,0)</f>
        <v>0</v>
      </c>
      <c r="BJ286" s="17" t="s">
        <v>78</v>
      </c>
      <c r="BK286" s="221">
        <f>ROUND(I286*H286,2)</f>
        <v>0</v>
      </c>
      <c r="BL286" s="17" t="s">
        <v>124</v>
      </c>
      <c r="BM286" s="220" t="s">
        <v>358</v>
      </c>
    </row>
    <row r="287" spans="1:47" s="2" customFormat="1" ht="12">
      <c r="A287" s="38"/>
      <c r="B287" s="39"/>
      <c r="C287" s="40"/>
      <c r="D287" s="222" t="s">
        <v>126</v>
      </c>
      <c r="E287" s="40"/>
      <c r="F287" s="223" t="s">
        <v>359</v>
      </c>
      <c r="G287" s="40"/>
      <c r="H287" s="40"/>
      <c r="I287" s="224"/>
      <c r="J287" s="40"/>
      <c r="K287" s="40"/>
      <c r="L287" s="44"/>
      <c r="M287" s="225"/>
      <c r="N287" s="226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126</v>
      </c>
      <c r="AU287" s="17" t="s">
        <v>78</v>
      </c>
    </row>
    <row r="288" spans="1:47" s="2" customFormat="1" ht="12">
      <c r="A288" s="38"/>
      <c r="B288" s="39"/>
      <c r="C288" s="40"/>
      <c r="D288" s="227" t="s">
        <v>128</v>
      </c>
      <c r="E288" s="40"/>
      <c r="F288" s="228" t="s">
        <v>360</v>
      </c>
      <c r="G288" s="40"/>
      <c r="H288" s="40"/>
      <c r="I288" s="224"/>
      <c r="J288" s="40"/>
      <c r="K288" s="40"/>
      <c r="L288" s="44"/>
      <c r="M288" s="225"/>
      <c r="N288" s="226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128</v>
      </c>
      <c r="AU288" s="17" t="s">
        <v>78</v>
      </c>
    </row>
    <row r="289" spans="1:65" s="2" customFormat="1" ht="24.15" customHeight="1">
      <c r="A289" s="38"/>
      <c r="B289" s="39"/>
      <c r="C289" s="209" t="s">
        <v>361</v>
      </c>
      <c r="D289" s="209" t="s">
        <v>119</v>
      </c>
      <c r="E289" s="210" t="s">
        <v>362</v>
      </c>
      <c r="F289" s="211" t="s">
        <v>363</v>
      </c>
      <c r="G289" s="212" t="s">
        <v>122</v>
      </c>
      <c r="H289" s="213">
        <v>0.3</v>
      </c>
      <c r="I289" s="214"/>
      <c r="J289" s="215">
        <f>ROUND(I289*H289,2)</f>
        <v>0</v>
      </c>
      <c r="K289" s="211" t="s">
        <v>123</v>
      </c>
      <c r="L289" s="44"/>
      <c r="M289" s="216" t="s">
        <v>1</v>
      </c>
      <c r="N289" s="217" t="s">
        <v>38</v>
      </c>
      <c r="O289" s="91"/>
      <c r="P289" s="218">
        <f>O289*H289</f>
        <v>0</v>
      </c>
      <c r="Q289" s="218">
        <v>0.015138</v>
      </c>
      <c r="R289" s="218">
        <f>Q289*H289</f>
        <v>0.0045414</v>
      </c>
      <c r="S289" s="218">
        <v>0</v>
      </c>
      <c r="T289" s="21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0" t="s">
        <v>124</v>
      </c>
      <c r="AT289" s="220" t="s">
        <v>119</v>
      </c>
      <c r="AU289" s="220" t="s">
        <v>78</v>
      </c>
      <c r="AY289" s="17" t="s">
        <v>118</v>
      </c>
      <c r="BE289" s="221">
        <f>IF(N289="základní",J289,0)</f>
        <v>0</v>
      </c>
      <c r="BF289" s="221">
        <f>IF(N289="snížená",J289,0)</f>
        <v>0</v>
      </c>
      <c r="BG289" s="221">
        <f>IF(N289="zákl. přenesená",J289,0)</f>
        <v>0</v>
      </c>
      <c r="BH289" s="221">
        <f>IF(N289="sníž. přenesená",J289,0)</f>
        <v>0</v>
      </c>
      <c r="BI289" s="221">
        <f>IF(N289="nulová",J289,0)</f>
        <v>0</v>
      </c>
      <c r="BJ289" s="17" t="s">
        <v>78</v>
      </c>
      <c r="BK289" s="221">
        <f>ROUND(I289*H289,2)</f>
        <v>0</v>
      </c>
      <c r="BL289" s="17" t="s">
        <v>124</v>
      </c>
      <c r="BM289" s="220" t="s">
        <v>364</v>
      </c>
    </row>
    <row r="290" spans="1:47" s="2" customFormat="1" ht="12">
      <c r="A290" s="38"/>
      <c r="B290" s="39"/>
      <c r="C290" s="40"/>
      <c r="D290" s="222" t="s">
        <v>126</v>
      </c>
      <c r="E290" s="40"/>
      <c r="F290" s="223" t="s">
        <v>365</v>
      </c>
      <c r="G290" s="40"/>
      <c r="H290" s="40"/>
      <c r="I290" s="224"/>
      <c r="J290" s="40"/>
      <c r="K290" s="40"/>
      <c r="L290" s="44"/>
      <c r="M290" s="225"/>
      <c r="N290" s="226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126</v>
      </c>
      <c r="AU290" s="17" t="s">
        <v>78</v>
      </c>
    </row>
    <row r="291" spans="1:47" s="2" customFormat="1" ht="12">
      <c r="A291" s="38"/>
      <c r="B291" s="39"/>
      <c r="C291" s="40"/>
      <c r="D291" s="227" t="s">
        <v>128</v>
      </c>
      <c r="E291" s="40"/>
      <c r="F291" s="228" t="s">
        <v>366</v>
      </c>
      <c r="G291" s="40"/>
      <c r="H291" s="40"/>
      <c r="I291" s="224"/>
      <c r="J291" s="40"/>
      <c r="K291" s="40"/>
      <c r="L291" s="44"/>
      <c r="M291" s="225"/>
      <c r="N291" s="226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128</v>
      </c>
      <c r="AU291" s="17" t="s">
        <v>78</v>
      </c>
    </row>
    <row r="292" spans="1:65" s="2" customFormat="1" ht="16.5" customHeight="1">
      <c r="A292" s="38"/>
      <c r="B292" s="39"/>
      <c r="C292" s="209" t="s">
        <v>367</v>
      </c>
      <c r="D292" s="209" t="s">
        <v>119</v>
      </c>
      <c r="E292" s="210" t="s">
        <v>368</v>
      </c>
      <c r="F292" s="211" t="s">
        <v>369</v>
      </c>
      <c r="G292" s="212" t="s">
        <v>135</v>
      </c>
      <c r="H292" s="213">
        <v>0.085</v>
      </c>
      <c r="I292" s="214"/>
      <c r="J292" s="215">
        <f>ROUND(I292*H292,2)</f>
        <v>0</v>
      </c>
      <c r="K292" s="211" t="s">
        <v>1</v>
      </c>
      <c r="L292" s="44"/>
      <c r="M292" s="216" t="s">
        <v>1</v>
      </c>
      <c r="N292" s="217" t="s">
        <v>38</v>
      </c>
      <c r="O292" s="91"/>
      <c r="P292" s="218">
        <f>O292*H292</f>
        <v>0</v>
      </c>
      <c r="Q292" s="218">
        <v>0</v>
      </c>
      <c r="R292" s="218">
        <f>Q292*H292</f>
        <v>0</v>
      </c>
      <c r="S292" s="218">
        <v>0</v>
      </c>
      <c r="T292" s="219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0" t="s">
        <v>124</v>
      </c>
      <c r="AT292" s="220" t="s">
        <v>119</v>
      </c>
      <c r="AU292" s="220" t="s">
        <v>78</v>
      </c>
      <c r="AY292" s="17" t="s">
        <v>118</v>
      </c>
      <c r="BE292" s="221">
        <f>IF(N292="základní",J292,0)</f>
        <v>0</v>
      </c>
      <c r="BF292" s="221">
        <f>IF(N292="snížená",J292,0)</f>
        <v>0</v>
      </c>
      <c r="BG292" s="221">
        <f>IF(N292="zákl. přenesená",J292,0)</f>
        <v>0</v>
      </c>
      <c r="BH292" s="221">
        <f>IF(N292="sníž. přenesená",J292,0)</f>
        <v>0</v>
      </c>
      <c r="BI292" s="221">
        <f>IF(N292="nulová",J292,0)</f>
        <v>0</v>
      </c>
      <c r="BJ292" s="17" t="s">
        <v>78</v>
      </c>
      <c r="BK292" s="221">
        <f>ROUND(I292*H292,2)</f>
        <v>0</v>
      </c>
      <c r="BL292" s="17" t="s">
        <v>124</v>
      </c>
      <c r="BM292" s="220" t="s">
        <v>370</v>
      </c>
    </row>
    <row r="293" spans="1:47" s="2" customFormat="1" ht="12">
      <c r="A293" s="38"/>
      <c r="B293" s="39"/>
      <c r="C293" s="40"/>
      <c r="D293" s="222" t="s">
        <v>126</v>
      </c>
      <c r="E293" s="40"/>
      <c r="F293" s="223" t="s">
        <v>369</v>
      </c>
      <c r="G293" s="40"/>
      <c r="H293" s="40"/>
      <c r="I293" s="224"/>
      <c r="J293" s="40"/>
      <c r="K293" s="40"/>
      <c r="L293" s="44"/>
      <c r="M293" s="225"/>
      <c r="N293" s="226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126</v>
      </c>
      <c r="AU293" s="17" t="s">
        <v>78</v>
      </c>
    </row>
    <row r="294" spans="1:51" s="13" customFormat="1" ht="12">
      <c r="A294" s="13"/>
      <c r="B294" s="229"/>
      <c r="C294" s="230"/>
      <c r="D294" s="222" t="s">
        <v>130</v>
      </c>
      <c r="E294" s="231" t="s">
        <v>1</v>
      </c>
      <c r="F294" s="232" t="s">
        <v>371</v>
      </c>
      <c r="G294" s="230"/>
      <c r="H294" s="233">
        <v>0.085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130</v>
      </c>
      <c r="AU294" s="239" t="s">
        <v>78</v>
      </c>
      <c r="AV294" s="13" t="s">
        <v>80</v>
      </c>
      <c r="AW294" s="13" t="s">
        <v>30</v>
      </c>
      <c r="AX294" s="13" t="s">
        <v>73</v>
      </c>
      <c r="AY294" s="239" t="s">
        <v>118</v>
      </c>
    </row>
    <row r="295" spans="1:51" s="14" customFormat="1" ht="12">
      <c r="A295" s="14"/>
      <c r="B295" s="240"/>
      <c r="C295" s="241"/>
      <c r="D295" s="222" t="s">
        <v>130</v>
      </c>
      <c r="E295" s="242" t="s">
        <v>1</v>
      </c>
      <c r="F295" s="243" t="s">
        <v>132</v>
      </c>
      <c r="G295" s="241"/>
      <c r="H295" s="244">
        <v>0.085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130</v>
      </c>
      <c r="AU295" s="250" t="s">
        <v>78</v>
      </c>
      <c r="AV295" s="14" t="s">
        <v>124</v>
      </c>
      <c r="AW295" s="14" t="s">
        <v>30</v>
      </c>
      <c r="AX295" s="14" t="s">
        <v>78</v>
      </c>
      <c r="AY295" s="250" t="s">
        <v>118</v>
      </c>
    </row>
    <row r="296" spans="1:65" s="2" customFormat="1" ht="21.75" customHeight="1">
      <c r="A296" s="38"/>
      <c r="B296" s="39"/>
      <c r="C296" s="209" t="s">
        <v>372</v>
      </c>
      <c r="D296" s="209" t="s">
        <v>119</v>
      </c>
      <c r="E296" s="210" t="s">
        <v>373</v>
      </c>
      <c r="F296" s="211" t="s">
        <v>374</v>
      </c>
      <c r="G296" s="212" t="s">
        <v>122</v>
      </c>
      <c r="H296" s="213">
        <v>47.57</v>
      </c>
      <c r="I296" s="214"/>
      <c r="J296" s="215">
        <f>ROUND(I296*H296,2)</f>
        <v>0</v>
      </c>
      <c r="K296" s="211" t="s">
        <v>1</v>
      </c>
      <c r="L296" s="44"/>
      <c r="M296" s="216" t="s">
        <v>1</v>
      </c>
      <c r="N296" s="217" t="s">
        <v>38</v>
      </c>
      <c r="O296" s="91"/>
      <c r="P296" s="218">
        <f>O296*H296</f>
        <v>0</v>
      </c>
      <c r="Q296" s="218">
        <v>0.00497</v>
      </c>
      <c r="R296" s="218">
        <f>Q296*H296</f>
        <v>0.2364229</v>
      </c>
      <c r="S296" s="218">
        <v>0</v>
      </c>
      <c r="T296" s="219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0" t="s">
        <v>124</v>
      </c>
      <c r="AT296" s="220" t="s">
        <v>119</v>
      </c>
      <c r="AU296" s="220" t="s">
        <v>78</v>
      </c>
      <c r="AY296" s="17" t="s">
        <v>118</v>
      </c>
      <c r="BE296" s="221">
        <f>IF(N296="základní",J296,0)</f>
        <v>0</v>
      </c>
      <c r="BF296" s="221">
        <f>IF(N296="snížená",J296,0)</f>
        <v>0</v>
      </c>
      <c r="BG296" s="221">
        <f>IF(N296="zákl. přenesená",J296,0)</f>
        <v>0</v>
      </c>
      <c r="BH296" s="221">
        <f>IF(N296="sníž. přenesená",J296,0)</f>
        <v>0</v>
      </c>
      <c r="BI296" s="221">
        <f>IF(N296="nulová",J296,0)</f>
        <v>0</v>
      </c>
      <c r="BJ296" s="17" t="s">
        <v>78</v>
      </c>
      <c r="BK296" s="221">
        <f>ROUND(I296*H296,2)</f>
        <v>0</v>
      </c>
      <c r="BL296" s="17" t="s">
        <v>124</v>
      </c>
      <c r="BM296" s="220" t="s">
        <v>375</v>
      </c>
    </row>
    <row r="297" spans="1:47" s="2" customFormat="1" ht="12">
      <c r="A297" s="38"/>
      <c r="B297" s="39"/>
      <c r="C297" s="40"/>
      <c r="D297" s="222" t="s">
        <v>126</v>
      </c>
      <c r="E297" s="40"/>
      <c r="F297" s="223" t="s">
        <v>374</v>
      </c>
      <c r="G297" s="40"/>
      <c r="H297" s="40"/>
      <c r="I297" s="224"/>
      <c r="J297" s="40"/>
      <c r="K297" s="40"/>
      <c r="L297" s="44"/>
      <c r="M297" s="225"/>
      <c r="N297" s="226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126</v>
      </c>
      <c r="AU297" s="17" t="s">
        <v>78</v>
      </c>
    </row>
    <row r="298" spans="1:51" s="13" customFormat="1" ht="12">
      <c r="A298" s="13"/>
      <c r="B298" s="229"/>
      <c r="C298" s="230"/>
      <c r="D298" s="222" t="s">
        <v>130</v>
      </c>
      <c r="E298" s="231" t="s">
        <v>1</v>
      </c>
      <c r="F298" s="232" t="s">
        <v>376</v>
      </c>
      <c r="G298" s="230"/>
      <c r="H298" s="233">
        <v>47.57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130</v>
      </c>
      <c r="AU298" s="239" t="s">
        <v>78</v>
      </c>
      <c r="AV298" s="13" t="s">
        <v>80</v>
      </c>
      <c r="AW298" s="13" t="s">
        <v>30</v>
      </c>
      <c r="AX298" s="13" t="s">
        <v>73</v>
      </c>
      <c r="AY298" s="239" t="s">
        <v>118</v>
      </c>
    </row>
    <row r="299" spans="1:51" s="14" customFormat="1" ht="12">
      <c r="A299" s="14"/>
      <c r="B299" s="240"/>
      <c r="C299" s="241"/>
      <c r="D299" s="222" t="s">
        <v>130</v>
      </c>
      <c r="E299" s="242" t="s">
        <v>1</v>
      </c>
      <c r="F299" s="243" t="s">
        <v>132</v>
      </c>
      <c r="G299" s="241"/>
      <c r="H299" s="244">
        <v>47.57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130</v>
      </c>
      <c r="AU299" s="250" t="s">
        <v>78</v>
      </c>
      <c r="AV299" s="14" t="s">
        <v>124</v>
      </c>
      <c r="AW299" s="14" t="s">
        <v>30</v>
      </c>
      <c r="AX299" s="14" t="s">
        <v>78</v>
      </c>
      <c r="AY299" s="250" t="s">
        <v>118</v>
      </c>
    </row>
    <row r="300" spans="1:65" s="2" customFormat="1" ht="33" customHeight="1">
      <c r="A300" s="38"/>
      <c r="B300" s="39"/>
      <c r="C300" s="209" t="s">
        <v>377</v>
      </c>
      <c r="D300" s="209" t="s">
        <v>119</v>
      </c>
      <c r="E300" s="210" t="s">
        <v>378</v>
      </c>
      <c r="F300" s="211" t="s">
        <v>379</v>
      </c>
      <c r="G300" s="212" t="s">
        <v>122</v>
      </c>
      <c r="H300" s="213">
        <v>8.4</v>
      </c>
      <c r="I300" s="214"/>
      <c r="J300" s="215">
        <f>ROUND(I300*H300,2)</f>
        <v>0</v>
      </c>
      <c r="K300" s="211" t="s">
        <v>123</v>
      </c>
      <c r="L300" s="44"/>
      <c r="M300" s="216" t="s">
        <v>1</v>
      </c>
      <c r="N300" s="217" t="s">
        <v>38</v>
      </c>
      <c r="O300" s="91"/>
      <c r="P300" s="218">
        <f>O300*H300</f>
        <v>0</v>
      </c>
      <c r="Q300" s="218">
        <v>1.287812</v>
      </c>
      <c r="R300" s="218">
        <f>Q300*H300</f>
        <v>10.8176208</v>
      </c>
      <c r="S300" s="218">
        <v>0</v>
      </c>
      <c r="T300" s="21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0" t="s">
        <v>124</v>
      </c>
      <c r="AT300" s="220" t="s">
        <v>119</v>
      </c>
      <c r="AU300" s="220" t="s">
        <v>78</v>
      </c>
      <c r="AY300" s="17" t="s">
        <v>118</v>
      </c>
      <c r="BE300" s="221">
        <f>IF(N300="základní",J300,0)</f>
        <v>0</v>
      </c>
      <c r="BF300" s="221">
        <f>IF(N300="snížená",J300,0)</f>
        <v>0</v>
      </c>
      <c r="BG300" s="221">
        <f>IF(N300="zákl. přenesená",J300,0)</f>
        <v>0</v>
      </c>
      <c r="BH300" s="221">
        <f>IF(N300="sníž. přenesená",J300,0)</f>
        <v>0</v>
      </c>
      <c r="BI300" s="221">
        <f>IF(N300="nulová",J300,0)</f>
        <v>0</v>
      </c>
      <c r="BJ300" s="17" t="s">
        <v>78</v>
      </c>
      <c r="BK300" s="221">
        <f>ROUND(I300*H300,2)</f>
        <v>0</v>
      </c>
      <c r="BL300" s="17" t="s">
        <v>124</v>
      </c>
      <c r="BM300" s="220" t="s">
        <v>380</v>
      </c>
    </row>
    <row r="301" spans="1:47" s="2" customFormat="1" ht="12">
      <c r="A301" s="38"/>
      <c r="B301" s="39"/>
      <c r="C301" s="40"/>
      <c r="D301" s="222" t="s">
        <v>126</v>
      </c>
      <c r="E301" s="40"/>
      <c r="F301" s="223" t="s">
        <v>381</v>
      </c>
      <c r="G301" s="40"/>
      <c r="H301" s="40"/>
      <c r="I301" s="224"/>
      <c r="J301" s="40"/>
      <c r="K301" s="40"/>
      <c r="L301" s="44"/>
      <c r="M301" s="225"/>
      <c r="N301" s="226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126</v>
      </c>
      <c r="AU301" s="17" t="s">
        <v>78</v>
      </c>
    </row>
    <row r="302" spans="1:47" s="2" customFormat="1" ht="12">
      <c r="A302" s="38"/>
      <c r="B302" s="39"/>
      <c r="C302" s="40"/>
      <c r="D302" s="227" t="s">
        <v>128</v>
      </c>
      <c r="E302" s="40"/>
      <c r="F302" s="228" t="s">
        <v>382</v>
      </c>
      <c r="G302" s="40"/>
      <c r="H302" s="40"/>
      <c r="I302" s="224"/>
      <c r="J302" s="40"/>
      <c r="K302" s="40"/>
      <c r="L302" s="44"/>
      <c r="M302" s="225"/>
      <c r="N302" s="226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128</v>
      </c>
      <c r="AU302" s="17" t="s">
        <v>78</v>
      </c>
    </row>
    <row r="303" spans="1:51" s="13" customFormat="1" ht="12">
      <c r="A303" s="13"/>
      <c r="B303" s="229"/>
      <c r="C303" s="230"/>
      <c r="D303" s="222" t="s">
        <v>130</v>
      </c>
      <c r="E303" s="231" t="s">
        <v>1</v>
      </c>
      <c r="F303" s="232" t="s">
        <v>383</v>
      </c>
      <c r="G303" s="230"/>
      <c r="H303" s="233">
        <v>8.4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9" t="s">
        <v>130</v>
      </c>
      <c r="AU303" s="239" t="s">
        <v>78</v>
      </c>
      <c r="AV303" s="13" t="s">
        <v>80</v>
      </c>
      <c r="AW303" s="13" t="s">
        <v>30</v>
      </c>
      <c r="AX303" s="13" t="s">
        <v>73</v>
      </c>
      <c r="AY303" s="239" t="s">
        <v>118</v>
      </c>
    </row>
    <row r="304" spans="1:51" s="14" customFormat="1" ht="12">
      <c r="A304" s="14"/>
      <c r="B304" s="240"/>
      <c r="C304" s="241"/>
      <c r="D304" s="222" t="s">
        <v>130</v>
      </c>
      <c r="E304" s="242" t="s">
        <v>1</v>
      </c>
      <c r="F304" s="243" t="s">
        <v>132</v>
      </c>
      <c r="G304" s="241"/>
      <c r="H304" s="244">
        <v>8.4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0" t="s">
        <v>130</v>
      </c>
      <c r="AU304" s="250" t="s">
        <v>78</v>
      </c>
      <c r="AV304" s="14" t="s">
        <v>124</v>
      </c>
      <c r="AW304" s="14" t="s">
        <v>30</v>
      </c>
      <c r="AX304" s="14" t="s">
        <v>78</v>
      </c>
      <c r="AY304" s="250" t="s">
        <v>118</v>
      </c>
    </row>
    <row r="305" spans="1:63" s="12" customFormat="1" ht="25.9" customHeight="1">
      <c r="A305" s="12"/>
      <c r="B305" s="195"/>
      <c r="C305" s="196"/>
      <c r="D305" s="197" t="s">
        <v>72</v>
      </c>
      <c r="E305" s="198" t="s">
        <v>151</v>
      </c>
      <c r="F305" s="198" t="s">
        <v>384</v>
      </c>
      <c r="G305" s="196"/>
      <c r="H305" s="196"/>
      <c r="I305" s="199"/>
      <c r="J305" s="200">
        <f>BK305</f>
        <v>0</v>
      </c>
      <c r="K305" s="196"/>
      <c r="L305" s="201"/>
      <c r="M305" s="202"/>
      <c r="N305" s="203"/>
      <c r="O305" s="203"/>
      <c r="P305" s="204">
        <f>SUM(P306:P320)</f>
        <v>0</v>
      </c>
      <c r="Q305" s="203"/>
      <c r="R305" s="204">
        <f>SUM(R306:R320)</f>
        <v>14.521944199999998</v>
      </c>
      <c r="S305" s="203"/>
      <c r="T305" s="205">
        <f>SUM(T306:T320)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6" t="s">
        <v>78</v>
      </c>
      <c r="AT305" s="207" t="s">
        <v>72</v>
      </c>
      <c r="AU305" s="207" t="s">
        <v>73</v>
      </c>
      <c r="AY305" s="206" t="s">
        <v>118</v>
      </c>
      <c r="BK305" s="208">
        <f>SUM(BK306:BK320)</f>
        <v>0</v>
      </c>
    </row>
    <row r="306" spans="1:65" s="2" customFormat="1" ht="24.15" customHeight="1">
      <c r="A306" s="38"/>
      <c r="B306" s="39"/>
      <c r="C306" s="209" t="s">
        <v>385</v>
      </c>
      <c r="D306" s="209" t="s">
        <v>119</v>
      </c>
      <c r="E306" s="210" t="s">
        <v>386</v>
      </c>
      <c r="F306" s="211" t="s">
        <v>387</v>
      </c>
      <c r="G306" s="212" t="s">
        <v>122</v>
      </c>
      <c r="H306" s="213">
        <v>16</v>
      </c>
      <c r="I306" s="214"/>
      <c r="J306" s="215">
        <f>ROUND(I306*H306,2)</f>
        <v>0</v>
      </c>
      <c r="K306" s="211" t="s">
        <v>123</v>
      </c>
      <c r="L306" s="44"/>
      <c r="M306" s="216" t="s">
        <v>1</v>
      </c>
      <c r="N306" s="217" t="s">
        <v>38</v>
      </c>
      <c r="O306" s="91"/>
      <c r="P306" s="218">
        <f>O306*H306</f>
        <v>0</v>
      </c>
      <c r="Q306" s="218">
        <v>0.18152</v>
      </c>
      <c r="R306" s="218">
        <f>Q306*H306</f>
        <v>2.90432</v>
      </c>
      <c r="S306" s="218">
        <v>0</v>
      </c>
      <c r="T306" s="219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0" t="s">
        <v>124</v>
      </c>
      <c r="AT306" s="220" t="s">
        <v>119</v>
      </c>
      <c r="AU306" s="220" t="s">
        <v>78</v>
      </c>
      <c r="AY306" s="17" t="s">
        <v>118</v>
      </c>
      <c r="BE306" s="221">
        <f>IF(N306="základní",J306,0)</f>
        <v>0</v>
      </c>
      <c r="BF306" s="221">
        <f>IF(N306="snížená",J306,0)</f>
        <v>0</v>
      </c>
      <c r="BG306" s="221">
        <f>IF(N306="zákl. přenesená",J306,0)</f>
        <v>0</v>
      </c>
      <c r="BH306" s="221">
        <f>IF(N306="sníž. přenesená",J306,0)</f>
        <v>0</v>
      </c>
      <c r="BI306" s="221">
        <f>IF(N306="nulová",J306,0)</f>
        <v>0</v>
      </c>
      <c r="BJ306" s="17" t="s">
        <v>78</v>
      </c>
      <c r="BK306" s="221">
        <f>ROUND(I306*H306,2)</f>
        <v>0</v>
      </c>
      <c r="BL306" s="17" t="s">
        <v>124</v>
      </c>
      <c r="BM306" s="220" t="s">
        <v>388</v>
      </c>
    </row>
    <row r="307" spans="1:47" s="2" customFormat="1" ht="12">
      <c r="A307" s="38"/>
      <c r="B307" s="39"/>
      <c r="C307" s="40"/>
      <c r="D307" s="222" t="s">
        <v>126</v>
      </c>
      <c r="E307" s="40"/>
      <c r="F307" s="223" t="s">
        <v>389</v>
      </c>
      <c r="G307" s="40"/>
      <c r="H307" s="40"/>
      <c r="I307" s="224"/>
      <c r="J307" s="40"/>
      <c r="K307" s="40"/>
      <c r="L307" s="44"/>
      <c r="M307" s="225"/>
      <c r="N307" s="226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126</v>
      </c>
      <c r="AU307" s="17" t="s">
        <v>78</v>
      </c>
    </row>
    <row r="308" spans="1:47" s="2" customFormat="1" ht="12">
      <c r="A308" s="38"/>
      <c r="B308" s="39"/>
      <c r="C308" s="40"/>
      <c r="D308" s="227" t="s">
        <v>128</v>
      </c>
      <c r="E308" s="40"/>
      <c r="F308" s="228" t="s">
        <v>390</v>
      </c>
      <c r="G308" s="40"/>
      <c r="H308" s="40"/>
      <c r="I308" s="224"/>
      <c r="J308" s="40"/>
      <c r="K308" s="40"/>
      <c r="L308" s="44"/>
      <c r="M308" s="225"/>
      <c r="N308" s="226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128</v>
      </c>
      <c r="AU308" s="17" t="s">
        <v>78</v>
      </c>
    </row>
    <row r="309" spans="1:51" s="13" customFormat="1" ht="12">
      <c r="A309" s="13"/>
      <c r="B309" s="229"/>
      <c r="C309" s="230"/>
      <c r="D309" s="222" t="s">
        <v>130</v>
      </c>
      <c r="E309" s="231" t="s">
        <v>1</v>
      </c>
      <c r="F309" s="232" t="s">
        <v>391</v>
      </c>
      <c r="G309" s="230"/>
      <c r="H309" s="233">
        <v>16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9" t="s">
        <v>130</v>
      </c>
      <c r="AU309" s="239" t="s">
        <v>78</v>
      </c>
      <c r="AV309" s="13" t="s">
        <v>80</v>
      </c>
      <c r="AW309" s="13" t="s">
        <v>30</v>
      </c>
      <c r="AX309" s="13" t="s">
        <v>73</v>
      </c>
      <c r="AY309" s="239" t="s">
        <v>118</v>
      </c>
    </row>
    <row r="310" spans="1:51" s="14" customFormat="1" ht="12">
      <c r="A310" s="14"/>
      <c r="B310" s="240"/>
      <c r="C310" s="241"/>
      <c r="D310" s="222" t="s">
        <v>130</v>
      </c>
      <c r="E310" s="242" t="s">
        <v>1</v>
      </c>
      <c r="F310" s="243" t="s">
        <v>132</v>
      </c>
      <c r="G310" s="241"/>
      <c r="H310" s="244">
        <v>16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0" t="s">
        <v>130</v>
      </c>
      <c r="AU310" s="250" t="s">
        <v>78</v>
      </c>
      <c r="AV310" s="14" t="s">
        <v>124</v>
      </c>
      <c r="AW310" s="14" t="s">
        <v>30</v>
      </c>
      <c r="AX310" s="14" t="s">
        <v>78</v>
      </c>
      <c r="AY310" s="250" t="s">
        <v>118</v>
      </c>
    </row>
    <row r="311" spans="1:65" s="2" customFormat="1" ht="24.15" customHeight="1">
      <c r="A311" s="38"/>
      <c r="B311" s="39"/>
      <c r="C311" s="209" t="s">
        <v>392</v>
      </c>
      <c r="D311" s="209" t="s">
        <v>119</v>
      </c>
      <c r="E311" s="210" t="s">
        <v>393</v>
      </c>
      <c r="F311" s="211" t="s">
        <v>394</v>
      </c>
      <c r="G311" s="212" t="s">
        <v>122</v>
      </c>
      <c r="H311" s="213">
        <v>63.57</v>
      </c>
      <c r="I311" s="214"/>
      <c r="J311" s="215">
        <f>ROUND(I311*H311,2)</f>
        <v>0</v>
      </c>
      <c r="K311" s="211" t="s">
        <v>123</v>
      </c>
      <c r="L311" s="44"/>
      <c r="M311" s="216" t="s">
        <v>1</v>
      </c>
      <c r="N311" s="217" t="s">
        <v>38</v>
      </c>
      <c r="O311" s="91"/>
      <c r="P311" s="218">
        <f>O311*H311</f>
        <v>0</v>
      </c>
      <c r="Q311" s="218">
        <v>0.00081</v>
      </c>
      <c r="R311" s="218">
        <f>Q311*H311</f>
        <v>0.051491699999999994</v>
      </c>
      <c r="S311" s="218">
        <v>0</v>
      </c>
      <c r="T311" s="219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0" t="s">
        <v>124</v>
      </c>
      <c r="AT311" s="220" t="s">
        <v>119</v>
      </c>
      <c r="AU311" s="220" t="s">
        <v>78</v>
      </c>
      <c r="AY311" s="17" t="s">
        <v>118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7" t="s">
        <v>78</v>
      </c>
      <c r="BK311" s="221">
        <f>ROUND(I311*H311,2)</f>
        <v>0</v>
      </c>
      <c r="BL311" s="17" t="s">
        <v>124</v>
      </c>
      <c r="BM311" s="220" t="s">
        <v>395</v>
      </c>
    </row>
    <row r="312" spans="1:47" s="2" customFormat="1" ht="12">
      <c r="A312" s="38"/>
      <c r="B312" s="39"/>
      <c r="C312" s="40"/>
      <c r="D312" s="222" t="s">
        <v>126</v>
      </c>
      <c r="E312" s="40"/>
      <c r="F312" s="223" t="s">
        <v>396</v>
      </c>
      <c r="G312" s="40"/>
      <c r="H312" s="40"/>
      <c r="I312" s="224"/>
      <c r="J312" s="40"/>
      <c r="K312" s="40"/>
      <c r="L312" s="44"/>
      <c r="M312" s="225"/>
      <c r="N312" s="226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126</v>
      </c>
      <c r="AU312" s="17" t="s">
        <v>78</v>
      </c>
    </row>
    <row r="313" spans="1:47" s="2" customFormat="1" ht="12">
      <c r="A313" s="38"/>
      <c r="B313" s="39"/>
      <c r="C313" s="40"/>
      <c r="D313" s="227" t="s">
        <v>128</v>
      </c>
      <c r="E313" s="40"/>
      <c r="F313" s="228" t="s">
        <v>397</v>
      </c>
      <c r="G313" s="40"/>
      <c r="H313" s="40"/>
      <c r="I313" s="224"/>
      <c r="J313" s="40"/>
      <c r="K313" s="40"/>
      <c r="L313" s="44"/>
      <c r="M313" s="225"/>
      <c r="N313" s="226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128</v>
      </c>
      <c r="AU313" s="17" t="s">
        <v>78</v>
      </c>
    </row>
    <row r="314" spans="1:65" s="2" customFormat="1" ht="33" customHeight="1">
      <c r="A314" s="38"/>
      <c r="B314" s="39"/>
      <c r="C314" s="209" t="s">
        <v>398</v>
      </c>
      <c r="D314" s="209" t="s">
        <v>119</v>
      </c>
      <c r="E314" s="210" t="s">
        <v>399</v>
      </c>
      <c r="F314" s="211" t="s">
        <v>400</v>
      </c>
      <c r="G314" s="212" t="s">
        <v>122</v>
      </c>
      <c r="H314" s="213">
        <v>63.57</v>
      </c>
      <c r="I314" s="214"/>
      <c r="J314" s="215">
        <f>ROUND(I314*H314,2)</f>
        <v>0</v>
      </c>
      <c r="K314" s="211" t="s">
        <v>123</v>
      </c>
      <c r="L314" s="44"/>
      <c r="M314" s="216" t="s">
        <v>1</v>
      </c>
      <c r="N314" s="217" t="s">
        <v>38</v>
      </c>
      <c r="O314" s="91"/>
      <c r="P314" s="218">
        <f>O314*H314</f>
        <v>0</v>
      </c>
      <c r="Q314" s="218">
        <v>0.10373</v>
      </c>
      <c r="R314" s="218">
        <f>Q314*H314</f>
        <v>6.5941161</v>
      </c>
      <c r="S314" s="218">
        <v>0</v>
      </c>
      <c r="T314" s="219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0" t="s">
        <v>124</v>
      </c>
      <c r="AT314" s="220" t="s">
        <v>119</v>
      </c>
      <c r="AU314" s="220" t="s">
        <v>78</v>
      </c>
      <c r="AY314" s="17" t="s">
        <v>118</v>
      </c>
      <c r="BE314" s="221">
        <f>IF(N314="základní",J314,0)</f>
        <v>0</v>
      </c>
      <c r="BF314" s="221">
        <f>IF(N314="snížená",J314,0)</f>
        <v>0</v>
      </c>
      <c r="BG314" s="221">
        <f>IF(N314="zákl. přenesená",J314,0)</f>
        <v>0</v>
      </c>
      <c r="BH314" s="221">
        <f>IF(N314="sníž. přenesená",J314,0)</f>
        <v>0</v>
      </c>
      <c r="BI314" s="221">
        <f>IF(N314="nulová",J314,0)</f>
        <v>0</v>
      </c>
      <c r="BJ314" s="17" t="s">
        <v>78</v>
      </c>
      <c r="BK314" s="221">
        <f>ROUND(I314*H314,2)</f>
        <v>0</v>
      </c>
      <c r="BL314" s="17" t="s">
        <v>124</v>
      </c>
      <c r="BM314" s="220" t="s">
        <v>401</v>
      </c>
    </row>
    <row r="315" spans="1:47" s="2" customFormat="1" ht="12">
      <c r="A315" s="38"/>
      <c r="B315" s="39"/>
      <c r="C315" s="40"/>
      <c r="D315" s="222" t="s">
        <v>126</v>
      </c>
      <c r="E315" s="40"/>
      <c r="F315" s="223" t="s">
        <v>402</v>
      </c>
      <c r="G315" s="40"/>
      <c r="H315" s="40"/>
      <c r="I315" s="224"/>
      <c r="J315" s="40"/>
      <c r="K315" s="40"/>
      <c r="L315" s="44"/>
      <c r="M315" s="225"/>
      <c r="N315" s="226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126</v>
      </c>
      <c r="AU315" s="17" t="s">
        <v>78</v>
      </c>
    </row>
    <row r="316" spans="1:47" s="2" customFormat="1" ht="12">
      <c r="A316" s="38"/>
      <c r="B316" s="39"/>
      <c r="C316" s="40"/>
      <c r="D316" s="227" t="s">
        <v>128</v>
      </c>
      <c r="E316" s="40"/>
      <c r="F316" s="228" t="s">
        <v>403</v>
      </c>
      <c r="G316" s="40"/>
      <c r="H316" s="40"/>
      <c r="I316" s="224"/>
      <c r="J316" s="40"/>
      <c r="K316" s="40"/>
      <c r="L316" s="44"/>
      <c r="M316" s="225"/>
      <c r="N316" s="226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128</v>
      </c>
      <c r="AU316" s="17" t="s">
        <v>78</v>
      </c>
    </row>
    <row r="317" spans="1:65" s="2" customFormat="1" ht="24.15" customHeight="1">
      <c r="A317" s="38"/>
      <c r="B317" s="39"/>
      <c r="C317" s="209" t="s">
        <v>404</v>
      </c>
      <c r="D317" s="209" t="s">
        <v>119</v>
      </c>
      <c r="E317" s="210" t="s">
        <v>405</v>
      </c>
      <c r="F317" s="211" t="s">
        <v>406</v>
      </c>
      <c r="G317" s="212" t="s">
        <v>122</v>
      </c>
      <c r="H317" s="213">
        <v>47.57</v>
      </c>
      <c r="I317" s="214"/>
      <c r="J317" s="215">
        <f>ROUND(I317*H317,2)</f>
        <v>0</v>
      </c>
      <c r="K317" s="211" t="s">
        <v>1</v>
      </c>
      <c r="L317" s="44"/>
      <c r="M317" s="216" t="s">
        <v>1</v>
      </c>
      <c r="N317" s="217" t="s">
        <v>38</v>
      </c>
      <c r="O317" s="91"/>
      <c r="P317" s="218">
        <f>O317*H317</f>
        <v>0</v>
      </c>
      <c r="Q317" s="218">
        <v>0.09792</v>
      </c>
      <c r="R317" s="218">
        <f>Q317*H317</f>
        <v>4.658054399999999</v>
      </c>
      <c r="S317" s="218">
        <v>0</v>
      </c>
      <c r="T317" s="219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0" t="s">
        <v>124</v>
      </c>
      <c r="AT317" s="220" t="s">
        <v>119</v>
      </c>
      <c r="AU317" s="220" t="s">
        <v>78</v>
      </c>
      <c r="AY317" s="17" t="s">
        <v>118</v>
      </c>
      <c r="BE317" s="221">
        <f>IF(N317="základní",J317,0)</f>
        <v>0</v>
      </c>
      <c r="BF317" s="221">
        <f>IF(N317="snížená",J317,0)</f>
        <v>0</v>
      </c>
      <c r="BG317" s="221">
        <f>IF(N317="zákl. přenesená",J317,0)</f>
        <v>0</v>
      </c>
      <c r="BH317" s="221">
        <f>IF(N317="sníž. přenesená",J317,0)</f>
        <v>0</v>
      </c>
      <c r="BI317" s="221">
        <f>IF(N317="nulová",J317,0)</f>
        <v>0</v>
      </c>
      <c r="BJ317" s="17" t="s">
        <v>78</v>
      </c>
      <c r="BK317" s="221">
        <f>ROUND(I317*H317,2)</f>
        <v>0</v>
      </c>
      <c r="BL317" s="17" t="s">
        <v>124</v>
      </c>
      <c r="BM317" s="220" t="s">
        <v>407</v>
      </c>
    </row>
    <row r="318" spans="1:47" s="2" customFormat="1" ht="12">
      <c r="A318" s="38"/>
      <c r="B318" s="39"/>
      <c r="C318" s="40"/>
      <c r="D318" s="222" t="s">
        <v>126</v>
      </c>
      <c r="E318" s="40"/>
      <c r="F318" s="223" t="s">
        <v>406</v>
      </c>
      <c r="G318" s="40"/>
      <c r="H318" s="40"/>
      <c r="I318" s="224"/>
      <c r="J318" s="40"/>
      <c r="K318" s="40"/>
      <c r="L318" s="44"/>
      <c r="M318" s="225"/>
      <c r="N318" s="226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126</v>
      </c>
      <c r="AU318" s="17" t="s">
        <v>78</v>
      </c>
    </row>
    <row r="319" spans="1:65" s="2" customFormat="1" ht="21.75" customHeight="1">
      <c r="A319" s="38"/>
      <c r="B319" s="39"/>
      <c r="C319" s="209" t="s">
        <v>408</v>
      </c>
      <c r="D319" s="209" t="s">
        <v>119</v>
      </c>
      <c r="E319" s="210" t="s">
        <v>409</v>
      </c>
      <c r="F319" s="211" t="s">
        <v>410</v>
      </c>
      <c r="G319" s="212" t="s">
        <v>122</v>
      </c>
      <c r="H319" s="213">
        <v>47.57</v>
      </c>
      <c r="I319" s="214"/>
      <c r="J319" s="215">
        <f>ROUND(I319*H319,2)</f>
        <v>0</v>
      </c>
      <c r="K319" s="211" t="s">
        <v>1</v>
      </c>
      <c r="L319" s="44"/>
      <c r="M319" s="216" t="s">
        <v>1</v>
      </c>
      <c r="N319" s="217" t="s">
        <v>38</v>
      </c>
      <c r="O319" s="91"/>
      <c r="P319" s="218">
        <f>O319*H319</f>
        <v>0</v>
      </c>
      <c r="Q319" s="218">
        <v>0.0066</v>
      </c>
      <c r="R319" s="218">
        <f>Q319*H319</f>
        <v>0.313962</v>
      </c>
      <c r="S319" s="218">
        <v>0</v>
      </c>
      <c r="T319" s="219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0" t="s">
        <v>124</v>
      </c>
      <c r="AT319" s="220" t="s">
        <v>119</v>
      </c>
      <c r="AU319" s="220" t="s">
        <v>78</v>
      </c>
      <c r="AY319" s="17" t="s">
        <v>118</v>
      </c>
      <c r="BE319" s="221">
        <f>IF(N319="základní",J319,0)</f>
        <v>0</v>
      </c>
      <c r="BF319" s="221">
        <f>IF(N319="snížená",J319,0)</f>
        <v>0</v>
      </c>
      <c r="BG319" s="221">
        <f>IF(N319="zákl. přenesená",J319,0)</f>
        <v>0</v>
      </c>
      <c r="BH319" s="221">
        <f>IF(N319="sníž. přenesená",J319,0)</f>
        <v>0</v>
      </c>
      <c r="BI319" s="221">
        <f>IF(N319="nulová",J319,0)</f>
        <v>0</v>
      </c>
      <c r="BJ319" s="17" t="s">
        <v>78</v>
      </c>
      <c r="BK319" s="221">
        <f>ROUND(I319*H319,2)</f>
        <v>0</v>
      </c>
      <c r="BL319" s="17" t="s">
        <v>124</v>
      </c>
      <c r="BM319" s="220" t="s">
        <v>411</v>
      </c>
    </row>
    <row r="320" spans="1:47" s="2" customFormat="1" ht="12">
      <c r="A320" s="38"/>
      <c r="B320" s="39"/>
      <c r="C320" s="40"/>
      <c r="D320" s="222" t="s">
        <v>126</v>
      </c>
      <c r="E320" s="40"/>
      <c r="F320" s="223" t="s">
        <v>410</v>
      </c>
      <c r="G320" s="40"/>
      <c r="H320" s="40"/>
      <c r="I320" s="224"/>
      <c r="J320" s="40"/>
      <c r="K320" s="40"/>
      <c r="L320" s="44"/>
      <c r="M320" s="225"/>
      <c r="N320" s="226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126</v>
      </c>
      <c r="AU320" s="17" t="s">
        <v>78</v>
      </c>
    </row>
    <row r="321" spans="1:63" s="12" customFormat="1" ht="25.9" customHeight="1">
      <c r="A321" s="12"/>
      <c r="B321" s="195"/>
      <c r="C321" s="196"/>
      <c r="D321" s="197" t="s">
        <v>72</v>
      </c>
      <c r="E321" s="198" t="s">
        <v>157</v>
      </c>
      <c r="F321" s="198" t="s">
        <v>412</v>
      </c>
      <c r="G321" s="196"/>
      <c r="H321" s="196"/>
      <c r="I321" s="199"/>
      <c r="J321" s="200">
        <f>BK321</f>
        <v>0</v>
      </c>
      <c r="K321" s="196"/>
      <c r="L321" s="201"/>
      <c r="M321" s="202"/>
      <c r="N321" s="203"/>
      <c r="O321" s="203"/>
      <c r="P321" s="204">
        <f>SUM(P322:P326)</f>
        <v>0</v>
      </c>
      <c r="Q321" s="203"/>
      <c r="R321" s="204">
        <f>SUM(R322:R326)</f>
        <v>0.0049241</v>
      </c>
      <c r="S321" s="203"/>
      <c r="T321" s="205">
        <f>SUM(T322:T326)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6" t="s">
        <v>78</v>
      </c>
      <c r="AT321" s="207" t="s">
        <v>72</v>
      </c>
      <c r="AU321" s="207" t="s">
        <v>73</v>
      </c>
      <c r="AY321" s="206" t="s">
        <v>118</v>
      </c>
      <c r="BK321" s="208">
        <f>SUM(BK322:BK326)</f>
        <v>0</v>
      </c>
    </row>
    <row r="322" spans="1:65" s="2" customFormat="1" ht="24.15" customHeight="1">
      <c r="A322" s="38"/>
      <c r="B322" s="39"/>
      <c r="C322" s="209" t="s">
        <v>413</v>
      </c>
      <c r="D322" s="209" t="s">
        <v>119</v>
      </c>
      <c r="E322" s="210" t="s">
        <v>414</v>
      </c>
      <c r="F322" s="211" t="s">
        <v>415</v>
      </c>
      <c r="G322" s="212" t="s">
        <v>122</v>
      </c>
      <c r="H322" s="213">
        <v>6.005</v>
      </c>
      <c r="I322" s="214"/>
      <c r="J322" s="215">
        <f>ROUND(I322*H322,2)</f>
        <v>0</v>
      </c>
      <c r="K322" s="211" t="s">
        <v>123</v>
      </c>
      <c r="L322" s="44"/>
      <c r="M322" s="216" t="s">
        <v>1</v>
      </c>
      <c r="N322" s="217" t="s">
        <v>38</v>
      </c>
      <c r="O322" s="91"/>
      <c r="P322" s="218">
        <f>O322*H322</f>
        <v>0</v>
      </c>
      <c r="Q322" s="218">
        <v>0.00082</v>
      </c>
      <c r="R322" s="218">
        <f>Q322*H322</f>
        <v>0.0049241</v>
      </c>
      <c r="S322" s="218">
        <v>0</v>
      </c>
      <c r="T322" s="219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0" t="s">
        <v>124</v>
      </c>
      <c r="AT322" s="220" t="s">
        <v>119</v>
      </c>
      <c r="AU322" s="220" t="s">
        <v>78</v>
      </c>
      <c r="AY322" s="17" t="s">
        <v>118</v>
      </c>
      <c r="BE322" s="221">
        <f>IF(N322="základní",J322,0)</f>
        <v>0</v>
      </c>
      <c r="BF322" s="221">
        <f>IF(N322="snížená",J322,0)</f>
        <v>0</v>
      </c>
      <c r="BG322" s="221">
        <f>IF(N322="zákl. přenesená",J322,0)</f>
        <v>0</v>
      </c>
      <c r="BH322" s="221">
        <f>IF(N322="sníž. přenesená",J322,0)</f>
        <v>0</v>
      </c>
      <c r="BI322" s="221">
        <f>IF(N322="nulová",J322,0)</f>
        <v>0</v>
      </c>
      <c r="BJ322" s="17" t="s">
        <v>78</v>
      </c>
      <c r="BK322" s="221">
        <f>ROUND(I322*H322,2)</f>
        <v>0</v>
      </c>
      <c r="BL322" s="17" t="s">
        <v>124</v>
      </c>
      <c r="BM322" s="220" t="s">
        <v>416</v>
      </c>
    </row>
    <row r="323" spans="1:47" s="2" customFormat="1" ht="12">
      <c r="A323" s="38"/>
      <c r="B323" s="39"/>
      <c r="C323" s="40"/>
      <c r="D323" s="222" t="s">
        <v>126</v>
      </c>
      <c r="E323" s="40"/>
      <c r="F323" s="223" t="s">
        <v>417</v>
      </c>
      <c r="G323" s="40"/>
      <c r="H323" s="40"/>
      <c r="I323" s="224"/>
      <c r="J323" s="40"/>
      <c r="K323" s="40"/>
      <c r="L323" s="44"/>
      <c r="M323" s="225"/>
      <c r="N323" s="226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126</v>
      </c>
      <c r="AU323" s="17" t="s">
        <v>78</v>
      </c>
    </row>
    <row r="324" spans="1:47" s="2" customFormat="1" ht="12">
      <c r="A324" s="38"/>
      <c r="B324" s="39"/>
      <c r="C324" s="40"/>
      <c r="D324" s="227" t="s">
        <v>128</v>
      </c>
      <c r="E324" s="40"/>
      <c r="F324" s="228" t="s">
        <v>418</v>
      </c>
      <c r="G324" s="40"/>
      <c r="H324" s="40"/>
      <c r="I324" s="224"/>
      <c r="J324" s="40"/>
      <c r="K324" s="40"/>
      <c r="L324" s="44"/>
      <c r="M324" s="225"/>
      <c r="N324" s="226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128</v>
      </c>
      <c r="AU324" s="17" t="s">
        <v>78</v>
      </c>
    </row>
    <row r="325" spans="1:51" s="13" customFormat="1" ht="12">
      <c r="A325" s="13"/>
      <c r="B325" s="229"/>
      <c r="C325" s="230"/>
      <c r="D325" s="222" t="s">
        <v>130</v>
      </c>
      <c r="E325" s="231" t="s">
        <v>1</v>
      </c>
      <c r="F325" s="232" t="s">
        <v>419</v>
      </c>
      <c r="G325" s="230"/>
      <c r="H325" s="233">
        <v>6.005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130</v>
      </c>
      <c r="AU325" s="239" t="s">
        <v>78</v>
      </c>
      <c r="AV325" s="13" t="s">
        <v>80</v>
      </c>
      <c r="AW325" s="13" t="s">
        <v>30</v>
      </c>
      <c r="AX325" s="13" t="s">
        <v>73</v>
      </c>
      <c r="AY325" s="239" t="s">
        <v>118</v>
      </c>
    </row>
    <row r="326" spans="1:51" s="14" customFormat="1" ht="12">
      <c r="A326" s="14"/>
      <c r="B326" s="240"/>
      <c r="C326" s="241"/>
      <c r="D326" s="222" t="s">
        <v>130</v>
      </c>
      <c r="E326" s="242" t="s">
        <v>1</v>
      </c>
      <c r="F326" s="243" t="s">
        <v>132</v>
      </c>
      <c r="G326" s="241"/>
      <c r="H326" s="244">
        <v>6.005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0" t="s">
        <v>130</v>
      </c>
      <c r="AU326" s="250" t="s">
        <v>78</v>
      </c>
      <c r="AV326" s="14" t="s">
        <v>124</v>
      </c>
      <c r="AW326" s="14" t="s">
        <v>30</v>
      </c>
      <c r="AX326" s="14" t="s">
        <v>78</v>
      </c>
      <c r="AY326" s="250" t="s">
        <v>118</v>
      </c>
    </row>
    <row r="327" spans="1:63" s="12" customFormat="1" ht="25.9" customHeight="1">
      <c r="A327" s="12"/>
      <c r="B327" s="195"/>
      <c r="C327" s="196"/>
      <c r="D327" s="197" t="s">
        <v>72</v>
      </c>
      <c r="E327" s="198" t="s">
        <v>177</v>
      </c>
      <c r="F327" s="198" t="s">
        <v>420</v>
      </c>
      <c r="G327" s="196"/>
      <c r="H327" s="196"/>
      <c r="I327" s="199"/>
      <c r="J327" s="200">
        <f>BK327</f>
        <v>0</v>
      </c>
      <c r="K327" s="196"/>
      <c r="L327" s="201"/>
      <c r="M327" s="202"/>
      <c r="N327" s="203"/>
      <c r="O327" s="203"/>
      <c r="P327" s="204">
        <f>SUM(P328:P398)</f>
        <v>0</v>
      </c>
      <c r="Q327" s="203"/>
      <c r="R327" s="204">
        <f>SUM(R328:R398)</f>
        <v>6.352969956899999</v>
      </c>
      <c r="S327" s="203"/>
      <c r="T327" s="205">
        <f>SUM(T328:T398)</f>
        <v>47.539694999999995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6" t="s">
        <v>78</v>
      </c>
      <c r="AT327" s="207" t="s">
        <v>72</v>
      </c>
      <c r="AU327" s="207" t="s">
        <v>73</v>
      </c>
      <c r="AY327" s="206" t="s">
        <v>118</v>
      </c>
      <c r="BK327" s="208">
        <f>SUM(BK328:BK398)</f>
        <v>0</v>
      </c>
    </row>
    <row r="328" spans="1:65" s="2" customFormat="1" ht="24.15" customHeight="1">
      <c r="A328" s="38"/>
      <c r="B328" s="39"/>
      <c r="C328" s="209" t="s">
        <v>421</v>
      </c>
      <c r="D328" s="209" t="s">
        <v>119</v>
      </c>
      <c r="E328" s="210" t="s">
        <v>422</v>
      </c>
      <c r="F328" s="211" t="s">
        <v>423</v>
      </c>
      <c r="G328" s="212" t="s">
        <v>122</v>
      </c>
      <c r="H328" s="213">
        <v>47.57</v>
      </c>
      <c r="I328" s="214"/>
      <c r="J328" s="215">
        <f>ROUND(I328*H328,2)</f>
        <v>0</v>
      </c>
      <c r="K328" s="211" t="s">
        <v>123</v>
      </c>
      <c r="L328" s="44"/>
      <c r="M328" s="216" t="s">
        <v>1</v>
      </c>
      <c r="N328" s="217" t="s">
        <v>38</v>
      </c>
      <c r="O328" s="91"/>
      <c r="P328" s="218">
        <f>O328*H328</f>
        <v>0</v>
      </c>
      <c r="Q328" s="218">
        <v>0.0001955</v>
      </c>
      <c r="R328" s="218">
        <f>Q328*H328</f>
        <v>0.009299935</v>
      </c>
      <c r="S328" s="218">
        <v>0</v>
      </c>
      <c r="T328" s="219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0" t="s">
        <v>124</v>
      </c>
      <c r="AT328" s="220" t="s">
        <v>119</v>
      </c>
      <c r="AU328" s="220" t="s">
        <v>78</v>
      </c>
      <c r="AY328" s="17" t="s">
        <v>118</v>
      </c>
      <c r="BE328" s="221">
        <f>IF(N328="základní",J328,0)</f>
        <v>0</v>
      </c>
      <c r="BF328" s="221">
        <f>IF(N328="snížená",J328,0)</f>
        <v>0</v>
      </c>
      <c r="BG328" s="221">
        <f>IF(N328="zákl. přenesená",J328,0)</f>
        <v>0</v>
      </c>
      <c r="BH328" s="221">
        <f>IF(N328="sníž. přenesená",J328,0)</f>
        <v>0</v>
      </c>
      <c r="BI328" s="221">
        <f>IF(N328="nulová",J328,0)</f>
        <v>0</v>
      </c>
      <c r="BJ328" s="17" t="s">
        <v>78</v>
      </c>
      <c r="BK328" s="221">
        <f>ROUND(I328*H328,2)</f>
        <v>0</v>
      </c>
      <c r="BL328" s="17" t="s">
        <v>124</v>
      </c>
      <c r="BM328" s="220" t="s">
        <v>424</v>
      </c>
    </row>
    <row r="329" spans="1:47" s="2" customFormat="1" ht="12">
      <c r="A329" s="38"/>
      <c r="B329" s="39"/>
      <c r="C329" s="40"/>
      <c r="D329" s="222" t="s">
        <v>126</v>
      </c>
      <c r="E329" s="40"/>
      <c r="F329" s="223" t="s">
        <v>425</v>
      </c>
      <c r="G329" s="40"/>
      <c r="H329" s="40"/>
      <c r="I329" s="224"/>
      <c r="J329" s="40"/>
      <c r="K329" s="40"/>
      <c r="L329" s="44"/>
      <c r="M329" s="225"/>
      <c r="N329" s="226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126</v>
      </c>
      <c r="AU329" s="17" t="s">
        <v>78</v>
      </c>
    </row>
    <row r="330" spans="1:47" s="2" customFormat="1" ht="12">
      <c r="A330" s="38"/>
      <c r="B330" s="39"/>
      <c r="C330" s="40"/>
      <c r="D330" s="227" t="s">
        <v>128</v>
      </c>
      <c r="E330" s="40"/>
      <c r="F330" s="228" t="s">
        <v>426</v>
      </c>
      <c r="G330" s="40"/>
      <c r="H330" s="40"/>
      <c r="I330" s="224"/>
      <c r="J330" s="40"/>
      <c r="K330" s="40"/>
      <c r="L330" s="44"/>
      <c r="M330" s="225"/>
      <c r="N330" s="226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128</v>
      </c>
      <c r="AU330" s="17" t="s">
        <v>78</v>
      </c>
    </row>
    <row r="331" spans="1:65" s="2" customFormat="1" ht="24.15" customHeight="1">
      <c r="A331" s="38"/>
      <c r="B331" s="39"/>
      <c r="C331" s="209" t="s">
        <v>427</v>
      </c>
      <c r="D331" s="209" t="s">
        <v>119</v>
      </c>
      <c r="E331" s="210" t="s">
        <v>428</v>
      </c>
      <c r="F331" s="211" t="s">
        <v>429</v>
      </c>
      <c r="G331" s="212" t="s">
        <v>210</v>
      </c>
      <c r="H331" s="213">
        <v>2</v>
      </c>
      <c r="I331" s="214"/>
      <c r="J331" s="215">
        <f>ROUND(I331*H331,2)</f>
        <v>0</v>
      </c>
      <c r="K331" s="211" t="s">
        <v>123</v>
      </c>
      <c r="L331" s="44"/>
      <c r="M331" s="216" t="s">
        <v>1</v>
      </c>
      <c r="N331" s="217" t="s">
        <v>38</v>
      </c>
      <c r="O331" s="91"/>
      <c r="P331" s="218">
        <f>O331*H331</f>
        <v>0</v>
      </c>
      <c r="Q331" s="218">
        <v>0.0007</v>
      </c>
      <c r="R331" s="218">
        <f>Q331*H331</f>
        <v>0.0014</v>
      </c>
      <c r="S331" s="218">
        <v>0</v>
      </c>
      <c r="T331" s="219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0" t="s">
        <v>124</v>
      </c>
      <c r="AT331" s="220" t="s">
        <v>119</v>
      </c>
      <c r="AU331" s="220" t="s">
        <v>78</v>
      </c>
      <c r="AY331" s="17" t="s">
        <v>118</v>
      </c>
      <c r="BE331" s="221">
        <f>IF(N331="základní",J331,0)</f>
        <v>0</v>
      </c>
      <c r="BF331" s="221">
        <f>IF(N331="snížená",J331,0)</f>
        <v>0</v>
      </c>
      <c r="BG331" s="221">
        <f>IF(N331="zákl. přenesená",J331,0)</f>
        <v>0</v>
      </c>
      <c r="BH331" s="221">
        <f>IF(N331="sníž. přenesená",J331,0)</f>
        <v>0</v>
      </c>
      <c r="BI331" s="221">
        <f>IF(N331="nulová",J331,0)</f>
        <v>0</v>
      </c>
      <c r="BJ331" s="17" t="s">
        <v>78</v>
      </c>
      <c r="BK331" s="221">
        <f>ROUND(I331*H331,2)</f>
        <v>0</v>
      </c>
      <c r="BL331" s="17" t="s">
        <v>124</v>
      </c>
      <c r="BM331" s="220" t="s">
        <v>430</v>
      </c>
    </row>
    <row r="332" spans="1:47" s="2" customFormat="1" ht="12">
      <c r="A332" s="38"/>
      <c r="B332" s="39"/>
      <c r="C332" s="40"/>
      <c r="D332" s="222" t="s">
        <v>126</v>
      </c>
      <c r="E332" s="40"/>
      <c r="F332" s="223" t="s">
        <v>431</v>
      </c>
      <c r="G332" s="40"/>
      <c r="H332" s="40"/>
      <c r="I332" s="224"/>
      <c r="J332" s="40"/>
      <c r="K332" s="40"/>
      <c r="L332" s="44"/>
      <c r="M332" s="225"/>
      <c r="N332" s="226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126</v>
      </c>
      <c r="AU332" s="17" t="s">
        <v>78</v>
      </c>
    </row>
    <row r="333" spans="1:47" s="2" customFormat="1" ht="12">
      <c r="A333" s="38"/>
      <c r="B333" s="39"/>
      <c r="C333" s="40"/>
      <c r="D333" s="227" t="s">
        <v>128</v>
      </c>
      <c r="E333" s="40"/>
      <c r="F333" s="228" t="s">
        <v>432</v>
      </c>
      <c r="G333" s="40"/>
      <c r="H333" s="40"/>
      <c r="I333" s="224"/>
      <c r="J333" s="40"/>
      <c r="K333" s="40"/>
      <c r="L333" s="44"/>
      <c r="M333" s="225"/>
      <c r="N333" s="226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128</v>
      </c>
      <c r="AU333" s="17" t="s">
        <v>78</v>
      </c>
    </row>
    <row r="334" spans="1:65" s="2" customFormat="1" ht="24.15" customHeight="1">
      <c r="A334" s="38"/>
      <c r="B334" s="39"/>
      <c r="C334" s="251" t="s">
        <v>433</v>
      </c>
      <c r="D334" s="251" t="s">
        <v>158</v>
      </c>
      <c r="E334" s="252" t="s">
        <v>434</v>
      </c>
      <c r="F334" s="253" t="s">
        <v>435</v>
      </c>
      <c r="G334" s="254" t="s">
        <v>210</v>
      </c>
      <c r="H334" s="255">
        <v>2</v>
      </c>
      <c r="I334" s="256"/>
      <c r="J334" s="257">
        <f>ROUND(I334*H334,2)</f>
        <v>0</v>
      </c>
      <c r="K334" s="253" t="s">
        <v>123</v>
      </c>
      <c r="L334" s="258"/>
      <c r="M334" s="259" t="s">
        <v>1</v>
      </c>
      <c r="N334" s="260" t="s">
        <v>38</v>
      </c>
      <c r="O334" s="91"/>
      <c r="P334" s="218">
        <f>O334*H334</f>
        <v>0</v>
      </c>
      <c r="Q334" s="218">
        <v>0.0025</v>
      </c>
      <c r="R334" s="218">
        <f>Q334*H334</f>
        <v>0.005</v>
      </c>
      <c r="S334" s="218">
        <v>0</v>
      </c>
      <c r="T334" s="219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0" t="s">
        <v>162</v>
      </c>
      <c r="AT334" s="220" t="s">
        <v>158</v>
      </c>
      <c r="AU334" s="220" t="s">
        <v>78</v>
      </c>
      <c r="AY334" s="17" t="s">
        <v>118</v>
      </c>
      <c r="BE334" s="221">
        <f>IF(N334="základní",J334,0)</f>
        <v>0</v>
      </c>
      <c r="BF334" s="221">
        <f>IF(N334="snížená",J334,0)</f>
        <v>0</v>
      </c>
      <c r="BG334" s="221">
        <f>IF(N334="zákl. přenesená",J334,0)</f>
        <v>0</v>
      </c>
      <c r="BH334" s="221">
        <f>IF(N334="sníž. přenesená",J334,0)</f>
        <v>0</v>
      </c>
      <c r="BI334" s="221">
        <f>IF(N334="nulová",J334,0)</f>
        <v>0</v>
      </c>
      <c r="BJ334" s="17" t="s">
        <v>78</v>
      </c>
      <c r="BK334" s="221">
        <f>ROUND(I334*H334,2)</f>
        <v>0</v>
      </c>
      <c r="BL334" s="17" t="s">
        <v>124</v>
      </c>
      <c r="BM334" s="220" t="s">
        <v>436</v>
      </c>
    </row>
    <row r="335" spans="1:47" s="2" customFormat="1" ht="12">
      <c r="A335" s="38"/>
      <c r="B335" s="39"/>
      <c r="C335" s="40"/>
      <c r="D335" s="222" t="s">
        <v>126</v>
      </c>
      <c r="E335" s="40"/>
      <c r="F335" s="223" t="s">
        <v>435</v>
      </c>
      <c r="G335" s="40"/>
      <c r="H335" s="40"/>
      <c r="I335" s="224"/>
      <c r="J335" s="40"/>
      <c r="K335" s="40"/>
      <c r="L335" s="44"/>
      <c r="M335" s="225"/>
      <c r="N335" s="226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126</v>
      </c>
      <c r="AU335" s="17" t="s">
        <v>78</v>
      </c>
    </row>
    <row r="336" spans="1:65" s="2" customFormat="1" ht="16.5" customHeight="1">
      <c r="A336" s="38"/>
      <c r="B336" s="39"/>
      <c r="C336" s="209" t="s">
        <v>437</v>
      </c>
      <c r="D336" s="209" t="s">
        <v>119</v>
      </c>
      <c r="E336" s="210" t="s">
        <v>438</v>
      </c>
      <c r="F336" s="211" t="s">
        <v>439</v>
      </c>
      <c r="G336" s="212" t="s">
        <v>210</v>
      </c>
      <c r="H336" s="213">
        <v>1</v>
      </c>
      <c r="I336" s="214"/>
      <c r="J336" s="215">
        <f>ROUND(I336*H336,2)</f>
        <v>0</v>
      </c>
      <c r="K336" s="211" t="s">
        <v>1</v>
      </c>
      <c r="L336" s="44"/>
      <c r="M336" s="216" t="s">
        <v>1</v>
      </c>
      <c r="N336" s="217" t="s">
        <v>38</v>
      </c>
      <c r="O336" s="91"/>
      <c r="P336" s="218">
        <f>O336*H336</f>
        <v>0</v>
      </c>
      <c r="Q336" s="218">
        <v>0.08112</v>
      </c>
      <c r="R336" s="218">
        <f>Q336*H336</f>
        <v>0.08112</v>
      </c>
      <c r="S336" s="218">
        <v>0</v>
      </c>
      <c r="T336" s="219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0" t="s">
        <v>124</v>
      </c>
      <c r="AT336" s="220" t="s">
        <v>119</v>
      </c>
      <c r="AU336" s="220" t="s">
        <v>78</v>
      </c>
      <c r="AY336" s="17" t="s">
        <v>118</v>
      </c>
      <c r="BE336" s="221">
        <f>IF(N336="základní",J336,0)</f>
        <v>0</v>
      </c>
      <c r="BF336" s="221">
        <f>IF(N336="snížená",J336,0)</f>
        <v>0</v>
      </c>
      <c r="BG336" s="221">
        <f>IF(N336="zákl. přenesená",J336,0)</f>
        <v>0</v>
      </c>
      <c r="BH336" s="221">
        <f>IF(N336="sníž. přenesená",J336,0)</f>
        <v>0</v>
      </c>
      <c r="BI336" s="221">
        <f>IF(N336="nulová",J336,0)</f>
        <v>0</v>
      </c>
      <c r="BJ336" s="17" t="s">
        <v>78</v>
      </c>
      <c r="BK336" s="221">
        <f>ROUND(I336*H336,2)</f>
        <v>0</v>
      </c>
      <c r="BL336" s="17" t="s">
        <v>124</v>
      </c>
      <c r="BM336" s="220" t="s">
        <v>440</v>
      </c>
    </row>
    <row r="337" spans="1:47" s="2" customFormat="1" ht="12">
      <c r="A337" s="38"/>
      <c r="B337" s="39"/>
      <c r="C337" s="40"/>
      <c r="D337" s="222" t="s">
        <v>126</v>
      </c>
      <c r="E337" s="40"/>
      <c r="F337" s="223" t="s">
        <v>439</v>
      </c>
      <c r="G337" s="40"/>
      <c r="H337" s="40"/>
      <c r="I337" s="224"/>
      <c r="J337" s="40"/>
      <c r="K337" s="40"/>
      <c r="L337" s="44"/>
      <c r="M337" s="225"/>
      <c r="N337" s="226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126</v>
      </c>
      <c r="AU337" s="17" t="s">
        <v>78</v>
      </c>
    </row>
    <row r="338" spans="1:65" s="2" customFormat="1" ht="24.15" customHeight="1">
      <c r="A338" s="38"/>
      <c r="B338" s="39"/>
      <c r="C338" s="209" t="s">
        <v>441</v>
      </c>
      <c r="D338" s="209" t="s">
        <v>119</v>
      </c>
      <c r="E338" s="210" t="s">
        <v>442</v>
      </c>
      <c r="F338" s="211" t="s">
        <v>443</v>
      </c>
      <c r="G338" s="212" t="s">
        <v>210</v>
      </c>
      <c r="H338" s="213">
        <v>2</v>
      </c>
      <c r="I338" s="214"/>
      <c r="J338" s="215">
        <f>ROUND(I338*H338,2)</f>
        <v>0</v>
      </c>
      <c r="K338" s="211" t="s">
        <v>123</v>
      </c>
      <c r="L338" s="44"/>
      <c r="M338" s="216" t="s">
        <v>1</v>
      </c>
      <c r="N338" s="217" t="s">
        <v>38</v>
      </c>
      <c r="O338" s="91"/>
      <c r="P338" s="218">
        <f>O338*H338</f>
        <v>0</v>
      </c>
      <c r="Q338" s="218">
        <v>0.112755</v>
      </c>
      <c r="R338" s="218">
        <f>Q338*H338</f>
        <v>0.22551</v>
      </c>
      <c r="S338" s="218">
        <v>0</v>
      </c>
      <c r="T338" s="219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0" t="s">
        <v>124</v>
      </c>
      <c r="AT338" s="220" t="s">
        <v>119</v>
      </c>
      <c r="AU338" s="220" t="s">
        <v>78</v>
      </c>
      <c r="AY338" s="17" t="s">
        <v>118</v>
      </c>
      <c r="BE338" s="221">
        <f>IF(N338="základní",J338,0)</f>
        <v>0</v>
      </c>
      <c r="BF338" s="221">
        <f>IF(N338="snížená",J338,0)</f>
        <v>0</v>
      </c>
      <c r="BG338" s="221">
        <f>IF(N338="zákl. přenesená",J338,0)</f>
        <v>0</v>
      </c>
      <c r="BH338" s="221">
        <f>IF(N338="sníž. přenesená",J338,0)</f>
        <v>0</v>
      </c>
      <c r="BI338" s="221">
        <f>IF(N338="nulová",J338,0)</f>
        <v>0</v>
      </c>
      <c r="BJ338" s="17" t="s">
        <v>78</v>
      </c>
      <c r="BK338" s="221">
        <f>ROUND(I338*H338,2)</f>
        <v>0</v>
      </c>
      <c r="BL338" s="17" t="s">
        <v>124</v>
      </c>
      <c r="BM338" s="220" t="s">
        <v>444</v>
      </c>
    </row>
    <row r="339" spans="1:47" s="2" customFormat="1" ht="12">
      <c r="A339" s="38"/>
      <c r="B339" s="39"/>
      <c r="C339" s="40"/>
      <c r="D339" s="222" t="s">
        <v>126</v>
      </c>
      <c r="E339" s="40"/>
      <c r="F339" s="223" t="s">
        <v>445</v>
      </c>
      <c r="G339" s="40"/>
      <c r="H339" s="40"/>
      <c r="I339" s="224"/>
      <c r="J339" s="40"/>
      <c r="K339" s="40"/>
      <c r="L339" s="44"/>
      <c r="M339" s="225"/>
      <c r="N339" s="226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126</v>
      </c>
      <c r="AU339" s="17" t="s">
        <v>78</v>
      </c>
    </row>
    <row r="340" spans="1:47" s="2" customFormat="1" ht="12">
      <c r="A340" s="38"/>
      <c r="B340" s="39"/>
      <c r="C340" s="40"/>
      <c r="D340" s="227" t="s">
        <v>128</v>
      </c>
      <c r="E340" s="40"/>
      <c r="F340" s="228" t="s">
        <v>446</v>
      </c>
      <c r="G340" s="40"/>
      <c r="H340" s="40"/>
      <c r="I340" s="224"/>
      <c r="J340" s="40"/>
      <c r="K340" s="40"/>
      <c r="L340" s="44"/>
      <c r="M340" s="225"/>
      <c r="N340" s="226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128</v>
      </c>
      <c r="AU340" s="17" t="s">
        <v>78</v>
      </c>
    </row>
    <row r="341" spans="1:65" s="2" customFormat="1" ht="21.75" customHeight="1">
      <c r="A341" s="38"/>
      <c r="B341" s="39"/>
      <c r="C341" s="251" t="s">
        <v>447</v>
      </c>
      <c r="D341" s="251" t="s">
        <v>158</v>
      </c>
      <c r="E341" s="252" t="s">
        <v>448</v>
      </c>
      <c r="F341" s="253" t="s">
        <v>449</v>
      </c>
      <c r="G341" s="254" t="s">
        <v>210</v>
      </c>
      <c r="H341" s="255">
        <v>2</v>
      </c>
      <c r="I341" s="256"/>
      <c r="J341" s="257">
        <f>ROUND(I341*H341,2)</f>
        <v>0</v>
      </c>
      <c r="K341" s="253" t="s">
        <v>123</v>
      </c>
      <c r="L341" s="258"/>
      <c r="M341" s="259" t="s">
        <v>1</v>
      </c>
      <c r="N341" s="260" t="s">
        <v>38</v>
      </c>
      <c r="O341" s="91"/>
      <c r="P341" s="218">
        <f>O341*H341</f>
        <v>0</v>
      </c>
      <c r="Q341" s="218">
        <v>0.0065</v>
      </c>
      <c r="R341" s="218">
        <f>Q341*H341</f>
        <v>0.013</v>
      </c>
      <c r="S341" s="218">
        <v>0</v>
      </c>
      <c r="T341" s="219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0" t="s">
        <v>162</v>
      </c>
      <c r="AT341" s="220" t="s">
        <v>158</v>
      </c>
      <c r="AU341" s="220" t="s">
        <v>78</v>
      </c>
      <c r="AY341" s="17" t="s">
        <v>118</v>
      </c>
      <c r="BE341" s="221">
        <f>IF(N341="základní",J341,0)</f>
        <v>0</v>
      </c>
      <c r="BF341" s="221">
        <f>IF(N341="snížená",J341,0)</f>
        <v>0</v>
      </c>
      <c r="BG341" s="221">
        <f>IF(N341="zákl. přenesená",J341,0)</f>
        <v>0</v>
      </c>
      <c r="BH341" s="221">
        <f>IF(N341="sníž. přenesená",J341,0)</f>
        <v>0</v>
      </c>
      <c r="BI341" s="221">
        <f>IF(N341="nulová",J341,0)</f>
        <v>0</v>
      </c>
      <c r="BJ341" s="17" t="s">
        <v>78</v>
      </c>
      <c r="BK341" s="221">
        <f>ROUND(I341*H341,2)</f>
        <v>0</v>
      </c>
      <c r="BL341" s="17" t="s">
        <v>124</v>
      </c>
      <c r="BM341" s="220" t="s">
        <v>450</v>
      </c>
    </row>
    <row r="342" spans="1:47" s="2" customFormat="1" ht="12">
      <c r="A342" s="38"/>
      <c r="B342" s="39"/>
      <c r="C342" s="40"/>
      <c r="D342" s="222" t="s">
        <v>126</v>
      </c>
      <c r="E342" s="40"/>
      <c r="F342" s="223" t="s">
        <v>449</v>
      </c>
      <c r="G342" s="40"/>
      <c r="H342" s="40"/>
      <c r="I342" s="224"/>
      <c r="J342" s="40"/>
      <c r="K342" s="40"/>
      <c r="L342" s="44"/>
      <c r="M342" s="225"/>
      <c r="N342" s="226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126</v>
      </c>
      <c r="AU342" s="17" t="s">
        <v>78</v>
      </c>
    </row>
    <row r="343" spans="1:65" s="2" customFormat="1" ht="24.15" customHeight="1">
      <c r="A343" s="38"/>
      <c r="B343" s="39"/>
      <c r="C343" s="209" t="s">
        <v>451</v>
      </c>
      <c r="D343" s="209" t="s">
        <v>119</v>
      </c>
      <c r="E343" s="210" t="s">
        <v>452</v>
      </c>
      <c r="F343" s="211" t="s">
        <v>453</v>
      </c>
      <c r="G343" s="212" t="s">
        <v>191</v>
      </c>
      <c r="H343" s="213">
        <v>10</v>
      </c>
      <c r="I343" s="214"/>
      <c r="J343" s="215">
        <f>ROUND(I343*H343,2)</f>
        <v>0</v>
      </c>
      <c r="K343" s="211" t="s">
        <v>1</v>
      </c>
      <c r="L343" s="44"/>
      <c r="M343" s="216" t="s">
        <v>1</v>
      </c>
      <c r="N343" s="217" t="s">
        <v>38</v>
      </c>
      <c r="O343" s="91"/>
      <c r="P343" s="218">
        <f>O343*H343</f>
        <v>0</v>
      </c>
      <c r="Q343" s="218">
        <v>0.14321112</v>
      </c>
      <c r="R343" s="218">
        <f>Q343*H343</f>
        <v>1.4321112</v>
      </c>
      <c r="S343" s="218">
        <v>0</v>
      </c>
      <c r="T343" s="219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0" t="s">
        <v>124</v>
      </c>
      <c r="AT343" s="220" t="s">
        <v>119</v>
      </c>
      <c r="AU343" s="220" t="s">
        <v>78</v>
      </c>
      <c r="AY343" s="17" t="s">
        <v>118</v>
      </c>
      <c r="BE343" s="221">
        <f>IF(N343="základní",J343,0)</f>
        <v>0</v>
      </c>
      <c r="BF343" s="221">
        <f>IF(N343="snížená",J343,0)</f>
        <v>0</v>
      </c>
      <c r="BG343" s="221">
        <f>IF(N343="zákl. přenesená",J343,0)</f>
        <v>0</v>
      </c>
      <c r="BH343" s="221">
        <f>IF(N343="sníž. přenesená",J343,0)</f>
        <v>0</v>
      </c>
      <c r="BI343" s="221">
        <f>IF(N343="nulová",J343,0)</f>
        <v>0</v>
      </c>
      <c r="BJ343" s="17" t="s">
        <v>78</v>
      </c>
      <c r="BK343" s="221">
        <f>ROUND(I343*H343,2)</f>
        <v>0</v>
      </c>
      <c r="BL343" s="17" t="s">
        <v>124</v>
      </c>
      <c r="BM343" s="220" t="s">
        <v>454</v>
      </c>
    </row>
    <row r="344" spans="1:47" s="2" customFormat="1" ht="12">
      <c r="A344" s="38"/>
      <c r="B344" s="39"/>
      <c r="C344" s="40"/>
      <c r="D344" s="222" t="s">
        <v>126</v>
      </c>
      <c r="E344" s="40"/>
      <c r="F344" s="223" t="s">
        <v>453</v>
      </c>
      <c r="G344" s="40"/>
      <c r="H344" s="40"/>
      <c r="I344" s="224"/>
      <c r="J344" s="40"/>
      <c r="K344" s="40"/>
      <c r="L344" s="44"/>
      <c r="M344" s="225"/>
      <c r="N344" s="226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126</v>
      </c>
      <c r="AU344" s="17" t="s">
        <v>78</v>
      </c>
    </row>
    <row r="345" spans="1:51" s="13" customFormat="1" ht="12">
      <c r="A345" s="13"/>
      <c r="B345" s="229"/>
      <c r="C345" s="230"/>
      <c r="D345" s="222" t="s">
        <v>130</v>
      </c>
      <c r="E345" s="231" t="s">
        <v>1</v>
      </c>
      <c r="F345" s="232" t="s">
        <v>455</v>
      </c>
      <c r="G345" s="230"/>
      <c r="H345" s="233">
        <v>10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9" t="s">
        <v>130</v>
      </c>
      <c r="AU345" s="239" t="s">
        <v>78</v>
      </c>
      <c r="AV345" s="13" t="s">
        <v>80</v>
      </c>
      <c r="AW345" s="13" t="s">
        <v>30</v>
      </c>
      <c r="AX345" s="13" t="s">
        <v>73</v>
      </c>
      <c r="AY345" s="239" t="s">
        <v>118</v>
      </c>
    </row>
    <row r="346" spans="1:51" s="14" customFormat="1" ht="12">
      <c r="A346" s="14"/>
      <c r="B346" s="240"/>
      <c r="C346" s="241"/>
      <c r="D346" s="222" t="s">
        <v>130</v>
      </c>
      <c r="E346" s="242" t="s">
        <v>1</v>
      </c>
      <c r="F346" s="243" t="s">
        <v>132</v>
      </c>
      <c r="G346" s="241"/>
      <c r="H346" s="244">
        <v>10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0" t="s">
        <v>130</v>
      </c>
      <c r="AU346" s="250" t="s">
        <v>78</v>
      </c>
      <c r="AV346" s="14" t="s">
        <v>124</v>
      </c>
      <c r="AW346" s="14" t="s">
        <v>30</v>
      </c>
      <c r="AX346" s="14" t="s">
        <v>78</v>
      </c>
      <c r="AY346" s="250" t="s">
        <v>118</v>
      </c>
    </row>
    <row r="347" spans="1:65" s="2" customFormat="1" ht="16.5" customHeight="1">
      <c r="A347" s="38"/>
      <c r="B347" s="39"/>
      <c r="C347" s="251" t="s">
        <v>456</v>
      </c>
      <c r="D347" s="251" t="s">
        <v>158</v>
      </c>
      <c r="E347" s="252" t="s">
        <v>457</v>
      </c>
      <c r="F347" s="253" t="s">
        <v>458</v>
      </c>
      <c r="G347" s="254" t="s">
        <v>191</v>
      </c>
      <c r="H347" s="255">
        <v>10</v>
      </c>
      <c r="I347" s="256"/>
      <c r="J347" s="257">
        <f>ROUND(I347*H347,2)</f>
        <v>0</v>
      </c>
      <c r="K347" s="253" t="s">
        <v>123</v>
      </c>
      <c r="L347" s="258"/>
      <c r="M347" s="259" t="s">
        <v>1</v>
      </c>
      <c r="N347" s="260" t="s">
        <v>38</v>
      </c>
      <c r="O347" s="91"/>
      <c r="P347" s="218">
        <f>O347*H347</f>
        <v>0</v>
      </c>
      <c r="Q347" s="218">
        <v>0.04</v>
      </c>
      <c r="R347" s="218">
        <f>Q347*H347</f>
        <v>0.4</v>
      </c>
      <c r="S347" s="218">
        <v>0</v>
      </c>
      <c r="T347" s="219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0" t="s">
        <v>162</v>
      </c>
      <c r="AT347" s="220" t="s">
        <v>158</v>
      </c>
      <c r="AU347" s="220" t="s">
        <v>78</v>
      </c>
      <c r="AY347" s="17" t="s">
        <v>118</v>
      </c>
      <c r="BE347" s="221">
        <f>IF(N347="základní",J347,0)</f>
        <v>0</v>
      </c>
      <c r="BF347" s="221">
        <f>IF(N347="snížená",J347,0)</f>
        <v>0</v>
      </c>
      <c r="BG347" s="221">
        <f>IF(N347="zákl. přenesená",J347,0)</f>
        <v>0</v>
      </c>
      <c r="BH347" s="221">
        <f>IF(N347="sníž. přenesená",J347,0)</f>
        <v>0</v>
      </c>
      <c r="BI347" s="221">
        <f>IF(N347="nulová",J347,0)</f>
        <v>0</v>
      </c>
      <c r="BJ347" s="17" t="s">
        <v>78</v>
      </c>
      <c r="BK347" s="221">
        <f>ROUND(I347*H347,2)</f>
        <v>0</v>
      </c>
      <c r="BL347" s="17" t="s">
        <v>124</v>
      </c>
      <c r="BM347" s="220" t="s">
        <v>459</v>
      </c>
    </row>
    <row r="348" spans="1:47" s="2" customFormat="1" ht="12">
      <c r="A348" s="38"/>
      <c r="B348" s="39"/>
      <c r="C348" s="40"/>
      <c r="D348" s="222" t="s">
        <v>126</v>
      </c>
      <c r="E348" s="40"/>
      <c r="F348" s="223" t="s">
        <v>458</v>
      </c>
      <c r="G348" s="40"/>
      <c r="H348" s="40"/>
      <c r="I348" s="224"/>
      <c r="J348" s="40"/>
      <c r="K348" s="40"/>
      <c r="L348" s="44"/>
      <c r="M348" s="225"/>
      <c r="N348" s="226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126</v>
      </c>
      <c r="AU348" s="17" t="s">
        <v>78</v>
      </c>
    </row>
    <row r="349" spans="1:65" s="2" customFormat="1" ht="24.15" customHeight="1">
      <c r="A349" s="38"/>
      <c r="B349" s="39"/>
      <c r="C349" s="209" t="s">
        <v>460</v>
      </c>
      <c r="D349" s="209" t="s">
        <v>119</v>
      </c>
      <c r="E349" s="210" t="s">
        <v>461</v>
      </c>
      <c r="F349" s="211" t="s">
        <v>462</v>
      </c>
      <c r="G349" s="212" t="s">
        <v>191</v>
      </c>
      <c r="H349" s="213">
        <v>18.85</v>
      </c>
      <c r="I349" s="214"/>
      <c r="J349" s="215">
        <f>ROUND(I349*H349,2)</f>
        <v>0</v>
      </c>
      <c r="K349" s="211" t="s">
        <v>1</v>
      </c>
      <c r="L349" s="44"/>
      <c r="M349" s="216" t="s">
        <v>1</v>
      </c>
      <c r="N349" s="217" t="s">
        <v>38</v>
      </c>
      <c r="O349" s="91"/>
      <c r="P349" s="218">
        <f>O349*H349</f>
        <v>0</v>
      </c>
      <c r="Q349" s="218">
        <v>4.37E-06</v>
      </c>
      <c r="R349" s="218">
        <f>Q349*H349</f>
        <v>8.23745E-05</v>
      </c>
      <c r="S349" s="218">
        <v>0</v>
      </c>
      <c r="T349" s="219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0" t="s">
        <v>124</v>
      </c>
      <c r="AT349" s="220" t="s">
        <v>119</v>
      </c>
      <c r="AU349" s="220" t="s">
        <v>78</v>
      </c>
      <c r="AY349" s="17" t="s">
        <v>118</v>
      </c>
      <c r="BE349" s="221">
        <f>IF(N349="základní",J349,0)</f>
        <v>0</v>
      </c>
      <c r="BF349" s="221">
        <f>IF(N349="snížená",J349,0)</f>
        <v>0</v>
      </c>
      <c r="BG349" s="221">
        <f>IF(N349="zákl. přenesená",J349,0)</f>
        <v>0</v>
      </c>
      <c r="BH349" s="221">
        <f>IF(N349="sníž. přenesená",J349,0)</f>
        <v>0</v>
      </c>
      <c r="BI349" s="221">
        <f>IF(N349="nulová",J349,0)</f>
        <v>0</v>
      </c>
      <c r="BJ349" s="17" t="s">
        <v>78</v>
      </c>
      <c r="BK349" s="221">
        <f>ROUND(I349*H349,2)</f>
        <v>0</v>
      </c>
      <c r="BL349" s="17" t="s">
        <v>124</v>
      </c>
      <c r="BM349" s="220" t="s">
        <v>463</v>
      </c>
    </row>
    <row r="350" spans="1:47" s="2" customFormat="1" ht="12">
      <c r="A350" s="38"/>
      <c r="B350" s="39"/>
      <c r="C350" s="40"/>
      <c r="D350" s="222" t="s">
        <v>126</v>
      </c>
      <c r="E350" s="40"/>
      <c r="F350" s="223" t="s">
        <v>462</v>
      </c>
      <c r="G350" s="40"/>
      <c r="H350" s="40"/>
      <c r="I350" s="224"/>
      <c r="J350" s="40"/>
      <c r="K350" s="40"/>
      <c r="L350" s="44"/>
      <c r="M350" s="225"/>
      <c r="N350" s="226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126</v>
      </c>
      <c r="AU350" s="17" t="s">
        <v>78</v>
      </c>
    </row>
    <row r="351" spans="1:51" s="13" customFormat="1" ht="12">
      <c r="A351" s="13"/>
      <c r="B351" s="229"/>
      <c r="C351" s="230"/>
      <c r="D351" s="222" t="s">
        <v>130</v>
      </c>
      <c r="E351" s="231" t="s">
        <v>1</v>
      </c>
      <c r="F351" s="232" t="s">
        <v>464</v>
      </c>
      <c r="G351" s="230"/>
      <c r="H351" s="233">
        <v>18.85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9" t="s">
        <v>130</v>
      </c>
      <c r="AU351" s="239" t="s">
        <v>78</v>
      </c>
      <c r="AV351" s="13" t="s">
        <v>80</v>
      </c>
      <c r="AW351" s="13" t="s">
        <v>30</v>
      </c>
      <c r="AX351" s="13" t="s">
        <v>73</v>
      </c>
      <c r="AY351" s="239" t="s">
        <v>118</v>
      </c>
    </row>
    <row r="352" spans="1:51" s="14" customFormat="1" ht="12">
      <c r="A352" s="14"/>
      <c r="B352" s="240"/>
      <c r="C352" s="241"/>
      <c r="D352" s="222" t="s">
        <v>130</v>
      </c>
      <c r="E352" s="242" t="s">
        <v>1</v>
      </c>
      <c r="F352" s="243" t="s">
        <v>132</v>
      </c>
      <c r="G352" s="241"/>
      <c r="H352" s="244">
        <v>18.85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0" t="s">
        <v>130</v>
      </c>
      <c r="AU352" s="250" t="s">
        <v>78</v>
      </c>
      <c r="AV352" s="14" t="s">
        <v>124</v>
      </c>
      <c r="AW352" s="14" t="s">
        <v>30</v>
      </c>
      <c r="AX352" s="14" t="s">
        <v>78</v>
      </c>
      <c r="AY352" s="250" t="s">
        <v>118</v>
      </c>
    </row>
    <row r="353" spans="1:65" s="2" customFormat="1" ht="24.15" customHeight="1">
      <c r="A353" s="38"/>
      <c r="B353" s="39"/>
      <c r="C353" s="209" t="s">
        <v>465</v>
      </c>
      <c r="D353" s="209" t="s">
        <v>119</v>
      </c>
      <c r="E353" s="210" t="s">
        <v>466</v>
      </c>
      <c r="F353" s="211" t="s">
        <v>467</v>
      </c>
      <c r="G353" s="212" t="s">
        <v>191</v>
      </c>
      <c r="H353" s="213">
        <v>18.85</v>
      </c>
      <c r="I353" s="214"/>
      <c r="J353" s="215">
        <f>ROUND(I353*H353,2)</f>
        <v>0</v>
      </c>
      <c r="K353" s="211" t="s">
        <v>123</v>
      </c>
      <c r="L353" s="44"/>
      <c r="M353" s="216" t="s">
        <v>1</v>
      </c>
      <c r="N353" s="217" t="s">
        <v>38</v>
      </c>
      <c r="O353" s="91"/>
      <c r="P353" s="218">
        <f>O353*H353</f>
        <v>0</v>
      </c>
      <c r="Q353" s="218">
        <v>0.0003396</v>
      </c>
      <c r="R353" s="218">
        <f>Q353*H353</f>
        <v>0.006401460000000001</v>
      </c>
      <c r="S353" s="218">
        <v>0</v>
      </c>
      <c r="T353" s="219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0" t="s">
        <v>124</v>
      </c>
      <c r="AT353" s="220" t="s">
        <v>119</v>
      </c>
      <c r="AU353" s="220" t="s">
        <v>78</v>
      </c>
      <c r="AY353" s="17" t="s">
        <v>118</v>
      </c>
      <c r="BE353" s="221">
        <f>IF(N353="základní",J353,0)</f>
        <v>0</v>
      </c>
      <c r="BF353" s="221">
        <f>IF(N353="snížená",J353,0)</f>
        <v>0</v>
      </c>
      <c r="BG353" s="221">
        <f>IF(N353="zákl. přenesená",J353,0)</f>
        <v>0</v>
      </c>
      <c r="BH353" s="221">
        <f>IF(N353="sníž. přenesená",J353,0)</f>
        <v>0</v>
      </c>
      <c r="BI353" s="221">
        <f>IF(N353="nulová",J353,0)</f>
        <v>0</v>
      </c>
      <c r="BJ353" s="17" t="s">
        <v>78</v>
      </c>
      <c r="BK353" s="221">
        <f>ROUND(I353*H353,2)</f>
        <v>0</v>
      </c>
      <c r="BL353" s="17" t="s">
        <v>124</v>
      </c>
      <c r="BM353" s="220" t="s">
        <v>468</v>
      </c>
    </row>
    <row r="354" spans="1:47" s="2" customFormat="1" ht="12">
      <c r="A354" s="38"/>
      <c r="B354" s="39"/>
      <c r="C354" s="40"/>
      <c r="D354" s="222" t="s">
        <v>126</v>
      </c>
      <c r="E354" s="40"/>
      <c r="F354" s="223" t="s">
        <v>469</v>
      </c>
      <c r="G354" s="40"/>
      <c r="H354" s="40"/>
      <c r="I354" s="224"/>
      <c r="J354" s="40"/>
      <c r="K354" s="40"/>
      <c r="L354" s="44"/>
      <c r="M354" s="225"/>
      <c r="N354" s="226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126</v>
      </c>
      <c r="AU354" s="17" t="s">
        <v>78</v>
      </c>
    </row>
    <row r="355" spans="1:47" s="2" customFormat="1" ht="12">
      <c r="A355" s="38"/>
      <c r="B355" s="39"/>
      <c r="C355" s="40"/>
      <c r="D355" s="227" t="s">
        <v>128</v>
      </c>
      <c r="E355" s="40"/>
      <c r="F355" s="228" t="s">
        <v>470</v>
      </c>
      <c r="G355" s="40"/>
      <c r="H355" s="40"/>
      <c r="I355" s="224"/>
      <c r="J355" s="40"/>
      <c r="K355" s="40"/>
      <c r="L355" s="44"/>
      <c r="M355" s="225"/>
      <c r="N355" s="226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128</v>
      </c>
      <c r="AU355" s="17" t="s">
        <v>78</v>
      </c>
    </row>
    <row r="356" spans="1:51" s="13" customFormat="1" ht="12">
      <c r="A356" s="13"/>
      <c r="B356" s="229"/>
      <c r="C356" s="230"/>
      <c r="D356" s="222" t="s">
        <v>130</v>
      </c>
      <c r="E356" s="231" t="s">
        <v>1</v>
      </c>
      <c r="F356" s="232" t="s">
        <v>464</v>
      </c>
      <c r="G356" s="230"/>
      <c r="H356" s="233">
        <v>18.85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9" t="s">
        <v>130</v>
      </c>
      <c r="AU356" s="239" t="s">
        <v>78</v>
      </c>
      <c r="AV356" s="13" t="s">
        <v>80</v>
      </c>
      <c r="AW356" s="13" t="s">
        <v>30</v>
      </c>
      <c r="AX356" s="13" t="s">
        <v>73</v>
      </c>
      <c r="AY356" s="239" t="s">
        <v>118</v>
      </c>
    </row>
    <row r="357" spans="1:51" s="14" customFormat="1" ht="12">
      <c r="A357" s="14"/>
      <c r="B357" s="240"/>
      <c r="C357" s="241"/>
      <c r="D357" s="222" t="s">
        <v>130</v>
      </c>
      <c r="E357" s="242" t="s">
        <v>1</v>
      </c>
      <c r="F357" s="243" t="s">
        <v>132</v>
      </c>
      <c r="G357" s="241"/>
      <c r="H357" s="244">
        <v>18.85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0" t="s">
        <v>130</v>
      </c>
      <c r="AU357" s="250" t="s">
        <v>78</v>
      </c>
      <c r="AV357" s="14" t="s">
        <v>124</v>
      </c>
      <c r="AW357" s="14" t="s">
        <v>30</v>
      </c>
      <c r="AX357" s="14" t="s">
        <v>78</v>
      </c>
      <c r="AY357" s="250" t="s">
        <v>118</v>
      </c>
    </row>
    <row r="358" spans="1:65" s="2" customFormat="1" ht="24.15" customHeight="1">
      <c r="A358" s="38"/>
      <c r="B358" s="39"/>
      <c r="C358" s="209" t="s">
        <v>471</v>
      </c>
      <c r="D358" s="209" t="s">
        <v>119</v>
      </c>
      <c r="E358" s="210" t="s">
        <v>472</v>
      </c>
      <c r="F358" s="211" t="s">
        <v>473</v>
      </c>
      <c r="G358" s="212" t="s">
        <v>191</v>
      </c>
      <c r="H358" s="213">
        <v>2</v>
      </c>
      <c r="I358" s="214"/>
      <c r="J358" s="215">
        <f>ROUND(I358*H358,2)</f>
        <v>0</v>
      </c>
      <c r="K358" s="211" t="s">
        <v>123</v>
      </c>
      <c r="L358" s="44"/>
      <c r="M358" s="216" t="s">
        <v>1</v>
      </c>
      <c r="N358" s="217" t="s">
        <v>38</v>
      </c>
      <c r="O358" s="91"/>
      <c r="P358" s="218">
        <f>O358*H358</f>
        <v>0</v>
      </c>
      <c r="Q358" s="218">
        <v>0.163706</v>
      </c>
      <c r="R358" s="218">
        <f>Q358*H358</f>
        <v>0.327412</v>
      </c>
      <c r="S358" s="218">
        <v>0</v>
      </c>
      <c r="T358" s="219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0" t="s">
        <v>124</v>
      </c>
      <c r="AT358" s="220" t="s">
        <v>119</v>
      </c>
      <c r="AU358" s="220" t="s">
        <v>78</v>
      </c>
      <c r="AY358" s="17" t="s">
        <v>118</v>
      </c>
      <c r="BE358" s="221">
        <f>IF(N358="základní",J358,0)</f>
        <v>0</v>
      </c>
      <c r="BF358" s="221">
        <f>IF(N358="snížená",J358,0)</f>
        <v>0</v>
      </c>
      <c r="BG358" s="221">
        <f>IF(N358="zákl. přenesená",J358,0)</f>
        <v>0</v>
      </c>
      <c r="BH358" s="221">
        <f>IF(N358="sníž. přenesená",J358,0)</f>
        <v>0</v>
      </c>
      <c r="BI358" s="221">
        <f>IF(N358="nulová",J358,0)</f>
        <v>0</v>
      </c>
      <c r="BJ358" s="17" t="s">
        <v>78</v>
      </c>
      <c r="BK358" s="221">
        <f>ROUND(I358*H358,2)</f>
        <v>0</v>
      </c>
      <c r="BL358" s="17" t="s">
        <v>124</v>
      </c>
      <c r="BM358" s="220" t="s">
        <v>474</v>
      </c>
    </row>
    <row r="359" spans="1:47" s="2" customFormat="1" ht="12">
      <c r="A359" s="38"/>
      <c r="B359" s="39"/>
      <c r="C359" s="40"/>
      <c r="D359" s="222" t="s">
        <v>126</v>
      </c>
      <c r="E359" s="40"/>
      <c r="F359" s="223" t="s">
        <v>475</v>
      </c>
      <c r="G359" s="40"/>
      <c r="H359" s="40"/>
      <c r="I359" s="224"/>
      <c r="J359" s="40"/>
      <c r="K359" s="40"/>
      <c r="L359" s="44"/>
      <c r="M359" s="225"/>
      <c r="N359" s="226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126</v>
      </c>
      <c r="AU359" s="17" t="s">
        <v>78</v>
      </c>
    </row>
    <row r="360" spans="1:47" s="2" customFormat="1" ht="12">
      <c r="A360" s="38"/>
      <c r="B360" s="39"/>
      <c r="C360" s="40"/>
      <c r="D360" s="227" t="s">
        <v>128</v>
      </c>
      <c r="E360" s="40"/>
      <c r="F360" s="228" t="s">
        <v>476</v>
      </c>
      <c r="G360" s="40"/>
      <c r="H360" s="40"/>
      <c r="I360" s="224"/>
      <c r="J360" s="40"/>
      <c r="K360" s="40"/>
      <c r="L360" s="44"/>
      <c r="M360" s="225"/>
      <c r="N360" s="226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128</v>
      </c>
      <c r="AU360" s="17" t="s">
        <v>78</v>
      </c>
    </row>
    <row r="361" spans="1:65" s="2" customFormat="1" ht="24.15" customHeight="1">
      <c r="A361" s="38"/>
      <c r="B361" s="39"/>
      <c r="C361" s="251" t="s">
        <v>477</v>
      </c>
      <c r="D361" s="251" t="s">
        <v>158</v>
      </c>
      <c r="E361" s="252" t="s">
        <v>478</v>
      </c>
      <c r="F361" s="253" t="s">
        <v>479</v>
      </c>
      <c r="G361" s="254" t="s">
        <v>191</v>
      </c>
      <c r="H361" s="255">
        <v>2</v>
      </c>
      <c r="I361" s="256"/>
      <c r="J361" s="257">
        <f>ROUND(I361*H361,2)</f>
        <v>0</v>
      </c>
      <c r="K361" s="253" t="s">
        <v>123</v>
      </c>
      <c r="L361" s="258"/>
      <c r="M361" s="259" t="s">
        <v>1</v>
      </c>
      <c r="N361" s="260" t="s">
        <v>38</v>
      </c>
      <c r="O361" s="91"/>
      <c r="P361" s="218">
        <f>O361*H361</f>
        <v>0</v>
      </c>
      <c r="Q361" s="218">
        <v>0.11394</v>
      </c>
      <c r="R361" s="218">
        <f>Q361*H361</f>
        <v>0.22788</v>
      </c>
      <c r="S361" s="218">
        <v>0</v>
      </c>
      <c r="T361" s="219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0" t="s">
        <v>162</v>
      </c>
      <c r="AT361" s="220" t="s">
        <v>158</v>
      </c>
      <c r="AU361" s="220" t="s">
        <v>78</v>
      </c>
      <c r="AY361" s="17" t="s">
        <v>118</v>
      </c>
      <c r="BE361" s="221">
        <f>IF(N361="základní",J361,0)</f>
        <v>0</v>
      </c>
      <c r="BF361" s="221">
        <f>IF(N361="snížená",J361,0)</f>
        <v>0</v>
      </c>
      <c r="BG361" s="221">
        <f>IF(N361="zákl. přenesená",J361,0)</f>
        <v>0</v>
      </c>
      <c r="BH361" s="221">
        <f>IF(N361="sníž. přenesená",J361,0)</f>
        <v>0</v>
      </c>
      <c r="BI361" s="221">
        <f>IF(N361="nulová",J361,0)</f>
        <v>0</v>
      </c>
      <c r="BJ361" s="17" t="s">
        <v>78</v>
      </c>
      <c r="BK361" s="221">
        <f>ROUND(I361*H361,2)</f>
        <v>0</v>
      </c>
      <c r="BL361" s="17" t="s">
        <v>124</v>
      </c>
      <c r="BM361" s="220" t="s">
        <v>480</v>
      </c>
    </row>
    <row r="362" spans="1:47" s="2" customFormat="1" ht="12">
      <c r="A362" s="38"/>
      <c r="B362" s="39"/>
      <c r="C362" s="40"/>
      <c r="D362" s="222" t="s">
        <v>126</v>
      </c>
      <c r="E362" s="40"/>
      <c r="F362" s="223" t="s">
        <v>479</v>
      </c>
      <c r="G362" s="40"/>
      <c r="H362" s="40"/>
      <c r="I362" s="224"/>
      <c r="J362" s="40"/>
      <c r="K362" s="40"/>
      <c r="L362" s="44"/>
      <c r="M362" s="225"/>
      <c r="N362" s="226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126</v>
      </c>
      <c r="AU362" s="17" t="s">
        <v>78</v>
      </c>
    </row>
    <row r="363" spans="1:65" s="2" customFormat="1" ht="24.15" customHeight="1">
      <c r="A363" s="38"/>
      <c r="B363" s="39"/>
      <c r="C363" s="209" t="s">
        <v>481</v>
      </c>
      <c r="D363" s="209" t="s">
        <v>119</v>
      </c>
      <c r="E363" s="210" t="s">
        <v>482</v>
      </c>
      <c r="F363" s="211" t="s">
        <v>483</v>
      </c>
      <c r="G363" s="212" t="s">
        <v>210</v>
      </c>
      <c r="H363" s="213">
        <v>1</v>
      </c>
      <c r="I363" s="214"/>
      <c r="J363" s="215">
        <f>ROUND(I363*H363,2)</f>
        <v>0</v>
      </c>
      <c r="K363" s="211" t="s">
        <v>1</v>
      </c>
      <c r="L363" s="44"/>
      <c r="M363" s="216" t="s">
        <v>1</v>
      </c>
      <c r="N363" s="217" t="s">
        <v>38</v>
      </c>
      <c r="O363" s="91"/>
      <c r="P363" s="218">
        <f>O363*H363</f>
        <v>0</v>
      </c>
      <c r="Q363" s="218">
        <v>0.006485</v>
      </c>
      <c r="R363" s="218">
        <f>Q363*H363</f>
        <v>0.006485</v>
      </c>
      <c r="S363" s="218">
        <v>0</v>
      </c>
      <c r="T363" s="219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0" t="s">
        <v>124</v>
      </c>
      <c r="AT363" s="220" t="s">
        <v>119</v>
      </c>
      <c r="AU363" s="220" t="s">
        <v>78</v>
      </c>
      <c r="AY363" s="17" t="s">
        <v>118</v>
      </c>
      <c r="BE363" s="221">
        <f>IF(N363="základní",J363,0)</f>
        <v>0</v>
      </c>
      <c r="BF363" s="221">
        <f>IF(N363="snížená",J363,0)</f>
        <v>0</v>
      </c>
      <c r="BG363" s="221">
        <f>IF(N363="zákl. přenesená",J363,0)</f>
        <v>0</v>
      </c>
      <c r="BH363" s="221">
        <f>IF(N363="sníž. přenesená",J363,0)</f>
        <v>0</v>
      </c>
      <c r="BI363" s="221">
        <f>IF(N363="nulová",J363,0)</f>
        <v>0</v>
      </c>
      <c r="BJ363" s="17" t="s">
        <v>78</v>
      </c>
      <c r="BK363" s="221">
        <f>ROUND(I363*H363,2)</f>
        <v>0</v>
      </c>
      <c r="BL363" s="17" t="s">
        <v>124</v>
      </c>
      <c r="BM363" s="220" t="s">
        <v>484</v>
      </c>
    </row>
    <row r="364" spans="1:47" s="2" customFormat="1" ht="12">
      <c r="A364" s="38"/>
      <c r="B364" s="39"/>
      <c r="C364" s="40"/>
      <c r="D364" s="222" t="s">
        <v>126</v>
      </c>
      <c r="E364" s="40"/>
      <c r="F364" s="223" t="s">
        <v>483</v>
      </c>
      <c r="G364" s="40"/>
      <c r="H364" s="40"/>
      <c r="I364" s="224"/>
      <c r="J364" s="40"/>
      <c r="K364" s="40"/>
      <c r="L364" s="44"/>
      <c r="M364" s="225"/>
      <c r="N364" s="226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126</v>
      </c>
      <c r="AU364" s="17" t="s">
        <v>78</v>
      </c>
    </row>
    <row r="365" spans="1:65" s="2" customFormat="1" ht="24.15" customHeight="1">
      <c r="A365" s="38"/>
      <c r="B365" s="39"/>
      <c r="C365" s="209" t="s">
        <v>485</v>
      </c>
      <c r="D365" s="209" t="s">
        <v>119</v>
      </c>
      <c r="E365" s="210" t="s">
        <v>486</v>
      </c>
      <c r="F365" s="211" t="s">
        <v>487</v>
      </c>
      <c r="G365" s="212" t="s">
        <v>135</v>
      </c>
      <c r="H365" s="213">
        <v>50</v>
      </c>
      <c r="I365" s="214"/>
      <c r="J365" s="215">
        <f>ROUND(I365*H365,2)</f>
        <v>0</v>
      </c>
      <c r="K365" s="211" t="s">
        <v>123</v>
      </c>
      <c r="L365" s="44"/>
      <c r="M365" s="216" t="s">
        <v>1</v>
      </c>
      <c r="N365" s="217" t="s">
        <v>38</v>
      </c>
      <c r="O365" s="91"/>
      <c r="P365" s="218">
        <f>O365*H365</f>
        <v>0</v>
      </c>
      <c r="Q365" s="218">
        <v>0.00088</v>
      </c>
      <c r="R365" s="218">
        <f>Q365*H365</f>
        <v>0.044000000000000004</v>
      </c>
      <c r="S365" s="218">
        <v>0</v>
      </c>
      <c r="T365" s="219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0" t="s">
        <v>124</v>
      </c>
      <c r="AT365" s="220" t="s">
        <v>119</v>
      </c>
      <c r="AU365" s="220" t="s">
        <v>78</v>
      </c>
      <c r="AY365" s="17" t="s">
        <v>118</v>
      </c>
      <c r="BE365" s="221">
        <f>IF(N365="základní",J365,0)</f>
        <v>0</v>
      </c>
      <c r="BF365" s="221">
        <f>IF(N365="snížená",J365,0)</f>
        <v>0</v>
      </c>
      <c r="BG365" s="221">
        <f>IF(N365="zákl. přenesená",J365,0)</f>
        <v>0</v>
      </c>
      <c r="BH365" s="221">
        <f>IF(N365="sníž. přenesená",J365,0)</f>
        <v>0</v>
      </c>
      <c r="BI365" s="221">
        <f>IF(N365="nulová",J365,0)</f>
        <v>0</v>
      </c>
      <c r="BJ365" s="17" t="s">
        <v>78</v>
      </c>
      <c r="BK365" s="221">
        <f>ROUND(I365*H365,2)</f>
        <v>0</v>
      </c>
      <c r="BL365" s="17" t="s">
        <v>124</v>
      </c>
      <c r="BM365" s="220" t="s">
        <v>488</v>
      </c>
    </row>
    <row r="366" spans="1:47" s="2" customFormat="1" ht="12">
      <c r="A366" s="38"/>
      <c r="B366" s="39"/>
      <c r="C366" s="40"/>
      <c r="D366" s="222" t="s">
        <v>126</v>
      </c>
      <c r="E366" s="40"/>
      <c r="F366" s="223" t="s">
        <v>489</v>
      </c>
      <c r="G366" s="40"/>
      <c r="H366" s="40"/>
      <c r="I366" s="224"/>
      <c r="J366" s="40"/>
      <c r="K366" s="40"/>
      <c r="L366" s="44"/>
      <c r="M366" s="225"/>
      <c r="N366" s="226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126</v>
      </c>
      <c r="AU366" s="17" t="s">
        <v>78</v>
      </c>
    </row>
    <row r="367" spans="1:47" s="2" customFormat="1" ht="12">
      <c r="A367" s="38"/>
      <c r="B367" s="39"/>
      <c r="C367" s="40"/>
      <c r="D367" s="227" t="s">
        <v>128</v>
      </c>
      <c r="E367" s="40"/>
      <c r="F367" s="228" t="s">
        <v>490</v>
      </c>
      <c r="G367" s="40"/>
      <c r="H367" s="40"/>
      <c r="I367" s="224"/>
      <c r="J367" s="40"/>
      <c r="K367" s="40"/>
      <c r="L367" s="44"/>
      <c r="M367" s="225"/>
      <c r="N367" s="226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128</v>
      </c>
      <c r="AU367" s="17" t="s">
        <v>78</v>
      </c>
    </row>
    <row r="368" spans="1:65" s="2" customFormat="1" ht="24.15" customHeight="1">
      <c r="A368" s="38"/>
      <c r="B368" s="39"/>
      <c r="C368" s="209" t="s">
        <v>491</v>
      </c>
      <c r="D368" s="209" t="s">
        <v>119</v>
      </c>
      <c r="E368" s="210" t="s">
        <v>492</v>
      </c>
      <c r="F368" s="211" t="s">
        <v>493</v>
      </c>
      <c r="G368" s="212" t="s">
        <v>135</v>
      </c>
      <c r="H368" s="213">
        <v>50</v>
      </c>
      <c r="I368" s="214"/>
      <c r="J368" s="215">
        <f>ROUND(I368*H368,2)</f>
        <v>0</v>
      </c>
      <c r="K368" s="211" t="s">
        <v>123</v>
      </c>
      <c r="L368" s="44"/>
      <c r="M368" s="216" t="s">
        <v>1</v>
      </c>
      <c r="N368" s="217" t="s">
        <v>38</v>
      </c>
      <c r="O368" s="91"/>
      <c r="P368" s="218">
        <f>O368*H368</f>
        <v>0</v>
      </c>
      <c r="Q368" s="218">
        <v>0</v>
      </c>
      <c r="R368" s="218">
        <f>Q368*H368</f>
        <v>0</v>
      </c>
      <c r="S368" s="218">
        <v>0</v>
      </c>
      <c r="T368" s="219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0" t="s">
        <v>124</v>
      </c>
      <c r="AT368" s="220" t="s">
        <v>119</v>
      </c>
      <c r="AU368" s="220" t="s">
        <v>78</v>
      </c>
      <c r="AY368" s="17" t="s">
        <v>118</v>
      </c>
      <c r="BE368" s="221">
        <f>IF(N368="základní",J368,0)</f>
        <v>0</v>
      </c>
      <c r="BF368" s="221">
        <f>IF(N368="snížená",J368,0)</f>
        <v>0</v>
      </c>
      <c r="BG368" s="221">
        <f>IF(N368="zákl. přenesená",J368,0)</f>
        <v>0</v>
      </c>
      <c r="BH368" s="221">
        <f>IF(N368="sníž. přenesená",J368,0)</f>
        <v>0</v>
      </c>
      <c r="BI368" s="221">
        <f>IF(N368="nulová",J368,0)</f>
        <v>0</v>
      </c>
      <c r="BJ368" s="17" t="s">
        <v>78</v>
      </c>
      <c r="BK368" s="221">
        <f>ROUND(I368*H368,2)</f>
        <v>0</v>
      </c>
      <c r="BL368" s="17" t="s">
        <v>124</v>
      </c>
      <c r="BM368" s="220" t="s">
        <v>494</v>
      </c>
    </row>
    <row r="369" spans="1:47" s="2" customFormat="1" ht="12">
      <c r="A369" s="38"/>
      <c r="B369" s="39"/>
      <c r="C369" s="40"/>
      <c r="D369" s="222" t="s">
        <v>126</v>
      </c>
      <c r="E369" s="40"/>
      <c r="F369" s="223" t="s">
        <v>495</v>
      </c>
      <c r="G369" s="40"/>
      <c r="H369" s="40"/>
      <c r="I369" s="224"/>
      <c r="J369" s="40"/>
      <c r="K369" s="40"/>
      <c r="L369" s="44"/>
      <c r="M369" s="225"/>
      <c r="N369" s="226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126</v>
      </c>
      <c r="AU369" s="17" t="s">
        <v>78</v>
      </c>
    </row>
    <row r="370" spans="1:47" s="2" customFormat="1" ht="12">
      <c r="A370" s="38"/>
      <c r="B370" s="39"/>
      <c r="C370" s="40"/>
      <c r="D370" s="227" t="s">
        <v>128</v>
      </c>
      <c r="E370" s="40"/>
      <c r="F370" s="228" t="s">
        <v>496</v>
      </c>
      <c r="G370" s="40"/>
      <c r="H370" s="40"/>
      <c r="I370" s="224"/>
      <c r="J370" s="40"/>
      <c r="K370" s="40"/>
      <c r="L370" s="44"/>
      <c r="M370" s="225"/>
      <c r="N370" s="226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128</v>
      </c>
      <c r="AU370" s="17" t="s">
        <v>78</v>
      </c>
    </row>
    <row r="371" spans="1:65" s="2" customFormat="1" ht="24.15" customHeight="1">
      <c r="A371" s="38"/>
      <c r="B371" s="39"/>
      <c r="C371" s="209" t="s">
        <v>497</v>
      </c>
      <c r="D371" s="209" t="s">
        <v>119</v>
      </c>
      <c r="E371" s="210" t="s">
        <v>498</v>
      </c>
      <c r="F371" s="211" t="s">
        <v>499</v>
      </c>
      <c r="G371" s="212" t="s">
        <v>210</v>
      </c>
      <c r="H371" s="213">
        <v>8</v>
      </c>
      <c r="I371" s="214"/>
      <c r="J371" s="215">
        <f>ROUND(I371*H371,2)</f>
        <v>0</v>
      </c>
      <c r="K371" s="211" t="s">
        <v>123</v>
      </c>
      <c r="L371" s="44"/>
      <c r="M371" s="216" t="s">
        <v>1</v>
      </c>
      <c r="N371" s="217" t="s">
        <v>38</v>
      </c>
      <c r="O371" s="91"/>
      <c r="P371" s="218">
        <f>O371*H371</f>
        <v>0</v>
      </c>
      <c r="Q371" s="218">
        <v>0</v>
      </c>
      <c r="R371" s="218">
        <f>Q371*H371</f>
        <v>0</v>
      </c>
      <c r="S371" s="218">
        <v>0.008</v>
      </c>
      <c r="T371" s="219">
        <f>S371*H371</f>
        <v>0.064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0" t="s">
        <v>124</v>
      </c>
      <c r="AT371" s="220" t="s">
        <v>119</v>
      </c>
      <c r="AU371" s="220" t="s">
        <v>78</v>
      </c>
      <c r="AY371" s="17" t="s">
        <v>118</v>
      </c>
      <c r="BE371" s="221">
        <f>IF(N371="základní",J371,0)</f>
        <v>0</v>
      </c>
      <c r="BF371" s="221">
        <f>IF(N371="snížená",J371,0)</f>
        <v>0</v>
      </c>
      <c r="BG371" s="221">
        <f>IF(N371="zákl. přenesená",J371,0)</f>
        <v>0</v>
      </c>
      <c r="BH371" s="221">
        <f>IF(N371="sníž. přenesená",J371,0)</f>
        <v>0</v>
      </c>
      <c r="BI371" s="221">
        <f>IF(N371="nulová",J371,0)</f>
        <v>0</v>
      </c>
      <c r="BJ371" s="17" t="s">
        <v>78</v>
      </c>
      <c r="BK371" s="221">
        <f>ROUND(I371*H371,2)</f>
        <v>0</v>
      </c>
      <c r="BL371" s="17" t="s">
        <v>124</v>
      </c>
      <c r="BM371" s="220" t="s">
        <v>500</v>
      </c>
    </row>
    <row r="372" spans="1:47" s="2" customFormat="1" ht="12">
      <c r="A372" s="38"/>
      <c r="B372" s="39"/>
      <c r="C372" s="40"/>
      <c r="D372" s="222" t="s">
        <v>126</v>
      </c>
      <c r="E372" s="40"/>
      <c r="F372" s="223" t="s">
        <v>501</v>
      </c>
      <c r="G372" s="40"/>
      <c r="H372" s="40"/>
      <c r="I372" s="224"/>
      <c r="J372" s="40"/>
      <c r="K372" s="40"/>
      <c r="L372" s="44"/>
      <c r="M372" s="225"/>
      <c r="N372" s="226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126</v>
      </c>
      <c r="AU372" s="17" t="s">
        <v>78</v>
      </c>
    </row>
    <row r="373" spans="1:47" s="2" customFormat="1" ht="12">
      <c r="A373" s="38"/>
      <c r="B373" s="39"/>
      <c r="C373" s="40"/>
      <c r="D373" s="227" t="s">
        <v>128</v>
      </c>
      <c r="E373" s="40"/>
      <c r="F373" s="228" t="s">
        <v>502</v>
      </c>
      <c r="G373" s="40"/>
      <c r="H373" s="40"/>
      <c r="I373" s="224"/>
      <c r="J373" s="40"/>
      <c r="K373" s="40"/>
      <c r="L373" s="44"/>
      <c r="M373" s="225"/>
      <c r="N373" s="226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128</v>
      </c>
      <c r="AU373" s="17" t="s">
        <v>78</v>
      </c>
    </row>
    <row r="374" spans="1:65" s="2" customFormat="1" ht="24.15" customHeight="1">
      <c r="A374" s="38"/>
      <c r="B374" s="39"/>
      <c r="C374" s="209" t="s">
        <v>503</v>
      </c>
      <c r="D374" s="209" t="s">
        <v>119</v>
      </c>
      <c r="E374" s="210" t="s">
        <v>504</v>
      </c>
      <c r="F374" s="211" t="s">
        <v>505</v>
      </c>
      <c r="G374" s="212" t="s">
        <v>191</v>
      </c>
      <c r="H374" s="213">
        <v>15.1</v>
      </c>
      <c r="I374" s="214"/>
      <c r="J374" s="215">
        <f>ROUND(I374*H374,2)</f>
        <v>0</v>
      </c>
      <c r="K374" s="211" t="s">
        <v>123</v>
      </c>
      <c r="L374" s="44"/>
      <c r="M374" s="216" t="s">
        <v>1</v>
      </c>
      <c r="N374" s="217" t="s">
        <v>38</v>
      </c>
      <c r="O374" s="91"/>
      <c r="P374" s="218">
        <f>O374*H374</f>
        <v>0</v>
      </c>
      <c r="Q374" s="218">
        <v>0</v>
      </c>
      <c r="R374" s="218">
        <f>Q374*H374</f>
        <v>0</v>
      </c>
      <c r="S374" s="218">
        <v>0.00925</v>
      </c>
      <c r="T374" s="219">
        <f>S374*H374</f>
        <v>0.139675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0" t="s">
        <v>124</v>
      </c>
      <c r="AT374" s="220" t="s">
        <v>119</v>
      </c>
      <c r="AU374" s="220" t="s">
        <v>78</v>
      </c>
      <c r="AY374" s="17" t="s">
        <v>118</v>
      </c>
      <c r="BE374" s="221">
        <f>IF(N374="základní",J374,0)</f>
        <v>0</v>
      </c>
      <c r="BF374" s="221">
        <f>IF(N374="snížená",J374,0)</f>
        <v>0</v>
      </c>
      <c r="BG374" s="221">
        <f>IF(N374="zákl. přenesená",J374,0)</f>
        <v>0</v>
      </c>
      <c r="BH374" s="221">
        <f>IF(N374="sníž. přenesená",J374,0)</f>
        <v>0</v>
      </c>
      <c r="BI374" s="221">
        <f>IF(N374="nulová",J374,0)</f>
        <v>0</v>
      </c>
      <c r="BJ374" s="17" t="s">
        <v>78</v>
      </c>
      <c r="BK374" s="221">
        <f>ROUND(I374*H374,2)</f>
        <v>0</v>
      </c>
      <c r="BL374" s="17" t="s">
        <v>124</v>
      </c>
      <c r="BM374" s="220" t="s">
        <v>506</v>
      </c>
    </row>
    <row r="375" spans="1:47" s="2" customFormat="1" ht="12">
      <c r="A375" s="38"/>
      <c r="B375" s="39"/>
      <c r="C375" s="40"/>
      <c r="D375" s="222" t="s">
        <v>126</v>
      </c>
      <c r="E375" s="40"/>
      <c r="F375" s="223" t="s">
        <v>507</v>
      </c>
      <c r="G375" s="40"/>
      <c r="H375" s="40"/>
      <c r="I375" s="224"/>
      <c r="J375" s="40"/>
      <c r="K375" s="40"/>
      <c r="L375" s="44"/>
      <c r="M375" s="225"/>
      <c r="N375" s="226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126</v>
      </c>
      <c r="AU375" s="17" t="s">
        <v>78</v>
      </c>
    </row>
    <row r="376" spans="1:47" s="2" customFormat="1" ht="12">
      <c r="A376" s="38"/>
      <c r="B376" s="39"/>
      <c r="C376" s="40"/>
      <c r="D376" s="227" t="s">
        <v>128</v>
      </c>
      <c r="E376" s="40"/>
      <c r="F376" s="228" t="s">
        <v>508</v>
      </c>
      <c r="G376" s="40"/>
      <c r="H376" s="40"/>
      <c r="I376" s="224"/>
      <c r="J376" s="40"/>
      <c r="K376" s="40"/>
      <c r="L376" s="44"/>
      <c r="M376" s="225"/>
      <c r="N376" s="226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128</v>
      </c>
      <c r="AU376" s="17" t="s">
        <v>78</v>
      </c>
    </row>
    <row r="377" spans="1:51" s="13" customFormat="1" ht="12">
      <c r="A377" s="13"/>
      <c r="B377" s="229"/>
      <c r="C377" s="230"/>
      <c r="D377" s="222" t="s">
        <v>130</v>
      </c>
      <c r="E377" s="231" t="s">
        <v>1</v>
      </c>
      <c r="F377" s="232" t="s">
        <v>509</v>
      </c>
      <c r="G377" s="230"/>
      <c r="H377" s="233">
        <v>15.1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9" t="s">
        <v>130</v>
      </c>
      <c r="AU377" s="239" t="s">
        <v>78</v>
      </c>
      <c r="AV377" s="13" t="s">
        <v>80</v>
      </c>
      <c r="AW377" s="13" t="s">
        <v>30</v>
      </c>
      <c r="AX377" s="13" t="s">
        <v>78</v>
      </c>
      <c r="AY377" s="239" t="s">
        <v>118</v>
      </c>
    </row>
    <row r="378" spans="1:65" s="2" customFormat="1" ht="24.15" customHeight="1">
      <c r="A378" s="38"/>
      <c r="B378" s="39"/>
      <c r="C378" s="209" t="s">
        <v>510</v>
      </c>
      <c r="D378" s="209" t="s">
        <v>119</v>
      </c>
      <c r="E378" s="210" t="s">
        <v>511</v>
      </c>
      <c r="F378" s="211" t="s">
        <v>512</v>
      </c>
      <c r="G378" s="212" t="s">
        <v>210</v>
      </c>
      <c r="H378" s="213">
        <v>215</v>
      </c>
      <c r="I378" s="214"/>
      <c r="J378" s="215">
        <f>ROUND(I378*H378,2)</f>
        <v>0</v>
      </c>
      <c r="K378" s="211" t="s">
        <v>123</v>
      </c>
      <c r="L378" s="44"/>
      <c r="M378" s="216" t="s">
        <v>1</v>
      </c>
      <c r="N378" s="217" t="s">
        <v>38</v>
      </c>
      <c r="O378" s="91"/>
      <c r="P378" s="218">
        <f>O378*H378</f>
        <v>0</v>
      </c>
      <c r="Q378" s="218">
        <v>8.265E-05</v>
      </c>
      <c r="R378" s="218">
        <f>Q378*H378</f>
        <v>0.01776975</v>
      </c>
      <c r="S378" s="218">
        <v>0</v>
      </c>
      <c r="T378" s="219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0" t="s">
        <v>124</v>
      </c>
      <c r="AT378" s="220" t="s">
        <v>119</v>
      </c>
      <c r="AU378" s="220" t="s">
        <v>78</v>
      </c>
      <c r="AY378" s="17" t="s">
        <v>118</v>
      </c>
      <c r="BE378" s="221">
        <f>IF(N378="základní",J378,0)</f>
        <v>0</v>
      </c>
      <c r="BF378" s="221">
        <f>IF(N378="snížená",J378,0)</f>
        <v>0</v>
      </c>
      <c r="BG378" s="221">
        <f>IF(N378="zákl. přenesená",J378,0)</f>
        <v>0</v>
      </c>
      <c r="BH378" s="221">
        <f>IF(N378="sníž. přenesená",J378,0)</f>
        <v>0</v>
      </c>
      <c r="BI378" s="221">
        <f>IF(N378="nulová",J378,0)</f>
        <v>0</v>
      </c>
      <c r="BJ378" s="17" t="s">
        <v>78</v>
      </c>
      <c r="BK378" s="221">
        <f>ROUND(I378*H378,2)</f>
        <v>0</v>
      </c>
      <c r="BL378" s="17" t="s">
        <v>124</v>
      </c>
      <c r="BM378" s="220" t="s">
        <v>513</v>
      </c>
    </row>
    <row r="379" spans="1:47" s="2" customFormat="1" ht="12">
      <c r="A379" s="38"/>
      <c r="B379" s="39"/>
      <c r="C379" s="40"/>
      <c r="D379" s="222" t="s">
        <v>126</v>
      </c>
      <c r="E379" s="40"/>
      <c r="F379" s="223" t="s">
        <v>514</v>
      </c>
      <c r="G379" s="40"/>
      <c r="H379" s="40"/>
      <c r="I379" s="224"/>
      <c r="J379" s="40"/>
      <c r="K379" s="40"/>
      <c r="L379" s="44"/>
      <c r="M379" s="225"/>
      <c r="N379" s="226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126</v>
      </c>
      <c r="AU379" s="17" t="s">
        <v>78</v>
      </c>
    </row>
    <row r="380" spans="1:47" s="2" customFormat="1" ht="12">
      <c r="A380" s="38"/>
      <c r="B380" s="39"/>
      <c r="C380" s="40"/>
      <c r="D380" s="227" t="s">
        <v>128</v>
      </c>
      <c r="E380" s="40"/>
      <c r="F380" s="228" t="s">
        <v>515</v>
      </c>
      <c r="G380" s="40"/>
      <c r="H380" s="40"/>
      <c r="I380" s="224"/>
      <c r="J380" s="40"/>
      <c r="K380" s="40"/>
      <c r="L380" s="44"/>
      <c r="M380" s="225"/>
      <c r="N380" s="226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128</v>
      </c>
      <c r="AU380" s="17" t="s">
        <v>78</v>
      </c>
    </row>
    <row r="381" spans="1:65" s="2" customFormat="1" ht="24.15" customHeight="1">
      <c r="A381" s="38"/>
      <c r="B381" s="39"/>
      <c r="C381" s="209" t="s">
        <v>516</v>
      </c>
      <c r="D381" s="209" t="s">
        <v>119</v>
      </c>
      <c r="E381" s="210" t="s">
        <v>517</v>
      </c>
      <c r="F381" s="211" t="s">
        <v>518</v>
      </c>
      <c r="G381" s="212" t="s">
        <v>161</v>
      </c>
      <c r="H381" s="213">
        <v>3.1</v>
      </c>
      <c r="I381" s="214"/>
      <c r="J381" s="215">
        <f>ROUND(I381*H381,2)</f>
        <v>0</v>
      </c>
      <c r="K381" s="211" t="s">
        <v>1</v>
      </c>
      <c r="L381" s="44"/>
      <c r="M381" s="216" t="s">
        <v>1</v>
      </c>
      <c r="N381" s="217" t="s">
        <v>38</v>
      </c>
      <c r="O381" s="91"/>
      <c r="P381" s="218">
        <f>O381*H381</f>
        <v>0</v>
      </c>
      <c r="Q381" s="218">
        <v>0</v>
      </c>
      <c r="R381" s="218">
        <f>Q381*H381</f>
        <v>0</v>
      </c>
      <c r="S381" s="218">
        <v>1</v>
      </c>
      <c r="T381" s="219">
        <f>S381*H381</f>
        <v>3.1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0" t="s">
        <v>124</v>
      </c>
      <c r="AT381" s="220" t="s">
        <v>119</v>
      </c>
      <c r="AU381" s="220" t="s">
        <v>78</v>
      </c>
      <c r="AY381" s="17" t="s">
        <v>118</v>
      </c>
      <c r="BE381" s="221">
        <f>IF(N381="základní",J381,0)</f>
        <v>0</v>
      </c>
      <c r="BF381" s="221">
        <f>IF(N381="snížená",J381,0)</f>
        <v>0</v>
      </c>
      <c r="BG381" s="221">
        <f>IF(N381="zákl. přenesená",J381,0)</f>
        <v>0</v>
      </c>
      <c r="BH381" s="221">
        <f>IF(N381="sníž. přenesená",J381,0)</f>
        <v>0</v>
      </c>
      <c r="BI381" s="221">
        <f>IF(N381="nulová",J381,0)</f>
        <v>0</v>
      </c>
      <c r="BJ381" s="17" t="s">
        <v>78</v>
      </c>
      <c r="BK381" s="221">
        <f>ROUND(I381*H381,2)</f>
        <v>0</v>
      </c>
      <c r="BL381" s="17" t="s">
        <v>124</v>
      </c>
      <c r="BM381" s="220" t="s">
        <v>519</v>
      </c>
    </row>
    <row r="382" spans="1:47" s="2" customFormat="1" ht="12">
      <c r="A382" s="38"/>
      <c r="B382" s="39"/>
      <c r="C382" s="40"/>
      <c r="D382" s="222" t="s">
        <v>126</v>
      </c>
      <c r="E382" s="40"/>
      <c r="F382" s="223" t="s">
        <v>518</v>
      </c>
      <c r="G382" s="40"/>
      <c r="H382" s="40"/>
      <c r="I382" s="224"/>
      <c r="J382" s="40"/>
      <c r="K382" s="40"/>
      <c r="L382" s="44"/>
      <c r="M382" s="225"/>
      <c r="N382" s="226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126</v>
      </c>
      <c r="AU382" s="17" t="s">
        <v>78</v>
      </c>
    </row>
    <row r="383" spans="1:51" s="13" customFormat="1" ht="12">
      <c r="A383" s="13"/>
      <c r="B383" s="229"/>
      <c r="C383" s="230"/>
      <c r="D383" s="222" t="s">
        <v>130</v>
      </c>
      <c r="E383" s="231" t="s">
        <v>1</v>
      </c>
      <c r="F383" s="232" t="s">
        <v>520</v>
      </c>
      <c r="G383" s="230"/>
      <c r="H383" s="233">
        <v>3.1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9" t="s">
        <v>130</v>
      </c>
      <c r="AU383" s="239" t="s">
        <v>78</v>
      </c>
      <c r="AV383" s="13" t="s">
        <v>80</v>
      </c>
      <c r="AW383" s="13" t="s">
        <v>30</v>
      </c>
      <c r="AX383" s="13" t="s">
        <v>73</v>
      </c>
      <c r="AY383" s="239" t="s">
        <v>118</v>
      </c>
    </row>
    <row r="384" spans="1:51" s="14" customFormat="1" ht="12">
      <c r="A384" s="14"/>
      <c r="B384" s="240"/>
      <c r="C384" s="241"/>
      <c r="D384" s="222" t="s">
        <v>130</v>
      </c>
      <c r="E384" s="242" t="s">
        <v>1</v>
      </c>
      <c r="F384" s="243" t="s">
        <v>132</v>
      </c>
      <c r="G384" s="241"/>
      <c r="H384" s="244">
        <v>3.1</v>
      </c>
      <c r="I384" s="245"/>
      <c r="J384" s="241"/>
      <c r="K384" s="241"/>
      <c r="L384" s="246"/>
      <c r="M384" s="247"/>
      <c r="N384" s="248"/>
      <c r="O384" s="248"/>
      <c r="P384" s="248"/>
      <c r="Q384" s="248"/>
      <c r="R384" s="248"/>
      <c r="S384" s="248"/>
      <c r="T384" s="24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0" t="s">
        <v>130</v>
      </c>
      <c r="AU384" s="250" t="s">
        <v>78</v>
      </c>
      <c r="AV384" s="14" t="s">
        <v>124</v>
      </c>
      <c r="AW384" s="14" t="s">
        <v>30</v>
      </c>
      <c r="AX384" s="14" t="s">
        <v>78</v>
      </c>
      <c r="AY384" s="250" t="s">
        <v>118</v>
      </c>
    </row>
    <row r="385" spans="1:65" s="2" customFormat="1" ht="24.15" customHeight="1">
      <c r="A385" s="38"/>
      <c r="B385" s="39"/>
      <c r="C385" s="209" t="s">
        <v>521</v>
      </c>
      <c r="D385" s="209" t="s">
        <v>119</v>
      </c>
      <c r="E385" s="210" t="s">
        <v>522</v>
      </c>
      <c r="F385" s="211" t="s">
        <v>523</v>
      </c>
      <c r="G385" s="212" t="s">
        <v>135</v>
      </c>
      <c r="H385" s="213">
        <v>3.3</v>
      </c>
      <c r="I385" s="214"/>
      <c r="J385" s="215">
        <f>ROUND(I385*H385,2)</f>
        <v>0</v>
      </c>
      <c r="K385" s="211" t="s">
        <v>1</v>
      </c>
      <c r="L385" s="44"/>
      <c r="M385" s="216" t="s">
        <v>1</v>
      </c>
      <c r="N385" s="217" t="s">
        <v>38</v>
      </c>
      <c r="O385" s="91"/>
      <c r="P385" s="218">
        <f>O385*H385</f>
        <v>0</v>
      </c>
      <c r="Q385" s="218">
        <v>0</v>
      </c>
      <c r="R385" s="218">
        <f>Q385*H385</f>
        <v>0</v>
      </c>
      <c r="S385" s="218">
        <v>2.5</v>
      </c>
      <c r="T385" s="219">
        <f>S385*H385</f>
        <v>8.25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0" t="s">
        <v>124</v>
      </c>
      <c r="AT385" s="220" t="s">
        <v>119</v>
      </c>
      <c r="AU385" s="220" t="s">
        <v>78</v>
      </c>
      <c r="AY385" s="17" t="s">
        <v>118</v>
      </c>
      <c r="BE385" s="221">
        <f>IF(N385="základní",J385,0)</f>
        <v>0</v>
      </c>
      <c r="BF385" s="221">
        <f>IF(N385="snížená",J385,0)</f>
        <v>0</v>
      </c>
      <c r="BG385" s="221">
        <f>IF(N385="zákl. přenesená",J385,0)</f>
        <v>0</v>
      </c>
      <c r="BH385" s="221">
        <f>IF(N385="sníž. přenesená",J385,0)</f>
        <v>0</v>
      </c>
      <c r="BI385" s="221">
        <f>IF(N385="nulová",J385,0)</f>
        <v>0</v>
      </c>
      <c r="BJ385" s="17" t="s">
        <v>78</v>
      </c>
      <c r="BK385" s="221">
        <f>ROUND(I385*H385,2)</f>
        <v>0</v>
      </c>
      <c r="BL385" s="17" t="s">
        <v>124</v>
      </c>
      <c r="BM385" s="220" t="s">
        <v>524</v>
      </c>
    </row>
    <row r="386" spans="1:47" s="2" customFormat="1" ht="12">
      <c r="A386" s="38"/>
      <c r="B386" s="39"/>
      <c r="C386" s="40"/>
      <c r="D386" s="222" t="s">
        <v>126</v>
      </c>
      <c r="E386" s="40"/>
      <c r="F386" s="223" t="s">
        <v>523</v>
      </c>
      <c r="G386" s="40"/>
      <c r="H386" s="40"/>
      <c r="I386" s="224"/>
      <c r="J386" s="40"/>
      <c r="K386" s="40"/>
      <c r="L386" s="44"/>
      <c r="M386" s="225"/>
      <c r="N386" s="226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126</v>
      </c>
      <c r="AU386" s="17" t="s">
        <v>78</v>
      </c>
    </row>
    <row r="387" spans="1:51" s="13" customFormat="1" ht="12">
      <c r="A387" s="13"/>
      <c r="B387" s="229"/>
      <c r="C387" s="230"/>
      <c r="D387" s="222" t="s">
        <v>130</v>
      </c>
      <c r="E387" s="231" t="s">
        <v>1</v>
      </c>
      <c r="F387" s="232" t="s">
        <v>525</v>
      </c>
      <c r="G387" s="230"/>
      <c r="H387" s="233">
        <v>3.3</v>
      </c>
      <c r="I387" s="234"/>
      <c r="J387" s="230"/>
      <c r="K387" s="230"/>
      <c r="L387" s="235"/>
      <c r="M387" s="236"/>
      <c r="N387" s="237"/>
      <c r="O387" s="237"/>
      <c r="P387" s="237"/>
      <c r="Q387" s="237"/>
      <c r="R387" s="237"/>
      <c r="S387" s="237"/>
      <c r="T387" s="23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9" t="s">
        <v>130</v>
      </c>
      <c r="AU387" s="239" t="s">
        <v>78</v>
      </c>
      <c r="AV387" s="13" t="s">
        <v>80</v>
      </c>
      <c r="AW387" s="13" t="s">
        <v>30</v>
      </c>
      <c r="AX387" s="13" t="s">
        <v>73</v>
      </c>
      <c r="AY387" s="239" t="s">
        <v>118</v>
      </c>
    </row>
    <row r="388" spans="1:51" s="14" customFormat="1" ht="12">
      <c r="A388" s="14"/>
      <c r="B388" s="240"/>
      <c r="C388" s="241"/>
      <c r="D388" s="222" t="s">
        <v>130</v>
      </c>
      <c r="E388" s="242" t="s">
        <v>1</v>
      </c>
      <c r="F388" s="243" t="s">
        <v>132</v>
      </c>
      <c r="G388" s="241"/>
      <c r="H388" s="244">
        <v>3.3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0" t="s">
        <v>130</v>
      </c>
      <c r="AU388" s="250" t="s">
        <v>78</v>
      </c>
      <c r="AV388" s="14" t="s">
        <v>124</v>
      </c>
      <c r="AW388" s="14" t="s">
        <v>30</v>
      </c>
      <c r="AX388" s="14" t="s">
        <v>78</v>
      </c>
      <c r="AY388" s="250" t="s">
        <v>118</v>
      </c>
    </row>
    <row r="389" spans="1:65" s="2" customFormat="1" ht="24.15" customHeight="1">
      <c r="A389" s="38"/>
      <c r="B389" s="39"/>
      <c r="C389" s="209" t="s">
        <v>526</v>
      </c>
      <c r="D389" s="209" t="s">
        <v>119</v>
      </c>
      <c r="E389" s="210" t="s">
        <v>527</v>
      </c>
      <c r="F389" s="211" t="s">
        <v>528</v>
      </c>
      <c r="G389" s="212" t="s">
        <v>135</v>
      </c>
      <c r="H389" s="213">
        <v>13.626</v>
      </c>
      <c r="I389" s="214"/>
      <c r="J389" s="215">
        <f>ROUND(I389*H389,2)</f>
        <v>0</v>
      </c>
      <c r="K389" s="211" t="s">
        <v>1</v>
      </c>
      <c r="L389" s="44"/>
      <c r="M389" s="216" t="s">
        <v>1</v>
      </c>
      <c r="N389" s="217" t="s">
        <v>38</v>
      </c>
      <c r="O389" s="91"/>
      <c r="P389" s="218">
        <f>O389*H389</f>
        <v>0</v>
      </c>
      <c r="Q389" s="218">
        <v>9.99E-05</v>
      </c>
      <c r="R389" s="218">
        <f>Q389*H389</f>
        <v>0.0013612373999999999</v>
      </c>
      <c r="S389" s="218">
        <v>2.41</v>
      </c>
      <c r="T389" s="219">
        <f>S389*H389</f>
        <v>32.83866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0" t="s">
        <v>124</v>
      </c>
      <c r="AT389" s="220" t="s">
        <v>119</v>
      </c>
      <c r="AU389" s="220" t="s">
        <v>78</v>
      </c>
      <c r="AY389" s="17" t="s">
        <v>118</v>
      </c>
      <c r="BE389" s="221">
        <f>IF(N389="základní",J389,0)</f>
        <v>0</v>
      </c>
      <c r="BF389" s="221">
        <f>IF(N389="snížená",J389,0)</f>
        <v>0</v>
      </c>
      <c r="BG389" s="221">
        <f>IF(N389="zákl. přenesená",J389,0)</f>
        <v>0</v>
      </c>
      <c r="BH389" s="221">
        <f>IF(N389="sníž. přenesená",J389,0)</f>
        <v>0</v>
      </c>
      <c r="BI389" s="221">
        <f>IF(N389="nulová",J389,0)</f>
        <v>0</v>
      </c>
      <c r="BJ389" s="17" t="s">
        <v>78</v>
      </c>
      <c r="BK389" s="221">
        <f>ROUND(I389*H389,2)</f>
        <v>0</v>
      </c>
      <c r="BL389" s="17" t="s">
        <v>124</v>
      </c>
      <c r="BM389" s="220" t="s">
        <v>529</v>
      </c>
    </row>
    <row r="390" spans="1:47" s="2" customFormat="1" ht="12">
      <c r="A390" s="38"/>
      <c r="B390" s="39"/>
      <c r="C390" s="40"/>
      <c r="D390" s="222" t="s">
        <v>126</v>
      </c>
      <c r="E390" s="40"/>
      <c r="F390" s="223" t="s">
        <v>528</v>
      </c>
      <c r="G390" s="40"/>
      <c r="H390" s="40"/>
      <c r="I390" s="224"/>
      <c r="J390" s="40"/>
      <c r="K390" s="40"/>
      <c r="L390" s="44"/>
      <c r="M390" s="225"/>
      <c r="N390" s="226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126</v>
      </c>
      <c r="AU390" s="17" t="s">
        <v>78</v>
      </c>
    </row>
    <row r="391" spans="1:51" s="13" customFormat="1" ht="12">
      <c r="A391" s="13"/>
      <c r="B391" s="229"/>
      <c r="C391" s="230"/>
      <c r="D391" s="222" t="s">
        <v>130</v>
      </c>
      <c r="E391" s="231" t="s">
        <v>1</v>
      </c>
      <c r="F391" s="232" t="s">
        <v>530</v>
      </c>
      <c r="G391" s="230"/>
      <c r="H391" s="233">
        <v>13.626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9" t="s">
        <v>130</v>
      </c>
      <c r="AU391" s="239" t="s">
        <v>78</v>
      </c>
      <c r="AV391" s="13" t="s">
        <v>80</v>
      </c>
      <c r="AW391" s="13" t="s">
        <v>30</v>
      </c>
      <c r="AX391" s="13" t="s">
        <v>73</v>
      </c>
      <c r="AY391" s="239" t="s">
        <v>118</v>
      </c>
    </row>
    <row r="392" spans="1:51" s="14" customFormat="1" ht="12">
      <c r="A392" s="14"/>
      <c r="B392" s="240"/>
      <c r="C392" s="241"/>
      <c r="D392" s="222" t="s">
        <v>130</v>
      </c>
      <c r="E392" s="242" t="s">
        <v>1</v>
      </c>
      <c r="F392" s="243" t="s">
        <v>132</v>
      </c>
      <c r="G392" s="241"/>
      <c r="H392" s="244">
        <v>13.626</v>
      </c>
      <c r="I392" s="245"/>
      <c r="J392" s="241"/>
      <c r="K392" s="241"/>
      <c r="L392" s="246"/>
      <c r="M392" s="247"/>
      <c r="N392" s="248"/>
      <c r="O392" s="248"/>
      <c r="P392" s="248"/>
      <c r="Q392" s="248"/>
      <c r="R392" s="248"/>
      <c r="S392" s="248"/>
      <c r="T392" s="24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0" t="s">
        <v>130</v>
      </c>
      <c r="AU392" s="250" t="s">
        <v>78</v>
      </c>
      <c r="AV392" s="14" t="s">
        <v>124</v>
      </c>
      <c r="AW392" s="14" t="s">
        <v>30</v>
      </c>
      <c r="AX392" s="14" t="s">
        <v>78</v>
      </c>
      <c r="AY392" s="250" t="s">
        <v>118</v>
      </c>
    </row>
    <row r="393" spans="1:65" s="2" customFormat="1" ht="24.15" customHeight="1">
      <c r="A393" s="38"/>
      <c r="B393" s="39"/>
      <c r="C393" s="209" t="s">
        <v>531</v>
      </c>
      <c r="D393" s="209" t="s">
        <v>119</v>
      </c>
      <c r="E393" s="210" t="s">
        <v>532</v>
      </c>
      <c r="F393" s="211" t="s">
        <v>533</v>
      </c>
      <c r="G393" s="212" t="s">
        <v>122</v>
      </c>
      <c r="H393" s="213">
        <v>65.57</v>
      </c>
      <c r="I393" s="214"/>
      <c r="J393" s="215">
        <f>ROUND(I393*H393,2)</f>
        <v>0</v>
      </c>
      <c r="K393" s="211" t="s">
        <v>1</v>
      </c>
      <c r="L393" s="44"/>
      <c r="M393" s="216" t="s">
        <v>1</v>
      </c>
      <c r="N393" s="217" t="s">
        <v>38</v>
      </c>
      <c r="O393" s="91"/>
      <c r="P393" s="218">
        <f>O393*H393</f>
        <v>0</v>
      </c>
      <c r="Q393" s="218">
        <v>0.048</v>
      </c>
      <c r="R393" s="218">
        <f>Q393*H393</f>
        <v>3.14736</v>
      </c>
      <c r="S393" s="218">
        <v>0.048</v>
      </c>
      <c r="T393" s="219">
        <f>S393*H393</f>
        <v>3.14736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0" t="s">
        <v>124</v>
      </c>
      <c r="AT393" s="220" t="s">
        <v>119</v>
      </c>
      <c r="AU393" s="220" t="s">
        <v>78</v>
      </c>
      <c r="AY393" s="17" t="s">
        <v>118</v>
      </c>
      <c r="BE393" s="221">
        <f>IF(N393="základní",J393,0)</f>
        <v>0</v>
      </c>
      <c r="BF393" s="221">
        <f>IF(N393="snížená",J393,0)</f>
        <v>0</v>
      </c>
      <c r="BG393" s="221">
        <f>IF(N393="zákl. přenesená",J393,0)</f>
        <v>0</v>
      </c>
      <c r="BH393" s="221">
        <f>IF(N393="sníž. přenesená",J393,0)</f>
        <v>0</v>
      </c>
      <c r="BI393" s="221">
        <f>IF(N393="nulová",J393,0)</f>
        <v>0</v>
      </c>
      <c r="BJ393" s="17" t="s">
        <v>78</v>
      </c>
      <c r="BK393" s="221">
        <f>ROUND(I393*H393,2)</f>
        <v>0</v>
      </c>
      <c r="BL393" s="17" t="s">
        <v>124</v>
      </c>
      <c r="BM393" s="220" t="s">
        <v>534</v>
      </c>
    </row>
    <row r="394" spans="1:47" s="2" customFormat="1" ht="12">
      <c r="A394" s="38"/>
      <c r="B394" s="39"/>
      <c r="C394" s="40"/>
      <c r="D394" s="222" t="s">
        <v>126</v>
      </c>
      <c r="E394" s="40"/>
      <c r="F394" s="223" t="s">
        <v>533</v>
      </c>
      <c r="G394" s="40"/>
      <c r="H394" s="40"/>
      <c r="I394" s="224"/>
      <c r="J394" s="40"/>
      <c r="K394" s="40"/>
      <c r="L394" s="44"/>
      <c r="M394" s="225"/>
      <c r="N394" s="226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126</v>
      </c>
      <c r="AU394" s="17" t="s">
        <v>78</v>
      </c>
    </row>
    <row r="395" spans="1:65" s="2" customFormat="1" ht="24.15" customHeight="1">
      <c r="A395" s="38"/>
      <c r="B395" s="39"/>
      <c r="C395" s="209" t="s">
        <v>535</v>
      </c>
      <c r="D395" s="209" t="s">
        <v>119</v>
      </c>
      <c r="E395" s="210" t="s">
        <v>536</v>
      </c>
      <c r="F395" s="211" t="s">
        <v>537</v>
      </c>
      <c r="G395" s="212" t="s">
        <v>191</v>
      </c>
      <c r="H395" s="213">
        <v>35</v>
      </c>
      <c r="I395" s="214"/>
      <c r="J395" s="215">
        <f>ROUND(I395*H395,2)</f>
        <v>0</v>
      </c>
      <c r="K395" s="211" t="s">
        <v>1</v>
      </c>
      <c r="L395" s="44"/>
      <c r="M395" s="216" t="s">
        <v>1</v>
      </c>
      <c r="N395" s="217" t="s">
        <v>38</v>
      </c>
      <c r="O395" s="91"/>
      <c r="P395" s="218">
        <f>O395*H395</f>
        <v>0</v>
      </c>
      <c r="Q395" s="218">
        <v>0</v>
      </c>
      <c r="R395" s="218">
        <f>Q395*H395</f>
        <v>0</v>
      </c>
      <c r="S395" s="218">
        <v>0</v>
      </c>
      <c r="T395" s="219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0" t="s">
        <v>124</v>
      </c>
      <c r="AT395" s="220" t="s">
        <v>119</v>
      </c>
      <c r="AU395" s="220" t="s">
        <v>78</v>
      </c>
      <c r="AY395" s="17" t="s">
        <v>118</v>
      </c>
      <c r="BE395" s="221">
        <f>IF(N395="základní",J395,0)</f>
        <v>0</v>
      </c>
      <c r="BF395" s="221">
        <f>IF(N395="snížená",J395,0)</f>
        <v>0</v>
      </c>
      <c r="BG395" s="221">
        <f>IF(N395="zákl. přenesená",J395,0)</f>
        <v>0</v>
      </c>
      <c r="BH395" s="221">
        <f>IF(N395="sníž. přenesená",J395,0)</f>
        <v>0</v>
      </c>
      <c r="BI395" s="221">
        <f>IF(N395="nulová",J395,0)</f>
        <v>0</v>
      </c>
      <c r="BJ395" s="17" t="s">
        <v>78</v>
      </c>
      <c r="BK395" s="221">
        <f>ROUND(I395*H395,2)</f>
        <v>0</v>
      </c>
      <c r="BL395" s="17" t="s">
        <v>124</v>
      </c>
      <c r="BM395" s="220" t="s">
        <v>538</v>
      </c>
    </row>
    <row r="396" spans="1:47" s="2" customFormat="1" ht="12">
      <c r="A396" s="38"/>
      <c r="B396" s="39"/>
      <c r="C396" s="40"/>
      <c r="D396" s="222" t="s">
        <v>126</v>
      </c>
      <c r="E396" s="40"/>
      <c r="F396" s="223" t="s">
        <v>537</v>
      </c>
      <c r="G396" s="40"/>
      <c r="H396" s="40"/>
      <c r="I396" s="224"/>
      <c r="J396" s="40"/>
      <c r="K396" s="40"/>
      <c r="L396" s="44"/>
      <c r="M396" s="225"/>
      <c r="N396" s="226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126</v>
      </c>
      <c r="AU396" s="17" t="s">
        <v>78</v>
      </c>
    </row>
    <row r="397" spans="1:65" s="2" customFormat="1" ht="24.15" customHeight="1">
      <c r="A397" s="38"/>
      <c r="B397" s="39"/>
      <c r="C397" s="209" t="s">
        <v>539</v>
      </c>
      <c r="D397" s="209" t="s">
        <v>119</v>
      </c>
      <c r="E397" s="210" t="s">
        <v>540</v>
      </c>
      <c r="F397" s="211" t="s">
        <v>541</v>
      </c>
      <c r="G397" s="212" t="s">
        <v>122</v>
      </c>
      <c r="H397" s="213">
        <v>35</v>
      </c>
      <c r="I397" s="214"/>
      <c r="J397" s="215">
        <f>ROUND(I397*H397,2)</f>
        <v>0</v>
      </c>
      <c r="K397" s="211" t="s">
        <v>1</v>
      </c>
      <c r="L397" s="44"/>
      <c r="M397" s="216" t="s">
        <v>1</v>
      </c>
      <c r="N397" s="217" t="s">
        <v>38</v>
      </c>
      <c r="O397" s="91"/>
      <c r="P397" s="218">
        <f>O397*H397</f>
        <v>0</v>
      </c>
      <c r="Q397" s="218">
        <v>0.0116222</v>
      </c>
      <c r="R397" s="218">
        <f>Q397*H397</f>
        <v>0.40677699999999994</v>
      </c>
      <c r="S397" s="218">
        <v>0</v>
      </c>
      <c r="T397" s="219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0" t="s">
        <v>124</v>
      </c>
      <c r="AT397" s="220" t="s">
        <v>119</v>
      </c>
      <c r="AU397" s="220" t="s">
        <v>78</v>
      </c>
      <c r="AY397" s="17" t="s">
        <v>118</v>
      </c>
      <c r="BE397" s="221">
        <f>IF(N397="základní",J397,0)</f>
        <v>0</v>
      </c>
      <c r="BF397" s="221">
        <f>IF(N397="snížená",J397,0)</f>
        <v>0</v>
      </c>
      <c r="BG397" s="221">
        <f>IF(N397="zákl. přenesená",J397,0)</f>
        <v>0</v>
      </c>
      <c r="BH397" s="221">
        <f>IF(N397="sníž. přenesená",J397,0)</f>
        <v>0</v>
      </c>
      <c r="BI397" s="221">
        <f>IF(N397="nulová",J397,0)</f>
        <v>0</v>
      </c>
      <c r="BJ397" s="17" t="s">
        <v>78</v>
      </c>
      <c r="BK397" s="221">
        <f>ROUND(I397*H397,2)</f>
        <v>0</v>
      </c>
      <c r="BL397" s="17" t="s">
        <v>124</v>
      </c>
      <c r="BM397" s="220" t="s">
        <v>542</v>
      </c>
    </row>
    <row r="398" spans="1:47" s="2" customFormat="1" ht="12">
      <c r="A398" s="38"/>
      <c r="B398" s="39"/>
      <c r="C398" s="40"/>
      <c r="D398" s="222" t="s">
        <v>126</v>
      </c>
      <c r="E398" s="40"/>
      <c r="F398" s="223" t="s">
        <v>541</v>
      </c>
      <c r="G398" s="40"/>
      <c r="H398" s="40"/>
      <c r="I398" s="224"/>
      <c r="J398" s="40"/>
      <c r="K398" s="40"/>
      <c r="L398" s="44"/>
      <c r="M398" s="225"/>
      <c r="N398" s="226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126</v>
      </c>
      <c r="AU398" s="17" t="s">
        <v>78</v>
      </c>
    </row>
    <row r="399" spans="1:63" s="12" customFormat="1" ht="25.9" customHeight="1">
      <c r="A399" s="12"/>
      <c r="B399" s="195"/>
      <c r="C399" s="196"/>
      <c r="D399" s="197" t="s">
        <v>72</v>
      </c>
      <c r="E399" s="198" t="s">
        <v>543</v>
      </c>
      <c r="F399" s="198" t="s">
        <v>544</v>
      </c>
      <c r="G399" s="196"/>
      <c r="H399" s="196"/>
      <c r="I399" s="199"/>
      <c r="J399" s="200">
        <f>BK399</f>
        <v>0</v>
      </c>
      <c r="K399" s="196"/>
      <c r="L399" s="201"/>
      <c r="M399" s="202"/>
      <c r="N399" s="203"/>
      <c r="O399" s="203"/>
      <c r="P399" s="204">
        <f>SUM(P400:P409)</f>
        <v>0</v>
      </c>
      <c r="Q399" s="203"/>
      <c r="R399" s="204">
        <f>SUM(R400:R409)</f>
        <v>0</v>
      </c>
      <c r="S399" s="203"/>
      <c r="T399" s="205">
        <f>SUM(T400:T409)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6" t="s">
        <v>78</v>
      </c>
      <c r="AT399" s="207" t="s">
        <v>72</v>
      </c>
      <c r="AU399" s="207" t="s">
        <v>73</v>
      </c>
      <c r="AY399" s="206" t="s">
        <v>118</v>
      </c>
      <c r="BK399" s="208">
        <f>SUM(BK400:BK409)</f>
        <v>0</v>
      </c>
    </row>
    <row r="400" spans="1:65" s="2" customFormat="1" ht="24.15" customHeight="1">
      <c r="A400" s="38"/>
      <c r="B400" s="39"/>
      <c r="C400" s="209" t="s">
        <v>545</v>
      </c>
      <c r="D400" s="209" t="s">
        <v>119</v>
      </c>
      <c r="E400" s="210" t="s">
        <v>546</v>
      </c>
      <c r="F400" s="211" t="s">
        <v>547</v>
      </c>
      <c r="G400" s="212" t="s">
        <v>161</v>
      </c>
      <c r="H400" s="213">
        <v>47.54</v>
      </c>
      <c r="I400" s="214"/>
      <c r="J400" s="215">
        <f>ROUND(I400*H400,2)</f>
        <v>0</v>
      </c>
      <c r="K400" s="211" t="s">
        <v>1</v>
      </c>
      <c r="L400" s="44"/>
      <c r="M400" s="216" t="s">
        <v>1</v>
      </c>
      <c r="N400" s="217" t="s">
        <v>38</v>
      </c>
      <c r="O400" s="91"/>
      <c r="P400" s="218">
        <f>O400*H400</f>
        <v>0</v>
      </c>
      <c r="Q400" s="218">
        <v>0</v>
      </c>
      <c r="R400" s="218">
        <f>Q400*H400</f>
        <v>0</v>
      </c>
      <c r="S400" s="218">
        <v>0</v>
      </c>
      <c r="T400" s="219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0" t="s">
        <v>124</v>
      </c>
      <c r="AT400" s="220" t="s">
        <v>119</v>
      </c>
      <c r="AU400" s="220" t="s">
        <v>78</v>
      </c>
      <c r="AY400" s="17" t="s">
        <v>118</v>
      </c>
      <c r="BE400" s="221">
        <f>IF(N400="základní",J400,0)</f>
        <v>0</v>
      </c>
      <c r="BF400" s="221">
        <f>IF(N400="snížená",J400,0)</f>
        <v>0</v>
      </c>
      <c r="BG400" s="221">
        <f>IF(N400="zákl. přenesená",J400,0)</f>
        <v>0</v>
      </c>
      <c r="BH400" s="221">
        <f>IF(N400="sníž. přenesená",J400,0)</f>
        <v>0</v>
      </c>
      <c r="BI400" s="221">
        <f>IF(N400="nulová",J400,0)</f>
        <v>0</v>
      </c>
      <c r="BJ400" s="17" t="s">
        <v>78</v>
      </c>
      <c r="BK400" s="221">
        <f>ROUND(I400*H400,2)</f>
        <v>0</v>
      </c>
      <c r="BL400" s="17" t="s">
        <v>124</v>
      </c>
      <c r="BM400" s="220" t="s">
        <v>548</v>
      </c>
    </row>
    <row r="401" spans="1:47" s="2" customFormat="1" ht="12">
      <c r="A401" s="38"/>
      <c r="B401" s="39"/>
      <c r="C401" s="40"/>
      <c r="D401" s="222" t="s">
        <v>126</v>
      </c>
      <c r="E401" s="40"/>
      <c r="F401" s="223" t="s">
        <v>547</v>
      </c>
      <c r="G401" s="40"/>
      <c r="H401" s="40"/>
      <c r="I401" s="224"/>
      <c r="J401" s="40"/>
      <c r="K401" s="40"/>
      <c r="L401" s="44"/>
      <c r="M401" s="225"/>
      <c r="N401" s="226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126</v>
      </c>
      <c r="AU401" s="17" t="s">
        <v>78</v>
      </c>
    </row>
    <row r="402" spans="1:65" s="2" customFormat="1" ht="24.15" customHeight="1">
      <c r="A402" s="38"/>
      <c r="B402" s="39"/>
      <c r="C402" s="209" t="s">
        <v>549</v>
      </c>
      <c r="D402" s="209" t="s">
        <v>119</v>
      </c>
      <c r="E402" s="210" t="s">
        <v>550</v>
      </c>
      <c r="F402" s="211" t="s">
        <v>551</v>
      </c>
      <c r="G402" s="212" t="s">
        <v>161</v>
      </c>
      <c r="H402" s="213">
        <v>47.54</v>
      </c>
      <c r="I402" s="214"/>
      <c r="J402" s="215">
        <f>ROUND(I402*H402,2)</f>
        <v>0</v>
      </c>
      <c r="K402" s="211" t="s">
        <v>1</v>
      </c>
      <c r="L402" s="44"/>
      <c r="M402" s="216" t="s">
        <v>1</v>
      </c>
      <c r="N402" s="217" t="s">
        <v>38</v>
      </c>
      <c r="O402" s="91"/>
      <c r="P402" s="218">
        <f>O402*H402</f>
        <v>0</v>
      </c>
      <c r="Q402" s="218">
        <v>0</v>
      </c>
      <c r="R402" s="218">
        <f>Q402*H402</f>
        <v>0</v>
      </c>
      <c r="S402" s="218">
        <v>0</v>
      </c>
      <c r="T402" s="219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0" t="s">
        <v>124</v>
      </c>
      <c r="AT402" s="220" t="s">
        <v>119</v>
      </c>
      <c r="AU402" s="220" t="s">
        <v>78</v>
      </c>
      <c r="AY402" s="17" t="s">
        <v>118</v>
      </c>
      <c r="BE402" s="221">
        <f>IF(N402="základní",J402,0)</f>
        <v>0</v>
      </c>
      <c r="BF402" s="221">
        <f>IF(N402="snížená",J402,0)</f>
        <v>0</v>
      </c>
      <c r="BG402" s="221">
        <f>IF(N402="zákl. přenesená",J402,0)</f>
        <v>0</v>
      </c>
      <c r="BH402" s="221">
        <f>IF(N402="sníž. přenesená",J402,0)</f>
        <v>0</v>
      </c>
      <c r="BI402" s="221">
        <f>IF(N402="nulová",J402,0)</f>
        <v>0</v>
      </c>
      <c r="BJ402" s="17" t="s">
        <v>78</v>
      </c>
      <c r="BK402" s="221">
        <f>ROUND(I402*H402,2)</f>
        <v>0</v>
      </c>
      <c r="BL402" s="17" t="s">
        <v>124</v>
      </c>
      <c r="BM402" s="220" t="s">
        <v>552</v>
      </c>
    </row>
    <row r="403" spans="1:47" s="2" customFormat="1" ht="12">
      <c r="A403" s="38"/>
      <c r="B403" s="39"/>
      <c r="C403" s="40"/>
      <c r="D403" s="222" t="s">
        <v>126</v>
      </c>
      <c r="E403" s="40"/>
      <c r="F403" s="223" t="s">
        <v>551</v>
      </c>
      <c r="G403" s="40"/>
      <c r="H403" s="40"/>
      <c r="I403" s="224"/>
      <c r="J403" s="40"/>
      <c r="K403" s="40"/>
      <c r="L403" s="44"/>
      <c r="M403" s="225"/>
      <c r="N403" s="226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126</v>
      </c>
      <c r="AU403" s="17" t="s">
        <v>78</v>
      </c>
    </row>
    <row r="404" spans="1:65" s="2" customFormat="1" ht="37.8" customHeight="1">
      <c r="A404" s="38"/>
      <c r="B404" s="39"/>
      <c r="C404" s="209" t="s">
        <v>553</v>
      </c>
      <c r="D404" s="209" t="s">
        <v>119</v>
      </c>
      <c r="E404" s="210" t="s">
        <v>554</v>
      </c>
      <c r="F404" s="211" t="s">
        <v>555</v>
      </c>
      <c r="G404" s="212" t="s">
        <v>161</v>
      </c>
      <c r="H404" s="213">
        <v>32.839</v>
      </c>
      <c r="I404" s="214"/>
      <c r="J404" s="215">
        <f>ROUND(I404*H404,2)</f>
        <v>0</v>
      </c>
      <c r="K404" s="211" t="s">
        <v>123</v>
      </c>
      <c r="L404" s="44"/>
      <c r="M404" s="216" t="s">
        <v>1</v>
      </c>
      <c r="N404" s="217" t="s">
        <v>38</v>
      </c>
      <c r="O404" s="91"/>
      <c r="P404" s="218">
        <f>O404*H404</f>
        <v>0</v>
      </c>
      <c r="Q404" s="218">
        <v>0</v>
      </c>
      <c r="R404" s="218">
        <f>Q404*H404</f>
        <v>0</v>
      </c>
      <c r="S404" s="218">
        <v>0</v>
      </c>
      <c r="T404" s="219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0" t="s">
        <v>124</v>
      </c>
      <c r="AT404" s="220" t="s">
        <v>119</v>
      </c>
      <c r="AU404" s="220" t="s">
        <v>78</v>
      </c>
      <c r="AY404" s="17" t="s">
        <v>118</v>
      </c>
      <c r="BE404" s="221">
        <f>IF(N404="základní",J404,0)</f>
        <v>0</v>
      </c>
      <c r="BF404" s="221">
        <f>IF(N404="snížená",J404,0)</f>
        <v>0</v>
      </c>
      <c r="BG404" s="221">
        <f>IF(N404="zákl. přenesená",J404,0)</f>
        <v>0</v>
      </c>
      <c r="BH404" s="221">
        <f>IF(N404="sníž. přenesená",J404,0)</f>
        <v>0</v>
      </c>
      <c r="BI404" s="221">
        <f>IF(N404="nulová",J404,0)</f>
        <v>0</v>
      </c>
      <c r="BJ404" s="17" t="s">
        <v>78</v>
      </c>
      <c r="BK404" s="221">
        <f>ROUND(I404*H404,2)</f>
        <v>0</v>
      </c>
      <c r="BL404" s="17" t="s">
        <v>124</v>
      </c>
      <c r="BM404" s="220" t="s">
        <v>556</v>
      </c>
    </row>
    <row r="405" spans="1:47" s="2" customFormat="1" ht="12">
      <c r="A405" s="38"/>
      <c r="B405" s="39"/>
      <c r="C405" s="40"/>
      <c r="D405" s="222" t="s">
        <v>126</v>
      </c>
      <c r="E405" s="40"/>
      <c r="F405" s="223" t="s">
        <v>557</v>
      </c>
      <c r="G405" s="40"/>
      <c r="H405" s="40"/>
      <c r="I405" s="224"/>
      <c r="J405" s="40"/>
      <c r="K405" s="40"/>
      <c r="L405" s="44"/>
      <c r="M405" s="225"/>
      <c r="N405" s="226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126</v>
      </c>
      <c r="AU405" s="17" t="s">
        <v>78</v>
      </c>
    </row>
    <row r="406" spans="1:47" s="2" customFormat="1" ht="12">
      <c r="A406" s="38"/>
      <c r="B406" s="39"/>
      <c r="C406" s="40"/>
      <c r="D406" s="227" t="s">
        <v>128</v>
      </c>
      <c r="E406" s="40"/>
      <c r="F406" s="228" t="s">
        <v>558</v>
      </c>
      <c r="G406" s="40"/>
      <c r="H406" s="40"/>
      <c r="I406" s="224"/>
      <c r="J406" s="40"/>
      <c r="K406" s="40"/>
      <c r="L406" s="44"/>
      <c r="M406" s="225"/>
      <c r="N406" s="226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128</v>
      </c>
      <c r="AU406" s="17" t="s">
        <v>78</v>
      </c>
    </row>
    <row r="407" spans="1:65" s="2" customFormat="1" ht="33" customHeight="1">
      <c r="A407" s="38"/>
      <c r="B407" s="39"/>
      <c r="C407" s="209" t="s">
        <v>559</v>
      </c>
      <c r="D407" s="209" t="s">
        <v>119</v>
      </c>
      <c r="E407" s="210" t="s">
        <v>560</v>
      </c>
      <c r="F407" s="211" t="s">
        <v>561</v>
      </c>
      <c r="G407" s="212" t="s">
        <v>161</v>
      </c>
      <c r="H407" s="213">
        <v>8.25</v>
      </c>
      <c r="I407" s="214"/>
      <c r="J407" s="215">
        <f>ROUND(I407*H407,2)</f>
        <v>0</v>
      </c>
      <c r="K407" s="211" t="s">
        <v>123</v>
      </c>
      <c r="L407" s="44"/>
      <c r="M407" s="216" t="s">
        <v>1</v>
      </c>
      <c r="N407" s="217" t="s">
        <v>38</v>
      </c>
      <c r="O407" s="91"/>
      <c r="P407" s="218">
        <f>O407*H407</f>
        <v>0</v>
      </c>
      <c r="Q407" s="218">
        <v>0</v>
      </c>
      <c r="R407" s="218">
        <f>Q407*H407</f>
        <v>0</v>
      </c>
      <c r="S407" s="218">
        <v>0</v>
      </c>
      <c r="T407" s="219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0" t="s">
        <v>124</v>
      </c>
      <c r="AT407" s="220" t="s">
        <v>119</v>
      </c>
      <c r="AU407" s="220" t="s">
        <v>78</v>
      </c>
      <c r="AY407" s="17" t="s">
        <v>118</v>
      </c>
      <c r="BE407" s="221">
        <f>IF(N407="základní",J407,0)</f>
        <v>0</v>
      </c>
      <c r="BF407" s="221">
        <f>IF(N407="snížená",J407,0)</f>
        <v>0</v>
      </c>
      <c r="BG407" s="221">
        <f>IF(N407="zákl. přenesená",J407,0)</f>
        <v>0</v>
      </c>
      <c r="BH407" s="221">
        <f>IF(N407="sníž. přenesená",J407,0)</f>
        <v>0</v>
      </c>
      <c r="BI407" s="221">
        <f>IF(N407="nulová",J407,0)</f>
        <v>0</v>
      </c>
      <c r="BJ407" s="17" t="s">
        <v>78</v>
      </c>
      <c r="BK407" s="221">
        <f>ROUND(I407*H407,2)</f>
        <v>0</v>
      </c>
      <c r="BL407" s="17" t="s">
        <v>124</v>
      </c>
      <c r="BM407" s="220" t="s">
        <v>562</v>
      </c>
    </row>
    <row r="408" spans="1:47" s="2" customFormat="1" ht="12">
      <c r="A408" s="38"/>
      <c r="B408" s="39"/>
      <c r="C408" s="40"/>
      <c r="D408" s="222" t="s">
        <v>126</v>
      </c>
      <c r="E408" s="40"/>
      <c r="F408" s="223" t="s">
        <v>563</v>
      </c>
      <c r="G408" s="40"/>
      <c r="H408" s="40"/>
      <c r="I408" s="224"/>
      <c r="J408" s="40"/>
      <c r="K408" s="40"/>
      <c r="L408" s="44"/>
      <c r="M408" s="225"/>
      <c r="N408" s="226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126</v>
      </c>
      <c r="AU408" s="17" t="s">
        <v>78</v>
      </c>
    </row>
    <row r="409" spans="1:47" s="2" customFormat="1" ht="12">
      <c r="A409" s="38"/>
      <c r="B409" s="39"/>
      <c r="C409" s="40"/>
      <c r="D409" s="227" t="s">
        <v>128</v>
      </c>
      <c r="E409" s="40"/>
      <c r="F409" s="228" t="s">
        <v>564</v>
      </c>
      <c r="G409" s="40"/>
      <c r="H409" s="40"/>
      <c r="I409" s="224"/>
      <c r="J409" s="40"/>
      <c r="K409" s="40"/>
      <c r="L409" s="44"/>
      <c r="M409" s="225"/>
      <c r="N409" s="226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128</v>
      </c>
      <c r="AU409" s="17" t="s">
        <v>78</v>
      </c>
    </row>
    <row r="410" spans="1:63" s="12" customFormat="1" ht="25.9" customHeight="1">
      <c r="A410" s="12"/>
      <c r="B410" s="195"/>
      <c r="C410" s="196"/>
      <c r="D410" s="197" t="s">
        <v>72</v>
      </c>
      <c r="E410" s="198" t="s">
        <v>565</v>
      </c>
      <c r="F410" s="198" t="s">
        <v>566</v>
      </c>
      <c r="G410" s="196"/>
      <c r="H410" s="196"/>
      <c r="I410" s="199"/>
      <c r="J410" s="200">
        <f>BK410</f>
        <v>0</v>
      </c>
      <c r="K410" s="196"/>
      <c r="L410" s="201"/>
      <c r="M410" s="202"/>
      <c r="N410" s="203"/>
      <c r="O410" s="203"/>
      <c r="P410" s="204">
        <f>SUM(P411:P412)</f>
        <v>0</v>
      </c>
      <c r="Q410" s="203"/>
      <c r="R410" s="204">
        <f>SUM(R411:R412)</f>
        <v>0</v>
      </c>
      <c r="S410" s="203"/>
      <c r="T410" s="205">
        <f>SUM(T411:T412)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6" t="s">
        <v>78</v>
      </c>
      <c r="AT410" s="207" t="s">
        <v>72</v>
      </c>
      <c r="AU410" s="207" t="s">
        <v>73</v>
      </c>
      <c r="AY410" s="206" t="s">
        <v>118</v>
      </c>
      <c r="BK410" s="208">
        <f>SUM(BK411:BK412)</f>
        <v>0</v>
      </c>
    </row>
    <row r="411" spans="1:65" s="2" customFormat="1" ht="24.15" customHeight="1">
      <c r="A411" s="38"/>
      <c r="B411" s="39"/>
      <c r="C411" s="209" t="s">
        <v>567</v>
      </c>
      <c r="D411" s="209" t="s">
        <v>119</v>
      </c>
      <c r="E411" s="210" t="s">
        <v>568</v>
      </c>
      <c r="F411" s="211" t="s">
        <v>569</v>
      </c>
      <c r="G411" s="212" t="s">
        <v>161</v>
      </c>
      <c r="H411" s="213">
        <v>305.714</v>
      </c>
      <c r="I411" s="214"/>
      <c r="J411" s="215">
        <f>ROUND(I411*H411,2)</f>
        <v>0</v>
      </c>
      <c r="K411" s="211" t="s">
        <v>1</v>
      </c>
      <c r="L411" s="44"/>
      <c r="M411" s="216" t="s">
        <v>1</v>
      </c>
      <c r="N411" s="217" t="s">
        <v>38</v>
      </c>
      <c r="O411" s="91"/>
      <c r="P411" s="218">
        <f>O411*H411</f>
        <v>0</v>
      </c>
      <c r="Q411" s="218">
        <v>0</v>
      </c>
      <c r="R411" s="218">
        <f>Q411*H411</f>
        <v>0</v>
      </c>
      <c r="S411" s="218">
        <v>0</v>
      </c>
      <c r="T411" s="219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0" t="s">
        <v>124</v>
      </c>
      <c r="AT411" s="220" t="s">
        <v>119</v>
      </c>
      <c r="AU411" s="220" t="s">
        <v>78</v>
      </c>
      <c r="AY411" s="17" t="s">
        <v>118</v>
      </c>
      <c r="BE411" s="221">
        <f>IF(N411="základní",J411,0)</f>
        <v>0</v>
      </c>
      <c r="BF411" s="221">
        <f>IF(N411="snížená",J411,0)</f>
        <v>0</v>
      </c>
      <c r="BG411" s="221">
        <f>IF(N411="zákl. přenesená",J411,0)</f>
        <v>0</v>
      </c>
      <c r="BH411" s="221">
        <f>IF(N411="sníž. přenesená",J411,0)</f>
        <v>0</v>
      </c>
      <c r="BI411" s="221">
        <f>IF(N411="nulová",J411,0)</f>
        <v>0</v>
      </c>
      <c r="BJ411" s="17" t="s">
        <v>78</v>
      </c>
      <c r="BK411" s="221">
        <f>ROUND(I411*H411,2)</f>
        <v>0</v>
      </c>
      <c r="BL411" s="17" t="s">
        <v>124</v>
      </c>
      <c r="BM411" s="220" t="s">
        <v>570</v>
      </c>
    </row>
    <row r="412" spans="1:47" s="2" customFormat="1" ht="12">
      <c r="A412" s="38"/>
      <c r="B412" s="39"/>
      <c r="C412" s="40"/>
      <c r="D412" s="222" t="s">
        <v>126</v>
      </c>
      <c r="E412" s="40"/>
      <c r="F412" s="223" t="s">
        <v>569</v>
      </c>
      <c r="G412" s="40"/>
      <c r="H412" s="40"/>
      <c r="I412" s="224"/>
      <c r="J412" s="40"/>
      <c r="K412" s="40"/>
      <c r="L412" s="44"/>
      <c r="M412" s="225"/>
      <c r="N412" s="226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126</v>
      </c>
      <c r="AU412" s="17" t="s">
        <v>78</v>
      </c>
    </row>
    <row r="413" spans="1:63" s="12" customFormat="1" ht="25.9" customHeight="1">
      <c r="A413" s="12"/>
      <c r="B413" s="195"/>
      <c r="C413" s="196"/>
      <c r="D413" s="197" t="s">
        <v>72</v>
      </c>
      <c r="E413" s="198" t="s">
        <v>571</v>
      </c>
      <c r="F413" s="198" t="s">
        <v>572</v>
      </c>
      <c r="G413" s="196"/>
      <c r="H413" s="196"/>
      <c r="I413" s="199"/>
      <c r="J413" s="200">
        <f>BK413</f>
        <v>0</v>
      </c>
      <c r="K413" s="196"/>
      <c r="L413" s="201"/>
      <c r="M413" s="202"/>
      <c r="N413" s="203"/>
      <c r="O413" s="203"/>
      <c r="P413" s="204">
        <f>SUM(P414:P418)</f>
        <v>0</v>
      </c>
      <c r="Q413" s="203"/>
      <c r="R413" s="204">
        <f>SUM(R414:R418)</f>
        <v>0</v>
      </c>
      <c r="S413" s="203"/>
      <c r="T413" s="205">
        <f>SUM(T414:T418)</f>
        <v>0.164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6" t="s">
        <v>80</v>
      </c>
      <c r="AT413" s="207" t="s">
        <v>72</v>
      </c>
      <c r="AU413" s="207" t="s">
        <v>73</v>
      </c>
      <c r="AY413" s="206" t="s">
        <v>118</v>
      </c>
      <c r="BK413" s="208">
        <f>SUM(BK414:BK418)</f>
        <v>0</v>
      </c>
    </row>
    <row r="414" spans="1:65" s="2" customFormat="1" ht="16.5" customHeight="1">
      <c r="A414" s="38"/>
      <c r="B414" s="39"/>
      <c r="C414" s="209" t="s">
        <v>573</v>
      </c>
      <c r="D414" s="209" t="s">
        <v>119</v>
      </c>
      <c r="E414" s="210" t="s">
        <v>574</v>
      </c>
      <c r="F414" s="211" t="s">
        <v>575</v>
      </c>
      <c r="G414" s="212" t="s">
        <v>122</v>
      </c>
      <c r="H414" s="213">
        <v>41</v>
      </c>
      <c r="I414" s="214"/>
      <c r="J414" s="215">
        <f>ROUND(I414*H414,2)</f>
        <v>0</v>
      </c>
      <c r="K414" s="211" t="s">
        <v>1</v>
      </c>
      <c r="L414" s="44"/>
      <c r="M414" s="216" t="s">
        <v>1</v>
      </c>
      <c r="N414" s="217" t="s">
        <v>38</v>
      </c>
      <c r="O414" s="91"/>
      <c r="P414" s="218">
        <f>O414*H414</f>
        <v>0</v>
      </c>
      <c r="Q414" s="218">
        <v>0</v>
      </c>
      <c r="R414" s="218">
        <f>Q414*H414</f>
        <v>0</v>
      </c>
      <c r="S414" s="218">
        <v>0.004</v>
      </c>
      <c r="T414" s="219">
        <f>S414*H414</f>
        <v>0.164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0" t="s">
        <v>216</v>
      </c>
      <c r="AT414" s="220" t="s">
        <v>119</v>
      </c>
      <c r="AU414" s="220" t="s">
        <v>78</v>
      </c>
      <c r="AY414" s="17" t="s">
        <v>118</v>
      </c>
      <c r="BE414" s="221">
        <f>IF(N414="základní",J414,0)</f>
        <v>0</v>
      </c>
      <c r="BF414" s="221">
        <f>IF(N414="snížená",J414,0)</f>
        <v>0</v>
      </c>
      <c r="BG414" s="221">
        <f>IF(N414="zákl. přenesená",J414,0)</f>
        <v>0</v>
      </c>
      <c r="BH414" s="221">
        <f>IF(N414="sníž. přenesená",J414,0)</f>
        <v>0</v>
      </c>
      <c r="BI414" s="221">
        <f>IF(N414="nulová",J414,0)</f>
        <v>0</v>
      </c>
      <c r="BJ414" s="17" t="s">
        <v>78</v>
      </c>
      <c r="BK414" s="221">
        <f>ROUND(I414*H414,2)</f>
        <v>0</v>
      </c>
      <c r="BL414" s="17" t="s">
        <v>216</v>
      </c>
      <c r="BM414" s="220" t="s">
        <v>576</v>
      </c>
    </row>
    <row r="415" spans="1:47" s="2" customFormat="1" ht="12">
      <c r="A415" s="38"/>
      <c r="B415" s="39"/>
      <c r="C415" s="40"/>
      <c r="D415" s="222" t="s">
        <v>126</v>
      </c>
      <c r="E415" s="40"/>
      <c r="F415" s="223" t="s">
        <v>575</v>
      </c>
      <c r="G415" s="40"/>
      <c r="H415" s="40"/>
      <c r="I415" s="224"/>
      <c r="J415" s="40"/>
      <c r="K415" s="40"/>
      <c r="L415" s="44"/>
      <c r="M415" s="225"/>
      <c r="N415" s="226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126</v>
      </c>
      <c r="AU415" s="17" t="s">
        <v>78</v>
      </c>
    </row>
    <row r="416" spans="1:65" s="2" customFormat="1" ht="24.15" customHeight="1">
      <c r="A416" s="38"/>
      <c r="B416" s="39"/>
      <c r="C416" s="209" t="s">
        <v>577</v>
      </c>
      <c r="D416" s="209" t="s">
        <v>119</v>
      </c>
      <c r="E416" s="210" t="s">
        <v>578</v>
      </c>
      <c r="F416" s="211" t="s">
        <v>579</v>
      </c>
      <c r="G416" s="212" t="s">
        <v>122</v>
      </c>
      <c r="H416" s="213">
        <v>63</v>
      </c>
      <c r="I416" s="214"/>
      <c r="J416" s="215">
        <f>ROUND(I416*H416,2)</f>
        <v>0</v>
      </c>
      <c r="K416" s="211" t="s">
        <v>1</v>
      </c>
      <c r="L416" s="44"/>
      <c r="M416" s="216" t="s">
        <v>1</v>
      </c>
      <c r="N416" s="217" t="s">
        <v>38</v>
      </c>
      <c r="O416" s="91"/>
      <c r="P416" s="218">
        <f>O416*H416</f>
        <v>0</v>
      </c>
      <c r="Q416" s="218">
        <v>0</v>
      </c>
      <c r="R416" s="218">
        <f>Q416*H416</f>
        <v>0</v>
      </c>
      <c r="S416" s="218">
        <v>0</v>
      </c>
      <c r="T416" s="219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0" t="s">
        <v>216</v>
      </c>
      <c r="AT416" s="220" t="s">
        <v>119</v>
      </c>
      <c r="AU416" s="220" t="s">
        <v>78</v>
      </c>
      <c r="AY416" s="17" t="s">
        <v>118</v>
      </c>
      <c r="BE416" s="221">
        <f>IF(N416="základní",J416,0)</f>
        <v>0</v>
      </c>
      <c r="BF416" s="221">
        <f>IF(N416="snížená",J416,0)</f>
        <v>0</v>
      </c>
      <c r="BG416" s="221">
        <f>IF(N416="zákl. přenesená",J416,0)</f>
        <v>0</v>
      </c>
      <c r="BH416" s="221">
        <f>IF(N416="sníž. přenesená",J416,0)</f>
        <v>0</v>
      </c>
      <c r="BI416" s="221">
        <f>IF(N416="nulová",J416,0)</f>
        <v>0</v>
      </c>
      <c r="BJ416" s="17" t="s">
        <v>78</v>
      </c>
      <c r="BK416" s="221">
        <f>ROUND(I416*H416,2)</f>
        <v>0</v>
      </c>
      <c r="BL416" s="17" t="s">
        <v>216</v>
      </c>
      <c r="BM416" s="220" t="s">
        <v>580</v>
      </c>
    </row>
    <row r="417" spans="1:47" s="2" customFormat="1" ht="12">
      <c r="A417" s="38"/>
      <c r="B417" s="39"/>
      <c r="C417" s="40"/>
      <c r="D417" s="222" t="s">
        <v>126</v>
      </c>
      <c r="E417" s="40"/>
      <c r="F417" s="223" t="s">
        <v>579</v>
      </c>
      <c r="G417" s="40"/>
      <c r="H417" s="40"/>
      <c r="I417" s="224"/>
      <c r="J417" s="40"/>
      <c r="K417" s="40"/>
      <c r="L417" s="44"/>
      <c r="M417" s="225"/>
      <c r="N417" s="226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126</v>
      </c>
      <c r="AU417" s="17" t="s">
        <v>78</v>
      </c>
    </row>
    <row r="418" spans="1:47" s="2" customFormat="1" ht="12">
      <c r="A418" s="38"/>
      <c r="B418" s="39"/>
      <c r="C418" s="40"/>
      <c r="D418" s="222" t="s">
        <v>581</v>
      </c>
      <c r="E418" s="40"/>
      <c r="F418" s="271" t="s">
        <v>582</v>
      </c>
      <c r="G418" s="40"/>
      <c r="H418" s="40"/>
      <c r="I418" s="224"/>
      <c r="J418" s="40"/>
      <c r="K418" s="40"/>
      <c r="L418" s="44"/>
      <c r="M418" s="225"/>
      <c r="N418" s="226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581</v>
      </c>
      <c r="AU418" s="17" t="s">
        <v>78</v>
      </c>
    </row>
    <row r="419" spans="1:63" s="12" customFormat="1" ht="25.9" customHeight="1">
      <c r="A419" s="12"/>
      <c r="B419" s="195"/>
      <c r="C419" s="196"/>
      <c r="D419" s="197" t="s">
        <v>72</v>
      </c>
      <c r="E419" s="198" t="s">
        <v>583</v>
      </c>
      <c r="F419" s="198" t="s">
        <v>584</v>
      </c>
      <c r="G419" s="196"/>
      <c r="H419" s="196"/>
      <c r="I419" s="199"/>
      <c r="J419" s="200">
        <f>BK419</f>
        <v>0</v>
      </c>
      <c r="K419" s="196"/>
      <c r="L419" s="201"/>
      <c r="M419" s="202"/>
      <c r="N419" s="203"/>
      <c r="O419" s="203"/>
      <c r="P419" s="204">
        <f>P420</f>
        <v>0</v>
      </c>
      <c r="Q419" s="203"/>
      <c r="R419" s="204">
        <f>R420</f>
        <v>1.551612</v>
      </c>
      <c r="S419" s="203"/>
      <c r="T419" s="205">
        <f>T420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6" t="s">
        <v>80</v>
      </c>
      <c r="AT419" s="207" t="s">
        <v>72</v>
      </c>
      <c r="AU419" s="207" t="s">
        <v>73</v>
      </c>
      <c r="AY419" s="206" t="s">
        <v>118</v>
      </c>
      <c r="BK419" s="208">
        <f>BK420</f>
        <v>0</v>
      </c>
    </row>
    <row r="420" spans="1:63" s="12" customFormat="1" ht="22.8" customHeight="1">
      <c r="A420" s="12"/>
      <c r="B420" s="195"/>
      <c r="C420" s="196"/>
      <c r="D420" s="197" t="s">
        <v>72</v>
      </c>
      <c r="E420" s="272" t="s">
        <v>585</v>
      </c>
      <c r="F420" s="272" t="s">
        <v>586</v>
      </c>
      <c r="G420" s="196"/>
      <c r="H420" s="196"/>
      <c r="I420" s="199"/>
      <c r="J420" s="273">
        <f>BK420</f>
        <v>0</v>
      </c>
      <c r="K420" s="196"/>
      <c r="L420" s="201"/>
      <c r="M420" s="202"/>
      <c r="N420" s="203"/>
      <c r="O420" s="203"/>
      <c r="P420" s="204">
        <f>SUM(P421:P444)</f>
        <v>0</v>
      </c>
      <c r="Q420" s="203"/>
      <c r="R420" s="204">
        <f>SUM(R421:R444)</f>
        <v>1.551612</v>
      </c>
      <c r="S420" s="203"/>
      <c r="T420" s="205">
        <f>SUM(T421:T444)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06" t="s">
        <v>80</v>
      </c>
      <c r="AT420" s="207" t="s">
        <v>72</v>
      </c>
      <c r="AU420" s="207" t="s">
        <v>78</v>
      </c>
      <c r="AY420" s="206" t="s">
        <v>118</v>
      </c>
      <c r="BK420" s="208">
        <f>SUM(BK421:BK444)</f>
        <v>0</v>
      </c>
    </row>
    <row r="421" spans="1:65" s="2" customFormat="1" ht="24.15" customHeight="1">
      <c r="A421" s="38"/>
      <c r="B421" s="39"/>
      <c r="C421" s="209" t="s">
        <v>587</v>
      </c>
      <c r="D421" s="209" t="s">
        <v>119</v>
      </c>
      <c r="E421" s="210" t="s">
        <v>588</v>
      </c>
      <c r="F421" s="211" t="s">
        <v>589</v>
      </c>
      <c r="G421" s="212" t="s">
        <v>122</v>
      </c>
      <c r="H421" s="213">
        <v>35.1</v>
      </c>
      <c r="I421" s="214"/>
      <c r="J421" s="215">
        <f>ROUND(I421*H421,2)</f>
        <v>0</v>
      </c>
      <c r="K421" s="211" t="s">
        <v>123</v>
      </c>
      <c r="L421" s="44"/>
      <c r="M421" s="216" t="s">
        <v>1</v>
      </c>
      <c r="N421" s="217" t="s">
        <v>38</v>
      </c>
      <c r="O421" s="91"/>
      <c r="P421" s="218">
        <f>O421*H421</f>
        <v>0</v>
      </c>
      <c r="Q421" s="218">
        <v>0</v>
      </c>
      <c r="R421" s="218">
        <f>Q421*H421</f>
        <v>0</v>
      </c>
      <c r="S421" s="218">
        <v>0</v>
      </c>
      <c r="T421" s="219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0" t="s">
        <v>216</v>
      </c>
      <c r="AT421" s="220" t="s">
        <v>119</v>
      </c>
      <c r="AU421" s="220" t="s">
        <v>80</v>
      </c>
      <c r="AY421" s="17" t="s">
        <v>118</v>
      </c>
      <c r="BE421" s="221">
        <f>IF(N421="základní",J421,0)</f>
        <v>0</v>
      </c>
      <c r="BF421" s="221">
        <f>IF(N421="snížená",J421,0)</f>
        <v>0</v>
      </c>
      <c r="BG421" s="221">
        <f>IF(N421="zákl. přenesená",J421,0)</f>
        <v>0</v>
      </c>
      <c r="BH421" s="221">
        <f>IF(N421="sníž. přenesená",J421,0)</f>
        <v>0</v>
      </c>
      <c r="BI421" s="221">
        <f>IF(N421="nulová",J421,0)</f>
        <v>0</v>
      </c>
      <c r="BJ421" s="17" t="s">
        <v>78</v>
      </c>
      <c r="BK421" s="221">
        <f>ROUND(I421*H421,2)</f>
        <v>0</v>
      </c>
      <c r="BL421" s="17" t="s">
        <v>216</v>
      </c>
      <c r="BM421" s="220" t="s">
        <v>590</v>
      </c>
    </row>
    <row r="422" spans="1:47" s="2" customFormat="1" ht="12">
      <c r="A422" s="38"/>
      <c r="B422" s="39"/>
      <c r="C422" s="40"/>
      <c r="D422" s="222" t="s">
        <v>126</v>
      </c>
      <c r="E422" s="40"/>
      <c r="F422" s="223" t="s">
        <v>591</v>
      </c>
      <c r="G422" s="40"/>
      <c r="H422" s="40"/>
      <c r="I422" s="224"/>
      <c r="J422" s="40"/>
      <c r="K422" s="40"/>
      <c r="L422" s="44"/>
      <c r="M422" s="225"/>
      <c r="N422" s="226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126</v>
      </c>
      <c r="AU422" s="17" t="s">
        <v>80</v>
      </c>
    </row>
    <row r="423" spans="1:47" s="2" customFormat="1" ht="12">
      <c r="A423" s="38"/>
      <c r="B423" s="39"/>
      <c r="C423" s="40"/>
      <c r="D423" s="227" t="s">
        <v>128</v>
      </c>
      <c r="E423" s="40"/>
      <c r="F423" s="228" t="s">
        <v>592</v>
      </c>
      <c r="G423" s="40"/>
      <c r="H423" s="40"/>
      <c r="I423" s="224"/>
      <c r="J423" s="40"/>
      <c r="K423" s="40"/>
      <c r="L423" s="44"/>
      <c r="M423" s="225"/>
      <c r="N423" s="226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128</v>
      </c>
      <c r="AU423" s="17" t="s">
        <v>80</v>
      </c>
    </row>
    <row r="424" spans="1:65" s="2" customFormat="1" ht="16.5" customHeight="1">
      <c r="A424" s="38"/>
      <c r="B424" s="39"/>
      <c r="C424" s="251" t="s">
        <v>593</v>
      </c>
      <c r="D424" s="251" t="s">
        <v>158</v>
      </c>
      <c r="E424" s="252" t="s">
        <v>594</v>
      </c>
      <c r="F424" s="253" t="s">
        <v>595</v>
      </c>
      <c r="G424" s="254" t="s">
        <v>161</v>
      </c>
      <c r="H424" s="255">
        <v>1.509</v>
      </c>
      <c r="I424" s="256"/>
      <c r="J424" s="257">
        <f>ROUND(I424*H424,2)</f>
        <v>0</v>
      </c>
      <c r="K424" s="253" t="s">
        <v>123</v>
      </c>
      <c r="L424" s="258"/>
      <c r="M424" s="259" t="s">
        <v>1</v>
      </c>
      <c r="N424" s="260" t="s">
        <v>38</v>
      </c>
      <c r="O424" s="91"/>
      <c r="P424" s="218">
        <f>O424*H424</f>
        <v>0</v>
      </c>
      <c r="Q424" s="218">
        <v>1</v>
      </c>
      <c r="R424" s="218">
        <f>Q424*H424</f>
        <v>1.509</v>
      </c>
      <c r="S424" s="218">
        <v>0</v>
      </c>
      <c r="T424" s="219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0" t="s">
        <v>308</v>
      </c>
      <c r="AT424" s="220" t="s">
        <v>158</v>
      </c>
      <c r="AU424" s="220" t="s">
        <v>80</v>
      </c>
      <c r="AY424" s="17" t="s">
        <v>118</v>
      </c>
      <c r="BE424" s="221">
        <f>IF(N424="základní",J424,0)</f>
        <v>0</v>
      </c>
      <c r="BF424" s="221">
        <f>IF(N424="snížená",J424,0)</f>
        <v>0</v>
      </c>
      <c r="BG424" s="221">
        <f>IF(N424="zákl. přenesená",J424,0)</f>
        <v>0</v>
      </c>
      <c r="BH424" s="221">
        <f>IF(N424="sníž. přenesená",J424,0)</f>
        <v>0</v>
      </c>
      <c r="BI424" s="221">
        <f>IF(N424="nulová",J424,0)</f>
        <v>0</v>
      </c>
      <c r="BJ424" s="17" t="s">
        <v>78</v>
      </c>
      <c r="BK424" s="221">
        <f>ROUND(I424*H424,2)</f>
        <v>0</v>
      </c>
      <c r="BL424" s="17" t="s">
        <v>216</v>
      </c>
      <c r="BM424" s="220" t="s">
        <v>596</v>
      </c>
    </row>
    <row r="425" spans="1:47" s="2" customFormat="1" ht="12">
      <c r="A425" s="38"/>
      <c r="B425" s="39"/>
      <c r="C425" s="40"/>
      <c r="D425" s="222" t="s">
        <v>126</v>
      </c>
      <c r="E425" s="40"/>
      <c r="F425" s="223" t="s">
        <v>595</v>
      </c>
      <c r="G425" s="40"/>
      <c r="H425" s="40"/>
      <c r="I425" s="224"/>
      <c r="J425" s="40"/>
      <c r="K425" s="40"/>
      <c r="L425" s="44"/>
      <c r="M425" s="225"/>
      <c r="N425" s="226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126</v>
      </c>
      <c r="AU425" s="17" t="s">
        <v>80</v>
      </c>
    </row>
    <row r="426" spans="1:51" s="13" customFormat="1" ht="12">
      <c r="A426" s="13"/>
      <c r="B426" s="229"/>
      <c r="C426" s="230"/>
      <c r="D426" s="222" t="s">
        <v>130</v>
      </c>
      <c r="E426" s="230"/>
      <c r="F426" s="232" t="s">
        <v>597</v>
      </c>
      <c r="G426" s="230"/>
      <c r="H426" s="233">
        <v>1.509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9" t="s">
        <v>130</v>
      </c>
      <c r="AU426" s="239" t="s">
        <v>80</v>
      </c>
      <c r="AV426" s="13" t="s">
        <v>80</v>
      </c>
      <c r="AW426" s="13" t="s">
        <v>4</v>
      </c>
      <c r="AX426" s="13" t="s">
        <v>78</v>
      </c>
      <c r="AY426" s="239" t="s">
        <v>118</v>
      </c>
    </row>
    <row r="427" spans="1:65" s="2" customFormat="1" ht="24.15" customHeight="1">
      <c r="A427" s="38"/>
      <c r="B427" s="39"/>
      <c r="C427" s="209" t="s">
        <v>598</v>
      </c>
      <c r="D427" s="209" t="s">
        <v>119</v>
      </c>
      <c r="E427" s="210" t="s">
        <v>599</v>
      </c>
      <c r="F427" s="211" t="s">
        <v>600</v>
      </c>
      <c r="G427" s="212" t="s">
        <v>122</v>
      </c>
      <c r="H427" s="213">
        <v>35.1</v>
      </c>
      <c r="I427" s="214"/>
      <c r="J427" s="215">
        <f>ROUND(I427*H427,2)</f>
        <v>0</v>
      </c>
      <c r="K427" s="211" t="s">
        <v>123</v>
      </c>
      <c r="L427" s="44"/>
      <c r="M427" s="216" t="s">
        <v>1</v>
      </c>
      <c r="N427" s="217" t="s">
        <v>38</v>
      </c>
      <c r="O427" s="91"/>
      <c r="P427" s="218">
        <f>O427*H427</f>
        <v>0</v>
      </c>
      <c r="Q427" s="218">
        <v>0</v>
      </c>
      <c r="R427" s="218">
        <f>Q427*H427</f>
        <v>0</v>
      </c>
      <c r="S427" s="218">
        <v>0</v>
      </c>
      <c r="T427" s="219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0" t="s">
        <v>216</v>
      </c>
      <c r="AT427" s="220" t="s">
        <v>119</v>
      </c>
      <c r="AU427" s="220" t="s">
        <v>80</v>
      </c>
      <c r="AY427" s="17" t="s">
        <v>118</v>
      </c>
      <c r="BE427" s="221">
        <f>IF(N427="základní",J427,0)</f>
        <v>0</v>
      </c>
      <c r="BF427" s="221">
        <f>IF(N427="snížená",J427,0)</f>
        <v>0</v>
      </c>
      <c r="BG427" s="221">
        <f>IF(N427="zákl. přenesená",J427,0)</f>
        <v>0</v>
      </c>
      <c r="BH427" s="221">
        <f>IF(N427="sníž. přenesená",J427,0)</f>
        <v>0</v>
      </c>
      <c r="BI427" s="221">
        <f>IF(N427="nulová",J427,0)</f>
        <v>0</v>
      </c>
      <c r="BJ427" s="17" t="s">
        <v>78</v>
      </c>
      <c r="BK427" s="221">
        <f>ROUND(I427*H427,2)</f>
        <v>0</v>
      </c>
      <c r="BL427" s="17" t="s">
        <v>216</v>
      </c>
      <c r="BM427" s="220" t="s">
        <v>601</v>
      </c>
    </row>
    <row r="428" spans="1:47" s="2" customFormat="1" ht="12">
      <c r="A428" s="38"/>
      <c r="B428" s="39"/>
      <c r="C428" s="40"/>
      <c r="D428" s="222" t="s">
        <v>126</v>
      </c>
      <c r="E428" s="40"/>
      <c r="F428" s="223" t="s">
        <v>602</v>
      </c>
      <c r="G428" s="40"/>
      <c r="H428" s="40"/>
      <c r="I428" s="224"/>
      <c r="J428" s="40"/>
      <c r="K428" s="40"/>
      <c r="L428" s="44"/>
      <c r="M428" s="225"/>
      <c r="N428" s="226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126</v>
      </c>
      <c r="AU428" s="17" t="s">
        <v>80</v>
      </c>
    </row>
    <row r="429" spans="1:47" s="2" customFormat="1" ht="12">
      <c r="A429" s="38"/>
      <c r="B429" s="39"/>
      <c r="C429" s="40"/>
      <c r="D429" s="227" t="s">
        <v>128</v>
      </c>
      <c r="E429" s="40"/>
      <c r="F429" s="228" t="s">
        <v>603</v>
      </c>
      <c r="G429" s="40"/>
      <c r="H429" s="40"/>
      <c r="I429" s="224"/>
      <c r="J429" s="40"/>
      <c r="K429" s="40"/>
      <c r="L429" s="44"/>
      <c r="M429" s="225"/>
      <c r="N429" s="226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128</v>
      </c>
      <c r="AU429" s="17" t="s">
        <v>80</v>
      </c>
    </row>
    <row r="430" spans="1:65" s="2" customFormat="1" ht="21.75" customHeight="1">
      <c r="A430" s="38"/>
      <c r="B430" s="39"/>
      <c r="C430" s="251" t="s">
        <v>604</v>
      </c>
      <c r="D430" s="251" t="s">
        <v>158</v>
      </c>
      <c r="E430" s="252" t="s">
        <v>605</v>
      </c>
      <c r="F430" s="253" t="s">
        <v>606</v>
      </c>
      <c r="G430" s="254" t="s">
        <v>180</v>
      </c>
      <c r="H430" s="255">
        <v>24.395</v>
      </c>
      <c r="I430" s="256"/>
      <c r="J430" s="257">
        <f>ROUND(I430*H430,2)</f>
        <v>0</v>
      </c>
      <c r="K430" s="253" t="s">
        <v>123</v>
      </c>
      <c r="L430" s="258"/>
      <c r="M430" s="259" t="s">
        <v>1</v>
      </c>
      <c r="N430" s="260" t="s">
        <v>38</v>
      </c>
      <c r="O430" s="91"/>
      <c r="P430" s="218">
        <f>O430*H430</f>
        <v>0</v>
      </c>
      <c r="Q430" s="218">
        <v>0.001</v>
      </c>
      <c r="R430" s="218">
        <f>Q430*H430</f>
        <v>0.024395</v>
      </c>
      <c r="S430" s="218">
        <v>0</v>
      </c>
      <c r="T430" s="219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0" t="s">
        <v>308</v>
      </c>
      <c r="AT430" s="220" t="s">
        <v>158</v>
      </c>
      <c r="AU430" s="220" t="s">
        <v>80</v>
      </c>
      <c r="AY430" s="17" t="s">
        <v>118</v>
      </c>
      <c r="BE430" s="221">
        <f>IF(N430="základní",J430,0)</f>
        <v>0</v>
      </c>
      <c r="BF430" s="221">
        <f>IF(N430="snížená",J430,0)</f>
        <v>0</v>
      </c>
      <c r="BG430" s="221">
        <f>IF(N430="zákl. přenesená",J430,0)</f>
        <v>0</v>
      </c>
      <c r="BH430" s="221">
        <f>IF(N430="sníž. přenesená",J430,0)</f>
        <v>0</v>
      </c>
      <c r="BI430" s="221">
        <f>IF(N430="nulová",J430,0)</f>
        <v>0</v>
      </c>
      <c r="BJ430" s="17" t="s">
        <v>78</v>
      </c>
      <c r="BK430" s="221">
        <f>ROUND(I430*H430,2)</f>
        <v>0</v>
      </c>
      <c r="BL430" s="17" t="s">
        <v>216</v>
      </c>
      <c r="BM430" s="220" t="s">
        <v>607</v>
      </c>
    </row>
    <row r="431" spans="1:47" s="2" customFormat="1" ht="12">
      <c r="A431" s="38"/>
      <c r="B431" s="39"/>
      <c r="C431" s="40"/>
      <c r="D431" s="222" t="s">
        <v>126</v>
      </c>
      <c r="E431" s="40"/>
      <c r="F431" s="223" t="s">
        <v>606</v>
      </c>
      <c r="G431" s="40"/>
      <c r="H431" s="40"/>
      <c r="I431" s="224"/>
      <c r="J431" s="40"/>
      <c r="K431" s="40"/>
      <c r="L431" s="44"/>
      <c r="M431" s="225"/>
      <c r="N431" s="226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126</v>
      </c>
      <c r="AU431" s="17" t="s">
        <v>80</v>
      </c>
    </row>
    <row r="432" spans="1:51" s="13" customFormat="1" ht="12">
      <c r="A432" s="13"/>
      <c r="B432" s="229"/>
      <c r="C432" s="230"/>
      <c r="D432" s="222" t="s">
        <v>130</v>
      </c>
      <c r="E432" s="230"/>
      <c r="F432" s="232" t="s">
        <v>608</v>
      </c>
      <c r="G432" s="230"/>
      <c r="H432" s="233">
        <v>24.395</v>
      </c>
      <c r="I432" s="234"/>
      <c r="J432" s="230"/>
      <c r="K432" s="230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130</v>
      </c>
      <c r="AU432" s="239" t="s">
        <v>80</v>
      </c>
      <c r="AV432" s="13" t="s">
        <v>80</v>
      </c>
      <c r="AW432" s="13" t="s">
        <v>4</v>
      </c>
      <c r="AX432" s="13" t="s">
        <v>78</v>
      </c>
      <c r="AY432" s="239" t="s">
        <v>118</v>
      </c>
    </row>
    <row r="433" spans="1:65" s="2" customFormat="1" ht="24.15" customHeight="1">
      <c r="A433" s="38"/>
      <c r="B433" s="39"/>
      <c r="C433" s="209" t="s">
        <v>609</v>
      </c>
      <c r="D433" s="209" t="s">
        <v>119</v>
      </c>
      <c r="E433" s="210" t="s">
        <v>610</v>
      </c>
      <c r="F433" s="211" t="s">
        <v>611</v>
      </c>
      <c r="G433" s="212" t="s">
        <v>122</v>
      </c>
      <c r="H433" s="213">
        <v>35.1</v>
      </c>
      <c r="I433" s="214"/>
      <c r="J433" s="215">
        <f>ROUND(I433*H433,2)</f>
        <v>0</v>
      </c>
      <c r="K433" s="211" t="s">
        <v>123</v>
      </c>
      <c r="L433" s="44"/>
      <c r="M433" s="216" t="s">
        <v>1</v>
      </c>
      <c r="N433" s="217" t="s">
        <v>38</v>
      </c>
      <c r="O433" s="91"/>
      <c r="P433" s="218">
        <f>O433*H433</f>
        <v>0</v>
      </c>
      <c r="Q433" s="218">
        <v>0</v>
      </c>
      <c r="R433" s="218">
        <f>Q433*H433</f>
        <v>0</v>
      </c>
      <c r="S433" s="218">
        <v>0</v>
      </c>
      <c r="T433" s="219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0" t="s">
        <v>216</v>
      </c>
      <c r="AT433" s="220" t="s">
        <v>119</v>
      </c>
      <c r="AU433" s="220" t="s">
        <v>80</v>
      </c>
      <c r="AY433" s="17" t="s">
        <v>118</v>
      </c>
      <c r="BE433" s="221">
        <f>IF(N433="základní",J433,0)</f>
        <v>0</v>
      </c>
      <c r="BF433" s="221">
        <f>IF(N433="snížená",J433,0)</f>
        <v>0</v>
      </c>
      <c r="BG433" s="221">
        <f>IF(N433="zákl. přenesená",J433,0)</f>
        <v>0</v>
      </c>
      <c r="BH433" s="221">
        <f>IF(N433="sníž. přenesená",J433,0)</f>
        <v>0</v>
      </c>
      <c r="BI433" s="221">
        <f>IF(N433="nulová",J433,0)</f>
        <v>0</v>
      </c>
      <c r="BJ433" s="17" t="s">
        <v>78</v>
      </c>
      <c r="BK433" s="221">
        <f>ROUND(I433*H433,2)</f>
        <v>0</v>
      </c>
      <c r="BL433" s="17" t="s">
        <v>216</v>
      </c>
      <c r="BM433" s="220" t="s">
        <v>612</v>
      </c>
    </row>
    <row r="434" spans="1:47" s="2" customFormat="1" ht="12">
      <c r="A434" s="38"/>
      <c r="B434" s="39"/>
      <c r="C434" s="40"/>
      <c r="D434" s="222" t="s">
        <v>126</v>
      </c>
      <c r="E434" s="40"/>
      <c r="F434" s="223" t="s">
        <v>613</v>
      </c>
      <c r="G434" s="40"/>
      <c r="H434" s="40"/>
      <c r="I434" s="224"/>
      <c r="J434" s="40"/>
      <c r="K434" s="40"/>
      <c r="L434" s="44"/>
      <c r="M434" s="225"/>
      <c r="N434" s="226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126</v>
      </c>
      <c r="AU434" s="17" t="s">
        <v>80</v>
      </c>
    </row>
    <row r="435" spans="1:47" s="2" customFormat="1" ht="12">
      <c r="A435" s="38"/>
      <c r="B435" s="39"/>
      <c r="C435" s="40"/>
      <c r="D435" s="227" t="s">
        <v>128</v>
      </c>
      <c r="E435" s="40"/>
      <c r="F435" s="228" t="s">
        <v>614</v>
      </c>
      <c r="G435" s="40"/>
      <c r="H435" s="40"/>
      <c r="I435" s="224"/>
      <c r="J435" s="40"/>
      <c r="K435" s="40"/>
      <c r="L435" s="44"/>
      <c r="M435" s="225"/>
      <c r="N435" s="226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128</v>
      </c>
      <c r="AU435" s="17" t="s">
        <v>80</v>
      </c>
    </row>
    <row r="436" spans="1:65" s="2" customFormat="1" ht="24.15" customHeight="1">
      <c r="A436" s="38"/>
      <c r="B436" s="39"/>
      <c r="C436" s="251" t="s">
        <v>615</v>
      </c>
      <c r="D436" s="251" t="s">
        <v>158</v>
      </c>
      <c r="E436" s="252" t="s">
        <v>616</v>
      </c>
      <c r="F436" s="253" t="s">
        <v>617</v>
      </c>
      <c r="G436" s="254" t="s">
        <v>180</v>
      </c>
      <c r="H436" s="255">
        <v>6.002</v>
      </c>
      <c r="I436" s="256"/>
      <c r="J436" s="257">
        <f>ROUND(I436*H436,2)</f>
        <v>0</v>
      </c>
      <c r="K436" s="253" t="s">
        <v>123</v>
      </c>
      <c r="L436" s="258"/>
      <c r="M436" s="259" t="s">
        <v>1</v>
      </c>
      <c r="N436" s="260" t="s">
        <v>38</v>
      </c>
      <c r="O436" s="91"/>
      <c r="P436" s="218">
        <f>O436*H436</f>
        <v>0</v>
      </c>
      <c r="Q436" s="218">
        <v>0.001</v>
      </c>
      <c r="R436" s="218">
        <f>Q436*H436</f>
        <v>0.0060019999999999995</v>
      </c>
      <c r="S436" s="218">
        <v>0</v>
      </c>
      <c r="T436" s="219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0" t="s">
        <v>308</v>
      </c>
      <c r="AT436" s="220" t="s">
        <v>158</v>
      </c>
      <c r="AU436" s="220" t="s">
        <v>80</v>
      </c>
      <c r="AY436" s="17" t="s">
        <v>118</v>
      </c>
      <c r="BE436" s="221">
        <f>IF(N436="základní",J436,0)</f>
        <v>0</v>
      </c>
      <c r="BF436" s="221">
        <f>IF(N436="snížená",J436,0)</f>
        <v>0</v>
      </c>
      <c r="BG436" s="221">
        <f>IF(N436="zákl. přenesená",J436,0)</f>
        <v>0</v>
      </c>
      <c r="BH436" s="221">
        <f>IF(N436="sníž. přenesená",J436,0)</f>
        <v>0</v>
      </c>
      <c r="BI436" s="221">
        <f>IF(N436="nulová",J436,0)</f>
        <v>0</v>
      </c>
      <c r="BJ436" s="17" t="s">
        <v>78</v>
      </c>
      <c r="BK436" s="221">
        <f>ROUND(I436*H436,2)</f>
        <v>0</v>
      </c>
      <c r="BL436" s="17" t="s">
        <v>216</v>
      </c>
      <c r="BM436" s="220" t="s">
        <v>618</v>
      </c>
    </row>
    <row r="437" spans="1:47" s="2" customFormat="1" ht="12">
      <c r="A437" s="38"/>
      <c r="B437" s="39"/>
      <c r="C437" s="40"/>
      <c r="D437" s="222" t="s">
        <v>126</v>
      </c>
      <c r="E437" s="40"/>
      <c r="F437" s="223" t="s">
        <v>617</v>
      </c>
      <c r="G437" s="40"/>
      <c r="H437" s="40"/>
      <c r="I437" s="224"/>
      <c r="J437" s="40"/>
      <c r="K437" s="40"/>
      <c r="L437" s="44"/>
      <c r="M437" s="225"/>
      <c r="N437" s="226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126</v>
      </c>
      <c r="AU437" s="17" t="s">
        <v>80</v>
      </c>
    </row>
    <row r="438" spans="1:51" s="13" customFormat="1" ht="12">
      <c r="A438" s="13"/>
      <c r="B438" s="229"/>
      <c r="C438" s="230"/>
      <c r="D438" s="222" t="s">
        <v>130</v>
      </c>
      <c r="E438" s="230"/>
      <c r="F438" s="232" t="s">
        <v>619</v>
      </c>
      <c r="G438" s="230"/>
      <c r="H438" s="233">
        <v>6.002</v>
      </c>
      <c r="I438" s="234"/>
      <c r="J438" s="230"/>
      <c r="K438" s="230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130</v>
      </c>
      <c r="AU438" s="239" t="s">
        <v>80</v>
      </c>
      <c r="AV438" s="13" t="s">
        <v>80</v>
      </c>
      <c r="AW438" s="13" t="s">
        <v>4</v>
      </c>
      <c r="AX438" s="13" t="s">
        <v>78</v>
      </c>
      <c r="AY438" s="239" t="s">
        <v>118</v>
      </c>
    </row>
    <row r="439" spans="1:65" s="2" customFormat="1" ht="24.15" customHeight="1">
      <c r="A439" s="38"/>
      <c r="B439" s="39"/>
      <c r="C439" s="209" t="s">
        <v>620</v>
      </c>
      <c r="D439" s="209" t="s">
        <v>119</v>
      </c>
      <c r="E439" s="210" t="s">
        <v>621</v>
      </c>
      <c r="F439" s="211" t="s">
        <v>622</v>
      </c>
      <c r="G439" s="212" t="s">
        <v>122</v>
      </c>
      <c r="H439" s="213">
        <v>35.1</v>
      </c>
      <c r="I439" s="214"/>
      <c r="J439" s="215">
        <f>ROUND(I439*H439,2)</f>
        <v>0</v>
      </c>
      <c r="K439" s="211" t="s">
        <v>123</v>
      </c>
      <c r="L439" s="44"/>
      <c r="M439" s="216" t="s">
        <v>1</v>
      </c>
      <c r="N439" s="217" t="s">
        <v>38</v>
      </c>
      <c r="O439" s="91"/>
      <c r="P439" s="218">
        <f>O439*H439</f>
        <v>0</v>
      </c>
      <c r="Q439" s="218">
        <v>0</v>
      </c>
      <c r="R439" s="218">
        <f>Q439*H439</f>
        <v>0</v>
      </c>
      <c r="S439" s="218">
        <v>0</v>
      </c>
      <c r="T439" s="219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0" t="s">
        <v>216</v>
      </c>
      <c r="AT439" s="220" t="s">
        <v>119</v>
      </c>
      <c r="AU439" s="220" t="s">
        <v>80</v>
      </c>
      <c r="AY439" s="17" t="s">
        <v>118</v>
      </c>
      <c r="BE439" s="221">
        <f>IF(N439="základní",J439,0)</f>
        <v>0</v>
      </c>
      <c r="BF439" s="221">
        <f>IF(N439="snížená",J439,0)</f>
        <v>0</v>
      </c>
      <c r="BG439" s="221">
        <f>IF(N439="zákl. přenesená",J439,0)</f>
        <v>0</v>
      </c>
      <c r="BH439" s="221">
        <f>IF(N439="sníž. přenesená",J439,0)</f>
        <v>0</v>
      </c>
      <c r="BI439" s="221">
        <f>IF(N439="nulová",J439,0)</f>
        <v>0</v>
      </c>
      <c r="BJ439" s="17" t="s">
        <v>78</v>
      </c>
      <c r="BK439" s="221">
        <f>ROUND(I439*H439,2)</f>
        <v>0</v>
      </c>
      <c r="BL439" s="17" t="s">
        <v>216</v>
      </c>
      <c r="BM439" s="220" t="s">
        <v>623</v>
      </c>
    </row>
    <row r="440" spans="1:47" s="2" customFormat="1" ht="12">
      <c r="A440" s="38"/>
      <c r="B440" s="39"/>
      <c r="C440" s="40"/>
      <c r="D440" s="222" t="s">
        <v>126</v>
      </c>
      <c r="E440" s="40"/>
      <c r="F440" s="223" t="s">
        <v>624</v>
      </c>
      <c r="G440" s="40"/>
      <c r="H440" s="40"/>
      <c r="I440" s="224"/>
      <c r="J440" s="40"/>
      <c r="K440" s="40"/>
      <c r="L440" s="44"/>
      <c r="M440" s="225"/>
      <c r="N440" s="226"/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126</v>
      </c>
      <c r="AU440" s="17" t="s">
        <v>80</v>
      </c>
    </row>
    <row r="441" spans="1:47" s="2" customFormat="1" ht="12">
      <c r="A441" s="38"/>
      <c r="B441" s="39"/>
      <c r="C441" s="40"/>
      <c r="D441" s="227" t="s">
        <v>128</v>
      </c>
      <c r="E441" s="40"/>
      <c r="F441" s="228" t="s">
        <v>625</v>
      </c>
      <c r="G441" s="40"/>
      <c r="H441" s="40"/>
      <c r="I441" s="224"/>
      <c r="J441" s="40"/>
      <c r="K441" s="40"/>
      <c r="L441" s="44"/>
      <c r="M441" s="225"/>
      <c r="N441" s="226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128</v>
      </c>
      <c r="AU441" s="17" t="s">
        <v>80</v>
      </c>
    </row>
    <row r="442" spans="1:65" s="2" customFormat="1" ht="24.15" customHeight="1">
      <c r="A442" s="38"/>
      <c r="B442" s="39"/>
      <c r="C442" s="251" t="s">
        <v>626</v>
      </c>
      <c r="D442" s="251" t="s">
        <v>158</v>
      </c>
      <c r="E442" s="252" t="s">
        <v>627</v>
      </c>
      <c r="F442" s="253" t="s">
        <v>628</v>
      </c>
      <c r="G442" s="254" t="s">
        <v>180</v>
      </c>
      <c r="H442" s="255">
        <v>12.215</v>
      </c>
      <c r="I442" s="256"/>
      <c r="J442" s="257">
        <f>ROUND(I442*H442,2)</f>
        <v>0</v>
      </c>
      <c r="K442" s="253" t="s">
        <v>123</v>
      </c>
      <c r="L442" s="258"/>
      <c r="M442" s="259" t="s">
        <v>1</v>
      </c>
      <c r="N442" s="260" t="s">
        <v>38</v>
      </c>
      <c r="O442" s="91"/>
      <c r="P442" s="218">
        <f>O442*H442</f>
        <v>0</v>
      </c>
      <c r="Q442" s="218">
        <v>0.001</v>
      </c>
      <c r="R442" s="218">
        <f>Q442*H442</f>
        <v>0.012215</v>
      </c>
      <c r="S442" s="218">
        <v>0</v>
      </c>
      <c r="T442" s="219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0" t="s">
        <v>308</v>
      </c>
      <c r="AT442" s="220" t="s">
        <v>158</v>
      </c>
      <c r="AU442" s="220" t="s">
        <v>80</v>
      </c>
      <c r="AY442" s="17" t="s">
        <v>118</v>
      </c>
      <c r="BE442" s="221">
        <f>IF(N442="základní",J442,0)</f>
        <v>0</v>
      </c>
      <c r="BF442" s="221">
        <f>IF(N442="snížená",J442,0)</f>
        <v>0</v>
      </c>
      <c r="BG442" s="221">
        <f>IF(N442="zákl. přenesená",J442,0)</f>
        <v>0</v>
      </c>
      <c r="BH442" s="221">
        <f>IF(N442="sníž. přenesená",J442,0)</f>
        <v>0</v>
      </c>
      <c r="BI442" s="221">
        <f>IF(N442="nulová",J442,0)</f>
        <v>0</v>
      </c>
      <c r="BJ442" s="17" t="s">
        <v>78</v>
      </c>
      <c r="BK442" s="221">
        <f>ROUND(I442*H442,2)</f>
        <v>0</v>
      </c>
      <c r="BL442" s="17" t="s">
        <v>216</v>
      </c>
      <c r="BM442" s="220" t="s">
        <v>629</v>
      </c>
    </row>
    <row r="443" spans="1:47" s="2" customFormat="1" ht="12">
      <c r="A443" s="38"/>
      <c r="B443" s="39"/>
      <c r="C443" s="40"/>
      <c r="D443" s="222" t="s">
        <v>126</v>
      </c>
      <c r="E443" s="40"/>
      <c r="F443" s="223" t="s">
        <v>628</v>
      </c>
      <c r="G443" s="40"/>
      <c r="H443" s="40"/>
      <c r="I443" s="224"/>
      <c r="J443" s="40"/>
      <c r="K443" s="40"/>
      <c r="L443" s="44"/>
      <c r="M443" s="225"/>
      <c r="N443" s="226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126</v>
      </c>
      <c r="AU443" s="17" t="s">
        <v>80</v>
      </c>
    </row>
    <row r="444" spans="1:51" s="13" customFormat="1" ht="12">
      <c r="A444" s="13"/>
      <c r="B444" s="229"/>
      <c r="C444" s="230"/>
      <c r="D444" s="222" t="s">
        <v>130</v>
      </c>
      <c r="E444" s="230"/>
      <c r="F444" s="232" t="s">
        <v>630</v>
      </c>
      <c r="G444" s="230"/>
      <c r="H444" s="233">
        <v>12.215</v>
      </c>
      <c r="I444" s="234"/>
      <c r="J444" s="230"/>
      <c r="K444" s="230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130</v>
      </c>
      <c r="AU444" s="239" t="s">
        <v>80</v>
      </c>
      <c r="AV444" s="13" t="s">
        <v>80</v>
      </c>
      <c r="AW444" s="13" t="s">
        <v>4</v>
      </c>
      <c r="AX444" s="13" t="s">
        <v>78</v>
      </c>
      <c r="AY444" s="239" t="s">
        <v>118</v>
      </c>
    </row>
    <row r="445" spans="1:63" s="12" customFormat="1" ht="25.9" customHeight="1">
      <c r="A445" s="12"/>
      <c r="B445" s="195"/>
      <c r="C445" s="196"/>
      <c r="D445" s="197" t="s">
        <v>72</v>
      </c>
      <c r="E445" s="198" t="s">
        <v>631</v>
      </c>
      <c r="F445" s="198" t="s">
        <v>632</v>
      </c>
      <c r="G445" s="196"/>
      <c r="H445" s="196"/>
      <c r="I445" s="199"/>
      <c r="J445" s="200">
        <f>BK445</f>
        <v>0</v>
      </c>
      <c r="K445" s="196"/>
      <c r="L445" s="201"/>
      <c r="M445" s="202"/>
      <c r="N445" s="203"/>
      <c r="O445" s="203"/>
      <c r="P445" s="204">
        <f>P446</f>
        <v>0</v>
      </c>
      <c r="Q445" s="203"/>
      <c r="R445" s="204">
        <f>R446</f>
        <v>0</v>
      </c>
      <c r="S445" s="203"/>
      <c r="T445" s="205">
        <f>T446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6" t="s">
        <v>151</v>
      </c>
      <c r="AT445" s="207" t="s">
        <v>72</v>
      </c>
      <c r="AU445" s="207" t="s">
        <v>73</v>
      </c>
      <c r="AY445" s="206" t="s">
        <v>118</v>
      </c>
      <c r="BK445" s="208">
        <f>BK446</f>
        <v>0</v>
      </c>
    </row>
    <row r="446" spans="1:63" s="12" customFormat="1" ht="22.8" customHeight="1">
      <c r="A446" s="12"/>
      <c r="B446" s="195"/>
      <c r="C446" s="196"/>
      <c r="D446" s="197" t="s">
        <v>72</v>
      </c>
      <c r="E446" s="272" t="s">
        <v>633</v>
      </c>
      <c r="F446" s="272" t="s">
        <v>634</v>
      </c>
      <c r="G446" s="196"/>
      <c r="H446" s="196"/>
      <c r="I446" s="199"/>
      <c r="J446" s="273">
        <f>BK446</f>
        <v>0</v>
      </c>
      <c r="K446" s="196"/>
      <c r="L446" s="201"/>
      <c r="M446" s="202"/>
      <c r="N446" s="203"/>
      <c r="O446" s="203"/>
      <c r="P446" s="204">
        <f>SUM(P447:P449)</f>
        <v>0</v>
      </c>
      <c r="Q446" s="203"/>
      <c r="R446" s="204">
        <f>SUM(R447:R449)</f>
        <v>0</v>
      </c>
      <c r="S446" s="203"/>
      <c r="T446" s="205">
        <f>SUM(T447:T449)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06" t="s">
        <v>151</v>
      </c>
      <c r="AT446" s="207" t="s">
        <v>72</v>
      </c>
      <c r="AU446" s="207" t="s">
        <v>78</v>
      </c>
      <c r="AY446" s="206" t="s">
        <v>118</v>
      </c>
      <c r="BK446" s="208">
        <f>SUM(BK447:BK449)</f>
        <v>0</v>
      </c>
    </row>
    <row r="447" spans="1:65" s="2" customFormat="1" ht="16.5" customHeight="1">
      <c r="A447" s="38"/>
      <c r="B447" s="39"/>
      <c r="C447" s="209" t="s">
        <v>635</v>
      </c>
      <c r="D447" s="209" t="s">
        <v>119</v>
      </c>
      <c r="E447" s="210" t="s">
        <v>636</v>
      </c>
      <c r="F447" s="211" t="s">
        <v>637</v>
      </c>
      <c r="G447" s="212" t="s">
        <v>638</v>
      </c>
      <c r="H447" s="213">
        <v>1</v>
      </c>
      <c r="I447" s="214"/>
      <c r="J447" s="215">
        <f>ROUND(I447*H447,2)</f>
        <v>0</v>
      </c>
      <c r="K447" s="211" t="s">
        <v>123</v>
      </c>
      <c r="L447" s="44"/>
      <c r="M447" s="216" t="s">
        <v>1</v>
      </c>
      <c r="N447" s="217" t="s">
        <v>38</v>
      </c>
      <c r="O447" s="91"/>
      <c r="P447" s="218">
        <f>O447*H447</f>
        <v>0</v>
      </c>
      <c r="Q447" s="218">
        <v>0</v>
      </c>
      <c r="R447" s="218">
        <f>Q447*H447</f>
        <v>0</v>
      </c>
      <c r="S447" s="218">
        <v>0</v>
      </c>
      <c r="T447" s="219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0" t="s">
        <v>639</v>
      </c>
      <c r="AT447" s="220" t="s">
        <v>119</v>
      </c>
      <c r="AU447" s="220" t="s">
        <v>80</v>
      </c>
      <c r="AY447" s="17" t="s">
        <v>118</v>
      </c>
      <c r="BE447" s="221">
        <f>IF(N447="základní",J447,0)</f>
        <v>0</v>
      </c>
      <c r="BF447" s="221">
        <f>IF(N447="snížená",J447,0)</f>
        <v>0</v>
      </c>
      <c r="BG447" s="221">
        <f>IF(N447="zákl. přenesená",J447,0)</f>
        <v>0</v>
      </c>
      <c r="BH447" s="221">
        <f>IF(N447="sníž. přenesená",J447,0)</f>
        <v>0</v>
      </c>
      <c r="BI447" s="221">
        <f>IF(N447="nulová",J447,0)</f>
        <v>0</v>
      </c>
      <c r="BJ447" s="17" t="s">
        <v>78</v>
      </c>
      <c r="BK447" s="221">
        <f>ROUND(I447*H447,2)</f>
        <v>0</v>
      </c>
      <c r="BL447" s="17" t="s">
        <v>639</v>
      </c>
      <c r="BM447" s="220" t="s">
        <v>640</v>
      </c>
    </row>
    <row r="448" spans="1:47" s="2" customFormat="1" ht="12">
      <c r="A448" s="38"/>
      <c r="B448" s="39"/>
      <c r="C448" s="40"/>
      <c r="D448" s="222" t="s">
        <v>126</v>
      </c>
      <c r="E448" s="40"/>
      <c r="F448" s="223" t="s">
        <v>641</v>
      </c>
      <c r="G448" s="40"/>
      <c r="H448" s="40"/>
      <c r="I448" s="224"/>
      <c r="J448" s="40"/>
      <c r="K448" s="40"/>
      <c r="L448" s="44"/>
      <c r="M448" s="225"/>
      <c r="N448" s="226"/>
      <c r="O448" s="91"/>
      <c r="P448" s="91"/>
      <c r="Q448" s="91"/>
      <c r="R448" s="91"/>
      <c r="S448" s="91"/>
      <c r="T448" s="92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126</v>
      </c>
      <c r="AU448" s="17" t="s">
        <v>80</v>
      </c>
    </row>
    <row r="449" spans="1:47" s="2" customFormat="1" ht="12">
      <c r="A449" s="38"/>
      <c r="B449" s="39"/>
      <c r="C449" s="40"/>
      <c r="D449" s="227" t="s">
        <v>128</v>
      </c>
      <c r="E449" s="40"/>
      <c r="F449" s="228" t="s">
        <v>642</v>
      </c>
      <c r="G449" s="40"/>
      <c r="H449" s="40"/>
      <c r="I449" s="224"/>
      <c r="J449" s="40"/>
      <c r="K449" s="40"/>
      <c r="L449" s="44"/>
      <c r="M449" s="225"/>
      <c r="N449" s="226"/>
      <c r="O449" s="91"/>
      <c r="P449" s="91"/>
      <c r="Q449" s="91"/>
      <c r="R449" s="91"/>
      <c r="S449" s="91"/>
      <c r="T449" s="92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128</v>
      </c>
      <c r="AU449" s="17" t="s">
        <v>80</v>
      </c>
    </row>
    <row r="450" spans="1:63" s="12" customFormat="1" ht="25.9" customHeight="1">
      <c r="A450" s="12"/>
      <c r="B450" s="195"/>
      <c r="C450" s="196"/>
      <c r="D450" s="197" t="s">
        <v>72</v>
      </c>
      <c r="E450" s="198" t="s">
        <v>643</v>
      </c>
      <c r="F450" s="198" t="s">
        <v>644</v>
      </c>
      <c r="G450" s="196"/>
      <c r="H450" s="196"/>
      <c r="I450" s="199"/>
      <c r="J450" s="200">
        <f>BK450</f>
        <v>0</v>
      </c>
      <c r="K450" s="196"/>
      <c r="L450" s="201"/>
      <c r="M450" s="202"/>
      <c r="N450" s="203"/>
      <c r="O450" s="203"/>
      <c r="P450" s="204">
        <f>SUM(P451:P460)</f>
        <v>0</v>
      </c>
      <c r="Q450" s="203"/>
      <c r="R450" s="204">
        <f>SUM(R451:R460)</f>
        <v>0</v>
      </c>
      <c r="S450" s="203"/>
      <c r="T450" s="205">
        <f>SUM(T451:T460)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06" t="s">
        <v>151</v>
      </c>
      <c r="AT450" s="207" t="s">
        <v>72</v>
      </c>
      <c r="AU450" s="207" t="s">
        <v>73</v>
      </c>
      <c r="AY450" s="206" t="s">
        <v>118</v>
      </c>
      <c r="BK450" s="208">
        <f>SUM(BK451:BK460)</f>
        <v>0</v>
      </c>
    </row>
    <row r="451" spans="1:65" s="2" customFormat="1" ht="16.5" customHeight="1">
      <c r="A451" s="38"/>
      <c r="B451" s="39"/>
      <c r="C451" s="209" t="s">
        <v>645</v>
      </c>
      <c r="D451" s="209" t="s">
        <v>119</v>
      </c>
      <c r="E451" s="210" t="s">
        <v>646</v>
      </c>
      <c r="F451" s="211" t="s">
        <v>647</v>
      </c>
      <c r="G451" s="212" t="s">
        <v>638</v>
      </c>
      <c r="H451" s="213">
        <v>1</v>
      </c>
      <c r="I451" s="214"/>
      <c r="J451" s="215">
        <f>ROUND(I451*H451,2)</f>
        <v>0</v>
      </c>
      <c r="K451" s="211" t="s">
        <v>1</v>
      </c>
      <c r="L451" s="44"/>
      <c r="M451" s="216" t="s">
        <v>1</v>
      </c>
      <c r="N451" s="217" t="s">
        <v>38</v>
      </c>
      <c r="O451" s="91"/>
      <c r="P451" s="218">
        <f>O451*H451</f>
        <v>0</v>
      </c>
      <c r="Q451" s="218">
        <v>0</v>
      </c>
      <c r="R451" s="218">
        <f>Q451*H451</f>
        <v>0</v>
      </c>
      <c r="S451" s="218">
        <v>0</v>
      </c>
      <c r="T451" s="219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0" t="s">
        <v>124</v>
      </c>
      <c r="AT451" s="220" t="s">
        <v>119</v>
      </c>
      <c r="AU451" s="220" t="s">
        <v>78</v>
      </c>
      <c r="AY451" s="17" t="s">
        <v>118</v>
      </c>
      <c r="BE451" s="221">
        <f>IF(N451="základní",J451,0)</f>
        <v>0</v>
      </c>
      <c r="BF451" s="221">
        <f>IF(N451="snížená",J451,0)</f>
        <v>0</v>
      </c>
      <c r="BG451" s="221">
        <f>IF(N451="zákl. přenesená",J451,0)</f>
        <v>0</v>
      </c>
      <c r="BH451" s="221">
        <f>IF(N451="sníž. přenesená",J451,0)</f>
        <v>0</v>
      </c>
      <c r="BI451" s="221">
        <f>IF(N451="nulová",J451,0)</f>
        <v>0</v>
      </c>
      <c r="BJ451" s="17" t="s">
        <v>78</v>
      </c>
      <c r="BK451" s="221">
        <f>ROUND(I451*H451,2)</f>
        <v>0</v>
      </c>
      <c r="BL451" s="17" t="s">
        <v>124</v>
      </c>
      <c r="BM451" s="220" t="s">
        <v>648</v>
      </c>
    </row>
    <row r="452" spans="1:47" s="2" customFormat="1" ht="12">
      <c r="A452" s="38"/>
      <c r="B452" s="39"/>
      <c r="C452" s="40"/>
      <c r="D452" s="222" t="s">
        <v>126</v>
      </c>
      <c r="E452" s="40"/>
      <c r="F452" s="223" t="s">
        <v>647</v>
      </c>
      <c r="G452" s="40"/>
      <c r="H452" s="40"/>
      <c r="I452" s="224"/>
      <c r="J452" s="40"/>
      <c r="K452" s="40"/>
      <c r="L452" s="44"/>
      <c r="M452" s="225"/>
      <c r="N452" s="226"/>
      <c r="O452" s="91"/>
      <c r="P452" s="91"/>
      <c r="Q452" s="91"/>
      <c r="R452" s="91"/>
      <c r="S452" s="91"/>
      <c r="T452" s="92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126</v>
      </c>
      <c r="AU452" s="17" t="s">
        <v>78</v>
      </c>
    </row>
    <row r="453" spans="1:65" s="2" customFormat="1" ht="16.5" customHeight="1">
      <c r="A453" s="38"/>
      <c r="B453" s="39"/>
      <c r="C453" s="209" t="s">
        <v>649</v>
      </c>
      <c r="D453" s="209" t="s">
        <v>119</v>
      </c>
      <c r="E453" s="210" t="s">
        <v>650</v>
      </c>
      <c r="F453" s="211" t="s">
        <v>651</v>
      </c>
      <c r="G453" s="212" t="s">
        <v>638</v>
      </c>
      <c r="H453" s="213">
        <v>1</v>
      </c>
      <c r="I453" s="214"/>
      <c r="J453" s="215">
        <f>ROUND(I453*H453,2)</f>
        <v>0</v>
      </c>
      <c r="K453" s="211" t="s">
        <v>1</v>
      </c>
      <c r="L453" s="44"/>
      <c r="M453" s="216" t="s">
        <v>1</v>
      </c>
      <c r="N453" s="217" t="s">
        <v>38</v>
      </c>
      <c r="O453" s="91"/>
      <c r="P453" s="218">
        <f>O453*H453</f>
        <v>0</v>
      </c>
      <c r="Q453" s="218">
        <v>0</v>
      </c>
      <c r="R453" s="218">
        <f>Q453*H453</f>
        <v>0</v>
      </c>
      <c r="S453" s="218">
        <v>0</v>
      </c>
      <c r="T453" s="219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20" t="s">
        <v>124</v>
      </c>
      <c r="AT453" s="220" t="s">
        <v>119</v>
      </c>
      <c r="AU453" s="220" t="s">
        <v>78</v>
      </c>
      <c r="AY453" s="17" t="s">
        <v>118</v>
      </c>
      <c r="BE453" s="221">
        <f>IF(N453="základní",J453,0)</f>
        <v>0</v>
      </c>
      <c r="BF453" s="221">
        <f>IF(N453="snížená",J453,0)</f>
        <v>0</v>
      </c>
      <c r="BG453" s="221">
        <f>IF(N453="zákl. přenesená",J453,0)</f>
        <v>0</v>
      </c>
      <c r="BH453" s="221">
        <f>IF(N453="sníž. přenesená",J453,0)</f>
        <v>0</v>
      </c>
      <c r="BI453" s="221">
        <f>IF(N453="nulová",J453,0)</f>
        <v>0</v>
      </c>
      <c r="BJ453" s="17" t="s">
        <v>78</v>
      </c>
      <c r="BK453" s="221">
        <f>ROUND(I453*H453,2)</f>
        <v>0</v>
      </c>
      <c r="BL453" s="17" t="s">
        <v>124</v>
      </c>
      <c r="BM453" s="220" t="s">
        <v>652</v>
      </c>
    </row>
    <row r="454" spans="1:47" s="2" customFormat="1" ht="12">
      <c r="A454" s="38"/>
      <c r="B454" s="39"/>
      <c r="C454" s="40"/>
      <c r="D454" s="222" t="s">
        <v>126</v>
      </c>
      <c r="E454" s="40"/>
      <c r="F454" s="223" t="s">
        <v>651</v>
      </c>
      <c r="G454" s="40"/>
      <c r="H454" s="40"/>
      <c r="I454" s="224"/>
      <c r="J454" s="40"/>
      <c r="K454" s="40"/>
      <c r="L454" s="44"/>
      <c r="M454" s="225"/>
      <c r="N454" s="226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126</v>
      </c>
      <c r="AU454" s="17" t="s">
        <v>78</v>
      </c>
    </row>
    <row r="455" spans="1:65" s="2" customFormat="1" ht="16.5" customHeight="1">
      <c r="A455" s="38"/>
      <c r="B455" s="39"/>
      <c r="C455" s="209" t="s">
        <v>653</v>
      </c>
      <c r="D455" s="209" t="s">
        <v>119</v>
      </c>
      <c r="E455" s="210" t="s">
        <v>654</v>
      </c>
      <c r="F455" s="211" t="s">
        <v>655</v>
      </c>
      <c r="G455" s="212" t="s">
        <v>638</v>
      </c>
      <c r="H455" s="213">
        <v>1</v>
      </c>
      <c r="I455" s="214"/>
      <c r="J455" s="215">
        <f>ROUND(I455*H455,2)</f>
        <v>0</v>
      </c>
      <c r="K455" s="211" t="s">
        <v>1</v>
      </c>
      <c r="L455" s="44"/>
      <c r="M455" s="216" t="s">
        <v>1</v>
      </c>
      <c r="N455" s="217" t="s">
        <v>38</v>
      </c>
      <c r="O455" s="91"/>
      <c r="P455" s="218">
        <f>O455*H455</f>
        <v>0</v>
      </c>
      <c r="Q455" s="218">
        <v>0</v>
      </c>
      <c r="R455" s="218">
        <f>Q455*H455</f>
        <v>0</v>
      </c>
      <c r="S455" s="218">
        <v>0</v>
      </c>
      <c r="T455" s="219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0" t="s">
        <v>124</v>
      </c>
      <c r="AT455" s="220" t="s">
        <v>119</v>
      </c>
      <c r="AU455" s="220" t="s">
        <v>78</v>
      </c>
      <c r="AY455" s="17" t="s">
        <v>118</v>
      </c>
      <c r="BE455" s="221">
        <f>IF(N455="základní",J455,0)</f>
        <v>0</v>
      </c>
      <c r="BF455" s="221">
        <f>IF(N455="snížená",J455,0)</f>
        <v>0</v>
      </c>
      <c r="BG455" s="221">
        <f>IF(N455="zákl. přenesená",J455,0)</f>
        <v>0</v>
      </c>
      <c r="BH455" s="221">
        <f>IF(N455="sníž. přenesená",J455,0)</f>
        <v>0</v>
      </c>
      <c r="BI455" s="221">
        <f>IF(N455="nulová",J455,0)</f>
        <v>0</v>
      </c>
      <c r="BJ455" s="17" t="s">
        <v>78</v>
      </c>
      <c r="BK455" s="221">
        <f>ROUND(I455*H455,2)</f>
        <v>0</v>
      </c>
      <c r="BL455" s="17" t="s">
        <v>124</v>
      </c>
      <c r="BM455" s="220" t="s">
        <v>656</v>
      </c>
    </row>
    <row r="456" spans="1:47" s="2" customFormat="1" ht="12">
      <c r="A456" s="38"/>
      <c r="B456" s="39"/>
      <c r="C456" s="40"/>
      <c r="D456" s="222" t="s">
        <v>126</v>
      </c>
      <c r="E456" s="40"/>
      <c r="F456" s="223" t="s">
        <v>655</v>
      </c>
      <c r="G456" s="40"/>
      <c r="H456" s="40"/>
      <c r="I456" s="224"/>
      <c r="J456" s="40"/>
      <c r="K456" s="40"/>
      <c r="L456" s="44"/>
      <c r="M456" s="225"/>
      <c r="N456" s="226"/>
      <c r="O456" s="91"/>
      <c r="P456" s="91"/>
      <c r="Q456" s="91"/>
      <c r="R456" s="91"/>
      <c r="S456" s="91"/>
      <c r="T456" s="92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126</v>
      </c>
      <c r="AU456" s="17" t="s">
        <v>78</v>
      </c>
    </row>
    <row r="457" spans="1:65" s="2" customFormat="1" ht="16.5" customHeight="1">
      <c r="A457" s="38"/>
      <c r="B457" s="39"/>
      <c r="C457" s="209" t="s">
        <v>657</v>
      </c>
      <c r="D457" s="209" t="s">
        <v>119</v>
      </c>
      <c r="E457" s="210" t="s">
        <v>658</v>
      </c>
      <c r="F457" s="211" t="s">
        <v>659</v>
      </c>
      <c r="G457" s="212" t="s">
        <v>638</v>
      </c>
      <c r="H457" s="213">
        <v>1</v>
      </c>
      <c r="I457" s="214"/>
      <c r="J457" s="215">
        <f>ROUND(I457*H457,2)</f>
        <v>0</v>
      </c>
      <c r="K457" s="211" t="s">
        <v>1</v>
      </c>
      <c r="L457" s="44"/>
      <c r="M457" s="216" t="s">
        <v>1</v>
      </c>
      <c r="N457" s="217" t="s">
        <v>38</v>
      </c>
      <c r="O457" s="91"/>
      <c r="P457" s="218">
        <f>O457*H457</f>
        <v>0</v>
      </c>
      <c r="Q457" s="218">
        <v>0</v>
      </c>
      <c r="R457" s="218">
        <f>Q457*H457</f>
        <v>0</v>
      </c>
      <c r="S457" s="218">
        <v>0</v>
      </c>
      <c r="T457" s="219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0" t="s">
        <v>124</v>
      </c>
      <c r="AT457" s="220" t="s">
        <v>119</v>
      </c>
      <c r="AU457" s="220" t="s">
        <v>78</v>
      </c>
      <c r="AY457" s="17" t="s">
        <v>118</v>
      </c>
      <c r="BE457" s="221">
        <f>IF(N457="základní",J457,0)</f>
        <v>0</v>
      </c>
      <c r="BF457" s="221">
        <f>IF(N457="snížená",J457,0)</f>
        <v>0</v>
      </c>
      <c r="BG457" s="221">
        <f>IF(N457="zákl. přenesená",J457,0)</f>
        <v>0</v>
      </c>
      <c r="BH457" s="221">
        <f>IF(N457="sníž. přenesená",J457,0)</f>
        <v>0</v>
      </c>
      <c r="BI457" s="221">
        <f>IF(N457="nulová",J457,0)</f>
        <v>0</v>
      </c>
      <c r="BJ457" s="17" t="s">
        <v>78</v>
      </c>
      <c r="BK457" s="221">
        <f>ROUND(I457*H457,2)</f>
        <v>0</v>
      </c>
      <c r="BL457" s="17" t="s">
        <v>124</v>
      </c>
      <c r="BM457" s="220" t="s">
        <v>660</v>
      </c>
    </row>
    <row r="458" spans="1:47" s="2" customFormat="1" ht="12">
      <c r="A458" s="38"/>
      <c r="B458" s="39"/>
      <c r="C458" s="40"/>
      <c r="D458" s="222" t="s">
        <v>126</v>
      </c>
      <c r="E458" s="40"/>
      <c r="F458" s="223" t="s">
        <v>659</v>
      </c>
      <c r="G458" s="40"/>
      <c r="H458" s="40"/>
      <c r="I458" s="224"/>
      <c r="J458" s="40"/>
      <c r="K458" s="40"/>
      <c r="L458" s="44"/>
      <c r="M458" s="225"/>
      <c r="N458" s="226"/>
      <c r="O458" s="91"/>
      <c r="P458" s="91"/>
      <c r="Q458" s="91"/>
      <c r="R458" s="91"/>
      <c r="S458" s="91"/>
      <c r="T458" s="92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126</v>
      </c>
      <c r="AU458" s="17" t="s">
        <v>78</v>
      </c>
    </row>
    <row r="459" spans="1:65" s="2" customFormat="1" ht="16.5" customHeight="1">
      <c r="A459" s="38"/>
      <c r="B459" s="39"/>
      <c r="C459" s="209" t="s">
        <v>661</v>
      </c>
      <c r="D459" s="209" t="s">
        <v>119</v>
      </c>
      <c r="E459" s="210" t="s">
        <v>662</v>
      </c>
      <c r="F459" s="211" t="s">
        <v>663</v>
      </c>
      <c r="G459" s="212" t="s">
        <v>638</v>
      </c>
      <c r="H459" s="213">
        <v>1</v>
      </c>
      <c r="I459" s="214"/>
      <c r="J459" s="215">
        <f>ROUND(I459*H459,2)</f>
        <v>0</v>
      </c>
      <c r="K459" s="211" t="s">
        <v>1</v>
      </c>
      <c r="L459" s="44"/>
      <c r="M459" s="216" t="s">
        <v>1</v>
      </c>
      <c r="N459" s="217" t="s">
        <v>38</v>
      </c>
      <c r="O459" s="91"/>
      <c r="P459" s="218">
        <f>O459*H459</f>
        <v>0</v>
      </c>
      <c r="Q459" s="218">
        <v>0</v>
      </c>
      <c r="R459" s="218">
        <f>Q459*H459</f>
        <v>0</v>
      </c>
      <c r="S459" s="218">
        <v>0</v>
      </c>
      <c r="T459" s="219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20" t="s">
        <v>124</v>
      </c>
      <c r="AT459" s="220" t="s">
        <v>119</v>
      </c>
      <c r="AU459" s="220" t="s">
        <v>78</v>
      </c>
      <c r="AY459" s="17" t="s">
        <v>118</v>
      </c>
      <c r="BE459" s="221">
        <f>IF(N459="základní",J459,0)</f>
        <v>0</v>
      </c>
      <c r="BF459" s="221">
        <f>IF(N459="snížená",J459,0)</f>
        <v>0</v>
      </c>
      <c r="BG459" s="221">
        <f>IF(N459="zákl. přenesená",J459,0)</f>
        <v>0</v>
      </c>
      <c r="BH459" s="221">
        <f>IF(N459="sníž. přenesená",J459,0)</f>
        <v>0</v>
      </c>
      <c r="BI459" s="221">
        <f>IF(N459="nulová",J459,0)</f>
        <v>0</v>
      </c>
      <c r="BJ459" s="17" t="s">
        <v>78</v>
      </c>
      <c r="BK459" s="221">
        <f>ROUND(I459*H459,2)</f>
        <v>0</v>
      </c>
      <c r="BL459" s="17" t="s">
        <v>124</v>
      </c>
      <c r="BM459" s="220" t="s">
        <v>664</v>
      </c>
    </row>
    <row r="460" spans="1:47" s="2" customFormat="1" ht="12">
      <c r="A460" s="38"/>
      <c r="B460" s="39"/>
      <c r="C460" s="40"/>
      <c r="D460" s="222" t="s">
        <v>126</v>
      </c>
      <c r="E460" s="40"/>
      <c r="F460" s="223" t="s">
        <v>663</v>
      </c>
      <c r="G460" s="40"/>
      <c r="H460" s="40"/>
      <c r="I460" s="224"/>
      <c r="J460" s="40"/>
      <c r="K460" s="40"/>
      <c r="L460" s="44"/>
      <c r="M460" s="225"/>
      <c r="N460" s="226"/>
      <c r="O460" s="91"/>
      <c r="P460" s="91"/>
      <c r="Q460" s="91"/>
      <c r="R460" s="91"/>
      <c r="S460" s="91"/>
      <c r="T460" s="92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126</v>
      </c>
      <c r="AU460" s="17" t="s">
        <v>78</v>
      </c>
    </row>
    <row r="461" spans="1:63" s="12" customFormat="1" ht="25.9" customHeight="1">
      <c r="A461" s="12"/>
      <c r="B461" s="195"/>
      <c r="C461" s="196"/>
      <c r="D461" s="197" t="s">
        <v>72</v>
      </c>
      <c r="E461" s="198" t="s">
        <v>665</v>
      </c>
      <c r="F461" s="198" t="s">
        <v>666</v>
      </c>
      <c r="G461" s="196"/>
      <c r="H461" s="196"/>
      <c r="I461" s="199"/>
      <c r="J461" s="200">
        <f>BK461</f>
        <v>0</v>
      </c>
      <c r="K461" s="196"/>
      <c r="L461" s="201"/>
      <c r="M461" s="202"/>
      <c r="N461" s="203"/>
      <c r="O461" s="203"/>
      <c r="P461" s="204">
        <f>SUM(P462:P463)</f>
        <v>0</v>
      </c>
      <c r="Q461" s="203"/>
      <c r="R461" s="204">
        <f>SUM(R462:R463)</f>
        <v>0</v>
      </c>
      <c r="S461" s="203"/>
      <c r="T461" s="205">
        <f>SUM(T462:T463)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06" t="s">
        <v>151</v>
      </c>
      <c r="AT461" s="207" t="s">
        <v>72</v>
      </c>
      <c r="AU461" s="207" t="s">
        <v>73</v>
      </c>
      <c r="AY461" s="206" t="s">
        <v>118</v>
      </c>
      <c r="BK461" s="208">
        <f>SUM(BK462:BK463)</f>
        <v>0</v>
      </c>
    </row>
    <row r="462" spans="1:65" s="2" customFormat="1" ht="16.5" customHeight="1">
      <c r="A462" s="38"/>
      <c r="B462" s="39"/>
      <c r="C462" s="209" t="s">
        <v>667</v>
      </c>
      <c r="D462" s="209" t="s">
        <v>119</v>
      </c>
      <c r="E462" s="210" t="s">
        <v>668</v>
      </c>
      <c r="F462" s="211" t="s">
        <v>666</v>
      </c>
      <c r="G462" s="212" t="s">
        <v>638</v>
      </c>
      <c r="H462" s="213">
        <v>1</v>
      </c>
      <c r="I462" s="214"/>
      <c r="J462" s="215">
        <f>ROUND(I462*H462,2)</f>
        <v>0</v>
      </c>
      <c r="K462" s="211" t="s">
        <v>1</v>
      </c>
      <c r="L462" s="44"/>
      <c r="M462" s="216" t="s">
        <v>1</v>
      </c>
      <c r="N462" s="217" t="s">
        <v>38</v>
      </c>
      <c r="O462" s="91"/>
      <c r="P462" s="218">
        <f>O462*H462</f>
        <v>0</v>
      </c>
      <c r="Q462" s="218">
        <v>0</v>
      </c>
      <c r="R462" s="218">
        <f>Q462*H462</f>
        <v>0</v>
      </c>
      <c r="S462" s="218">
        <v>0</v>
      </c>
      <c r="T462" s="219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20" t="s">
        <v>124</v>
      </c>
      <c r="AT462" s="220" t="s">
        <v>119</v>
      </c>
      <c r="AU462" s="220" t="s">
        <v>78</v>
      </c>
      <c r="AY462" s="17" t="s">
        <v>118</v>
      </c>
      <c r="BE462" s="221">
        <f>IF(N462="základní",J462,0)</f>
        <v>0</v>
      </c>
      <c r="BF462" s="221">
        <f>IF(N462="snížená",J462,0)</f>
        <v>0</v>
      </c>
      <c r="BG462" s="221">
        <f>IF(N462="zákl. přenesená",J462,0)</f>
        <v>0</v>
      </c>
      <c r="BH462" s="221">
        <f>IF(N462="sníž. přenesená",J462,0)</f>
        <v>0</v>
      </c>
      <c r="BI462" s="221">
        <f>IF(N462="nulová",J462,0)</f>
        <v>0</v>
      </c>
      <c r="BJ462" s="17" t="s">
        <v>78</v>
      </c>
      <c r="BK462" s="221">
        <f>ROUND(I462*H462,2)</f>
        <v>0</v>
      </c>
      <c r="BL462" s="17" t="s">
        <v>124</v>
      </c>
      <c r="BM462" s="220" t="s">
        <v>669</v>
      </c>
    </row>
    <row r="463" spans="1:47" s="2" customFormat="1" ht="12">
      <c r="A463" s="38"/>
      <c r="B463" s="39"/>
      <c r="C463" s="40"/>
      <c r="D463" s="222" t="s">
        <v>126</v>
      </c>
      <c r="E463" s="40"/>
      <c r="F463" s="223" t="s">
        <v>666</v>
      </c>
      <c r="G463" s="40"/>
      <c r="H463" s="40"/>
      <c r="I463" s="224"/>
      <c r="J463" s="40"/>
      <c r="K463" s="40"/>
      <c r="L463" s="44"/>
      <c r="M463" s="225"/>
      <c r="N463" s="226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126</v>
      </c>
      <c r="AU463" s="17" t="s">
        <v>78</v>
      </c>
    </row>
    <row r="464" spans="1:63" s="12" customFormat="1" ht="25.9" customHeight="1">
      <c r="A464" s="12"/>
      <c r="B464" s="195"/>
      <c r="C464" s="196"/>
      <c r="D464" s="197" t="s">
        <v>72</v>
      </c>
      <c r="E464" s="198" t="s">
        <v>670</v>
      </c>
      <c r="F464" s="198" t="s">
        <v>671</v>
      </c>
      <c r="G464" s="196"/>
      <c r="H464" s="196"/>
      <c r="I464" s="199"/>
      <c r="J464" s="200">
        <f>BK464</f>
        <v>0</v>
      </c>
      <c r="K464" s="196"/>
      <c r="L464" s="201"/>
      <c r="M464" s="202"/>
      <c r="N464" s="203"/>
      <c r="O464" s="203"/>
      <c r="P464" s="204">
        <f>SUM(P465:P468)</f>
        <v>0</v>
      </c>
      <c r="Q464" s="203"/>
      <c r="R464" s="204">
        <f>SUM(R465:R468)</f>
        <v>0</v>
      </c>
      <c r="S464" s="203"/>
      <c r="T464" s="205">
        <f>SUM(T465:T468)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6" t="s">
        <v>151</v>
      </c>
      <c r="AT464" s="207" t="s">
        <v>72</v>
      </c>
      <c r="AU464" s="207" t="s">
        <v>73</v>
      </c>
      <c r="AY464" s="206" t="s">
        <v>118</v>
      </c>
      <c r="BK464" s="208">
        <f>SUM(BK465:BK468)</f>
        <v>0</v>
      </c>
    </row>
    <row r="465" spans="1:65" s="2" customFormat="1" ht="16.5" customHeight="1">
      <c r="A465" s="38"/>
      <c r="B465" s="39"/>
      <c r="C465" s="209" t="s">
        <v>672</v>
      </c>
      <c r="D465" s="209" t="s">
        <v>119</v>
      </c>
      <c r="E465" s="210" t="s">
        <v>673</v>
      </c>
      <c r="F465" s="211" t="s">
        <v>674</v>
      </c>
      <c r="G465" s="212" t="s">
        <v>638</v>
      </c>
      <c r="H465" s="213">
        <v>1</v>
      </c>
      <c r="I465" s="214"/>
      <c r="J465" s="215">
        <f>ROUND(I465*H465,2)</f>
        <v>0</v>
      </c>
      <c r="K465" s="211" t="s">
        <v>1</v>
      </c>
      <c r="L465" s="44"/>
      <c r="M465" s="216" t="s">
        <v>1</v>
      </c>
      <c r="N465" s="217" t="s">
        <v>38</v>
      </c>
      <c r="O465" s="91"/>
      <c r="P465" s="218">
        <f>O465*H465</f>
        <v>0</v>
      </c>
      <c r="Q465" s="218">
        <v>0</v>
      </c>
      <c r="R465" s="218">
        <f>Q465*H465</f>
        <v>0</v>
      </c>
      <c r="S465" s="218">
        <v>0</v>
      </c>
      <c r="T465" s="219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20" t="s">
        <v>124</v>
      </c>
      <c r="AT465" s="220" t="s">
        <v>119</v>
      </c>
      <c r="AU465" s="220" t="s">
        <v>78</v>
      </c>
      <c r="AY465" s="17" t="s">
        <v>118</v>
      </c>
      <c r="BE465" s="221">
        <f>IF(N465="základní",J465,0)</f>
        <v>0</v>
      </c>
      <c r="BF465" s="221">
        <f>IF(N465="snížená",J465,0)</f>
        <v>0</v>
      </c>
      <c r="BG465" s="221">
        <f>IF(N465="zákl. přenesená",J465,0)</f>
        <v>0</v>
      </c>
      <c r="BH465" s="221">
        <f>IF(N465="sníž. přenesená",J465,0)</f>
        <v>0</v>
      </c>
      <c r="BI465" s="221">
        <f>IF(N465="nulová",J465,0)</f>
        <v>0</v>
      </c>
      <c r="BJ465" s="17" t="s">
        <v>78</v>
      </c>
      <c r="BK465" s="221">
        <f>ROUND(I465*H465,2)</f>
        <v>0</v>
      </c>
      <c r="BL465" s="17" t="s">
        <v>124</v>
      </c>
      <c r="BM465" s="220" t="s">
        <v>675</v>
      </c>
    </row>
    <row r="466" spans="1:47" s="2" customFormat="1" ht="12">
      <c r="A466" s="38"/>
      <c r="B466" s="39"/>
      <c r="C466" s="40"/>
      <c r="D466" s="222" t="s">
        <v>126</v>
      </c>
      <c r="E466" s="40"/>
      <c r="F466" s="223" t="s">
        <v>674</v>
      </c>
      <c r="G466" s="40"/>
      <c r="H466" s="40"/>
      <c r="I466" s="224"/>
      <c r="J466" s="40"/>
      <c r="K466" s="40"/>
      <c r="L466" s="44"/>
      <c r="M466" s="225"/>
      <c r="N466" s="226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126</v>
      </c>
      <c r="AU466" s="17" t="s">
        <v>78</v>
      </c>
    </row>
    <row r="467" spans="1:65" s="2" customFormat="1" ht="16.5" customHeight="1">
      <c r="A467" s="38"/>
      <c r="B467" s="39"/>
      <c r="C467" s="209" t="s">
        <v>676</v>
      </c>
      <c r="D467" s="209" t="s">
        <v>119</v>
      </c>
      <c r="E467" s="210" t="s">
        <v>677</v>
      </c>
      <c r="F467" s="211" t="s">
        <v>678</v>
      </c>
      <c r="G467" s="212" t="s">
        <v>638</v>
      </c>
      <c r="H467" s="213">
        <v>1</v>
      </c>
      <c r="I467" s="214"/>
      <c r="J467" s="215">
        <f>ROUND(I467*H467,2)</f>
        <v>0</v>
      </c>
      <c r="K467" s="211" t="s">
        <v>1</v>
      </c>
      <c r="L467" s="44"/>
      <c r="M467" s="216" t="s">
        <v>1</v>
      </c>
      <c r="N467" s="217" t="s">
        <v>38</v>
      </c>
      <c r="O467" s="91"/>
      <c r="P467" s="218">
        <f>O467*H467</f>
        <v>0</v>
      </c>
      <c r="Q467" s="218">
        <v>0</v>
      </c>
      <c r="R467" s="218">
        <f>Q467*H467</f>
        <v>0</v>
      </c>
      <c r="S467" s="218">
        <v>0</v>
      </c>
      <c r="T467" s="219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0" t="s">
        <v>124</v>
      </c>
      <c r="AT467" s="220" t="s">
        <v>119</v>
      </c>
      <c r="AU467" s="220" t="s">
        <v>78</v>
      </c>
      <c r="AY467" s="17" t="s">
        <v>118</v>
      </c>
      <c r="BE467" s="221">
        <f>IF(N467="základní",J467,0)</f>
        <v>0</v>
      </c>
      <c r="BF467" s="221">
        <f>IF(N467="snížená",J467,0)</f>
        <v>0</v>
      </c>
      <c r="BG467" s="221">
        <f>IF(N467="zákl. přenesená",J467,0)</f>
        <v>0</v>
      </c>
      <c r="BH467" s="221">
        <f>IF(N467="sníž. přenesená",J467,0)</f>
        <v>0</v>
      </c>
      <c r="BI467" s="221">
        <f>IF(N467="nulová",J467,0)</f>
        <v>0</v>
      </c>
      <c r="BJ467" s="17" t="s">
        <v>78</v>
      </c>
      <c r="BK467" s="221">
        <f>ROUND(I467*H467,2)</f>
        <v>0</v>
      </c>
      <c r="BL467" s="17" t="s">
        <v>124</v>
      </c>
      <c r="BM467" s="220" t="s">
        <v>679</v>
      </c>
    </row>
    <row r="468" spans="1:47" s="2" customFormat="1" ht="12">
      <c r="A468" s="38"/>
      <c r="B468" s="39"/>
      <c r="C468" s="40"/>
      <c r="D468" s="222" t="s">
        <v>126</v>
      </c>
      <c r="E468" s="40"/>
      <c r="F468" s="223" t="s">
        <v>678</v>
      </c>
      <c r="G468" s="40"/>
      <c r="H468" s="40"/>
      <c r="I468" s="224"/>
      <c r="J468" s="40"/>
      <c r="K468" s="40"/>
      <c r="L468" s="44"/>
      <c r="M468" s="274"/>
      <c r="N468" s="275"/>
      <c r="O468" s="276"/>
      <c r="P468" s="276"/>
      <c r="Q468" s="276"/>
      <c r="R468" s="276"/>
      <c r="S468" s="276"/>
      <c r="T468" s="277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126</v>
      </c>
      <c r="AU468" s="17" t="s">
        <v>78</v>
      </c>
    </row>
    <row r="469" spans="1:31" s="2" customFormat="1" ht="6.95" customHeight="1">
      <c r="A469" s="38"/>
      <c r="B469" s="66"/>
      <c r="C469" s="67"/>
      <c r="D469" s="67"/>
      <c r="E469" s="67"/>
      <c r="F469" s="67"/>
      <c r="G469" s="67"/>
      <c r="H469" s="67"/>
      <c r="I469" s="67"/>
      <c r="J469" s="67"/>
      <c r="K469" s="67"/>
      <c r="L469" s="44"/>
      <c r="M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</row>
  </sheetData>
  <sheetProtection password="CC35" sheet="1" objects="1" scenarios="1" formatColumns="0" formatRows="0" autoFilter="0"/>
  <autoFilter ref="C128:K468"/>
  <mergeCells count="6">
    <mergeCell ref="E7:H7"/>
    <mergeCell ref="E16:H16"/>
    <mergeCell ref="E25:H25"/>
    <mergeCell ref="E85:H85"/>
    <mergeCell ref="E121:H121"/>
    <mergeCell ref="L2:V2"/>
  </mergeCells>
  <hyperlinks>
    <hyperlink ref="F133" r:id="rId1" display="https://podminky.urs.cz/item/CS_URS_2023_02/113107182"/>
    <hyperlink ref="F138" r:id="rId2" display="https://podminky.urs.cz/item/CS_URS_2023_02/122151303"/>
    <hyperlink ref="F141" r:id="rId3" display="https://podminky.urs.cz/item/CS_URS_2023_02/162351104"/>
    <hyperlink ref="F146" r:id="rId4" display="https://podminky.urs.cz/item/CS_URS_2023_02/162751119"/>
    <hyperlink ref="F149" r:id="rId5" display="https://podminky.urs.cz/item/CS_URS_2023_02/171152111"/>
    <hyperlink ref="F155" r:id="rId6" display="https://podminky.urs.cz/item/CS_URS_2023_02/181351003"/>
    <hyperlink ref="F160" r:id="rId7" display="https://podminky.urs.cz/item/CS_URS_2023_02/181411131"/>
    <hyperlink ref="F170" r:id="rId8" display="https://podminky.urs.cz/item/CS_URS_2023_02/212792312"/>
    <hyperlink ref="F173" r:id="rId9" display="https://podminky.urs.cz/item/CS_URS_2023_02/212972113"/>
    <hyperlink ref="F178" r:id="rId10" display="https://podminky.urs.cz/item/CS_URS_2023_02/213141111"/>
    <hyperlink ref="F205" r:id="rId11" display="https://podminky.urs.cz/item/CS_URS_2023_02/317661142"/>
    <hyperlink ref="F213" r:id="rId12" display="https://podminky.urs.cz/item/CS_URS_2023_02/334323117"/>
    <hyperlink ref="F218" r:id="rId13" display="https://podminky.urs.cz/item/CS_URS_2023_02/321351030"/>
    <hyperlink ref="F223" r:id="rId14" display="https://podminky.urs.cz/item/CS_URS_2023_02/321352030"/>
    <hyperlink ref="F229" r:id="rId15" display="https://podminky.urs.cz/item/CS_URS_2023_02/334361216"/>
    <hyperlink ref="F235" r:id="rId16" display="https://podminky.urs.cz/item/CS_URS_2023_02/348171130"/>
    <hyperlink ref="F238" r:id="rId17" display="https://podminky.urs.cz/item/CS_URS_2023_02/388995212"/>
    <hyperlink ref="F264" r:id="rId18" display="https://podminky.urs.cz/item/CS_URS_2023_02/423176511"/>
    <hyperlink ref="F280" r:id="rId19" display="https://podminky.urs.cz/item/CS_URS_2023_02/423355315"/>
    <hyperlink ref="F285" r:id="rId20" display="https://podminky.urs.cz/item/CS_URS_2023_02/451315135"/>
    <hyperlink ref="F288" r:id="rId21" display="https://podminky.urs.cz/item/CS_URS_2023_02/451476111"/>
    <hyperlink ref="F291" r:id="rId22" display="https://podminky.urs.cz/item/CS_URS_2023_02/451476112"/>
    <hyperlink ref="F302" r:id="rId23" display="https://podminky.urs.cz/item/CS_URS_2023_02/465513256"/>
    <hyperlink ref="F308" r:id="rId24" display="https://podminky.urs.cz/item/CS_URS_2023_02/577165032"/>
    <hyperlink ref="F313" r:id="rId25" display="https://podminky.urs.cz/item/CS_URS_2023_02/573231112"/>
    <hyperlink ref="F316" r:id="rId26" display="https://podminky.urs.cz/item/CS_URS_2023_02/577134031"/>
    <hyperlink ref="F324" r:id="rId27" display="https://podminky.urs.cz/item/CS_URS_2023_02/628611102"/>
    <hyperlink ref="F330" r:id="rId28" display="https://podminky.urs.cz/item/CS_URS_2023_02/113156201"/>
    <hyperlink ref="F333" r:id="rId29" display="https://podminky.urs.cz/item/CS_URS_2023_02/914111111"/>
    <hyperlink ref="F340" r:id="rId30" display="https://podminky.urs.cz/item/CS_URS_2023_02/914511113"/>
    <hyperlink ref="F355" r:id="rId31" display="https://podminky.urs.cz/item/CS_URS_2023_02/919122132"/>
    <hyperlink ref="F360" r:id="rId32" display="https://podminky.urs.cz/item/CS_URS_2023_02/935112211"/>
    <hyperlink ref="F367" r:id="rId33" display="https://podminky.urs.cz/item/CS_URS_2023_02/948411111"/>
    <hyperlink ref="F370" r:id="rId34" display="https://podminky.urs.cz/item/CS_URS_2023_02/948411211"/>
    <hyperlink ref="F373" r:id="rId35" display="https://podminky.urs.cz/item/CS_URS_2023_02/966071721"/>
    <hyperlink ref="F376" r:id="rId36" display="https://podminky.urs.cz/item/CS_URS_2023_02/966072811"/>
    <hyperlink ref="F380" r:id="rId37" display="https://podminky.urs.cz/item/CS_URS_2023_02/977171243"/>
    <hyperlink ref="F406" r:id="rId38" display="https://podminky.urs.cz/item/CS_URS_2023_02/997013602"/>
    <hyperlink ref="F409" r:id="rId39" display="https://podminky.urs.cz/item/CS_URS_2023_02/171201231"/>
    <hyperlink ref="F423" r:id="rId40" display="https://podminky.urs.cz/item/CS_URS_2023_02/789221131"/>
    <hyperlink ref="F429" r:id="rId41" display="https://podminky.urs.cz/item/CS_URS_2023_02/789321211"/>
    <hyperlink ref="F435" r:id="rId42" display="https://podminky.urs.cz/item/CS_URS_2023_02/789321215"/>
    <hyperlink ref="F441" r:id="rId43" display="https://podminky.urs.cz/item/CS_URS_2023_02/789321221"/>
    <hyperlink ref="F449" r:id="rId44" display="https://podminky.urs.cz/item/CS_URS_2023_02/022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DD4F2615FB5D4F92FF5702EE516CBA" ma:contentTypeVersion="16" ma:contentTypeDescription="Vytvoří nový dokument" ma:contentTypeScope="" ma:versionID="c6cc653d5418a18498abbd94a7a77509">
  <xsd:schema xmlns:xsd="http://www.w3.org/2001/XMLSchema" xmlns:xs="http://www.w3.org/2001/XMLSchema" xmlns:p="http://schemas.microsoft.com/office/2006/metadata/properties" xmlns:ns2="75a5ac84-ffae-4f69-904f-34fe58abc48e" xmlns:ns3="f08e78ba-7a0e-416a-bcee-7a519529d41c" targetNamespace="http://schemas.microsoft.com/office/2006/metadata/properties" ma:root="true" ma:fieldsID="71e9a73fa8be92c12cd6c8c2d92c258c" ns2:_="" ns3:_="">
    <xsd:import namespace="75a5ac84-ffae-4f69-904f-34fe58abc48e"/>
    <xsd:import namespace="f08e78ba-7a0e-416a-bcee-7a519529d4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5ac84-ffae-4f69-904f-34fe58abc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e4d1aa97-ce82-46a0-a336-790b7aee3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e78ba-7a0e-416a-bcee-7a519529d41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5ad03f4-e0fd-423d-8913-6bf8930948a8}" ma:internalName="TaxCatchAll" ma:showField="CatchAllData" ma:web="f08e78ba-7a0e-416a-bcee-7a519529d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1D8D41-2C34-403A-9834-4C3490224D31}"/>
</file>

<file path=customXml/itemProps2.xml><?xml version="1.0" encoding="utf-8"?>
<ds:datastoreItem xmlns:ds="http://schemas.openxmlformats.org/officeDocument/2006/customXml" ds:itemID="{FC218E14-08EA-49D7-B217-8B3BB665B93D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JSF-10\rozpocty</dc:creator>
  <cp:keywords/>
  <dc:description/>
  <cp:lastModifiedBy>JSF-10\rozpocty</cp:lastModifiedBy>
  <dcterms:created xsi:type="dcterms:W3CDTF">2024-04-10T10:25:09Z</dcterms:created>
  <dcterms:modified xsi:type="dcterms:W3CDTF">2024-04-10T10:25:12Z</dcterms:modified>
  <cp:category/>
  <cp:version/>
  <cp:contentType/>
  <cp:contentStatus/>
</cp:coreProperties>
</file>