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5840" activeTab="1"/>
  </bookViews>
  <sheets>
    <sheet name="Rekapitulace stavby" sheetId="1" r:id="rId1"/>
    <sheet name="01 - vl.objekt" sheetId="2" r:id="rId2"/>
  </sheets>
  <definedNames>
    <definedName name="_xlnm._FilterDatabase" localSheetId="1" hidden="1">'01 - vl.objekt'!$C$110:$K$718</definedName>
    <definedName name="_xlnm.Print_Area" localSheetId="1">'01 - vl.objekt'!$C$98:$K$718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'01 - vl.objekt'!$110:$110</definedName>
  </definedNames>
  <calcPr calcId="181029"/>
</workbook>
</file>

<file path=xl/sharedStrings.xml><?xml version="1.0" encoding="utf-8"?>
<sst xmlns="http://schemas.openxmlformats.org/spreadsheetml/2006/main" count="6404" uniqueCount="1359">
  <si>
    <t>Export Komplet</t>
  </si>
  <si>
    <t>VZ</t>
  </si>
  <si>
    <t>2.0</t>
  </si>
  <si>
    <t>ZAMOK</t>
  </si>
  <si>
    <t>False</t>
  </si>
  <si>
    <t>{f0b46e09-d8f9-41a5-b4dd-70d841af665b}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</si>
  <si>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</si>
  <si>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</si>
  <si>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</si>
  <si>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</si>
  <si>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</si>
  <si>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</si>
  <si>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</si>
  <si>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2023002</t>
  </si>
  <si>
    <t>Stavba:</t>
  </si>
  <si>
    <t>Valcha u Domažlic - zázemí pro psí útulek</t>
  </si>
  <si>
    <t>KSO:</t>
  </si>
  <si>
    <t/>
  </si>
  <si>
    <t>CC-CZ:</t>
  </si>
  <si>
    <t>Místo:</t>
  </si>
  <si>
    <t xml:space="preserve"> </t>
  </si>
  <si>
    <t>Datum:</t>
  </si>
  <si>
    <t>9. 1. 2023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</si>
  <si>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</si>
  <si>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</si>
  <si>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</si>
  <si>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</si>
  <si>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</si>
  <si>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</si>
  <si>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</si>
  <si>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</si>
  <si>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</si>
  <si>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</si>
  <si>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</si>
  <si>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</si>
  <si>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</si>
  <si>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</si>
  <si>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</si>
  <si>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</si>
  <si>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</si>
  <si>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</si>
  <si>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</si>
  <si>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</si>
  <si>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</si>
  <si>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</si>
  <si>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</si>
  <si>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</si>
  <si>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</si>
  <si>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</si>
  <si>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</si>
  <si>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</si>
  <si>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</si>
  <si>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</si>
  <si>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</si>
  <si>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</si>
  <si>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</si>
  <si>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</si>
  <si>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</si>
  <si>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</si>
  <si>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</si>
  <si>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</si>
  <si>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</si>
  <si>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</si>
  <si>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</si>
  <si>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</si>
  <si>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</si>
  <si>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</si>
  <si>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</si>
  <si>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</si>
  <si>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</si>
  <si>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</si>
  <si>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</si>
  <si>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vl.objekt</t>
  </si>
  <si>
    <t>STA</t>
  </si>
  <si>
    <t>1</t>
  </si>
  <si>
    <t>{7789af1a-aa93-428e-a639-bae127da5f63}</t>
  </si>
  <si>
    <t>2</t>
  </si>
  <si>
    <t>KRYCÍ LIST SOUPISU PRACÍ</t>
  </si>
  <si>
    <t>Objekt:</t>
  </si>
  <si>
    <t>01 - vl.objekt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</si>
  <si>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</si>
  <si>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</si>
  <si>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</si>
  <si>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</si>
  <si>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</si>
  <si>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Ostatní - CELKEM</t>
  </si>
  <si>
    <t xml:space="preserve">    PSV - Práce a dodávky PSV</t>
  </si>
  <si>
    <t xml:space="preserve">      711 - Izolace proti vodě, vlhkosti a plynům</t>
  </si>
  <si>
    <t xml:space="preserve">      712 - Povlakové krytiny</t>
  </si>
  <si>
    <t xml:space="preserve">      713 - Izolace tepelné</t>
  </si>
  <si>
    <t xml:space="preserve">      721 - Zdravotechnika - vnitřní kanalizace</t>
  </si>
  <si>
    <t xml:space="preserve">      722 - Zdravotechnika - vnitřní vodovod</t>
  </si>
  <si>
    <t xml:space="preserve">      725 - Zdravotechnika - zařizovací předměty</t>
  </si>
  <si>
    <t xml:space="preserve">      726 - Zdravotechnika - předstěnové instalace</t>
  </si>
  <si>
    <t xml:space="preserve">      735 - Ústřední vytápění - otopná tělesa</t>
  </si>
  <si>
    <t xml:space="preserve">      741 - Elektroinstalace - silnoproud</t>
  </si>
  <si>
    <t xml:space="preserve">      751 - Vzduchotechnika</t>
  </si>
  <si>
    <t xml:space="preserve">      762 - Konstrukce tesařské</t>
  </si>
  <si>
    <t xml:space="preserve">      763 - Konstrukce suché výstavby</t>
  </si>
  <si>
    <t xml:space="preserve">      764 - Konstrukce klempířské</t>
  </si>
  <si>
    <t xml:space="preserve">      766 - Konstrukce truhlářské</t>
  </si>
  <si>
    <t xml:space="preserve">      771 - Podlahy z dlaždic</t>
  </si>
  <si>
    <t xml:space="preserve">      781 - Dokončovací práce - obklady</t>
  </si>
  <si>
    <t xml:space="preserve">      783 - Dokončovací práce - nátěry</t>
  </si>
  <si>
    <t xml:space="preserve">      784 - Dokončovací práce - malby a tapety</t>
  </si>
  <si>
    <t xml:space="preserve">    HSV - Práce a dodávky HSV</t>
  </si>
  <si>
    <t xml:space="preserve">      1 - Zemní práce</t>
  </si>
  <si>
    <t xml:space="preserve">      2 - Zakládání</t>
  </si>
  <si>
    <t xml:space="preserve">      3 - Svislé a kompletní konstrukce</t>
  </si>
  <si>
    <t xml:space="preserve">      4 - Vodorovné konstrukce</t>
  </si>
  <si>
    <t xml:space="preserve">      5 - Komunikace pozemní</t>
  </si>
  <si>
    <t xml:space="preserve">      6 - Úpravy povrchů, podlahy a osazování výplní</t>
  </si>
  <si>
    <t xml:space="preserve">      9 - Ostatní konstrukce a práce, bourání</t>
  </si>
  <si>
    <t xml:space="preserve">      998 - Přesun hmot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</si>
  <si>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</si>
  <si>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</si>
  <si>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</si>
  <si>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</si>
  <si>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</si>
  <si>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</si>
  <si>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</si>
  <si>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</si>
  <si>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</si>
  <si>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</si>
  <si>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</si>
  <si>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</si>
  <si>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</si>
  <si>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</si>
  <si>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</si>
  <si>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</si>
  <si>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Ostatní</t>
  </si>
  <si>
    <t>CELKEM</t>
  </si>
  <si>
    <t>4</t>
  </si>
  <si>
    <t>ROZPOCET</t>
  </si>
  <si>
    <t>PSV</t>
  </si>
  <si>
    <t>Práce a dodávky PSV</t>
  </si>
  <si>
    <t>711</t>
  </si>
  <si>
    <t>Izolace proti vodě, vlhkosti a plynům</t>
  </si>
  <si>
    <t>K</t>
  </si>
  <si>
    <t>711111001</t>
  </si>
  <si>
    <t>Provedení izolace proti zemní vlhkosti natěradly a tmely za studena na ploše vodorovné V nátěrem penetračním</t>
  </si>
  <si>
    <t>m2</t>
  </si>
  <si>
    <t>CS ÚRS 2020 01</t>
  </si>
  <si>
    <t>16</t>
  </si>
  <si>
    <t>3</t>
  </si>
  <si>
    <t>-598759389</t>
  </si>
  <si>
    <t>VV</t>
  </si>
  <si>
    <t>10,5*5,0</t>
  </si>
  <si>
    <t>M</t>
  </si>
  <si>
    <t>11163150</t>
  </si>
  <si>
    <t>lak penetrační asfaltový</t>
  </si>
  <si>
    <t>t</t>
  </si>
  <si>
    <t>CS ÚRS 2023 01</t>
  </si>
  <si>
    <t>32</t>
  </si>
  <si>
    <t>986678500</t>
  </si>
  <si>
    <t>10,5*5,0*0,0004</t>
  </si>
  <si>
    <t>711141559</t>
  </si>
  <si>
    <t>Provedení izolace proti zemní vlhkosti pásy přitavením NAIP na ploše vodorovné V</t>
  </si>
  <si>
    <t>432374980</t>
  </si>
  <si>
    <t>10,5*5,0*2</t>
  </si>
  <si>
    <t>62833158</t>
  </si>
  <si>
    <t>pás asfaltový natavitelný oxidovaný tl 4,0mm typu G200 S40 s vložkou ze skleněné tkaniny, s jemnozrnným minerálním posypem</t>
  </si>
  <si>
    <t>983961881</t>
  </si>
  <si>
    <t>105*1,1655 'Přepočtené koeficientem množství</t>
  </si>
  <si>
    <t>5</t>
  </si>
  <si>
    <t>62832001</t>
  </si>
  <si>
    <t>pás asfaltový natavitelný oxidovaný tl 3,5mm typu V60 S35 s vložkou ze skleněné rohože, s jemnozrnným minerálním posypem</t>
  </si>
  <si>
    <t>-892095761</t>
  </si>
  <si>
    <t>6</t>
  </si>
  <si>
    <t>711193121</t>
  </si>
  <si>
    <t>Izolace proti zemní vlhkosti ostatní těsnicí hmotou dvousložkovou na bázi cementu na ploše vodorovné V</t>
  </si>
  <si>
    <t>-831808846</t>
  </si>
  <si>
    <t>Online PSC</t>
  </si>
  <si>
    <t>https://podminky.urs.cz/item/CS_URS_2023_01/711193121</t>
  </si>
  <si>
    <t>stěrková hydroizolace</t>
  </si>
  <si>
    <t>3,95*4,25</t>
  </si>
  <si>
    <t>7</t>
  </si>
  <si>
    <t>998711101</t>
  </si>
  <si>
    <t>Přesun hmot pro izolace proti vodě, vlhkosti a plynům stanovený z hmotnosti přesunovaného materiálu vodorovná dopravní vzdálenost do 50 m v objektech výšky do 6 m</t>
  </si>
  <si>
    <t>940802746</t>
  </si>
  <si>
    <t>https://podminky.urs.cz/item/CS_URS_2023_01/998711101</t>
  </si>
  <si>
    <t>712</t>
  </si>
  <si>
    <t>Povlakové krytiny</t>
  </si>
  <si>
    <t>8</t>
  </si>
  <si>
    <t>712331101</t>
  </si>
  <si>
    <t>Provedení povlakové krytiny střech plochých do 10° pásy na sucho AIP nebo NAIP</t>
  </si>
  <si>
    <t>131136524</t>
  </si>
  <si>
    <t>https://podminky.urs.cz/item/CS_URS_2023_01/712331101</t>
  </si>
  <si>
    <t>7,5*10,80</t>
  </si>
  <si>
    <t>9</t>
  </si>
  <si>
    <t>62811120</t>
  </si>
  <si>
    <t>asfaltový pás separační bez krycí vrstvy (impregnovaná vložka), typu A</t>
  </si>
  <si>
    <t>-401568780</t>
  </si>
  <si>
    <t>81*1,1655 'Přepočtené koeficientem množství</t>
  </si>
  <si>
    <t>10</t>
  </si>
  <si>
    <t>998712101</t>
  </si>
  <si>
    <t>Přesun hmot pro povlakové krytiny stanovený z hmotnosti přesunovaného materiálu vodorovná dopravní vzdálenost do 50 m v objektech výšky do 6 m</t>
  </si>
  <si>
    <t>-1997405434</t>
  </si>
  <si>
    <t>713</t>
  </si>
  <si>
    <t>Izolace tepelné</t>
  </si>
  <si>
    <t>11</t>
  </si>
  <si>
    <t>713111131</t>
  </si>
  <si>
    <t>Montáž tepelné izolace stropů rohožemi, pásy, dílci, deskami, bloky (izolační materiál ve specifikaci) žebrových spodem s uchycením (drátem, páskou apod.)</t>
  </si>
  <si>
    <t>143989046</t>
  </si>
  <si>
    <t>https://podminky.urs.cz/item/CS_URS_2023_01/713111131</t>
  </si>
  <si>
    <t>9,75*5,0</t>
  </si>
  <si>
    <t>12</t>
  </si>
  <si>
    <t>63153730</t>
  </si>
  <si>
    <t>deska tepelně izolační minerální univerzální λ=0,036-0,037 tl 200mm</t>
  </si>
  <si>
    <t>-491863643</t>
  </si>
  <si>
    <t>48,75*1,05 'Přepočtené koeficientem množství</t>
  </si>
  <si>
    <t>13</t>
  </si>
  <si>
    <t>713121111</t>
  </si>
  <si>
    <t>Montáž tepelné izolace podlah rohožemi, pásy, deskami, dílci, bloky (izolační materiál ve specifikaci) kladenými volně jednovrstvá</t>
  </si>
  <si>
    <t>317996419</t>
  </si>
  <si>
    <t>9,75*4,25</t>
  </si>
  <si>
    <t>14</t>
  </si>
  <si>
    <t>28372303</t>
  </si>
  <si>
    <t>deska EPS 100 pro konstrukce s běžným zatížením λ=0,037 tl 40mm</t>
  </si>
  <si>
    <t>106812894</t>
  </si>
  <si>
    <t>41,438*1,05 'Přepočtené koeficientem množství</t>
  </si>
  <si>
    <t>713121211</t>
  </si>
  <si>
    <t>Montáž tepelné izolace podlah okrajovými pásky kladenými volně</t>
  </si>
  <si>
    <t>m</t>
  </si>
  <si>
    <t>-681838494</t>
  </si>
  <si>
    <t>https://podminky.urs.cz/item/CS_URS_2023_01/713121211</t>
  </si>
  <si>
    <t>4,25+2,95+4,25+2,95+4,25+2,65+4,25+2,65+2,8+3,95+2,8+3,95+1,35+3,95+1,35+3,95</t>
  </si>
  <si>
    <t>63140274</t>
  </si>
  <si>
    <t>pásek okrajový izolační minerální plovoucích podlah š 120mm tl 12mm</t>
  </si>
  <si>
    <t>81262296</t>
  </si>
  <si>
    <t>52,3*1,05 'Přepočtené koeficientem množství</t>
  </si>
  <si>
    <t>17</t>
  </si>
  <si>
    <t>713131143</t>
  </si>
  <si>
    <t>Montáž tepelné izolace stěn rohožemi, pásy, deskami, dílci, bloky (izolační materiál ve specifikaci) lepením celoplošně s mechanickým kotvením</t>
  </si>
  <si>
    <t>639027738</t>
  </si>
  <si>
    <t>https://podminky.urs.cz/item/CS_URS_2023_01/713131143</t>
  </si>
  <si>
    <t>0,50*(10,5+2*5,0)</t>
  </si>
  <si>
    <t>18</t>
  </si>
  <si>
    <t>28376349</t>
  </si>
  <si>
    <t>deska perimetrická pro zateplení spodních staveb 200kPa λ=0,034 tl 60mm</t>
  </si>
  <si>
    <t>-1452624179</t>
  </si>
  <si>
    <t>19</t>
  </si>
  <si>
    <t>998713101</t>
  </si>
  <si>
    <t>Přesun hmot pro izolace tepelné stanovený z hmotnosti přesunovaného materiálu vodorovná dopravní vzdálenost do 50 m v objektech výšky do 6 m</t>
  </si>
  <si>
    <t>1658395198</t>
  </si>
  <si>
    <t>721</t>
  </si>
  <si>
    <t>Zdravotechnika - vnitřní kanalizace</t>
  </si>
  <si>
    <t>20</t>
  </si>
  <si>
    <t>721173315</t>
  </si>
  <si>
    <t>Potrubí z trub PVC SN4 dešťové DN 110</t>
  </si>
  <si>
    <t>-1624921970</t>
  </si>
  <si>
    <t>https://podminky.urs.cz/item/CS_URS_2023_01/721173315</t>
  </si>
  <si>
    <t xml:space="preserve">odvětrávací potrubí </t>
  </si>
  <si>
    <t>4,0</t>
  </si>
  <si>
    <t>721173317</t>
  </si>
  <si>
    <t>Potrubí z trub PVC SN4 dešťové DN 160</t>
  </si>
  <si>
    <t>-1986611836</t>
  </si>
  <si>
    <t>https://podminky.urs.cz/item/CS_URS_2023_01/721173317</t>
  </si>
  <si>
    <t>potrubí pro větrací mřížku</t>
  </si>
  <si>
    <t>4*0,4</t>
  </si>
  <si>
    <t>22</t>
  </si>
  <si>
    <t>721173401</t>
  </si>
  <si>
    <t>Potrubí z plastových trub PVC SN4 svodné (ležaté) DN 110</t>
  </si>
  <si>
    <t>712594504</t>
  </si>
  <si>
    <t>6,0+4*0,5+3,5+2,0+7*1,0</t>
  </si>
  <si>
    <t>23</t>
  </si>
  <si>
    <t>721173723</t>
  </si>
  <si>
    <t>Potrubí z plastových trub polyetylenové svařované připojovací DN 50</t>
  </si>
  <si>
    <t>512</t>
  </si>
  <si>
    <t>1383028110</t>
  </si>
  <si>
    <t>24</t>
  </si>
  <si>
    <t>721211422</t>
  </si>
  <si>
    <t>Podlahové vpusti se svislým odtokem DN 50/75/110 mřížka nerez 138x138</t>
  </si>
  <si>
    <t>kus</t>
  </si>
  <si>
    <t>1215768731</t>
  </si>
  <si>
    <t>https://podminky.urs.cz/item/CS_URS_2023_01/721211422</t>
  </si>
  <si>
    <t>25</t>
  </si>
  <si>
    <t>721219128</t>
  </si>
  <si>
    <t>Odtokové sprchové žlaby montáž odtokových sprchových žlabů ostatních typů délky do 1050 mm</t>
  </si>
  <si>
    <t>2137960197</t>
  </si>
  <si>
    <t>https://podminky.urs.cz/item/CS_URS_2023_01/721219128</t>
  </si>
  <si>
    <t>26</t>
  </si>
  <si>
    <t>55233201</t>
  </si>
  <si>
    <t>žlab sprchového koutu se zápachovou uzávěrkou š 800mm</t>
  </si>
  <si>
    <t>1627987951</t>
  </si>
  <si>
    <t>27</t>
  </si>
  <si>
    <t>721273153</t>
  </si>
  <si>
    <t>Ventilační hlavice z polypropylenu (PP) DN 110</t>
  </si>
  <si>
    <t>-2125544046</t>
  </si>
  <si>
    <t>28</t>
  </si>
  <si>
    <t>998721101</t>
  </si>
  <si>
    <t>Přesun hmot pro vnitřní kanalizace stanovený z hmotnosti přesunovaného materiálu vodorovná dopravní vzdálenost do 50 m v objektech výšky do 6 m</t>
  </si>
  <si>
    <t>-1626350315</t>
  </si>
  <si>
    <t>https://podminky.urs.cz/item/CS_URS_2023_01/998721101</t>
  </si>
  <si>
    <t>722</t>
  </si>
  <si>
    <t>Zdravotechnika - vnitřní vodovod</t>
  </si>
  <si>
    <t>29</t>
  </si>
  <si>
    <t>722174001</t>
  </si>
  <si>
    <t>Potrubí z plastových trubek z polypropylenu PPR svařovaných polyfúzně PN 16 (SDR 7,4) D 16 x 2,2</t>
  </si>
  <si>
    <t>-438197673</t>
  </si>
  <si>
    <t>https://podminky.urs.cz/item/CS_URS_2023_01/722174001</t>
  </si>
  <si>
    <t>30</t>
  </si>
  <si>
    <t>722174002</t>
  </si>
  <si>
    <t>Potrubí z plastových trubek z polypropylenu (PPR) svařovaných polyfuzně PN 16 (SDR 7,4) D 20 x 2,8</t>
  </si>
  <si>
    <t>1267425044</t>
  </si>
  <si>
    <t>31</t>
  </si>
  <si>
    <t>722174003</t>
  </si>
  <si>
    <t>Potrubí z plastových trubek z polypropylenu (PPR) svařovaných polyfuzně PN 16 (SDR 7,4) D 25 x 3,5</t>
  </si>
  <si>
    <t>336965490</t>
  </si>
  <si>
    <t>722174062</t>
  </si>
  <si>
    <t>Potrubí z plastových trubek z polypropylenu PPR svařovaných polyfúzně křížení potrubí (PPR) PN 20 (SDR 6) D 20 x 3,4</t>
  </si>
  <si>
    <t>927058275</t>
  </si>
  <si>
    <t>https://podminky.urs.cz/item/CS_URS_2023_01/722174062</t>
  </si>
  <si>
    <t>33</t>
  </si>
  <si>
    <t>722181211</t>
  </si>
  <si>
    <t>Ochrana potrubí termoizolačními trubicemi z pěnového polyetylenu PE přilepenými v příčných a podélných spojích, tloušťky izolace do 6 mm, vnitřního průměru izolace DN do 22 mm</t>
  </si>
  <si>
    <t>1948460124</t>
  </si>
  <si>
    <t>34</t>
  </si>
  <si>
    <t>722181212</t>
  </si>
  <si>
    <t>Ochrana potrubí termoizolačními trubicemi z pěnového polyetylenu PE přilepenými v příčných a podélných spojích, tloušťky izolace do 6 mm, vnitřního průměru izolace DN přes 22 do 32 mm</t>
  </si>
  <si>
    <t>-366863954</t>
  </si>
  <si>
    <t>35</t>
  </si>
  <si>
    <t>722231211</t>
  </si>
  <si>
    <t>Armatury se dvěma závity ventily k bojleru PN 10 do 100 °C G 1/2"</t>
  </si>
  <si>
    <t>2087266694</t>
  </si>
  <si>
    <t>https://podminky.urs.cz/item/CS_URS_2023_01/722231211</t>
  </si>
  <si>
    <t>36</t>
  </si>
  <si>
    <t>54132234</t>
  </si>
  <si>
    <t>ohřívač vody elektrický závěsný akumulační svislý příkon, rychloohřev 30L 2kW</t>
  </si>
  <si>
    <t>-1683131402</t>
  </si>
  <si>
    <t>37</t>
  </si>
  <si>
    <t>998722101</t>
  </si>
  <si>
    <t>Přesun hmot pro vnitřní vodovod stanovený z hmotnosti přesunovaného materiálu vodorovná dopravní vzdálenost do 50 m v objektech výšky do 6 m</t>
  </si>
  <si>
    <t>1722937241</t>
  </si>
  <si>
    <t>https://podminky.urs.cz/item/CS_URS_2023_01/998722101</t>
  </si>
  <si>
    <t>725</t>
  </si>
  <si>
    <t>Zdravotechnika - zařizovací předměty</t>
  </si>
  <si>
    <t>38</t>
  </si>
  <si>
    <t>725211603</t>
  </si>
  <si>
    <t>Umyvadla keramická bílá bez výtokových armatur připevněná na stěnu šrouby bez sloupu nebo krytu na sifon, šířka umyvadla 600 mm</t>
  </si>
  <si>
    <t>soubor</t>
  </si>
  <si>
    <t>-664311142</t>
  </si>
  <si>
    <t>https://podminky.urs.cz/item/CS_URS_2023_01/725211603</t>
  </si>
  <si>
    <t>39</t>
  </si>
  <si>
    <t>725319111</t>
  </si>
  <si>
    <t>Dřezy bez výtokových armatur montáž dřezů ostatních typů</t>
  </si>
  <si>
    <t>729542060</t>
  </si>
  <si>
    <t>https://podminky.urs.cz/item/CS_URS_2023_01/725319111</t>
  </si>
  <si>
    <t>40</t>
  </si>
  <si>
    <t>55231079</t>
  </si>
  <si>
    <t>dřez nerez s odkládací ploškou vestavný matný 560x480 mm s velkým výtokovým otvorem 3 1/2"</t>
  </si>
  <si>
    <t>-1533194850</t>
  </si>
  <si>
    <t>41</t>
  </si>
  <si>
    <t>725811116</t>
  </si>
  <si>
    <t>Ventily nástěnné s pevným výtokem G 1/2"x 150 mm</t>
  </si>
  <si>
    <t>-2101664188</t>
  </si>
  <si>
    <t>https://podminky.urs.cz/item/CS_URS_2023_01/725811116</t>
  </si>
  <si>
    <t>42</t>
  </si>
  <si>
    <t>725821312</t>
  </si>
  <si>
    <t>Baterie dřezové nástěnné pákové s otáčivým kulatým ústím a délkou ramínka 300 mm</t>
  </si>
  <si>
    <t>-1506869283</t>
  </si>
  <si>
    <t>https://podminky.urs.cz/item/CS_URS_2023_01/725821312</t>
  </si>
  <si>
    <t>43</t>
  </si>
  <si>
    <t>725822611</t>
  </si>
  <si>
    <t>Baterie umyvadlové stojánkové pákové bez výpusti</t>
  </si>
  <si>
    <t>-1137541046</t>
  </si>
  <si>
    <t>https://podminky.urs.cz/item/CS_URS_2023_01/725822611</t>
  </si>
  <si>
    <t>44</t>
  </si>
  <si>
    <t>725841312</t>
  </si>
  <si>
    <t>Baterie sprchové nástěnné pákové</t>
  </si>
  <si>
    <t>-1631723732</t>
  </si>
  <si>
    <t>https://podminky.urs.cz/item/CS_URS_2023_01/725841312</t>
  </si>
  <si>
    <t>45</t>
  </si>
  <si>
    <t>725980122</t>
  </si>
  <si>
    <t>Dvířka 15/20</t>
  </si>
  <si>
    <t>-675504999</t>
  </si>
  <si>
    <t>https://podminky.urs.cz/item/CS_URS_2023_01/725980122</t>
  </si>
  <si>
    <t>46</t>
  </si>
  <si>
    <t>998725101</t>
  </si>
  <si>
    <t>Přesun hmot pro zařizovací předměty stanovený z hmotnosti přesunovaného materiálu vodorovná dopravní vzdálenost do 50 m v objektech výšky do 6 m</t>
  </si>
  <si>
    <t>-1839976211</t>
  </si>
  <si>
    <t>https://podminky.urs.cz/item/CS_URS_2023_01/998725101</t>
  </si>
  <si>
    <t>726</t>
  </si>
  <si>
    <t>Zdravotechnika - předstěnové instalace</t>
  </si>
  <si>
    <t>47</t>
  </si>
  <si>
    <t>726111031</t>
  </si>
  <si>
    <t>Předstěnové instalační systémy pro zazdění do masivních zděných konstrukcí pro závěsné klozety ovládání zepředu, stavební výška 1080 mm</t>
  </si>
  <si>
    <t>-712720486</t>
  </si>
  <si>
    <t>https://podminky.urs.cz/item/CS_URS_2023_01/726111031</t>
  </si>
  <si>
    <t>P</t>
  </si>
  <si>
    <t>Poznámka k položce:
včetně kompletní dodávky klozetové mísy</t>
  </si>
  <si>
    <t>48</t>
  </si>
  <si>
    <t>998726111</t>
  </si>
  <si>
    <t>Přesun hmot pro instalační prefabrikáty stanovený z hmotnosti přesunovaného materiálu vodorovná dopravní vzdálenost do 50 m v objektech výšky do 6 m</t>
  </si>
  <si>
    <t>1651395639</t>
  </si>
  <si>
    <t>https://podminky.urs.cz/item/CS_URS_2023_01/998726111</t>
  </si>
  <si>
    <t>735</t>
  </si>
  <si>
    <t>Ústřední vytápění - otopná tělesa</t>
  </si>
  <si>
    <t>49</t>
  </si>
  <si>
    <t>735164231</t>
  </si>
  <si>
    <t>Otopná tělesa trubková přímotopná elektrická na stěnu výšky tělesa 900 mm, délky 595 mm</t>
  </si>
  <si>
    <t>-1586913281</t>
  </si>
  <si>
    <t>https://podminky.urs.cz/item/CS_URS_2023_01/735164231</t>
  </si>
  <si>
    <t>50</t>
  </si>
  <si>
    <t>735411102</t>
  </si>
  <si>
    <t>Konvektory nástěnné výšky tělesa 450 mm hloubky tělesa 60 mm stavební délky (mm) a výkonu (W) 600 mm / 400 W</t>
  </si>
  <si>
    <t>1482700801</t>
  </si>
  <si>
    <t>https://podminky.urs.cz/item/CS_URS_2023_01/735411102</t>
  </si>
  <si>
    <t>51</t>
  </si>
  <si>
    <t>998735101</t>
  </si>
  <si>
    <t>Přesun hmot pro otopná tělesa stanovený z hmotnosti přesunovaného materiálu vodorovná dopravní vzdálenost do 50 m v objektech výšky do 6 m</t>
  </si>
  <si>
    <t>-80031391</t>
  </si>
  <si>
    <t>741</t>
  </si>
  <si>
    <t>Elektroinstalace - silnoproud</t>
  </si>
  <si>
    <t>52</t>
  </si>
  <si>
    <t>741122001</t>
  </si>
  <si>
    <t>Montáž kabelů měděných bez ukončení uložených pod omítku plných plochých nebo bezhalogenových (např. CYKYLo) počtu a průřezu žil 2x1 až 1,5 mm2</t>
  </si>
  <si>
    <t>1201612740</t>
  </si>
  <si>
    <t>https://podminky.urs.cz/item/CS_URS_2023_01/741122001</t>
  </si>
  <si>
    <t>53</t>
  </si>
  <si>
    <t>34109511</t>
  </si>
  <si>
    <t>kabel instalační plochý jádro Cu plné izolace PVC plášť PVC 450/750V (CYKYLo) 2x1,5mm2</t>
  </si>
  <si>
    <t>-307130241</t>
  </si>
  <si>
    <t>100*1,15 'Přepočtené koeficientem množství</t>
  </si>
  <si>
    <t>54</t>
  </si>
  <si>
    <t>741122131</t>
  </si>
  <si>
    <t>Montáž kabelů měděných bez ukončení uložených v trubkách zatažených plných kulatých nebo bezhalogenových (např. CYKY) počtu a průřezu žil 4x1,5 až 4 mm2</t>
  </si>
  <si>
    <t>575546472</t>
  </si>
  <si>
    <t>https://podminky.urs.cz/item/CS_URS_2023_01/741122131</t>
  </si>
  <si>
    <t>100</t>
  </si>
  <si>
    <t>55</t>
  </si>
  <si>
    <t>34111060</t>
  </si>
  <si>
    <t>kabel instalační jádro Cu plné izolace PVC plášť PVC 450/750V (CYKY) 4x1,5mm2</t>
  </si>
  <si>
    <t>-1158043635</t>
  </si>
  <si>
    <t>56</t>
  </si>
  <si>
    <t>741122143</t>
  </si>
  <si>
    <t>Montáž kabelů měděných bez ukončení uložených v trubkách zatažených plných kulatých nebo bezhalogenových (např. CYKY) počtu a průřezu žil 5x4 až 6 mm2</t>
  </si>
  <si>
    <t>-393264665</t>
  </si>
  <si>
    <t>https://podminky.urs.cz/item/CS_URS_2023_01/741122143</t>
  </si>
  <si>
    <t>57</t>
  </si>
  <si>
    <t>34111098</t>
  </si>
  <si>
    <t>kabel instalační jádro Cu plné izolace PVC plášť PVC 450/750V (CYKY) 5x4mm2</t>
  </si>
  <si>
    <t>127628709</t>
  </si>
  <si>
    <t>20*1,15 'Přepočtené koeficientem množství</t>
  </si>
  <si>
    <t>58</t>
  </si>
  <si>
    <t>741210001</t>
  </si>
  <si>
    <t>Montáž rozvodnic oceloplechových nebo plastových bez zapojení vodičů běžných, hmotnosti do 20 kg</t>
  </si>
  <si>
    <t>-1633471518</t>
  </si>
  <si>
    <t>59</t>
  </si>
  <si>
    <t>35711015</t>
  </si>
  <si>
    <t>rozvodnice nástěnná, plné dveře, IP41, 24 modulárních jednotek, vč. N/pE</t>
  </si>
  <si>
    <t>-2052843495</t>
  </si>
  <si>
    <t>60</t>
  </si>
  <si>
    <t>741310001</t>
  </si>
  <si>
    <t>Montáž spínačů jedno nebo dvoupólových nástěnných se zapojením vodičů, pro prostředí normální vypínačů, řazení 1-jednopólových</t>
  </si>
  <si>
    <t>428188216</t>
  </si>
  <si>
    <t>61</t>
  </si>
  <si>
    <t>34535015</t>
  </si>
  <si>
    <t>spínač nástěnný jednopólový, řazení 1, IP44, šroubové svorky</t>
  </si>
  <si>
    <t>2125166704</t>
  </si>
  <si>
    <t>62</t>
  </si>
  <si>
    <t>741310031</t>
  </si>
  <si>
    <t>Montáž spínačů jedno nebo dvoupólových nástěnných se zapojením vodičů, pro prostředí venkovní nebo mokré vypínačů, řazení 1-jednopólových</t>
  </si>
  <si>
    <t>216608365</t>
  </si>
  <si>
    <t>63</t>
  </si>
  <si>
    <t>34535054</t>
  </si>
  <si>
    <t>spínač nástěnný jednopólový, řazení 1, IP54, šroubové svorky</t>
  </si>
  <si>
    <t>60628861</t>
  </si>
  <si>
    <t>64</t>
  </si>
  <si>
    <t>741310042</t>
  </si>
  <si>
    <t>Montáž spínačů jedno nebo dvoupólových nástěnných se zapojením vodičů, pro prostředí venkovní nebo mokré přepínačů, řazení 6-střídavých</t>
  </si>
  <si>
    <t>157146092</t>
  </si>
  <si>
    <t>https://podminky.urs.cz/item/CS_URS_2023_01/741310042</t>
  </si>
  <si>
    <t>65</t>
  </si>
  <si>
    <t>34535018</t>
  </si>
  <si>
    <t>přepínač nástěnný střídavý, řazení 6, IP44, šroubové svorky</t>
  </si>
  <si>
    <t>-272398471</t>
  </si>
  <si>
    <t>66</t>
  </si>
  <si>
    <t>741311004</t>
  </si>
  <si>
    <t>Montáž spínačů speciálních se zapojením vodičů čidla pohybu nástěnného</t>
  </si>
  <si>
    <t>-604362344</t>
  </si>
  <si>
    <t>https://podminky.urs.cz/item/CS_URS_2023_01/741311004</t>
  </si>
  <si>
    <t>67</t>
  </si>
  <si>
    <t>RMAT0009</t>
  </si>
  <si>
    <t>čidlo pohybu nástěnné</t>
  </si>
  <si>
    <t>-489076302</t>
  </si>
  <si>
    <t>68</t>
  </si>
  <si>
    <t>741313041</t>
  </si>
  <si>
    <t>Montáž zásuvek domovních se zapojením vodičů šroubové připojení polozapuštěných nebo zapuštěných 10/16 A, provedení 2P + PE</t>
  </si>
  <si>
    <t>-379649570</t>
  </si>
  <si>
    <t>https://podminky.urs.cz/item/CS_URS_2023_01/741313041</t>
  </si>
  <si>
    <t>69</t>
  </si>
  <si>
    <t>34555202</t>
  </si>
  <si>
    <t>zásuvka zápustná jednonásobná chráněná, šroubové svorky</t>
  </si>
  <si>
    <t>782425927</t>
  </si>
  <si>
    <t>70</t>
  </si>
  <si>
    <t>741370002</t>
  </si>
  <si>
    <t>Montáž svítidel žárovkových se zapojením vodičů bytových nebo společenských místností stropních přisazených 1 zdroj se sklem</t>
  </si>
  <si>
    <t>-908002071</t>
  </si>
  <si>
    <t>https://podminky.urs.cz/item/CS_URS_2023_01/741370002</t>
  </si>
  <si>
    <t>71</t>
  </si>
  <si>
    <t>34821275</t>
  </si>
  <si>
    <t>svítidlo interiérové žárovkové IP42, max. 60W E27</t>
  </si>
  <si>
    <t>121103704</t>
  </si>
  <si>
    <t>72</t>
  </si>
  <si>
    <t>741371002</t>
  </si>
  <si>
    <t>Montáž svítidel zářivkových se zapojením vodičů bytových nebo společenských místností stropních přisazených 1 zdroj s krytem</t>
  </si>
  <si>
    <t>-336384490</t>
  </si>
  <si>
    <t>73</t>
  </si>
  <si>
    <t>34814407</t>
  </si>
  <si>
    <t>svítidlo zářivkové stropní nepřímé, mřížka lamelová, elektronický předřadník, 1x18W</t>
  </si>
  <si>
    <t>-1656556959</t>
  </si>
  <si>
    <t>74</t>
  </si>
  <si>
    <t>741374031</t>
  </si>
  <si>
    <t>Montáž svítidel halogenových se zapojením vodičů bodových nástěnných do 2 zdrojů</t>
  </si>
  <si>
    <t>-2048446588</t>
  </si>
  <si>
    <t>https://podminky.urs.cz/item/CS_URS_2023_01/741374031</t>
  </si>
  <si>
    <t>75</t>
  </si>
  <si>
    <t>RMAT0008</t>
  </si>
  <si>
    <t xml:space="preserve">svítidlo halogenové bodové venkovní </t>
  </si>
  <si>
    <t>-911693990</t>
  </si>
  <si>
    <t>76</t>
  </si>
  <si>
    <t>741410022</t>
  </si>
  <si>
    <t>Montáž uzemňovacího vedení s upevněním, propojením a připojením pomocí svorek v zemi s izolací spojů pásku průřezu do 120 mm2 v průmyslové výstavbě</t>
  </si>
  <si>
    <t>1225885878</t>
  </si>
  <si>
    <t>https://podminky.urs.cz/item/CS_URS_2023_01/741410022</t>
  </si>
  <si>
    <t>10,4*2+4,9*2+1,0*2</t>
  </si>
  <si>
    <t>77</t>
  </si>
  <si>
    <t>35442064</t>
  </si>
  <si>
    <t>pás zemnící 20x3mm FeZn</t>
  </si>
  <si>
    <t>kg</t>
  </si>
  <si>
    <t>1688203690</t>
  </si>
  <si>
    <t>32,6*1,05 'Přepočtené koeficientem množství</t>
  </si>
  <si>
    <t>78</t>
  </si>
  <si>
    <t>998741101</t>
  </si>
  <si>
    <t>Přesun hmot pro silnoproud stanovený z hmotnosti přesunovaného materiálu vodorovná dopravní vzdálenost do 50 m v objektech výšky do 6 m</t>
  </si>
  <si>
    <t>307405676</t>
  </si>
  <si>
    <t>751</t>
  </si>
  <si>
    <t>Vzduchotechnika</t>
  </si>
  <si>
    <t>79</t>
  </si>
  <si>
    <t>751398012</t>
  </si>
  <si>
    <t>Montáž ostatních zařízení větrací mřížky na kruhové potrubí, průměru přes 100 do 200 mm</t>
  </si>
  <si>
    <t>1625322986</t>
  </si>
  <si>
    <t>https://podminky.urs.cz/item/CS_URS_2023_01/751398012</t>
  </si>
  <si>
    <t>80</t>
  </si>
  <si>
    <t>42972840</t>
  </si>
  <si>
    <t>mřížka větrací kruhová plastová s okapničkou a síťkou D 150mm</t>
  </si>
  <si>
    <t>-1454221199</t>
  </si>
  <si>
    <t>81</t>
  </si>
  <si>
    <t>998751101</t>
  </si>
  <si>
    <t>Přesun hmot pro vzduchotechniku stanovený z hmotnosti přesunovaného materiálu vodorovná dopravní vzdálenost do 100 m v objektech výšky do 12 m</t>
  </si>
  <si>
    <t>1947187134</t>
  </si>
  <si>
    <t>https://podminky.urs.cz/item/CS_URS_2023_01/998751101</t>
  </si>
  <si>
    <t>762</t>
  </si>
  <si>
    <t>Konstrukce tesařské</t>
  </si>
  <si>
    <t>82</t>
  </si>
  <si>
    <t>762081410</t>
  </si>
  <si>
    <t>Práce společné pro tesařské konstrukce hoblování hraněného řeziva zabudovaného do konstrukce vícestranné hranoly</t>
  </si>
  <si>
    <t>1590066310</t>
  </si>
  <si>
    <t>vaznice venkovní 160/200</t>
  </si>
  <si>
    <t>10,60*2*(0,16+2,0)</t>
  </si>
  <si>
    <t>vaznice venkovní příčné 160/200</t>
  </si>
  <si>
    <t>2*2,1*2*(0,16+2,0)</t>
  </si>
  <si>
    <t>sloupky venkovní 160/160</t>
  </si>
  <si>
    <t>4*2,4*4*0,16</t>
  </si>
  <si>
    <t>krokve 120/160</t>
  </si>
  <si>
    <t>11*2,6*(2*0,16+0,12)</t>
  </si>
  <si>
    <t>pásky 140/140</t>
  </si>
  <si>
    <t>8*1,0*4*0,14</t>
  </si>
  <si>
    <t>Součet</t>
  </si>
  <si>
    <t>83</t>
  </si>
  <si>
    <t>762085103</t>
  </si>
  <si>
    <t>Práce společné pro tesařské konstrukce montáž ocelových spojovacích prostředků (materiál ve specifikaci) kotevních želez příložek, patek, táhel</t>
  </si>
  <si>
    <t>-1716498159</t>
  </si>
  <si>
    <t>84</t>
  </si>
  <si>
    <t>RMAT0001</t>
  </si>
  <si>
    <t>patka ocelová</t>
  </si>
  <si>
    <t>-686026415</t>
  </si>
  <si>
    <t>85</t>
  </si>
  <si>
    <t>762085112</t>
  </si>
  <si>
    <t>Montáž ocelových spojovacích prostředků (materiál ve specifikaci) svorníků nebo šroubů délky přes 150 do 300 mm</t>
  </si>
  <si>
    <t>1080121544</t>
  </si>
  <si>
    <t>https://podminky.urs.cz/item/CS_URS_2023_01/762085112</t>
  </si>
  <si>
    <t>86</t>
  </si>
  <si>
    <t>RMAT0003</t>
  </si>
  <si>
    <t>šroub</t>
  </si>
  <si>
    <t>-2020817364</t>
  </si>
  <si>
    <t>87</t>
  </si>
  <si>
    <t>762085113</t>
  </si>
  <si>
    <t>Montáž ocelových spojovacích prostředků (materiál ve specifikaci) svorníků nebo šroubů délky přes 300 do 450 mm</t>
  </si>
  <si>
    <t>-1815738150</t>
  </si>
  <si>
    <t>https://podminky.urs.cz/item/CS_URS_2023_01/762085113</t>
  </si>
  <si>
    <t>88</t>
  </si>
  <si>
    <t>RMAT0002</t>
  </si>
  <si>
    <t>svorník</t>
  </si>
  <si>
    <t>418815976</t>
  </si>
  <si>
    <t>89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</si>
  <si>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</si>
  <si>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</si>
  <si>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1981204869</t>
  </si>
  <si>
    <t>https://podminky.urs.cz/item/CS_URS_2023_01/762332131</t>
  </si>
  <si>
    <t>kleštiny</t>
  </si>
  <si>
    <t>10*4,83</t>
  </si>
  <si>
    <t>90</t>
  </si>
  <si>
    <t>60512125</t>
  </si>
  <si>
    <t>hranol stavební řezivo průřezu do 120cm2 do dl 6m</t>
  </si>
  <si>
    <t>m3</t>
  </si>
  <si>
    <t>-352564530</t>
  </si>
  <si>
    <t>10*4,83*0,1*0,2</t>
  </si>
  <si>
    <t>0,966*1,1 'Přepočtené koeficientem množství</t>
  </si>
  <si>
    <t>91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</si>
  <si>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</si>
  <si>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</si>
  <si>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882221194</t>
  </si>
  <si>
    <t>https://podminky.urs.cz/item/CS_URS_2023_01/762332132</t>
  </si>
  <si>
    <t>11*7,5</t>
  </si>
  <si>
    <t>pozednice 160/120</t>
  </si>
  <si>
    <t>10,3</t>
  </si>
  <si>
    <t>8*1,0</t>
  </si>
  <si>
    <t>92</t>
  </si>
  <si>
    <t>60512131</t>
  </si>
  <si>
    <t>hranol stavební řezivo průřezu do 224cm2 dl 6-8m</t>
  </si>
  <si>
    <t>-231144224</t>
  </si>
  <si>
    <t>11*7,5*0,12*0,16</t>
  </si>
  <si>
    <t>10,3*0,16*0,12</t>
  </si>
  <si>
    <t>8*1,0*0,14*0,14</t>
  </si>
  <si>
    <t>93</t>
  </si>
  <si>
    <t>762332133</t>
  </si>
  <si>
    <t>Montáž vázaných konstrukcí krovů střech pultových, sedlových, valbových, stanových čtvercového nebo obdélníkového půdorysu z řeziva hraněného průřezové plochy přes 224 do 288 cm2</t>
  </si>
  <si>
    <t>-1808557562</t>
  </si>
  <si>
    <t>https://podminky.urs.cz/item/CS_URS_2023_01/762332133</t>
  </si>
  <si>
    <t>4*2,4</t>
  </si>
  <si>
    <t>sloupky vrcholové 160/160</t>
  </si>
  <si>
    <t>6*0,46</t>
  </si>
  <si>
    <t>94</t>
  </si>
  <si>
    <t>60512135</t>
  </si>
  <si>
    <t>hranol stavební řezivo průřezu do 288cm2 do dl 6m</t>
  </si>
  <si>
    <t>1520838979</t>
  </si>
  <si>
    <t>4*2,4*0,16*0,16</t>
  </si>
  <si>
    <t>6*0,46*0,16*0,16</t>
  </si>
  <si>
    <t>0,317*1,1 'Přepočtené koeficientem množství</t>
  </si>
  <si>
    <t>95</t>
  </si>
  <si>
    <t>762332134</t>
  </si>
  <si>
    <t>Montáž vázaných konstrukcí krovů střech pultových, sedlových, valbových, stanových čtvercového nebo obdélníkového půdorysu z řeziva hraněného průřezové plochy přes 288 do 450 cm2</t>
  </si>
  <si>
    <t>-449824391</t>
  </si>
  <si>
    <t>https://podminky.urs.cz/item/CS_URS_2023_01/762332134</t>
  </si>
  <si>
    <t>vaznice vrcholová 160/200</t>
  </si>
  <si>
    <t>10,60</t>
  </si>
  <si>
    <t>2*2,1</t>
  </si>
  <si>
    <t>96</t>
  </si>
  <si>
    <t>60512140</t>
  </si>
  <si>
    <t>hranol stavební řezivo průřezu do 450cm2 do dl 6m</t>
  </si>
  <si>
    <t>115568412</t>
  </si>
  <si>
    <t>10,3*0,16*0,2</t>
  </si>
  <si>
    <t>10,60*0,16*0,2</t>
  </si>
  <si>
    <t>2*2,1*0,16*0,2</t>
  </si>
  <si>
    <t>0,803*1,1 'Přepočtené koeficientem množství</t>
  </si>
  <si>
    <t>97</t>
  </si>
  <si>
    <t>762341260</t>
  </si>
  <si>
    <t>Bednění a laťování montáž bednění střech rovných a šikmých sklonu do 60° s vyřezáním otvorů z palubek</t>
  </si>
  <si>
    <t>CS ÚRS 2019 01</t>
  </si>
  <si>
    <t>-228737663</t>
  </si>
  <si>
    <t>98</t>
  </si>
  <si>
    <t>3820106103.R</t>
  </si>
  <si>
    <t xml:space="preserve">Palubka obkladová  A klasik smrk 24×146×4000 mm </t>
  </si>
  <si>
    <t>-363873998</t>
  </si>
  <si>
    <t>81*1,1 'Přepočtené koeficientem množství</t>
  </si>
  <si>
    <t>99</t>
  </si>
  <si>
    <t>762421023.R</t>
  </si>
  <si>
    <t>Obložení stropů nebo střešních podhledů z dřevoštěpkových desek OSB šroubovaných na pero a drážku nebroušených, tloušťky desky 15 mm</t>
  </si>
  <si>
    <t>-1118386552</t>
  </si>
  <si>
    <t>Poznámka k položce:
Přelepení spar - funkce parobrzdy</t>
  </si>
  <si>
    <t>998762101</t>
  </si>
  <si>
    <t>Přesun hmot pro konstrukce tesařské stanovený z hmotnosti přesunovaného materiálu vodorovná dopravní vzdálenost do 50 m v objektech výšky do 6 m</t>
  </si>
  <si>
    <t>740464109</t>
  </si>
  <si>
    <t>https://podminky.urs.cz/item/CS_URS_2023_01/998762101</t>
  </si>
  <si>
    <t>763</t>
  </si>
  <si>
    <t>Konstrukce suché výstavby</t>
  </si>
  <si>
    <t>101</t>
  </si>
  <si>
    <t>763131411</t>
  </si>
  <si>
    <t>Podhled ze sádrokartonových desek dvouvrstvá zavěšená spodní konstrukce z ocelových profilů CD, UD jednoduše opláštěná deskou standardní A, tl. 12,5 mm, bez izolace</t>
  </si>
  <si>
    <t>-1354391751</t>
  </si>
  <si>
    <t>https://podminky.urs.cz/item/CS_URS_2023_01/763131411</t>
  </si>
  <si>
    <t>12,54+11,26</t>
  </si>
  <si>
    <t>102</t>
  </si>
  <si>
    <t>763131451</t>
  </si>
  <si>
    <t>Podhled ze sádrokartonových desek dvouvrstvá zavěšená spodní konstrukce z ocelových profilů CD, UD jednoduše opláštěná deskou impregnovanou H2, tl. 12,5 mm, bez izolace</t>
  </si>
  <si>
    <t>128400154</t>
  </si>
  <si>
    <t>11,06+5,18</t>
  </si>
  <si>
    <t>103</t>
  </si>
  <si>
    <t>763411111</t>
  </si>
  <si>
    <t>Sanitární příčky vhodné do mokrého prostředí dělící z dřevotřískových desek s HPL-laminátem tl. 19,6 mm</t>
  </si>
  <si>
    <t>-1253052039</t>
  </si>
  <si>
    <t>https://podminky.urs.cz/item/CS_URS_2023_01/763411111</t>
  </si>
  <si>
    <t>2,1*1,35-0,7*1,97</t>
  </si>
  <si>
    <t>104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</si>
  <si>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</si>
  <si>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</si>
  <si>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324670721</t>
  </si>
  <si>
    <t>https://podminky.urs.cz/item/CS_URS_2023_01/763411121</t>
  </si>
  <si>
    <t>105</t>
  </si>
  <si>
    <t>998763100</t>
  </si>
  <si>
    <t>Přesun hmot pro dřevostavby stanovený z hmotnosti přesunovaného materiálu vodorovná dopravní vzdálenost do 50 m v objektech výšky do 6 m</t>
  </si>
  <si>
    <t>1321237477</t>
  </si>
  <si>
    <t>https://podminky.urs.cz/item/CS_URS_2023_01/998763100</t>
  </si>
  <si>
    <t>764</t>
  </si>
  <si>
    <t>Konstrukce klempířské</t>
  </si>
  <si>
    <t>106</t>
  </si>
  <si>
    <t>764011612</t>
  </si>
  <si>
    <t>Podkladní plech z pozinkovaného plechu s povrchovou úpravou rš 200 mm</t>
  </si>
  <si>
    <t>1642908441</t>
  </si>
  <si>
    <t>https://podminky.urs.cz/item/CS_URS_2023_01/764011612</t>
  </si>
  <si>
    <t>107</t>
  </si>
  <si>
    <t>764011624</t>
  </si>
  <si>
    <t>Dilatační lišta z pozinkovaného plechu s povrchovou úpravou připojovací, včetně tmelení rš 200 mm</t>
  </si>
  <si>
    <t>1430879700</t>
  </si>
  <si>
    <t>https://podminky.urs.cz/item/CS_URS_2023_01/764011624</t>
  </si>
  <si>
    <t>108</t>
  </si>
  <si>
    <t>764111641</t>
  </si>
  <si>
    <t>Krytina ze svitků, ze šablon nebo taškových tabulí z pozinkovaného plechu s povrchovou úpravou s úpravou u okapů, prostupů a výčnělků střechy rovné drážkováním ze svitků do rš 670 mm, sklon střechy do 30°</t>
  </si>
  <si>
    <t>-405739569</t>
  </si>
  <si>
    <t>https://podminky.urs.cz/item/CS_URS_2023_01/764111641</t>
  </si>
  <si>
    <t>10,8*7,5</t>
  </si>
  <si>
    <t>109</t>
  </si>
  <si>
    <t>764216603</t>
  </si>
  <si>
    <t>Oplechování parapetů z pozinkovaného plechu s povrchovou úpravou rovných mechanicky kotvené, bez rohů rš 250 mm</t>
  </si>
  <si>
    <t>-1114303229</t>
  </si>
  <si>
    <t>https://podminky.urs.cz/item/CS_URS_2023_01/764216603</t>
  </si>
  <si>
    <t>0,75*2+1,25</t>
  </si>
  <si>
    <t>110</t>
  </si>
  <si>
    <t>764501103</t>
  </si>
  <si>
    <t>Montáž žlabu podokapního půlkruhového žlabu</t>
  </si>
  <si>
    <t>-1043655986</t>
  </si>
  <si>
    <t>https://podminky.urs.cz/item/CS_URS_2023_01/764501103</t>
  </si>
  <si>
    <t>111</t>
  </si>
  <si>
    <t>55350100</t>
  </si>
  <si>
    <t>žlab podokapní půlkulatý rš 280mm</t>
  </si>
  <si>
    <t>-180403187</t>
  </si>
  <si>
    <t>10,8*1,2 'Přepočtené koeficientem množství</t>
  </si>
  <si>
    <t>112</t>
  </si>
  <si>
    <t>764501104</t>
  </si>
  <si>
    <t>Montáž žlabu podokapního půlkruhového čela</t>
  </si>
  <si>
    <t>570027245</t>
  </si>
  <si>
    <t>https://podminky.urs.cz/item/CS_URS_2023_01/764501104</t>
  </si>
  <si>
    <t>113</t>
  </si>
  <si>
    <t>764501105</t>
  </si>
  <si>
    <t>Montáž žlabu podokapního půlkruhového háku</t>
  </si>
  <si>
    <t>-480965527</t>
  </si>
  <si>
    <t>https://podminky.urs.cz/item/CS_URS_2023_01/764501105</t>
  </si>
  <si>
    <t>114</t>
  </si>
  <si>
    <t>55350125</t>
  </si>
  <si>
    <t>hák žlabový Pz barvený 150mm dl 350mm</t>
  </si>
  <si>
    <t>188987506</t>
  </si>
  <si>
    <t>115</t>
  </si>
  <si>
    <t>764501108</t>
  </si>
  <si>
    <t>Montáž žlabu podokapního půlkruhového kotlíku</t>
  </si>
  <si>
    <t>266361262</t>
  </si>
  <si>
    <t>https://podminky.urs.cz/item/CS_URS_2023_01/764501108</t>
  </si>
  <si>
    <t>116</t>
  </si>
  <si>
    <t>55350204</t>
  </si>
  <si>
    <t>kotlík žlabový oválný 280/100mm</t>
  </si>
  <si>
    <t>344371128</t>
  </si>
  <si>
    <t>117</t>
  </si>
  <si>
    <t>764508131</t>
  </si>
  <si>
    <t>Montáž svodu kruhového, průměru svodu</t>
  </si>
  <si>
    <t>-1693066171</t>
  </si>
  <si>
    <t>https://podminky.urs.cz/item/CS_URS_2023_01/764508131</t>
  </si>
  <si>
    <t>118</t>
  </si>
  <si>
    <t>55344204</t>
  </si>
  <si>
    <t>svod kruhový Pz 100mm</t>
  </si>
  <si>
    <t>1788690957</t>
  </si>
  <si>
    <t>119</t>
  </si>
  <si>
    <t>764508132</t>
  </si>
  <si>
    <t>Montáž svodu kruhového, průměru objímek</t>
  </si>
  <si>
    <t>205672605</t>
  </si>
  <si>
    <t>https://podminky.urs.cz/item/CS_URS_2023_01/764508132</t>
  </si>
  <si>
    <t>120</t>
  </si>
  <si>
    <t>55344331</t>
  </si>
  <si>
    <t>objímka svodu Pz 100mm trn 200mm</t>
  </si>
  <si>
    <t>1929639895</t>
  </si>
  <si>
    <t>121</t>
  </si>
  <si>
    <t>764508137</t>
  </si>
  <si>
    <t>Montáž svodu kruhového, průměru výpusti vody</t>
  </si>
  <si>
    <t>857411190</t>
  </si>
  <si>
    <t>https://podminky.urs.cz/item/CS_URS_2023_01/764508137</t>
  </si>
  <si>
    <t>122</t>
  </si>
  <si>
    <t>55344427</t>
  </si>
  <si>
    <t>odvaděč dešťové vody Pz 100mm do sudu</t>
  </si>
  <si>
    <t>-1529328453</t>
  </si>
  <si>
    <t>123</t>
  </si>
  <si>
    <t>998764101</t>
  </si>
  <si>
    <t>Přesun hmot pro konstrukce klempířské stanovený z hmotnosti přesunovaného materiálu vodorovná dopravní vzdálenost do 50 m v objektech výšky do 6 m</t>
  </si>
  <si>
    <t>2011405900</t>
  </si>
  <si>
    <t>766</t>
  </si>
  <si>
    <t>Konstrukce truhlářské</t>
  </si>
  <si>
    <t>124</t>
  </si>
  <si>
    <t>766427112</t>
  </si>
  <si>
    <t>Montáž obložení podhledů rošt podkladový</t>
  </si>
  <si>
    <t>-1898478708</t>
  </si>
  <si>
    <t>https://podminky.urs.cz/item/CS_URS_2023_01/766427112</t>
  </si>
  <si>
    <t>9,75*8</t>
  </si>
  <si>
    <t>125</t>
  </si>
  <si>
    <t>60514114</t>
  </si>
  <si>
    <t>řezivo jehličnaté lať impregnovaná dl 4 m</t>
  </si>
  <si>
    <t>210689585</t>
  </si>
  <si>
    <t>78*0,04*0,06</t>
  </si>
  <si>
    <t>0,187*1,1 'Přepočtené koeficientem množství</t>
  </si>
  <si>
    <t>126</t>
  </si>
  <si>
    <t>766622131</t>
  </si>
  <si>
    <t>Montáž oken plastových včetně montáže rámu plochy přes 1 m2 otevíravých do zdiva, výšky do 1,5 m</t>
  </si>
  <si>
    <t>1236800197</t>
  </si>
  <si>
    <t>https://podminky.urs.cz/item/CS_URS_2023_01/766622131</t>
  </si>
  <si>
    <t>0,75*1,0*2+1,25*0,75</t>
  </si>
  <si>
    <t>127</t>
  </si>
  <si>
    <t>61140051</t>
  </si>
  <si>
    <t>okno plastové otevíravé/sklopné dvojsklo přes plochu 1m2 do v 1,5m</t>
  </si>
  <si>
    <t>282379093</t>
  </si>
  <si>
    <t>128</t>
  </si>
  <si>
    <t>766660001</t>
  </si>
  <si>
    <t>Montáž dveřních křídel dřevěných nebo plastových otevíravých do ocelové zárubně povrchově upravených jednokřídlových, šířky do 800 mm</t>
  </si>
  <si>
    <t>-1717015110</t>
  </si>
  <si>
    <t>129</t>
  </si>
  <si>
    <t>61162073</t>
  </si>
  <si>
    <t>dveře jednokřídlé voštinové povrch laminátový plné 700x1970/2100mm</t>
  </si>
  <si>
    <t>-759905190</t>
  </si>
  <si>
    <t>130</t>
  </si>
  <si>
    <t>766660411</t>
  </si>
  <si>
    <t>Montáž dveřních křídel dřevěných nebo plastových vchodových dveří včetně rámu do zdiva jednokřídlových bez nadsvětlíku</t>
  </si>
  <si>
    <t>-858560161</t>
  </si>
  <si>
    <t>131</t>
  </si>
  <si>
    <t>61173202</t>
  </si>
  <si>
    <t>dveře jednokřídlé dřevěné plné max rozměru otvoru 2,42m2 bezpečnostní třídy RC2</t>
  </si>
  <si>
    <t>-1544202628</t>
  </si>
  <si>
    <t>2*2,31 'Přepočtené koeficientem množství</t>
  </si>
  <si>
    <t>132</t>
  </si>
  <si>
    <t>766660729</t>
  </si>
  <si>
    <t>Montáž dveřních doplňků dveřního kování interiérového štítku s klikou</t>
  </si>
  <si>
    <t>1349561127</t>
  </si>
  <si>
    <t>133</t>
  </si>
  <si>
    <t>54914123</t>
  </si>
  <si>
    <t>kování rozetové klika/klika</t>
  </si>
  <si>
    <t>-848904192</t>
  </si>
  <si>
    <t>134</t>
  </si>
  <si>
    <t>766660730</t>
  </si>
  <si>
    <t>Montáž dveřních doplňků dveřního kování interiérového WC kliky se zámkem</t>
  </si>
  <si>
    <t>-1525902337</t>
  </si>
  <si>
    <t>https://podminky.urs.cz/item/CS_URS_2023_01/766660730</t>
  </si>
  <si>
    <t>135</t>
  </si>
  <si>
    <t>54914128</t>
  </si>
  <si>
    <t>kování rozetové spodní pro WC</t>
  </si>
  <si>
    <t>1063604049</t>
  </si>
  <si>
    <t>136</t>
  </si>
  <si>
    <t>766811116</t>
  </si>
  <si>
    <t>Montáž kuchyňských linek korpusu spodních skříněk na nožičky (včetně vyrovnání), šířky jednoho dílu přes 600 do 1200 mm</t>
  </si>
  <si>
    <t>-654444525</t>
  </si>
  <si>
    <t>https://podminky.urs.cz/item/CS_URS_2023_01/766811116</t>
  </si>
  <si>
    <t>137</t>
  </si>
  <si>
    <t>RMAT0004</t>
  </si>
  <si>
    <t>skříňka kuchyňská</t>
  </si>
  <si>
    <t>-1011532968</t>
  </si>
  <si>
    <t>138</t>
  </si>
  <si>
    <t>766811152</t>
  </si>
  <si>
    <t>Montáž kuchyňských linek korpusu horních skříněk šroubovaných na stěnu, šířky jednoho dílu přes 600 do 1200 mm</t>
  </si>
  <si>
    <t>-140896872</t>
  </si>
  <si>
    <t>https://podminky.urs.cz/item/CS_URS_2023_01/766811152</t>
  </si>
  <si>
    <t>139</t>
  </si>
  <si>
    <t>RMAT0005</t>
  </si>
  <si>
    <t>977392931</t>
  </si>
  <si>
    <t>140</t>
  </si>
  <si>
    <t>766811212</t>
  </si>
  <si>
    <t>Montáž kuchyňských linek pracovní desky bez výřezu, délky jednoho dílu přes 1000 do 2000 mm</t>
  </si>
  <si>
    <t>485755729</t>
  </si>
  <si>
    <t>https://podminky.urs.cz/item/CS_URS_2023_01/766811212</t>
  </si>
  <si>
    <t>141</t>
  </si>
  <si>
    <t>RMAT0010</t>
  </si>
  <si>
    <t>kuchyňská pracovní deska</t>
  </si>
  <si>
    <t>-1048556375</t>
  </si>
  <si>
    <t>1,8*0,6</t>
  </si>
  <si>
    <t>142</t>
  </si>
  <si>
    <t>766811421</t>
  </si>
  <si>
    <t>Montáž kuchyňských linek lišty plastové zaklapávací</t>
  </si>
  <si>
    <t>-1000310389</t>
  </si>
  <si>
    <t>https://podminky.urs.cz/item/CS_URS_2023_01/766811421</t>
  </si>
  <si>
    <t>1,8+0,6</t>
  </si>
  <si>
    <t>143</t>
  </si>
  <si>
    <t>RMAT0006</t>
  </si>
  <si>
    <t>plastová lišta</t>
  </si>
  <si>
    <t>700536046</t>
  </si>
  <si>
    <t>144</t>
  </si>
  <si>
    <t>998766101</t>
  </si>
  <si>
    <t>Přesun hmot pro konstrukce truhlářské stanovený z hmotnosti přesunovaného materiálu vodorovná dopravní vzdálenost do 50 m v objektech výšky do 6 m</t>
  </si>
  <si>
    <t>-1639903560</t>
  </si>
  <si>
    <t>771</t>
  </si>
  <si>
    <t>Podlahy z dlaždic</t>
  </si>
  <si>
    <t>145</t>
  </si>
  <si>
    <t>771121011</t>
  </si>
  <si>
    <t>Příprava podkladu před provedením dlažby nátěr penetrační na podlahu</t>
  </si>
  <si>
    <t>-1242325933</t>
  </si>
  <si>
    <t>https://podminky.urs.cz/item/CS_URS_2023_01/771121011</t>
  </si>
  <si>
    <t>2,95*4,25+2,65*4,25+2,8*3,95+1,35*3,95+0,1*0,9</t>
  </si>
  <si>
    <t>146</t>
  </si>
  <si>
    <t>771161012</t>
  </si>
  <si>
    <t>Příprava podkladu před provedením dlažby montáž profilu dilatační spáry koutové (při styku podlahy se stěnou)</t>
  </si>
  <si>
    <t>-593036529</t>
  </si>
  <si>
    <t>https://podminky.urs.cz/item/CS_URS_2023_01/771161012</t>
  </si>
  <si>
    <t>1,35+1,15+0,75+0,1+0,75+2,7+1,35+3,95+3,95+3,95+2*2,25</t>
  </si>
  <si>
    <t>147</t>
  </si>
  <si>
    <t>771474111</t>
  </si>
  <si>
    <t>Montáž soklů z dlaždic keramických lepených flexibilním lepidlem rovných, výšky do 65 mm</t>
  </si>
  <si>
    <t>1514513412</t>
  </si>
  <si>
    <t>https://podminky.urs.cz/item/CS_URS_2023_01/771474111</t>
  </si>
  <si>
    <t>4,25*2+2,95*2-1,1+2*0,2+4,25*2+2,65*2-1,1</t>
  </si>
  <si>
    <t>148</t>
  </si>
  <si>
    <t>59761430</t>
  </si>
  <si>
    <t>dlažba keramická slinutá hladká do interiéru i exteriéru pro vysoké mechanické namáhání přes 35 do 45ks/m2</t>
  </si>
  <si>
    <t>-86879925</t>
  </si>
  <si>
    <t>26,4*0,066 'Přepočtené koeficientem množství</t>
  </si>
  <si>
    <t>149</t>
  </si>
  <si>
    <t>771574112</t>
  </si>
  <si>
    <t>Montáž podlah z dlaždic keramických lepených flexibilním lepidlem maloformátových hladkých přes 9 do 12 ks/m2</t>
  </si>
  <si>
    <t>2065405861</t>
  </si>
  <si>
    <t>https://podminky.urs.cz/item/CS_URS_2023_01/771574112</t>
  </si>
  <si>
    <t>150</t>
  </si>
  <si>
    <t>59761003</t>
  </si>
  <si>
    <t>dlažba keramická hutná hladká do interiéru přes 9 do 12ks/m2</t>
  </si>
  <si>
    <t>-1194329594</t>
  </si>
  <si>
    <t>40,283*1,1 'Přepočtené koeficientem množství</t>
  </si>
  <si>
    <t>151</t>
  </si>
  <si>
    <t>771591112</t>
  </si>
  <si>
    <t>Izolace podlahy pod dlažbu nátěrem nebo stěrkou ve dvou vrstvách</t>
  </si>
  <si>
    <t>927252558</t>
  </si>
  <si>
    <t>152</t>
  </si>
  <si>
    <t>771591116</t>
  </si>
  <si>
    <t>Podlahy - dokončovací práce spárování epoxidem</t>
  </si>
  <si>
    <t>1342914168</t>
  </si>
  <si>
    <t>https://podminky.urs.cz/item/CS_URS_2023_01/771591116</t>
  </si>
  <si>
    <t>153</t>
  </si>
  <si>
    <t>998771101</t>
  </si>
  <si>
    <t>Přesun hmot pro podlahy z dlaždic stanovený z hmotnosti přesunovaného materiálu vodorovná dopravní vzdálenost do 50 m v objektech výšky do 6 m</t>
  </si>
  <si>
    <t>1789198890</t>
  </si>
  <si>
    <t>https://podminky.urs.cz/item/CS_URS_2023_01/998771101</t>
  </si>
  <si>
    <t>781</t>
  </si>
  <si>
    <t>Dokončovací práce - obklady</t>
  </si>
  <si>
    <t>154</t>
  </si>
  <si>
    <t>781121011</t>
  </si>
  <si>
    <t>Příprava podkladu před provedením obkladu nátěr penetrační na stěnu</t>
  </si>
  <si>
    <t>-377606216</t>
  </si>
  <si>
    <t>https://podminky.urs.cz/item/CS_URS_2023_01/781121011</t>
  </si>
  <si>
    <t>2,0*(1,35*2+0,75*2+3,95*2)-0,75*1,0-0,70*2,0+0,25*1,0*2</t>
  </si>
  <si>
    <t>1,40*(3,95*2+2,8*2)-0,7*1,4-0,4*0,75+0,25*0,4*2+1,25*0,4+0,4*0,25*2-0,9*1,4</t>
  </si>
  <si>
    <t>155</t>
  </si>
  <si>
    <t>781131112</t>
  </si>
  <si>
    <t>Izolace stěny pod obklad izolace nátěrem nebo stěrkou ve dvou vrstvách</t>
  </si>
  <si>
    <t>220845151</t>
  </si>
  <si>
    <t>156</t>
  </si>
  <si>
    <t>781161021</t>
  </si>
  <si>
    <t>Příprava podkladu před provedením obkladu montáž profilu ukončujícího profilu rohového, vanového</t>
  </si>
  <si>
    <t>-647872894</t>
  </si>
  <si>
    <t>https://podminky.urs.cz/item/CS_URS_2023_01/781161021</t>
  </si>
  <si>
    <t>1,25+2,0*3+1,0*2+0,75+1,4+0,8</t>
  </si>
  <si>
    <t>157</t>
  </si>
  <si>
    <t>28342001</t>
  </si>
  <si>
    <t>lišta ukončovací z PVC 8mm</t>
  </si>
  <si>
    <t>1602233374</t>
  </si>
  <si>
    <t>12,2*1,1 'Přepočtené koeficientem množství</t>
  </si>
  <si>
    <t>158</t>
  </si>
  <si>
    <t>781474115</t>
  </si>
  <si>
    <t>Montáž obkladů vnitřních stěn z dlaždic keramických lepených flexibilním lepidlem maloformátových hladkých přes 22 do 25 ks/m2</t>
  </si>
  <si>
    <t>-1336252506</t>
  </si>
  <si>
    <t>https://podminky.urs.cz/item/CS_URS_2023_01/781474115</t>
  </si>
  <si>
    <t>0,8*1,8</t>
  </si>
  <si>
    <t>159</t>
  </si>
  <si>
    <t>59761039</t>
  </si>
  <si>
    <t>obklad keramický hladký přes 22 do 25ks/m2</t>
  </si>
  <si>
    <t>-477817736</t>
  </si>
  <si>
    <t>41,25*1,1 'Přepočtené koeficientem množství</t>
  </si>
  <si>
    <t>160</t>
  </si>
  <si>
    <t>781491011</t>
  </si>
  <si>
    <t>Montáž zrcadel lepených silikonovým tmelem na podkladní omítku, plochy do 1 m2</t>
  </si>
  <si>
    <t>1880986675</t>
  </si>
  <si>
    <t>https://podminky.urs.cz/item/CS_URS_2023_01/781491011</t>
  </si>
  <si>
    <t>161</t>
  </si>
  <si>
    <t>63465122</t>
  </si>
  <si>
    <t>zrcadlo nemontované čiré tl 3mm max rozměr 3210x2250mm</t>
  </si>
  <si>
    <t>-2106834077</t>
  </si>
  <si>
    <t>1*1,1 'Přepočtené koeficientem množství</t>
  </si>
  <si>
    <t>162</t>
  </si>
  <si>
    <t>781571131</t>
  </si>
  <si>
    <t>Montáž obkladů ostění z obkladaček keramických lepených flexibilním lepidlem šířky ostění do 200 mm</t>
  </si>
  <si>
    <t>-691615646</t>
  </si>
  <si>
    <t>https://podminky.urs.cz/item/CS_URS_2023_01/781571131</t>
  </si>
  <si>
    <t>0,2*0,85*2+0,2*0,25*4</t>
  </si>
  <si>
    <t>163</t>
  </si>
  <si>
    <t>781674113</t>
  </si>
  <si>
    <t>Montáž obkladů parapetů z dlaždic keramických lepených flexibilním lepidlem, šířky parapetu přes 150 do 200 mm</t>
  </si>
  <si>
    <t>-1228122586</t>
  </si>
  <si>
    <t>https://podminky.urs.cz/item/CS_URS_2023_01/781674113</t>
  </si>
  <si>
    <t>0,2*(1,25+0,75+0,75)</t>
  </si>
  <si>
    <t>164</t>
  </si>
  <si>
    <t>998781101</t>
  </si>
  <si>
    <t>Přesun hmot pro obklady keramické stanovený z hmotnosti přesunovaného materiálu vodorovná dopravní vzdálenost do 50 m v objektech výšky do 6 m</t>
  </si>
  <si>
    <t>1074324078</t>
  </si>
  <si>
    <t>https://podminky.urs.cz/item/CS_URS_2023_01/998781101</t>
  </si>
  <si>
    <t>783</t>
  </si>
  <si>
    <t>Dokončovací práce - nátěry</t>
  </si>
  <si>
    <t>165</t>
  </si>
  <si>
    <t>783248221</t>
  </si>
  <si>
    <t>Lakovací nátěr tesařských konstrukcí dvojnásobný s mezibroušením polyuretanový</t>
  </si>
  <si>
    <t>-1856279313</t>
  </si>
  <si>
    <t>https://podminky.urs.cz/item/CS_URS_2023_01/783248221</t>
  </si>
  <si>
    <t>podhled palubkový</t>
  </si>
  <si>
    <t>2,5*10,8+0,2*10,2*2</t>
  </si>
  <si>
    <t>166</t>
  </si>
  <si>
    <t>783803130</t>
  </si>
  <si>
    <t>Provedení penetračního nátěru omítek hladkých omítek hladkých, zrnitých tenkovrstvých nebo štukových stupně členitosti 1 a 2</t>
  </si>
  <si>
    <t>70109096</t>
  </si>
  <si>
    <t>https://podminky.urs.cz/item/CS_URS_2023_01/783803130</t>
  </si>
  <si>
    <t>5,0*(3,0+3,8)/2*2+10,5*3,0</t>
  </si>
  <si>
    <t>-1,1*2,1*2-0,125*0,75-2*0,75*1,0</t>
  </si>
  <si>
    <t>+0,2*(2,1*4+2*1,1+2*0,75+1,25+4*1,0+2*0,75)</t>
  </si>
  <si>
    <t>podhledy</t>
  </si>
  <si>
    <t>0,99</t>
  </si>
  <si>
    <t>167</t>
  </si>
  <si>
    <t>58124404</t>
  </si>
  <si>
    <t>hmota nátěrová silikonová penetrační na fasádní povrchy</t>
  </si>
  <si>
    <t>litr</t>
  </si>
  <si>
    <t>-1148790828</t>
  </si>
  <si>
    <t>784</t>
  </si>
  <si>
    <t>Dokončovací práce - malby a tapety</t>
  </si>
  <si>
    <t>168</t>
  </si>
  <si>
    <t>784185001</t>
  </si>
  <si>
    <t>Provedení penetrace podkladu jednonásobné v místnostech výšky do 3,80 m</t>
  </si>
  <si>
    <t>1088247957</t>
  </si>
  <si>
    <t>https://podminky.urs.cz/item/CS_URS_2023_01/784185001</t>
  </si>
  <si>
    <t>2,8*(4,25+2,95+4,25+2,95+2,65+4,25+2,65+4,25)</t>
  </si>
  <si>
    <t>-1,1*2,1+0,2*(2,1*2+1,1)*2</t>
  </si>
  <si>
    <t>-0,9*2,1</t>
  </si>
  <si>
    <t>0,8*(1,35+1,15+0,75+0,1+0,75+1,35+1,35+1,35+3,95)</t>
  </si>
  <si>
    <t>1,4*(1,90+3,95+2,8+3,95)</t>
  </si>
  <si>
    <t>0,75*1,5</t>
  </si>
  <si>
    <t>169</t>
  </si>
  <si>
    <t>58124965</t>
  </si>
  <si>
    <t>hmota nátěrová akrylátová základní penetrační transparentní</t>
  </si>
  <si>
    <t>1225824310</t>
  </si>
  <si>
    <t>105,325*0,04 'Přepočtené koeficientem množství</t>
  </si>
  <si>
    <t>170</t>
  </si>
  <si>
    <t>784215101</t>
  </si>
  <si>
    <t>Provedení malby ze standardních hmot dvojnásobné za mokra oděruvzdorné v místnostech výšky do 3,80 m</t>
  </si>
  <si>
    <t>-1453460054</t>
  </si>
  <si>
    <t>https://podminky.urs.cz/item/CS_URS_2023_01/784215101</t>
  </si>
  <si>
    <t>105,325</t>
  </si>
  <si>
    <t>171</t>
  </si>
  <si>
    <t>58124009</t>
  </si>
  <si>
    <t>hmota malířská za mokra velmi dobře otěruvzdorná bílá</t>
  </si>
  <si>
    <t>-962232233</t>
  </si>
  <si>
    <t>105,325*0,19 'Přepočtené koeficientem množství</t>
  </si>
  <si>
    <t>HSV</t>
  </si>
  <si>
    <t>Práce a dodávky HSV</t>
  </si>
  <si>
    <t>Zemní práce</t>
  </si>
  <si>
    <t>172</t>
  </si>
  <si>
    <t>122251101</t>
  </si>
  <si>
    <t>Odkopávky a prokopávky nezapažené strojně v hornině třídy těžitelnosti I skupiny 3 do 20 m3</t>
  </si>
  <si>
    <t>917979897</t>
  </si>
  <si>
    <t>https://podminky.urs.cz/item/CS_URS_2023_01/122251101</t>
  </si>
  <si>
    <t>11,0*7,5*0,2</t>
  </si>
  <si>
    <t>173</t>
  </si>
  <si>
    <t>132151102</t>
  </si>
  <si>
    <t>Hloubení nezapažených rýh šířky do 800 mm strojně s urovnáním dna do předepsaného profilu a spádu v hornině třídy těžitelnosti I skupiny 1 a 2 přes 20 do 50 m3</t>
  </si>
  <si>
    <t>-1679699707</t>
  </si>
  <si>
    <t>https://podminky.urs.cz/item/CS_URS_2023_01/132151102</t>
  </si>
  <si>
    <t>výkop pro základy</t>
  </si>
  <si>
    <t>0,6*0,8*(5,1+9,5+5,1+9,5)</t>
  </si>
  <si>
    <t>výkop pro splaškovou kanalizaci</t>
  </si>
  <si>
    <t>0,45*0,9*(3,0+7,0+5,0+3,5+2,5)</t>
  </si>
  <si>
    <t>výkop pro dešťovou kanalizaci</t>
  </si>
  <si>
    <t>0,45*0,7*(15,0+8,0)</t>
  </si>
  <si>
    <t>174</t>
  </si>
  <si>
    <t>133151101</t>
  </si>
  <si>
    <t>Hloubení nezapažených šachet strojně v hornině třídy těžitelnosti I skupiny 1 a 2 do 20 m3</t>
  </si>
  <si>
    <t>2077394895</t>
  </si>
  <si>
    <t>https://podminky.urs.cz/item/CS_URS_2023_01/133151101</t>
  </si>
  <si>
    <t>0,6*0,6*0,5*4</t>
  </si>
  <si>
    <t>175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</si>
  <si>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</si>
  <si>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</si>
  <si>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1666444443</t>
  </si>
  <si>
    <t>https://podminky.urs.cz/item/CS_URS_2023_01/162351103</t>
  </si>
  <si>
    <t>16,5+29,766+0,72</t>
  </si>
  <si>
    <t>176</t>
  </si>
  <si>
    <t>174151101</t>
  </si>
  <si>
    <t>Zásyp sypaninou z jakékoliv horniny strojně s uložením výkopku ve vrstvách se zhutněním jam, šachet, rýh nebo kolem objektů v těchto vykopávkách</t>
  </si>
  <si>
    <t>-2144951335</t>
  </si>
  <si>
    <t>https://podminky.urs.cz/item/CS_URS_2023_01/174151101</t>
  </si>
  <si>
    <t>0,45*0,5*(3,0+7,0+5,0+3,5+2,5)</t>
  </si>
  <si>
    <t>0,45*0,3*(15,0+8,0)</t>
  </si>
  <si>
    <t>177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</si>
  <si>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</si>
  <si>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</si>
  <si>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-214022822</t>
  </si>
  <si>
    <t>0,45*0,4*(3,0+7,0+5,0+3,5+2,5)</t>
  </si>
  <si>
    <t>0,45*0,4*(15,0+8,0)</t>
  </si>
  <si>
    <t>178</t>
  </si>
  <si>
    <t>58337310</t>
  </si>
  <si>
    <t>štěrkopísek frakce 0/4</t>
  </si>
  <si>
    <t>-526713750</t>
  </si>
  <si>
    <t>4,14*2 'Přepočtené koeficientem množství</t>
  </si>
  <si>
    <t>Zakládání</t>
  </si>
  <si>
    <t>179</t>
  </si>
  <si>
    <t>271532213</t>
  </si>
  <si>
    <t>Podsyp pod základové konstrukce se zhutněním a urovnáním povrchu z kameniva hrubého, frakce 8 - 16 mm</t>
  </si>
  <si>
    <t>553945240</t>
  </si>
  <si>
    <t>podsyp pod základovou deskou</t>
  </si>
  <si>
    <t>0,15*4,6*9,8</t>
  </si>
  <si>
    <t>podsyp pod zámkovou dlažbu</t>
  </si>
  <si>
    <t>0,15*2,4*10,5</t>
  </si>
  <si>
    <t>180</t>
  </si>
  <si>
    <t>271542211</t>
  </si>
  <si>
    <t>Podsyp pod základové konstrukce se zhutněním a urovnáním povrchu ze štěrkodrtě netříděné</t>
  </si>
  <si>
    <t>-678623348</t>
  </si>
  <si>
    <t>https://podminky.urs.cz/item/CS_URS_2023_01/271542211</t>
  </si>
  <si>
    <t>0,6*0,1*(5,1+9,5+5,1+9,5)</t>
  </si>
  <si>
    <t>0,6*0,6*0,1*4</t>
  </si>
  <si>
    <t>181</t>
  </si>
  <si>
    <t>271562211</t>
  </si>
  <si>
    <t>Podsyp pod základové konstrukce se zhutněním a urovnáním povrchu z kameniva drobného, frakce 0 - 4 mm</t>
  </si>
  <si>
    <t>135065588</t>
  </si>
  <si>
    <t>https://podminky.urs.cz/item/CS_URS_2023_01/271562211</t>
  </si>
  <si>
    <t>0,07*2,4*10,5</t>
  </si>
  <si>
    <t>182</t>
  </si>
  <si>
    <t>272313511</t>
  </si>
  <si>
    <t>Základy z betonu prostého klenby z betonu kamenem neprokládaného tř. C 12/15</t>
  </si>
  <si>
    <t>952524568</t>
  </si>
  <si>
    <t>https://podminky.urs.cz/item/CS_URS_2023_01/272313511</t>
  </si>
  <si>
    <t>0,6*0,7*(5,1+9,5+5,1+9,5)</t>
  </si>
  <si>
    <t>183</t>
  </si>
  <si>
    <t>273313611</t>
  </si>
  <si>
    <t>Základy z betonu prostého desky z betonu kamenem neprokládaného tř. C 16/20</t>
  </si>
  <si>
    <t>-1415453118</t>
  </si>
  <si>
    <t>https://podminky.urs.cz/item/CS_URS_2023_01/273313611</t>
  </si>
  <si>
    <t>0,15*10,5*5,0</t>
  </si>
  <si>
    <t>184</t>
  </si>
  <si>
    <t>273351121</t>
  </si>
  <si>
    <t>Bednění základů desek zřízení</t>
  </si>
  <si>
    <t>2033888302</t>
  </si>
  <si>
    <t>0,25*(10,5+5,0+5,0)</t>
  </si>
  <si>
    <t>185</t>
  </si>
  <si>
    <t>273351122</t>
  </si>
  <si>
    <t>Bednění základů desek odstranění</t>
  </si>
  <si>
    <t>1362501901</t>
  </si>
  <si>
    <t>186</t>
  </si>
  <si>
    <t>273362021</t>
  </si>
  <si>
    <t>Výztuž základů desek ze svařovaných sítí z drátů typu KARI</t>
  </si>
  <si>
    <t>2066229524</t>
  </si>
  <si>
    <t>svař.síť typ KZ50, 8mm,150*150mm</t>
  </si>
  <si>
    <t>1,04*5,0*5,40/1000*1,15</t>
  </si>
  <si>
    <t>187</t>
  </si>
  <si>
    <t>275351121</t>
  </si>
  <si>
    <t>Bednění základů patek zřízení</t>
  </si>
  <si>
    <t>-1570735278</t>
  </si>
  <si>
    <t>0,6*0,3*4*4</t>
  </si>
  <si>
    <t>188</t>
  </si>
  <si>
    <t>275351122</t>
  </si>
  <si>
    <t>Bednění základů patek odstranění</t>
  </si>
  <si>
    <t>-776550559</t>
  </si>
  <si>
    <t>189</t>
  </si>
  <si>
    <t>279113124</t>
  </si>
  <si>
    <t>Základové zdi z tvárnic ztraceného bednění včetně výplně z betonu bez zvláštních nároků na vliv prostředí třídy C 12/15, tloušťky zdiva přes 250 do 300 mm</t>
  </si>
  <si>
    <t>-365816507</t>
  </si>
  <si>
    <t>0,25*(5,0+5,0+9,8)</t>
  </si>
  <si>
    <t>190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</si>
  <si>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</si>
  <si>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</si>
  <si>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1201406124</t>
  </si>
  <si>
    <t>https://podminky.urs.cz/item/CS_URS_2023_01/279361821</t>
  </si>
  <si>
    <t>4*(5,0+5,0+9,8)*1,1*0,000618</t>
  </si>
  <si>
    <t>Svislé a kompletní konstrukce</t>
  </si>
  <si>
    <t>191</t>
  </si>
  <si>
    <t>311272311</t>
  </si>
  <si>
    <t>Zdivo z pórobetonových tvárnic na tenké maltové lože, tl. zdiva 375 mm pevnost tvárnic do P2, objemová hmotnost do 450 kg/m3 hladkých</t>
  </si>
  <si>
    <t>2119472037</t>
  </si>
  <si>
    <t>https://podminky.urs.cz/item/CS_URS_2023_01/311272311</t>
  </si>
  <si>
    <t>2,5*(10,5+10,5+4,25+4,25)</t>
  </si>
  <si>
    <t>(0,25+1,0)/2*5,0*2</t>
  </si>
  <si>
    <t>-2,5*1,1*2-1,25*1,0-0,75*1,25*2</t>
  </si>
  <si>
    <t>192</t>
  </si>
  <si>
    <t>317142422</t>
  </si>
  <si>
    <t>Překlady nenosné z pórobetonu osazené do tenkého maltového lože, výšky do 250 mm, šířky překladu 100 mm, délky překladu přes 1000 do 1250 mm</t>
  </si>
  <si>
    <t>1003974283</t>
  </si>
  <si>
    <t>193</t>
  </si>
  <si>
    <t>317143461.XLA</t>
  </si>
  <si>
    <t>Překlad nosný Ytong NOP 375-1250 dl 1250 mm</t>
  </si>
  <si>
    <t>-422597381</t>
  </si>
  <si>
    <t>194</t>
  </si>
  <si>
    <t>317143462</t>
  </si>
  <si>
    <t>Překlady nosné z pórobetonu osazené do tenkého maltového lože, pro zdi tl. 375 mm, délky překladu přes 1300 do 1500 mm</t>
  </si>
  <si>
    <t>-841197872</t>
  </si>
  <si>
    <t>https://podminky.urs.cz/item/CS_URS_2023_01/317143462</t>
  </si>
  <si>
    <t>195</t>
  </si>
  <si>
    <t>317143463</t>
  </si>
  <si>
    <t>Překlady nosné z pórobetonu osazené do tenkého maltového lože, pro zdi tl. 375 mm, délky překladu přes 1500 do 1800 mm</t>
  </si>
  <si>
    <t>1225585219</t>
  </si>
  <si>
    <t>https://podminky.urs.cz/item/CS_URS_2023_01/317143463</t>
  </si>
  <si>
    <t>196</t>
  </si>
  <si>
    <t>342272225</t>
  </si>
  <si>
    <t>Příčky z pórobetonových tvárnic hladkých na tenké maltové lože objemová hmotnost do 500 kg/m3, tloušťka příčky 100 mm</t>
  </si>
  <si>
    <t>-1209874012</t>
  </si>
  <si>
    <t>4,25*2,75*2</t>
  </si>
  <si>
    <t>3,95*2,75*1</t>
  </si>
  <si>
    <t>0,75*2,75*1</t>
  </si>
  <si>
    <t>(0,3+0,15)*2,75</t>
  </si>
  <si>
    <t>Mezisoučet</t>
  </si>
  <si>
    <t>ovory</t>
  </si>
  <si>
    <t>-0,9*2,25-0,7*2,25</t>
  </si>
  <si>
    <t>197</t>
  </si>
  <si>
    <t>342272245</t>
  </si>
  <si>
    <t>Příčky z pórobetonových tvárnic hladkých na tenké maltové lože objemová hmotnost do 500 kg/m3, tloušťka příčky 150 mm</t>
  </si>
  <si>
    <t>-426145566</t>
  </si>
  <si>
    <t>dozdívka wc stěny pro wc</t>
  </si>
  <si>
    <t>1,1*1,5</t>
  </si>
  <si>
    <t>198</t>
  </si>
  <si>
    <t>342291121</t>
  </si>
  <si>
    <t>Ukotvení příček plochými kotvami, do konstrukce cihelné</t>
  </si>
  <si>
    <t>102399239</t>
  </si>
  <si>
    <t>https://podminky.urs.cz/item/CS_URS_2023_01/342291121</t>
  </si>
  <si>
    <t>2,75*6</t>
  </si>
  <si>
    <t>Vodorovné konstrukce</t>
  </si>
  <si>
    <t>199</t>
  </si>
  <si>
    <t>417272111</t>
  </si>
  <si>
    <t>Obezdívka ztužujícího věnce pórobetonovými věncovkami jednostranná včetně tepelné izolace z pěnového polystyrenu tl. 75 mm výška věnce 250 mm</t>
  </si>
  <si>
    <t>-988816615</t>
  </si>
  <si>
    <t>https://podminky.urs.cz/item/CS_URS_2023_01/417272111</t>
  </si>
  <si>
    <t xml:space="preserve">obezdívka pozednice -do v.krokví </t>
  </si>
  <si>
    <t>9,75</t>
  </si>
  <si>
    <t>200</t>
  </si>
  <si>
    <t>417321515</t>
  </si>
  <si>
    <t>Ztužující pásy a věnce z betonu železového (bez výztuže) tř. C 25/30</t>
  </si>
  <si>
    <t>-18739399</t>
  </si>
  <si>
    <t>https://podminky.urs.cz/item/CS_URS_2023_01/417321515</t>
  </si>
  <si>
    <t>0,275*0,2*(1,05*2+4,25*2)</t>
  </si>
  <si>
    <t>201</t>
  </si>
  <si>
    <t>417352411</t>
  </si>
  <si>
    <t>Ztracené bednění věnců z pórobetonových U-profilů osazených do maltového lože, objemová hmotnost do 500 kg/m3 výšky věnce do 250 mm tloušťka zdiva 375 mm</t>
  </si>
  <si>
    <t>181954203</t>
  </si>
  <si>
    <t>https://podminky.urs.cz/item/CS_URS_2023_01/417352411</t>
  </si>
  <si>
    <t>2*10,5+2*4,25</t>
  </si>
  <si>
    <t>202</t>
  </si>
  <si>
    <t>417361821</t>
  </si>
  <si>
    <t>Výztuž ztužujících pásů a věnců z betonářské oceli 10 505 (R) nebo BSt 500</t>
  </si>
  <si>
    <t>768408407</t>
  </si>
  <si>
    <t>https://podminky.urs.cz/item/CS_URS_2023_01/417361821</t>
  </si>
  <si>
    <t>výztuž d10</t>
  </si>
  <si>
    <t>0,000617*4*(10,5+5,0)*2</t>
  </si>
  <si>
    <t>výzduž d6</t>
  </si>
  <si>
    <t>0,000222*4*(10,5+5,0)*2*1,15</t>
  </si>
  <si>
    <t>Komunikace pozemní</t>
  </si>
  <si>
    <t>203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</si>
  <si>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</si>
  <si>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</si>
  <si>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-1636189498</t>
  </si>
  <si>
    <t>2,10*10,30</t>
  </si>
  <si>
    <t>204</t>
  </si>
  <si>
    <t>59245018</t>
  </si>
  <si>
    <t>dlažba skladebná betonová 200x100x60mm přírodní</t>
  </si>
  <si>
    <t>-973057884</t>
  </si>
  <si>
    <t>21,63*1,03 'Přepočtené koeficientem množství</t>
  </si>
  <si>
    <t>Úpravy povrchů, podlahy a osazování výplní</t>
  </si>
  <si>
    <t>205</t>
  </si>
  <si>
    <t>612321121</t>
  </si>
  <si>
    <t>Omítka vápenocementová vnitřních ploch nanášená ručně jednovrstvá, tloušťky do 10 mm hladká svislých konstrukcí stěn</t>
  </si>
  <si>
    <t>-2086581480</t>
  </si>
  <si>
    <t>https://podminky.urs.cz/item/CS_URS_2023_01/612321121</t>
  </si>
  <si>
    <t>206</t>
  </si>
  <si>
    <t>612321141</t>
  </si>
  <si>
    <t>Omítka vápenocementová vnitřních ploch nanášená ručně dvouvrstvá, tloušťky jádrové omítky do 10 mm a tloušťky štuku do 3 mm štuková svislých konstrukcí stěn</t>
  </si>
  <si>
    <t>-1072424858</t>
  </si>
  <si>
    <t>https://podminky.urs.cz/item/CS_URS_2023_01/612321141</t>
  </si>
  <si>
    <t>207</t>
  </si>
  <si>
    <t>621321341</t>
  </si>
  <si>
    <t>Omítka vápenocementová vnějších ploch nanášená strojně dvouvrstvá, tloušťky jádrové omítky do 15 mm a tloušťky štuku do 3 mm štuková podhledů</t>
  </si>
  <si>
    <t>213139721</t>
  </si>
  <si>
    <t>https://podminky.urs.cz/item/CS_URS_2023_01/621321341</t>
  </si>
  <si>
    <t>0,2*(1,1+1,1+1,25+2*0,75)</t>
  </si>
  <si>
    <t>208</t>
  </si>
  <si>
    <t>622321341</t>
  </si>
  <si>
    <t>Omítka vápenocementová vnějších ploch nanášená strojně dvouvrstvá, tloušťky jádrové omítky do 15 mm a tloušťky štuku do 3 mm štuková stěn</t>
  </si>
  <si>
    <t>-1519574130</t>
  </si>
  <si>
    <t>https://podminky.urs.cz/item/CS_URS_2023_01/622321341</t>
  </si>
  <si>
    <t>209</t>
  </si>
  <si>
    <t>631311125</t>
  </si>
  <si>
    <t>Mazanina z betonu prostého bez zvýšených nároků na prostředí tl. přes 80 do 120 mm tř. C 20/25</t>
  </si>
  <si>
    <t>-134187227</t>
  </si>
  <si>
    <t>https://podminky.urs.cz/item/CS_URS_2023_01/631311125</t>
  </si>
  <si>
    <t>0,09*(2,95*4,25+2,65*4,25+2,8*3,95+1,35*3,95)</t>
  </si>
  <si>
    <t>210</t>
  </si>
  <si>
    <t>631319012</t>
  </si>
  <si>
    <t>Příplatek k cenám mazanin za úpravu povrchu mazaniny přehlazením, mazanina tl. přes 80 do 120 mm</t>
  </si>
  <si>
    <t>1155087358</t>
  </si>
  <si>
    <t>https://podminky.urs.cz/item/CS_URS_2023_01/631319012</t>
  </si>
  <si>
    <t>0,09*(1,35*3,95+2,8*3,95)</t>
  </si>
  <si>
    <t>211</t>
  </si>
  <si>
    <t>632481215</t>
  </si>
  <si>
    <t>Separační vrstva k oddělení podlahových vrstev z geotextilie</t>
  </si>
  <si>
    <t>1958066533</t>
  </si>
  <si>
    <t>https://podminky.urs.cz/item/CS_URS_2023_01/632481215</t>
  </si>
  <si>
    <t>9,8*4,1</t>
  </si>
  <si>
    <t>212</t>
  </si>
  <si>
    <t>642942111</t>
  </si>
  <si>
    <t>Osazování zárubní nebo rámů kovových dveřních lisovaných nebo z úhelníků bez dveřních křídel na cementovou maltu, plochy otvoru do 2,5 m2</t>
  </si>
  <si>
    <t>1736253245</t>
  </si>
  <si>
    <t>https://podminky.urs.cz/item/CS_URS_2023_01/642942111</t>
  </si>
  <si>
    <t>213</t>
  </si>
  <si>
    <t>55331481</t>
  </si>
  <si>
    <t>zárubeň jednokřídlá ocelová pro zdění tl stěny 75-100mm rozměru 700/1970, 2100mm</t>
  </si>
  <si>
    <t>456917275</t>
  </si>
  <si>
    <t>Ostatní konstrukce a práce, bourání</t>
  </si>
  <si>
    <t>214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</si>
  <si>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</si>
  <si>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</si>
  <si>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-231081723</t>
  </si>
  <si>
    <t>10,50+2,2+2,2</t>
  </si>
  <si>
    <t>215</t>
  </si>
  <si>
    <t>59217017</t>
  </si>
  <si>
    <t>obrubník betonový chodníkový 1000x100x250mm</t>
  </si>
  <si>
    <t>1067805922</t>
  </si>
  <si>
    <t>14,9*1,02 'Přepočtené koeficientem množství</t>
  </si>
  <si>
    <t>216</t>
  </si>
  <si>
    <t>949101111</t>
  </si>
  <si>
    <t>Lešení pomocné pracovní pro objekty pozemních staveb pro zatížení do 150 kg/m2, o výšce lešeňové podlahy do 1,9 m</t>
  </si>
  <si>
    <t>-247796502</t>
  </si>
  <si>
    <t>Poznámka k položce:
lešení pro vnitřní práce včetně terasy</t>
  </si>
  <si>
    <t>2,0*10,5</t>
  </si>
  <si>
    <t>217</t>
  </si>
  <si>
    <t>949101112</t>
  </si>
  <si>
    <t>Lešení pomocné pracovní pro objekty pozemních staveb pro zatížení do 150 kg/m2, o výšce lešeňové podlahy přes 1,9 do 3,5 m</t>
  </si>
  <si>
    <t>1293921723</t>
  </si>
  <si>
    <t>https://podminky.urs.cz/item/CS_URS_2023_01/949101112</t>
  </si>
  <si>
    <t>1,05*10,50+2*1,05*8,0*2</t>
  </si>
  <si>
    <t>998</t>
  </si>
  <si>
    <t>Přesun hmot</t>
  </si>
  <si>
    <t>218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</si>
  <si>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</si>
  <si>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</si>
  <si>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-1587864742</t>
  </si>
  <si>
    <t>https://podminky.urs.cz/item/CS_URS_2023_01/998011001</t>
  </si>
  <si>
    <t>VRN</t>
  </si>
  <si>
    <t>Vedlejší rozpočtové náklady</t>
  </si>
  <si>
    <t>VRN3</t>
  </si>
  <si>
    <t>Zařízení staveniště</t>
  </si>
  <si>
    <t>219</t>
  </si>
  <si>
    <t>030001000</t>
  </si>
  <si>
    <t>soub</t>
  </si>
  <si>
    <t>1024</t>
  </si>
  <si>
    <t>-356793993</t>
  </si>
  <si>
    <t>VRN9</t>
  </si>
  <si>
    <t>Ostatní náklady</t>
  </si>
  <si>
    <t>220</t>
  </si>
  <si>
    <t>090001000.R</t>
  </si>
  <si>
    <t>-563312824</t>
  </si>
  <si>
    <t>Poznámka k položce:
ostatní náklady na potřebné revize, zkoušky a všechny ostatní náklad\y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</si>
</sst>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1" fillId="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8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0" borderId="22" xfId="0" applyNumberFormat="1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167" fontId="34" fillId="0" borderId="22" xfId="0" applyNumberFormat="1" applyFont="1" applyBorder="1" applyAlignment="1">
      <alignment vertical="center"/>
    </xf>
    <xf numFmtId="4" fontId="34" fillId="0" borderId="22" xfId="0" applyNumberFormat="1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4" fillId="0" borderId="18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0" fillId="0" borderId="18" xfId="0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11193121" TargetMode="External" /><Relationship Id="rId2" Type="http://schemas.openxmlformats.org/officeDocument/2006/relationships/hyperlink" Target="https://podminky.urs.cz/item/CS_URS_2023_01/998711101" TargetMode="External" /><Relationship Id="rId3" Type="http://schemas.openxmlformats.org/officeDocument/2006/relationships/hyperlink" Target="https://podminky.urs.cz/item/CS_URS_2023_01/712331101" TargetMode="External" /><Relationship Id="rId4" Type="http://schemas.openxmlformats.org/officeDocument/2006/relationships/hyperlink" Target="https://podminky.urs.cz/item/CS_URS_2023_01/713111131" TargetMode="External" /><Relationship Id="rId5" Type="http://schemas.openxmlformats.org/officeDocument/2006/relationships/hyperlink" Target="https://podminky.urs.cz/item/CS_URS_2023_01/713121211" TargetMode="External" /><Relationship Id="rId6" Type="http://schemas.openxmlformats.org/officeDocument/2006/relationships/hyperlink" Target="https://podminky.urs.cz/item/CS_URS_2023_01/713131143" TargetMode="External" /><Relationship Id="rId7" Type="http://schemas.openxmlformats.org/officeDocument/2006/relationships/hyperlink" Target="https://podminky.urs.cz/item/CS_URS_2023_01/721173315" TargetMode="External" /><Relationship Id="rId8" Type="http://schemas.openxmlformats.org/officeDocument/2006/relationships/hyperlink" Target="https://podminky.urs.cz/item/CS_URS_2023_01/721173317" TargetMode="External" /><Relationship Id="rId9" Type="http://schemas.openxmlformats.org/officeDocument/2006/relationships/hyperlink" Target="https://podminky.urs.cz/item/CS_URS_2023_01/721211422" TargetMode="External" /><Relationship Id="rId10" Type="http://schemas.openxmlformats.org/officeDocument/2006/relationships/hyperlink" Target="https://podminky.urs.cz/item/CS_URS_2023_01/721219128" TargetMode="External" /><Relationship Id="rId11" Type="http://schemas.openxmlformats.org/officeDocument/2006/relationships/hyperlink" Target="https://podminky.urs.cz/item/CS_URS_2023_01/998721101" TargetMode="External" /><Relationship Id="rId12" Type="http://schemas.openxmlformats.org/officeDocument/2006/relationships/hyperlink" Target="https://podminky.urs.cz/item/CS_URS_2023_01/722174001" TargetMode="External" /><Relationship Id="rId13" Type="http://schemas.openxmlformats.org/officeDocument/2006/relationships/hyperlink" Target="https://podminky.urs.cz/item/CS_URS_2023_01/722174062" TargetMode="External" /><Relationship Id="rId14" Type="http://schemas.openxmlformats.org/officeDocument/2006/relationships/hyperlink" Target="https://podminky.urs.cz/item/CS_URS_2023_01/722231211" TargetMode="External" /><Relationship Id="rId15" Type="http://schemas.openxmlformats.org/officeDocument/2006/relationships/hyperlink" Target="https://podminky.urs.cz/item/CS_URS_2023_01/998722101" TargetMode="External" /><Relationship Id="rId16" Type="http://schemas.openxmlformats.org/officeDocument/2006/relationships/hyperlink" Target="https://podminky.urs.cz/item/CS_URS_2023_01/725211603" TargetMode="External" /><Relationship Id="rId17" Type="http://schemas.openxmlformats.org/officeDocument/2006/relationships/hyperlink" Target="https://podminky.urs.cz/item/CS_URS_2023_01/725319111" TargetMode="External" /><Relationship Id="rId18" Type="http://schemas.openxmlformats.org/officeDocument/2006/relationships/hyperlink" Target="https://podminky.urs.cz/item/CS_URS_2023_01/725811116" TargetMode="External" /><Relationship Id="rId19" Type="http://schemas.openxmlformats.org/officeDocument/2006/relationships/hyperlink" Target="https://podminky.urs.cz/item/CS_URS_2023_01/725821312" TargetMode="External" /><Relationship Id="rId20" Type="http://schemas.openxmlformats.org/officeDocument/2006/relationships/hyperlink" Target="https://podminky.urs.cz/item/CS_URS_2023_01/725822611" TargetMode="External" /><Relationship Id="rId21" Type="http://schemas.openxmlformats.org/officeDocument/2006/relationships/hyperlink" Target="https://podminky.urs.cz/item/CS_URS_2023_01/725841312" TargetMode="External" /><Relationship Id="rId22" Type="http://schemas.openxmlformats.org/officeDocument/2006/relationships/hyperlink" Target="https://podminky.urs.cz/item/CS_URS_2023_01/725980122" TargetMode="External" /><Relationship Id="rId23" Type="http://schemas.openxmlformats.org/officeDocument/2006/relationships/hyperlink" Target="https://podminky.urs.cz/item/CS_URS_2023_01/998725101" TargetMode="External" /><Relationship Id="rId24" Type="http://schemas.openxmlformats.org/officeDocument/2006/relationships/hyperlink" Target="https://podminky.urs.cz/item/CS_URS_2023_01/726111031" TargetMode="External" /><Relationship Id="rId25" Type="http://schemas.openxmlformats.org/officeDocument/2006/relationships/hyperlink" Target="https://podminky.urs.cz/item/CS_URS_2023_01/998726111" TargetMode="External" /><Relationship Id="rId26" Type="http://schemas.openxmlformats.org/officeDocument/2006/relationships/hyperlink" Target="https://podminky.urs.cz/item/CS_URS_2023_01/735164231" TargetMode="External" /><Relationship Id="rId27" Type="http://schemas.openxmlformats.org/officeDocument/2006/relationships/hyperlink" Target="https://podminky.urs.cz/item/CS_URS_2023_01/735411102" TargetMode="External" /><Relationship Id="rId28" Type="http://schemas.openxmlformats.org/officeDocument/2006/relationships/hyperlink" Target="https://podminky.urs.cz/item/CS_URS_2023_01/741122001" TargetMode="External" /><Relationship Id="rId29" Type="http://schemas.openxmlformats.org/officeDocument/2006/relationships/hyperlink" Target="https://podminky.urs.cz/item/CS_URS_2023_01/741122131" TargetMode="External" /><Relationship Id="rId30" Type="http://schemas.openxmlformats.org/officeDocument/2006/relationships/hyperlink" Target="https://podminky.urs.cz/item/CS_URS_2023_01/741122143" TargetMode="External" /><Relationship Id="rId31" Type="http://schemas.openxmlformats.org/officeDocument/2006/relationships/hyperlink" Target="https://podminky.urs.cz/item/CS_URS_2023_01/741310042" TargetMode="External" /><Relationship Id="rId32" Type="http://schemas.openxmlformats.org/officeDocument/2006/relationships/hyperlink" Target="https://podminky.urs.cz/item/CS_URS_2023_01/741311004" TargetMode="External" /><Relationship Id="rId33" Type="http://schemas.openxmlformats.org/officeDocument/2006/relationships/hyperlink" Target="https://podminky.urs.cz/item/CS_URS_2023_01/741313041" TargetMode="External" /><Relationship Id="rId34" Type="http://schemas.openxmlformats.org/officeDocument/2006/relationships/hyperlink" Target="https://podminky.urs.cz/item/CS_URS_2023_01/741370002" TargetMode="External" /><Relationship Id="rId35" Type="http://schemas.openxmlformats.org/officeDocument/2006/relationships/hyperlink" Target="https://podminky.urs.cz/item/CS_URS_2023_01/741374031" TargetMode="External" /><Relationship Id="rId36" Type="http://schemas.openxmlformats.org/officeDocument/2006/relationships/hyperlink" Target="https://podminky.urs.cz/item/CS_URS_2023_01/741410022" TargetMode="External" /><Relationship Id="rId37" Type="http://schemas.openxmlformats.org/officeDocument/2006/relationships/hyperlink" Target="https://podminky.urs.cz/item/CS_URS_2023_01/751398012" TargetMode="External" /><Relationship Id="rId38" Type="http://schemas.openxmlformats.org/officeDocument/2006/relationships/hyperlink" Target="https://podminky.urs.cz/item/CS_URS_2023_01/998751101" TargetMode="External" /><Relationship Id="rId39" Type="http://schemas.openxmlformats.org/officeDocument/2006/relationships/hyperlink" Target="https://podminky.urs.cz/item/CS_URS_2023_01/762085112" TargetMode="External" /><Relationship Id="rId40" Type="http://schemas.openxmlformats.org/officeDocument/2006/relationships/hyperlink" Target="https://podminky.urs.cz/item/CS_URS_2023_01/762085113" TargetMode="External" /><Relationship Id="rId41" Type="http://schemas.openxmlformats.org/officeDocument/2006/relationships/hyperlink" Target="https://podminky.urs.cz/item/CS_URS_2023_01/762332131" TargetMode="External" /><Relationship Id="rId42" Type="http://schemas.openxmlformats.org/officeDocument/2006/relationships/hyperlink" Target="https://podminky.urs.cz/item/CS_URS_2023_01/762332132" TargetMode="External" /><Relationship Id="rId43" Type="http://schemas.openxmlformats.org/officeDocument/2006/relationships/hyperlink" Target="https://podminky.urs.cz/item/CS_URS_2023_01/762332133" TargetMode="External" /><Relationship Id="rId44" Type="http://schemas.openxmlformats.org/officeDocument/2006/relationships/hyperlink" Target="https://podminky.urs.cz/item/CS_URS_2023_01/762332134" TargetMode="External" /><Relationship Id="rId45" Type="http://schemas.openxmlformats.org/officeDocument/2006/relationships/hyperlink" Target="https://podminky.urs.cz/item/CS_URS_2023_01/998762101" TargetMode="External" /><Relationship Id="rId46" Type="http://schemas.openxmlformats.org/officeDocument/2006/relationships/hyperlink" Target="https://podminky.urs.cz/item/CS_URS_2023_01/763131411" TargetMode="External" /><Relationship Id="rId47" Type="http://schemas.openxmlformats.org/officeDocument/2006/relationships/hyperlink" Target="https://podminky.urs.cz/item/CS_URS_2023_01/763411111" TargetMode="External" /><Relationship Id="rId48" Type="http://schemas.openxmlformats.org/officeDocument/2006/relationships/hyperlink" Target="https://podminky.urs.cz/item/CS_URS_2023_01/763411121" TargetMode="External" /><Relationship Id="rId49" Type="http://schemas.openxmlformats.org/officeDocument/2006/relationships/hyperlink" Target="https://podminky.urs.cz/item/CS_URS_2023_01/998763100" TargetMode="External" /><Relationship Id="rId50" Type="http://schemas.openxmlformats.org/officeDocument/2006/relationships/hyperlink" Target="https://podminky.urs.cz/item/CS_URS_2023_01/764011612" TargetMode="External" /><Relationship Id="rId51" Type="http://schemas.openxmlformats.org/officeDocument/2006/relationships/hyperlink" Target="https://podminky.urs.cz/item/CS_URS_2023_01/764011624" TargetMode="External" /><Relationship Id="rId52" Type="http://schemas.openxmlformats.org/officeDocument/2006/relationships/hyperlink" Target="https://podminky.urs.cz/item/CS_URS_2023_01/764111641" TargetMode="External" /><Relationship Id="rId53" Type="http://schemas.openxmlformats.org/officeDocument/2006/relationships/hyperlink" Target="https://podminky.urs.cz/item/CS_URS_2023_01/764216603" TargetMode="External" /><Relationship Id="rId54" Type="http://schemas.openxmlformats.org/officeDocument/2006/relationships/hyperlink" Target="https://podminky.urs.cz/item/CS_URS_2023_01/764501103" TargetMode="External" /><Relationship Id="rId55" Type="http://schemas.openxmlformats.org/officeDocument/2006/relationships/hyperlink" Target="https://podminky.urs.cz/item/CS_URS_2023_01/764501104" TargetMode="External" /><Relationship Id="rId56" Type="http://schemas.openxmlformats.org/officeDocument/2006/relationships/hyperlink" Target="https://podminky.urs.cz/item/CS_URS_2023_01/764501105" TargetMode="External" /><Relationship Id="rId57" Type="http://schemas.openxmlformats.org/officeDocument/2006/relationships/hyperlink" Target="https://podminky.urs.cz/item/CS_URS_2023_01/764501108" TargetMode="External" /><Relationship Id="rId58" Type="http://schemas.openxmlformats.org/officeDocument/2006/relationships/hyperlink" Target="https://podminky.urs.cz/item/CS_URS_2023_01/764508131" TargetMode="External" /><Relationship Id="rId59" Type="http://schemas.openxmlformats.org/officeDocument/2006/relationships/hyperlink" Target="https://podminky.urs.cz/item/CS_URS_2023_01/764508132" TargetMode="External" /><Relationship Id="rId60" Type="http://schemas.openxmlformats.org/officeDocument/2006/relationships/hyperlink" Target="https://podminky.urs.cz/item/CS_URS_2023_01/764508137" TargetMode="External" /><Relationship Id="rId61" Type="http://schemas.openxmlformats.org/officeDocument/2006/relationships/hyperlink" Target="https://podminky.urs.cz/item/CS_URS_2023_01/766427112" TargetMode="External" /><Relationship Id="rId62" Type="http://schemas.openxmlformats.org/officeDocument/2006/relationships/hyperlink" Target="https://podminky.urs.cz/item/CS_URS_2023_01/766622131" TargetMode="External" /><Relationship Id="rId63" Type="http://schemas.openxmlformats.org/officeDocument/2006/relationships/hyperlink" Target="https://podminky.urs.cz/item/CS_URS_2023_01/766660730" TargetMode="External" /><Relationship Id="rId64" Type="http://schemas.openxmlformats.org/officeDocument/2006/relationships/hyperlink" Target="https://podminky.urs.cz/item/CS_URS_2023_01/766811116" TargetMode="External" /><Relationship Id="rId65" Type="http://schemas.openxmlformats.org/officeDocument/2006/relationships/hyperlink" Target="https://podminky.urs.cz/item/CS_URS_2023_01/766811152" TargetMode="External" /><Relationship Id="rId66" Type="http://schemas.openxmlformats.org/officeDocument/2006/relationships/hyperlink" Target="https://podminky.urs.cz/item/CS_URS_2023_01/766811212" TargetMode="External" /><Relationship Id="rId67" Type="http://schemas.openxmlformats.org/officeDocument/2006/relationships/hyperlink" Target="https://podminky.urs.cz/item/CS_URS_2023_01/766811421" TargetMode="External" /><Relationship Id="rId68" Type="http://schemas.openxmlformats.org/officeDocument/2006/relationships/hyperlink" Target="https://podminky.urs.cz/item/CS_URS_2023_01/771121011" TargetMode="External" /><Relationship Id="rId69" Type="http://schemas.openxmlformats.org/officeDocument/2006/relationships/hyperlink" Target="https://podminky.urs.cz/item/CS_URS_2023_01/771161012" TargetMode="External" /><Relationship Id="rId70" Type="http://schemas.openxmlformats.org/officeDocument/2006/relationships/hyperlink" Target="https://podminky.urs.cz/item/CS_URS_2023_01/771474111" TargetMode="External" /><Relationship Id="rId71" Type="http://schemas.openxmlformats.org/officeDocument/2006/relationships/hyperlink" Target="https://podminky.urs.cz/item/CS_URS_2023_01/771574112" TargetMode="External" /><Relationship Id="rId72" Type="http://schemas.openxmlformats.org/officeDocument/2006/relationships/hyperlink" Target="https://podminky.urs.cz/item/CS_URS_2023_01/771591116" TargetMode="External" /><Relationship Id="rId73" Type="http://schemas.openxmlformats.org/officeDocument/2006/relationships/hyperlink" Target="https://podminky.urs.cz/item/CS_URS_2023_01/998771101" TargetMode="External" /><Relationship Id="rId74" Type="http://schemas.openxmlformats.org/officeDocument/2006/relationships/hyperlink" Target="https://podminky.urs.cz/item/CS_URS_2023_01/781121011" TargetMode="External" /><Relationship Id="rId75" Type="http://schemas.openxmlformats.org/officeDocument/2006/relationships/hyperlink" Target="https://podminky.urs.cz/item/CS_URS_2023_01/781161021" TargetMode="External" /><Relationship Id="rId76" Type="http://schemas.openxmlformats.org/officeDocument/2006/relationships/hyperlink" Target="https://podminky.urs.cz/item/CS_URS_2023_01/781474115" TargetMode="External" /><Relationship Id="rId77" Type="http://schemas.openxmlformats.org/officeDocument/2006/relationships/hyperlink" Target="https://podminky.urs.cz/item/CS_URS_2023_01/781491011" TargetMode="External" /><Relationship Id="rId78" Type="http://schemas.openxmlformats.org/officeDocument/2006/relationships/hyperlink" Target="https://podminky.urs.cz/item/CS_URS_2023_01/781571131" TargetMode="External" /><Relationship Id="rId79" Type="http://schemas.openxmlformats.org/officeDocument/2006/relationships/hyperlink" Target="https://podminky.urs.cz/item/CS_URS_2023_01/781674113" TargetMode="External" /><Relationship Id="rId80" Type="http://schemas.openxmlformats.org/officeDocument/2006/relationships/hyperlink" Target="https://podminky.urs.cz/item/CS_URS_2023_01/998781101" TargetMode="External" /><Relationship Id="rId81" Type="http://schemas.openxmlformats.org/officeDocument/2006/relationships/hyperlink" Target="https://podminky.urs.cz/item/CS_URS_2023_01/783248221" TargetMode="External" /><Relationship Id="rId82" Type="http://schemas.openxmlformats.org/officeDocument/2006/relationships/hyperlink" Target="https://podminky.urs.cz/item/CS_URS_2023_01/783803130" TargetMode="External" /><Relationship Id="rId83" Type="http://schemas.openxmlformats.org/officeDocument/2006/relationships/hyperlink" Target="https://podminky.urs.cz/item/CS_URS_2023_01/784185001" TargetMode="External" /><Relationship Id="rId84" Type="http://schemas.openxmlformats.org/officeDocument/2006/relationships/hyperlink" Target="https://podminky.urs.cz/item/CS_URS_2023_01/784215101" TargetMode="External" /><Relationship Id="rId85" Type="http://schemas.openxmlformats.org/officeDocument/2006/relationships/hyperlink" Target="https://podminky.urs.cz/item/CS_URS_2023_01/122251101" TargetMode="External" /><Relationship Id="rId86" Type="http://schemas.openxmlformats.org/officeDocument/2006/relationships/hyperlink" Target="https://podminky.urs.cz/item/CS_URS_2023_01/132151102" TargetMode="External" /><Relationship Id="rId87" Type="http://schemas.openxmlformats.org/officeDocument/2006/relationships/hyperlink" Target="https://podminky.urs.cz/item/CS_URS_2023_01/133151101" TargetMode="External" /><Relationship Id="rId88" Type="http://schemas.openxmlformats.org/officeDocument/2006/relationships/hyperlink" Target="https://podminky.urs.cz/item/CS_URS_2023_01/162351103" TargetMode="External" /><Relationship Id="rId89" Type="http://schemas.openxmlformats.org/officeDocument/2006/relationships/hyperlink" Target="https://podminky.urs.cz/item/CS_URS_2023_01/174151101" TargetMode="External" /><Relationship Id="rId90" Type="http://schemas.openxmlformats.org/officeDocument/2006/relationships/hyperlink" Target="https://podminky.urs.cz/item/CS_URS_2023_01/271542211" TargetMode="External" /><Relationship Id="rId91" Type="http://schemas.openxmlformats.org/officeDocument/2006/relationships/hyperlink" Target="https://podminky.urs.cz/item/CS_URS_2023_01/271562211" TargetMode="External" /><Relationship Id="rId92" Type="http://schemas.openxmlformats.org/officeDocument/2006/relationships/hyperlink" Target="https://podminky.urs.cz/item/CS_URS_2023_01/272313511" TargetMode="External" /><Relationship Id="rId93" Type="http://schemas.openxmlformats.org/officeDocument/2006/relationships/hyperlink" Target="https://podminky.urs.cz/item/CS_URS_2023_01/273313611" TargetMode="External" /><Relationship Id="rId94" Type="http://schemas.openxmlformats.org/officeDocument/2006/relationships/hyperlink" Target="https://podminky.urs.cz/item/CS_URS_2023_01/279361821" TargetMode="External" /><Relationship Id="rId95" Type="http://schemas.openxmlformats.org/officeDocument/2006/relationships/hyperlink" Target="https://podminky.urs.cz/item/CS_URS_2023_01/311272311" TargetMode="External" /><Relationship Id="rId96" Type="http://schemas.openxmlformats.org/officeDocument/2006/relationships/hyperlink" Target="https://podminky.urs.cz/item/CS_URS_2023_01/317143462" TargetMode="External" /><Relationship Id="rId97" Type="http://schemas.openxmlformats.org/officeDocument/2006/relationships/hyperlink" Target="https://podminky.urs.cz/item/CS_URS_2023_01/317143463" TargetMode="External" /><Relationship Id="rId98" Type="http://schemas.openxmlformats.org/officeDocument/2006/relationships/hyperlink" Target="https://podminky.urs.cz/item/CS_URS_2023_01/342291121" TargetMode="External" /><Relationship Id="rId99" Type="http://schemas.openxmlformats.org/officeDocument/2006/relationships/hyperlink" Target="https://podminky.urs.cz/item/CS_URS_2023_01/417272111" TargetMode="External" /><Relationship Id="rId100" Type="http://schemas.openxmlformats.org/officeDocument/2006/relationships/hyperlink" Target="https://podminky.urs.cz/item/CS_URS_2023_01/417321515" TargetMode="External" /><Relationship Id="rId101" Type="http://schemas.openxmlformats.org/officeDocument/2006/relationships/hyperlink" Target="https://podminky.urs.cz/item/CS_URS_2023_01/417352411" TargetMode="External" /><Relationship Id="rId102" Type="http://schemas.openxmlformats.org/officeDocument/2006/relationships/hyperlink" Target="https://podminky.urs.cz/item/CS_URS_2023_01/417361821" TargetMode="External" /><Relationship Id="rId103" Type="http://schemas.openxmlformats.org/officeDocument/2006/relationships/hyperlink" Target="https://podminky.urs.cz/item/CS_URS_2023_01/612321121" TargetMode="External" /><Relationship Id="rId104" Type="http://schemas.openxmlformats.org/officeDocument/2006/relationships/hyperlink" Target="https://podminky.urs.cz/item/CS_URS_2023_01/612321141" TargetMode="External" /><Relationship Id="rId105" Type="http://schemas.openxmlformats.org/officeDocument/2006/relationships/hyperlink" Target="https://podminky.urs.cz/item/CS_URS_2023_01/621321341" TargetMode="External" /><Relationship Id="rId106" Type="http://schemas.openxmlformats.org/officeDocument/2006/relationships/hyperlink" Target="https://podminky.urs.cz/item/CS_URS_2023_01/622321341" TargetMode="External" /><Relationship Id="rId107" Type="http://schemas.openxmlformats.org/officeDocument/2006/relationships/hyperlink" Target="https://podminky.urs.cz/item/CS_URS_2023_01/631311125" TargetMode="External" /><Relationship Id="rId108" Type="http://schemas.openxmlformats.org/officeDocument/2006/relationships/hyperlink" Target="https://podminky.urs.cz/item/CS_URS_2023_01/631319012" TargetMode="External" /><Relationship Id="rId109" Type="http://schemas.openxmlformats.org/officeDocument/2006/relationships/hyperlink" Target="https://podminky.urs.cz/item/CS_URS_2023_01/632481215" TargetMode="External" /><Relationship Id="rId110" Type="http://schemas.openxmlformats.org/officeDocument/2006/relationships/hyperlink" Target="https://podminky.urs.cz/item/CS_URS_2023_01/642942111" TargetMode="External" /><Relationship Id="rId111" Type="http://schemas.openxmlformats.org/officeDocument/2006/relationships/hyperlink" Target="https://podminky.urs.cz/item/CS_URS_2023_01/949101112" TargetMode="External" /><Relationship Id="rId112" Type="http://schemas.openxmlformats.org/officeDocument/2006/relationships/hyperlink" Target="https://podminky.urs.cz/item/CS_URS_2023_01/998011001" TargetMode="External" /><Relationship Id="rId11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workbookViewId="0" topLeftCell="A4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171" t="s">
        <v>13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R5" s="20"/>
      <c r="BS5" s="17" t="s">
        <v>6</v>
      </c>
    </row>
    <row r="6" spans="2:71" ht="36.95" customHeight="1">
      <c r="B6" s="20"/>
      <c r="D6" s="25" t="s">
        <v>14</v>
      </c>
      <c r="K6" s="173" t="s">
        <v>15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R6" s="20"/>
      <c r="BS6" s="17" t="s">
        <v>6</v>
      </c>
    </row>
    <row r="7" spans="2:71" ht="12" customHeight="1">
      <c r="B7" s="20"/>
      <c r="D7" s="26" t="s">
        <v>16</v>
      </c>
      <c r="K7" s="24" t="s">
        <v>17</v>
      </c>
      <c r="AK7" s="26" t="s">
        <v>18</v>
      </c>
      <c r="AN7" s="24" t="s">
        <v>17</v>
      </c>
      <c r="AR7" s="20"/>
      <c r="BS7" s="17" t="s">
        <v>6</v>
      </c>
    </row>
    <row r="8" spans="2:71" ht="12" customHeight="1">
      <c r="B8" s="20"/>
      <c r="D8" s="26" t="s">
        <v>19</v>
      </c>
      <c r="K8" s="24" t="s">
        <v>20</v>
      </c>
      <c r="AK8" s="26" t="s">
        <v>21</v>
      </c>
      <c r="AN8" s="24" t="s">
        <v>22</v>
      </c>
      <c r="AR8" s="20"/>
      <c r="BS8" s="17" t="s">
        <v>6</v>
      </c>
    </row>
    <row r="9" spans="2:71" ht="14.45" customHeight="1">
      <c r="B9" s="20"/>
      <c r="AR9" s="20"/>
      <c r="BS9" s="17" t="s">
        <v>6</v>
      </c>
    </row>
    <row r="10" spans="2:71" ht="12" customHeight="1">
      <c r="B10" s="20"/>
      <c r="D10" s="26" t="s">
        <v>23</v>
      </c>
      <c r="AK10" s="26" t="s">
        <v>24</v>
      </c>
      <c r="AN10" s="24" t="s">
        <v>17</v>
      </c>
      <c r="AR10" s="20"/>
      <c r="BS10" s="17" t="s">
        <v>6</v>
      </c>
    </row>
    <row r="11" spans="2:71" ht="18.4" customHeight="1">
      <c r="B11" s="20"/>
      <c r="E11" s="24" t="s">
        <v>20</v>
      </c>
      <c r="AK11" s="26" t="s">
        <v>25</v>
      </c>
      <c r="AN11" s="24" t="s">
        <v>17</v>
      </c>
      <c r="AR11" s="20"/>
      <c r="BS11" s="17" t="s">
        <v>6</v>
      </c>
    </row>
    <row r="12" spans="2:71" ht="6.95" customHeight="1">
      <c r="B12" s="20"/>
      <c r="AR12" s="20"/>
      <c r="BS12" s="17" t="s">
        <v>6</v>
      </c>
    </row>
    <row r="13" spans="2:71" ht="12" customHeight="1">
      <c r="B13" s="20"/>
      <c r="D13" s="26" t="s">
        <v>26</v>
      </c>
      <c r="AK13" s="26" t="s">
        <v>24</v>
      </c>
      <c r="AN13" s="24" t="s">
        <v>17</v>
      </c>
      <c r="AR13" s="20"/>
      <c r="BS13" s="17" t="s">
        <v>6</v>
      </c>
    </row>
    <row r="14" spans="2:71" ht="12.75">
      <c r="B14" s="20"/>
      <c r="E14" s="24" t="s">
        <v>20</v>
      </c>
      <c r="AK14" s="26" t="s">
        <v>25</v>
      </c>
      <c r="AN14" s="24" t="s">
        <v>17</v>
      </c>
      <c r="AR14" s="20"/>
      <c r="BS14" s="17" t="s">
        <v>6</v>
      </c>
    </row>
    <row r="15" spans="2:71" ht="6.95" customHeight="1">
      <c r="B15" s="20"/>
      <c r="AR15" s="20"/>
      <c r="BS15" s="17" t="s">
        <v>4</v>
      </c>
    </row>
    <row r="16" spans="2:71" ht="12" customHeight="1">
      <c r="B16" s="20"/>
      <c r="D16" s="26" t="s">
        <v>27</v>
      </c>
      <c r="AK16" s="26" t="s">
        <v>24</v>
      </c>
      <c r="AN16" s="24" t="s">
        <v>17</v>
      </c>
      <c r="AR16" s="20"/>
      <c r="BS16" s="17" t="s">
        <v>4</v>
      </c>
    </row>
    <row r="17" spans="2:71" ht="18.4" customHeight="1">
      <c r="B17" s="20"/>
      <c r="E17" s="24" t="s">
        <v>20</v>
      </c>
      <c r="AK17" s="26" t="s">
        <v>25</v>
      </c>
      <c r="AN17" s="24" t="s">
        <v>17</v>
      </c>
      <c r="AR17" s="20"/>
      <c r="BS17" s="17" t="s">
        <v>28</v>
      </c>
    </row>
    <row r="18" spans="2:71" ht="6.95" customHeight="1">
      <c r="B18" s="20"/>
      <c r="AR18" s="20"/>
      <c r="BS18" s="17" t="s">
        <v>6</v>
      </c>
    </row>
    <row r="19" spans="2:71" ht="12" customHeight="1">
      <c r="B19" s="20"/>
      <c r="D19" s="26" t="s">
        <v>29</v>
      </c>
      <c r="AK19" s="26" t="s">
        <v>24</v>
      </c>
      <c r="AN19" s="24" t="s">
        <v>17</v>
      </c>
      <c r="AR19" s="20"/>
      <c r="BS19" s="17" t="s">
        <v>6</v>
      </c>
    </row>
    <row r="20" spans="2:71" ht="18.4" customHeight="1">
      <c r="B20" s="20"/>
      <c r="E20" s="24" t="s">
        <v>20</v>
      </c>
      <c r="AK20" s="26" t="s">
        <v>25</v>
      </c>
      <c r="AN20" s="24" t="s">
        <v>17</v>
      </c>
      <c r="AR20" s="20"/>
      <c r="BS20" s="17" t="s">
        <v>4</v>
      </c>
    </row>
    <row r="21" spans="2:44" ht="6.95" customHeight="1">
      <c r="B21" s="20"/>
      <c r="AR21" s="20"/>
    </row>
    <row r="22" spans="2:44" ht="12" customHeight="1">
      <c r="B22" s="20"/>
      <c r="D22" s="26" t="s">
        <v>30</v>
      </c>
      <c r="AR22" s="20"/>
    </row>
    <row r="23" spans="2:44" ht="47.25" customHeight="1">
      <c r="B23" s="20"/>
      <c r="E23" s="174" t="s">
        <v>31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R23" s="20"/>
    </row>
    <row r="24" spans="2:44" ht="6.95" customHeight="1">
      <c r="B24" s="20"/>
      <c r="AR24" s="20"/>
    </row>
    <row r="25" spans="2:44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s="1" customFormat="1" ht="25.9" customHeight="1">
      <c r="B26" s="29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75">
        <f>ROUND(AG54,2)</f>
        <v>0</v>
      </c>
      <c r="AL26" s="176"/>
      <c r="AM26" s="176"/>
      <c r="AN26" s="176"/>
      <c r="AO26" s="176"/>
      <c r="AR26" s="29"/>
    </row>
    <row r="27" spans="2:44" s="1" customFormat="1" ht="6.95" customHeight="1">
      <c r="B27" s="29"/>
      <c r="AR27" s="29"/>
    </row>
    <row r="28" spans="2:44" s="1" customFormat="1" ht="12.75">
      <c r="B28" s="29"/>
      <c r="L28" s="177" t="s">
        <v>33</v>
      </c>
      <c r="M28" s="177"/>
      <c r="N28" s="177"/>
      <c r="O28" s="177"/>
      <c r="P28" s="177"/>
      <c r="W28" s="177" t="s">
        <v>34</v>
      </c>
      <c r="X28" s="177"/>
      <c r="Y28" s="177"/>
      <c r="Z28" s="177"/>
      <c r="AA28" s="177"/>
      <c r="AB28" s="177"/>
      <c r="AC28" s="177"/>
      <c r="AD28" s="177"/>
      <c r="AE28" s="177"/>
      <c r="AK28" s="177" t="s">
        <v>35</v>
      </c>
      <c r="AL28" s="177"/>
      <c r="AM28" s="177"/>
      <c r="AN28" s="177"/>
      <c r="AO28" s="177"/>
      <c r="AR28" s="29"/>
    </row>
    <row r="29" spans="2:44" s="2" customFormat="1" ht="14.45" customHeight="1">
      <c r="B29" s="33"/>
      <c r="D29" s="26" t="s">
        <v>36</v>
      </c>
      <c r="F29" s="26" t="s">
        <v>37</v>
      </c>
      <c r="L29" s="180">
        <v>0.21</v>
      </c>
      <c r="M29" s="179"/>
      <c r="N29" s="179"/>
      <c r="O29" s="179"/>
      <c r="P29" s="179"/>
      <c r="W29" s="178">
        <f>ROUND(AZ54,2)</f>
        <v>0</v>
      </c>
      <c r="X29" s="179"/>
      <c r="Y29" s="179"/>
      <c r="Z29" s="179"/>
      <c r="AA29" s="179"/>
      <c r="AB29" s="179"/>
      <c r="AC29" s="179"/>
      <c r="AD29" s="179"/>
      <c r="AE29" s="179"/>
      <c r="AK29" s="178">
        <f>ROUND(AV54,2)</f>
        <v>0</v>
      </c>
      <c r="AL29" s="179"/>
      <c r="AM29" s="179"/>
      <c r="AN29" s="179"/>
      <c r="AO29" s="179"/>
      <c r="AR29" s="33"/>
    </row>
    <row r="30" spans="2:44" s="2" customFormat="1" ht="14.45" customHeight="1">
      <c r="B30" s="33"/>
      <c r="F30" s="26" t="s">
        <v>38</v>
      </c>
      <c r="L30" s="180">
        <v>0.15</v>
      </c>
      <c r="M30" s="179"/>
      <c r="N30" s="179"/>
      <c r="O30" s="179"/>
      <c r="P30" s="179"/>
      <c r="W30" s="178">
        <f>ROUND(BA54,2)</f>
        <v>0</v>
      </c>
      <c r="X30" s="179"/>
      <c r="Y30" s="179"/>
      <c r="Z30" s="179"/>
      <c r="AA30" s="179"/>
      <c r="AB30" s="179"/>
      <c r="AC30" s="179"/>
      <c r="AD30" s="179"/>
      <c r="AE30" s="179"/>
      <c r="AK30" s="178">
        <f>ROUND(AW54,2)</f>
        <v>0</v>
      </c>
      <c r="AL30" s="179"/>
      <c r="AM30" s="179"/>
      <c r="AN30" s="179"/>
      <c r="AO30" s="179"/>
      <c r="AR30" s="33"/>
    </row>
    <row r="31" spans="2:44" s="2" customFormat="1" ht="14.45" customHeight="1" hidden="1">
      <c r="B31" s="33"/>
      <c r="F31" s="26" t="s">
        <v>39</v>
      </c>
      <c r="L31" s="180">
        <v>0.21</v>
      </c>
      <c r="M31" s="179"/>
      <c r="N31" s="179"/>
      <c r="O31" s="179"/>
      <c r="P31" s="179"/>
      <c r="W31" s="178">
        <f>ROUND(BB54,2)</f>
        <v>0</v>
      </c>
      <c r="X31" s="179"/>
      <c r="Y31" s="179"/>
      <c r="Z31" s="179"/>
      <c r="AA31" s="179"/>
      <c r="AB31" s="179"/>
      <c r="AC31" s="179"/>
      <c r="AD31" s="179"/>
      <c r="AE31" s="179"/>
      <c r="AK31" s="178">
        <v>0</v>
      </c>
      <c r="AL31" s="179"/>
      <c r="AM31" s="179"/>
      <c r="AN31" s="179"/>
      <c r="AO31" s="179"/>
      <c r="AR31" s="33"/>
    </row>
    <row r="32" spans="2:44" s="2" customFormat="1" ht="14.45" customHeight="1" hidden="1">
      <c r="B32" s="33"/>
      <c r="F32" s="26" t="s">
        <v>40</v>
      </c>
      <c r="L32" s="180">
        <v>0.15</v>
      </c>
      <c r="M32" s="179"/>
      <c r="N32" s="179"/>
      <c r="O32" s="179"/>
      <c r="P32" s="179"/>
      <c r="W32" s="178">
        <f>ROUND(BC54,2)</f>
        <v>0</v>
      </c>
      <c r="X32" s="179"/>
      <c r="Y32" s="179"/>
      <c r="Z32" s="179"/>
      <c r="AA32" s="179"/>
      <c r="AB32" s="179"/>
      <c r="AC32" s="179"/>
      <c r="AD32" s="179"/>
      <c r="AE32" s="179"/>
      <c r="AK32" s="178">
        <v>0</v>
      </c>
      <c r="AL32" s="179"/>
      <c r="AM32" s="179"/>
      <c r="AN32" s="179"/>
      <c r="AO32" s="179"/>
      <c r="AR32" s="33"/>
    </row>
    <row r="33" spans="2:44" s="2" customFormat="1" ht="14.45" customHeight="1" hidden="1">
      <c r="B33" s="33"/>
      <c r="F33" s="26" t="s">
        <v>41</v>
      </c>
      <c r="L33" s="180">
        <v>0</v>
      </c>
      <c r="M33" s="179"/>
      <c r="N33" s="179"/>
      <c r="O33" s="179"/>
      <c r="P33" s="179"/>
      <c r="W33" s="178">
        <f>ROUND(BD54,2)</f>
        <v>0</v>
      </c>
      <c r="X33" s="179"/>
      <c r="Y33" s="179"/>
      <c r="Z33" s="179"/>
      <c r="AA33" s="179"/>
      <c r="AB33" s="179"/>
      <c r="AC33" s="179"/>
      <c r="AD33" s="179"/>
      <c r="AE33" s="179"/>
      <c r="AK33" s="178">
        <v>0</v>
      </c>
      <c r="AL33" s="179"/>
      <c r="AM33" s="179"/>
      <c r="AN33" s="179"/>
      <c r="AO33" s="179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181" t="s">
        <v>44</v>
      </c>
      <c r="Y35" s="182"/>
      <c r="Z35" s="182"/>
      <c r="AA35" s="182"/>
      <c r="AB35" s="182"/>
      <c r="AC35" s="36"/>
      <c r="AD35" s="36"/>
      <c r="AE35" s="36"/>
      <c r="AF35" s="36"/>
      <c r="AG35" s="36"/>
      <c r="AH35" s="36"/>
      <c r="AI35" s="36"/>
      <c r="AJ35" s="36"/>
      <c r="AK35" s="183">
        <f>SUM(AK26:AK33)</f>
        <v>0</v>
      </c>
      <c r="AL35" s="182"/>
      <c r="AM35" s="182"/>
      <c r="AN35" s="182"/>
      <c r="AO35" s="184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44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44" s="1" customFormat="1" ht="24.95" customHeight="1">
      <c r="B42" s="29"/>
      <c r="C42" s="21" t="s">
        <v>45</v>
      </c>
      <c r="AR42" s="29"/>
    </row>
    <row r="43" spans="2:44" s="1" customFormat="1" ht="6.95" customHeight="1">
      <c r="B43" s="29"/>
      <c r="AR43" s="29"/>
    </row>
    <row r="44" spans="2:44" s="3" customFormat="1" ht="12" customHeight="1">
      <c r="B44" s="42"/>
      <c r="C44" s="26" t="s">
        <v>12</v>
      </c>
      <c r="L44" s="3" t="str">
        <f>K5</f>
        <v>2023002</v>
      </c>
      <c r="AR44" s="42"/>
    </row>
    <row r="45" spans="2:44" s="4" customFormat="1" ht="36.95" customHeight="1">
      <c r="B45" s="43"/>
      <c r="C45" s="44" t="s">
        <v>14</v>
      </c>
      <c r="L45" s="185" t="str">
        <f>K6</f>
        <v>Valcha u Domažlic - zázemí pro psí útulek</v>
      </c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R45" s="43"/>
    </row>
    <row r="46" spans="2:44" s="1" customFormat="1" ht="6.95" customHeight="1">
      <c r="B46" s="29"/>
      <c r="AR46" s="29"/>
    </row>
    <row r="47" spans="2:44" s="1" customFormat="1" ht="12" customHeight="1">
      <c r="B47" s="29"/>
      <c r="C47" s="26" t="s">
        <v>19</v>
      </c>
      <c r="L47" s="45" t="str">
        <f>IF(K8="","",K8)</f>
        <v xml:space="preserve"> </v>
      </c>
      <c r="AI47" s="26" t="s">
        <v>21</v>
      </c>
      <c r="AM47" s="187" t="str">
        <f>IF(AN8="","",AN8)</f>
        <v>9. 1. 2023</v>
      </c>
      <c r="AN47" s="187"/>
      <c r="AR47" s="29"/>
    </row>
    <row r="48" spans="2:44" s="1" customFormat="1" ht="6.95" customHeight="1">
      <c r="B48" s="29"/>
      <c r="AR48" s="29"/>
    </row>
    <row r="49" spans="2:56" s="1" customFormat="1" ht="15.2" customHeight="1">
      <c r="B49" s="29"/>
      <c r="C49" s="26" t="s">
        <v>23</v>
      </c>
      <c r="L49" s="3" t="str">
        <f>IF(E11="","",E11)</f>
        <v xml:space="preserve"> </v>
      </c>
      <c r="AI49" s="26" t="s">
        <v>27</v>
      </c>
      <c r="AM49" s="188" t="str">
        <f>IF(E17="","",E17)</f>
        <v xml:space="preserve"> </v>
      </c>
      <c r="AN49" s="189"/>
      <c r="AO49" s="189"/>
      <c r="AP49" s="189"/>
      <c r="AR49" s="29"/>
      <c r="AS49" s="190" t="s">
        <v>46</v>
      </c>
      <c r="AT49" s="191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5.2" customHeight="1">
      <c r="B50" s="29"/>
      <c r="C50" s="26" t="s">
        <v>26</v>
      </c>
      <c r="L50" s="3" t="str">
        <f>IF(E14="","",E14)</f>
        <v xml:space="preserve"> </v>
      </c>
      <c r="AI50" s="26" t="s">
        <v>29</v>
      </c>
      <c r="AM50" s="188" t="str">
        <f>IF(E20="","",E20)</f>
        <v xml:space="preserve"> </v>
      </c>
      <c r="AN50" s="189"/>
      <c r="AO50" s="189"/>
      <c r="AP50" s="189"/>
      <c r="AR50" s="29"/>
      <c r="AS50" s="192"/>
      <c r="AT50" s="193"/>
      <c r="BD50" s="50"/>
    </row>
    <row r="51" spans="2:56" s="1" customFormat="1" ht="10.9" customHeight="1">
      <c r="B51" s="29"/>
      <c r="AR51" s="29"/>
      <c r="AS51" s="192"/>
      <c r="AT51" s="193"/>
      <c r="BD51" s="50"/>
    </row>
    <row r="52" spans="2:56" s="1" customFormat="1" ht="29.25" customHeight="1">
      <c r="B52" s="29"/>
      <c r="C52" s="194" t="s">
        <v>47</v>
      </c>
      <c r="D52" s="195"/>
      <c r="E52" s="195"/>
      <c r="F52" s="195"/>
      <c r="G52" s="195"/>
      <c r="H52" s="51"/>
      <c r="I52" s="196" t="s">
        <v>48</v>
      </c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7" t="s">
        <v>49</v>
      </c>
      <c r="AH52" s="195"/>
      <c r="AI52" s="195"/>
      <c r="AJ52" s="195"/>
      <c r="AK52" s="195"/>
      <c r="AL52" s="195"/>
      <c r="AM52" s="195"/>
      <c r="AN52" s="196" t="s">
        <v>50</v>
      </c>
      <c r="AO52" s="195"/>
      <c r="AP52" s="195"/>
      <c r="AQ52" s="52" t="s">
        <v>51</v>
      </c>
      <c r="AR52" s="29"/>
      <c r="AS52" s="53" t="s">
        <v>52</v>
      </c>
      <c r="AT52" s="54" t="s">
        <v>53</v>
      </c>
      <c r="AU52" s="54" t="s">
        <v>54</v>
      </c>
      <c r="AV52" s="54" t="s">
        <v>55</v>
      </c>
      <c r="AW52" s="54" t="s">
        <v>56</v>
      </c>
      <c r="AX52" s="54" t="s">
        <v>57</v>
      </c>
      <c r="AY52" s="54" t="s">
        <v>58</v>
      </c>
      <c r="AZ52" s="54" t="s">
        <v>59</v>
      </c>
      <c r="BA52" s="54" t="s">
        <v>60</v>
      </c>
      <c r="BB52" s="54" t="s">
        <v>61</v>
      </c>
      <c r="BC52" s="54" t="s">
        <v>62</v>
      </c>
      <c r="BD52" s="55" t="s">
        <v>63</v>
      </c>
    </row>
    <row r="53" spans="2:56" s="1" customFormat="1" ht="10.9" customHeight="1">
      <c r="B53" s="29"/>
      <c r="AR53" s="29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5" customFormat="1" ht="32.45" customHeight="1">
      <c r="B54" s="57"/>
      <c r="C54" s="58" t="s">
        <v>64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01">
        <f>ROUND(AG55,2)</f>
        <v>0</v>
      </c>
      <c r="AH54" s="201"/>
      <c r="AI54" s="201"/>
      <c r="AJ54" s="201"/>
      <c r="AK54" s="201"/>
      <c r="AL54" s="201"/>
      <c r="AM54" s="201"/>
      <c r="AN54" s="202">
        <f>SUM(AG54,AT54)</f>
        <v>0</v>
      </c>
      <c r="AO54" s="202"/>
      <c r="AP54" s="202"/>
      <c r="AQ54" s="61" t="s">
        <v>17</v>
      </c>
      <c r="AR54" s="57"/>
      <c r="AS54" s="62">
        <f>ROUND(AS55,2)</f>
        <v>0</v>
      </c>
      <c r="AT54" s="63">
        <f>ROUND(SUM(AV54:AW54),2)</f>
        <v>0</v>
      </c>
      <c r="AU54" s="64">
        <f>ROUND(AU55,5)</f>
        <v>1028.6654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ROUND(AZ55,2)</f>
        <v>0</v>
      </c>
      <c r="BA54" s="63">
        <f>ROUND(BA55,2)</f>
        <v>0</v>
      </c>
      <c r="BB54" s="63">
        <f>ROUND(BB55,2)</f>
        <v>0</v>
      </c>
      <c r="BC54" s="63">
        <f>ROUND(BC55,2)</f>
        <v>0</v>
      </c>
      <c r="BD54" s="65">
        <f>ROUND(BD55,2)</f>
        <v>0</v>
      </c>
      <c r="BS54" s="66" t="s">
        <v>65</v>
      </c>
      <c r="BT54" s="66" t="s">
        <v>66</v>
      </c>
      <c r="BU54" s="67" t="s">
        <v>67</v>
      </c>
      <c r="BV54" s="66" t="s">
        <v>68</v>
      </c>
      <c r="BW54" s="66" t="s">
        <v>5</v>
      </c>
      <c r="BX54" s="66" t="s">
        <v>69</v>
      </c>
      <c r="CL54" s="66" t="s">
        <v>17</v>
      </c>
    </row>
    <row r="55" spans="1:91" s="6" customFormat="1" ht="16.5" customHeight="1">
      <c r="A55" s="68" t="s">
        <v>70</v>
      </c>
      <c r="B55" s="69"/>
      <c r="C55" s="70"/>
      <c r="D55" s="200" t="s">
        <v>71</v>
      </c>
      <c r="E55" s="200"/>
      <c r="F55" s="200"/>
      <c r="G55" s="200"/>
      <c r="H55" s="200"/>
      <c r="I55" s="71"/>
      <c r="J55" s="200" t="s">
        <v>72</v>
      </c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198">
        <f>'01 - vl.objekt'!J30</f>
        <v>0</v>
      </c>
      <c r="AH55" s="199"/>
      <c r="AI55" s="199"/>
      <c r="AJ55" s="199"/>
      <c r="AK55" s="199"/>
      <c r="AL55" s="199"/>
      <c r="AM55" s="199"/>
      <c r="AN55" s="198">
        <f>SUM(AG55,AT55)</f>
        <v>0</v>
      </c>
      <c r="AO55" s="199"/>
      <c r="AP55" s="199"/>
      <c r="AQ55" s="72" t="s">
        <v>73</v>
      </c>
      <c r="AR55" s="69"/>
      <c r="AS55" s="73">
        <v>0</v>
      </c>
      <c r="AT55" s="74">
        <f>ROUND(SUM(AV55:AW55),2)</f>
        <v>0</v>
      </c>
      <c r="AU55" s="75">
        <f>'01 - vl.objekt'!P111</f>
        <v>1028.665402</v>
      </c>
      <c r="AV55" s="74">
        <f>'01 - vl.objekt'!J33</f>
        <v>0</v>
      </c>
      <c r="AW55" s="74">
        <f>'01 - vl.objekt'!J34</f>
        <v>0</v>
      </c>
      <c r="AX55" s="74">
        <f>'01 - vl.objekt'!J35</f>
        <v>0</v>
      </c>
      <c r="AY55" s="74">
        <f>'01 - vl.objekt'!J36</f>
        <v>0</v>
      </c>
      <c r="AZ55" s="74">
        <f>'01 - vl.objekt'!F33</f>
        <v>0</v>
      </c>
      <c r="BA55" s="74">
        <f>'01 - vl.objekt'!F34</f>
        <v>0</v>
      </c>
      <c r="BB55" s="74">
        <f>'01 - vl.objekt'!F35</f>
        <v>0</v>
      </c>
      <c r="BC55" s="74">
        <f>'01 - vl.objekt'!F36</f>
        <v>0</v>
      </c>
      <c r="BD55" s="76">
        <f>'01 - vl.objekt'!F37</f>
        <v>0</v>
      </c>
      <c r="BT55" s="77" t="s">
        <v>74</v>
      </c>
      <c r="BV55" s="77" t="s">
        <v>68</v>
      </c>
      <c r="BW55" s="77" t="s">
        <v>75</v>
      </c>
      <c r="BX55" s="77" t="s">
        <v>5</v>
      </c>
      <c r="CL55" s="77" t="s">
        <v>17</v>
      </c>
      <c r="CM55" s="77" t="s">
        <v>76</v>
      </c>
    </row>
    <row r="56" spans="2:44" s="1" customFormat="1" ht="30" customHeight="1">
      <c r="B56" s="29"/>
      <c r="AR56" s="29"/>
    </row>
    <row r="57" spans="2:44" s="1" customFormat="1" ht="6.9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29"/>
    </row>
  </sheetData>
  <mergeCells count="40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55" location="'01 - vl.objek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719"/>
  <sheetViews>
    <sheetView showGridLines="0" tabSelected="1" workbookViewId="0" topLeftCell="A97">
      <selection activeCell="H115" sqref="H11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7" t="s">
        <v>75</v>
      </c>
    </row>
    <row r="3" spans="2:46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76</v>
      </c>
    </row>
    <row r="4" spans="2:46" ht="24.95" customHeight="1" hidden="1">
      <c r="B4" s="20"/>
      <c r="D4" s="21" t="s">
        <v>77</v>
      </c>
      <c r="L4" s="20"/>
      <c r="M4" s="78" t="s">
        <v>10</v>
      </c>
      <c r="AT4" s="17" t="s">
        <v>4</v>
      </c>
    </row>
    <row r="5" spans="2:12" ht="6.95" customHeight="1" hidden="1">
      <c r="B5" s="20"/>
      <c r="L5" s="20"/>
    </row>
    <row r="6" spans="2:12" ht="12" customHeight="1" hidden="1">
      <c r="B6" s="20"/>
      <c r="D6" s="26" t="s">
        <v>14</v>
      </c>
      <c r="L6" s="20"/>
    </row>
    <row r="7" spans="2:12" ht="16.5" customHeight="1" hidden="1">
      <c r="B7" s="20"/>
      <c r="E7" s="203" t="str">
        <f>'Rekapitulace stavby'!K6</f>
        <v>Valcha u Domažlic - zázemí pro psí útulek</v>
      </c>
      <c r="F7" s="204"/>
      <c r="G7" s="204"/>
      <c r="H7" s="204"/>
      <c r="L7" s="20"/>
    </row>
    <row r="8" spans="2:12" s="1" customFormat="1" ht="12" customHeight="1" hidden="1">
      <c r="B8" s="29"/>
      <c r="D8" s="26" t="s">
        <v>78</v>
      </c>
      <c r="L8" s="29"/>
    </row>
    <row r="9" spans="2:12" s="1" customFormat="1" ht="16.5" customHeight="1" hidden="1">
      <c r="B9" s="29"/>
      <c r="E9" s="185" t="s">
        <v>79</v>
      </c>
      <c r="F9" s="205"/>
      <c r="G9" s="205"/>
      <c r="H9" s="205"/>
      <c r="L9" s="29"/>
    </row>
    <row r="10" spans="2:12" s="1" customFormat="1" ht="11.25" hidden="1">
      <c r="B10" s="29"/>
      <c r="L10" s="29"/>
    </row>
    <row r="11" spans="2:12" s="1" customFormat="1" ht="12" customHeight="1" hidden="1">
      <c r="B11" s="29"/>
      <c r="D11" s="26" t="s">
        <v>16</v>
      </c>
      <c r="F11" s="24" t="s">
        <v>17</v>
      </c>
      <c r="I11" s="26" t="s">
        <v>18</v>
      </c>
      <c r="J11" s="24" t="s">
        <v>17</v>
      </c>
      <c r="L11" s="29"/>
    </row>
    <row r="12" spans="2:12" s="1" customFormat="1" ht="12" customHeight="1" hidden="1">
      <c r="B12" s="29"/>
      <c r="D12" s="26" t="s">
        <v>19</v>
      </c>
      <c r="F12" s="24" t="s">
        <v>20</v>
      </c>
      <c r="I12" s="26" t="s">
        <v>21</v>
      </c>
      <c r="J12" s="46" t="str">
        <f>'Rekapitulace stavby'!AN8</f>
        <v>9. 1. 2023</v>
      </c>
      <c r="L12" s="29"/>
    </row>
    <row r="13" spans="2:12" s="1" customFormat="1" ht="10.9" customHeight="1" hidden="1">
      <c r="B13" s="29"/>
      <c r="L13" s="29"/>
    </row>
    <row r="14" spans="2:12" s="1" customFormat="1" ht="12" customHeight="1" hidden="1">
      <c r="B14" s="29"/>
      <c r="D14" s="26" t="s">
        <v>23</v>
      </c>
      <c r="I14" s="26" t="s">
        <v>24</v>
      </c>
      <c r="J14" s="24" t="str">
        <f>IF('Rekapitulace stavby'!AN10="","",'Rekapitulace stavby'!AN10)</f>
        <v/>
      </c>
      <c r="L14" s="29"/>
    </row>
    <row r="15" spans="2:12" s="1" customFormat="1" ht="18" customHeight="1" hidden="1">
      <c r="B15" s="29"/>
      <c r="E15" s="24" t="str">
        <f>IF('Rekapitulace stavby'!E11="","",'Rekapitulace stavby'!E11)</f>
        <v xml:space="preserve"> </v>
      </c>
      <c r="I15" s="26" t="s">
        <v>25</v>
      </c>
      <c r="J15" s="24" t="str">
        <f>IF('Rekapitulace stavby'!AN11="","",'Rekapitulace stavby'!AN11)</f>
        <v/>
      </c>
      <c r="L15" s="29"/>
    </row>
    <row r="16" spans="2:12" s="1" customFormat="1" ht="6.95" customHeight="1" hidden="1">
      <c r="B16" s="29"/>
      <c r="L16" s="29"/>
    </row>
    <row r="17" spans="2:12" s="1" customFormat="1" ht="12" customHeight="1" hidden="1">
      <c r="B17" s="29"/>
      <c r="D17" s="26" t="s">
        <v>26</v>
      </c>
      <c r="I17" s="26" t="s">
        <v>24</v>
      </c>
      <c r="J17" s="24" t="str">
        <f>'Rekapitulace stavby'!AN13</f>
        <v/>
      </c>
      <c r="L17" s="29"/>
    </row>
    <row r="18" spans="2:12" s="1" customFormat="1" ht="18" customHeight="1" hidden="1">
      <c r="B18" s="29"/>
      <c r="E18" s="171" t="str">
        <f>'Rekapitulace stavby'!E14</f>
        <v xml:space="preserve"> </v>
      </c>
      <c r="F18" s="171"/>
      <c r="G18" s="171"/>
      <c r="H18" s="171"/>
      <c r="I18" s="26" t="s">
        <v>25</v>
      </c>
      <c r="J18" s="24" t="str">
        <f>'Rekapitulace stavby'!AN14</f>
        <v/>
      </c>
      <c r="L18" s="29"/>
    </row>
    <row r="19" spans="2:12" s="1" customFormat="1" ht="6.95" customHeight="1" hidden="1">
      <c r="B19" s="29"/>
      <c r="L19" s="29"/>
    </row>
    <row r="20" spans="2:12" s="1" customFormat="1" ht="12" customHeight="1" hidden="1">
      <c r="B20" s="29"/>
      <c r="D20" s="26" t="s">
        <v>27</v>
      </c>
      <c r="I20" s="26" t="s">
        <v>24</v>
      </c>
      <c r="J20" s="24" t="str">
        <f>IF('Rekapitulace stavby'!AN16="","",'Rekapitulace stavby'!AN16)</f>
        <v/>
      </c>
      <c r="L20" s="29"/>
    </row>
    <row r="21" spans="2:12" s="1" customFormat="1" ht="18" customHeight="1" hidden="1">
      <c r="B21" s="29"/>
      <c r="E21" s="24" t="str">
        <f>IF('Rekapitulace stavby'!E17="","",'Rekapitulace stavby'!E17)</f>
        <v xml:space="preserve"> </v>
      </c>
      <c r="I21" s="26" t="s">
        <v>25</v>
      </c>
      <c r="J21" s="24" t="str">
        <f>IF('Rekapitulace stavby'!AN17="","",'Rekapitulace stavby'!AN17)</f>
        <v/>
      </c>
      <c r="L21" s="29"/>
    </row>
    <row r="22" spans="2:12" s="1" customFormat="1" ht="6.95" customHeight="1" hidden="1">
      <c r="B22" s="29"/>
      <c r="L22" s="29"/>
    </row>
    <row r="23" spans="2:12" s="1" customFormat="1" ht="12" customHeight="1" hidden="1">
      <c r="B23" s="29"/>
      <c r="D23" s="26" t="s">
        <v>29</v>
      </c>
      <c r="I23" s="26" t="s">
        <v>24</v>
      </c>
      <c r="J23" s="24" t="str">
        <f>IF('Rekapitulace stavby'!AN19="","",'Rekapitulace stavby'!AN19)</f>
        <v/>
      </c>
      <c r="L23" s="29"/>
    </row>
    <row r="24" spans="2:12" s="1" customFormat="1" ht="18" customHeight="1" hidden="1">
      <c r="B24" s="29"/>
      <c r="E24" s="24" t="str">
        <f>IF('Rekapitulace stavby'!E20="","",'Rekapitulace stavby'!E20)</f>
        <v xml:space="preserve"> </v>
      </c>
      <c r="I24" s="26" t="s">
        <v>25</v>
      </c>
      <c r="J24" s="24" t="str">
        <f>IF('Rekapitulace stavby'!AN20="","",'Rekapitulace stavby'!AN20)</f>
        <v/>
      </c>
      <c r="L24" s="29"/>
    </row>
    <row r="25" spans="2:12" s="1" customFormat="1" ht="6.95" customHeight="1" hidden="1">
      <c r="B25" s="29"/>
      <c r="L25" s="29"/>
    </row>
    <row r="26" spans="2:12" s="1" customFormat="1" ht="12" customHeight="1" hidden="1">
      <c r="B26" s="29"/>
      <c r="D26" s="26" t="s">
        <v>30</v>
      </c>
      <c r="L26" s="29"/>
    </row>
    <row r="27" spans="2:12" s="7" customFormat="1" ht="71.25" customHeight="1" hidden="1">
      <c r="B27" s="79"/>
      <c r="E27" s="174" t="s">
        <v>80</v>
      </c>
      <c r="F27" s="174"/>
      <c r="G27" s="174"/>
      <c r="H27" s="174"/>
      <c r="L27" s="79"/>
    </row>
    <row r="28" spans="2:12" s="1" customFormat="1" ht="6.95" customHeight="1" hidden="1">
      <c r="B28" s="29"/>
      <c r="L28" s="29"/>
    </row>
    <row r="29" spans="2:12" s="1" customFormat="1" ht="6.95" customHeight="1" hidden="1">
      <c r="B29" s="29"/>
      <c r="D29" s="47"/>
      <c r="E29" s="47"/>
      <c r="F29" s="47"/>
      <c r="G29" s="47"/>
      <c r="H29" s="47"/>
      <c r="I29" s="47"/>
      <c r="J29" s="47"/>
      <c r="K29" s="47"/>
      <c r="L29" s="29"/>
    </row>
    <row r="30" spans="2:12" s="1" customFormat="1" ht="25.35" customHeight="1" hidden="1">
      <c r="B30" s="29"/>
      <c r="D30" s="80" t="s">
        <v>32</v>
      </c>
      <c r="J30" s="60">
        <f>ROUND(J111,2)</f>
        <v>0</v>
      </c>
      <c r="L30" s="29"/>
    </row>
    <row r="31" spans="2:12" s="1" customFormat="1" ht="6.95" customHeight="1" hidden="1">
      <c r="B31" s="29"/>
      <c r="D31" s="47"/>
      <c r="E31" s="47"/>
      <c r="F31" s="47"/>
      <c r="G31" s="47"/>
      <c r="H31" s="47"/>
      <c r="I31" s="47"/>
      <c r="J31" s="47"/>
      <c r="K31" s="47"/>
      <c r="L31" s="29"/>
    </row>
    <row r="32" spans="2:12" s="1" customFormat="1" ht="14.45" customHeight="1" hidden="1">
      <c r="B32" s="29"/>
      <c r="F32" s="32" t="s">
        <v>34</v>
      </c>
      <c r="I32" s="32" t="s">
        <v>33</v>
      </c>
      <c r="J32" s="32" t="s">
        <v>35</v>
      </c>
      <c r="L32" s="29"/>
    </row>
    <row r="33" spans="2:12" s="1" customFormat="1" ht="14.45" customHeight="1" hidden="1">
      <c r="B33" s="29"/>
      <c r="D33" s="49" t="s">
        <v>36</v>
      </c>
      <c r="E33" s="26" t="s">
        <v>37</v>
      </c>
      <c r="F33" s="81">
        <f>ROUND((SUM(BE111:BE718)),2)</f>
        <v>0</v>
      </c>
      <c r="I33" s="82">
        <v>0.21</v>
      </c>
      <c r="J33" s="81">
        <f>ROUND(((SUM(BE111:BE718))*I33),2)</f>
        <v>0</v>
      </c>
      <c r="L33" s="29"/>
    </row>
    <row r="34" spans="2:12" s="1" customFormat="1" ht="14.45" customHeight="1" hidden="1">
      <c r="B34" s="29"/>
      <c r="E34" s="26" t="s">
        <v>38</v>
      </c>
      <c r="F34" s="81">
        <f>ROUND((SUM(BF111:BF718)),2)</f>
        <v>0</v>
      </c>
      <c r="I34" s="82">
        <v>0.15</v>
      </c>
      <c r="J34" s="81">
        <f>ROUND(((SUM(BF111:BF718))*I34),2)</f>
        <v>0</v>
      </c>
      <c r="L34" s="29"/>
    </row>
    <row r="35" spans="2:12" s="1" customFormat="1" ht="14.45" customHeight="1" hidden="1">
      <c r="B35" s="29"/>
      <c r="E35" s="26" t="s">
        <v>39</v>
      </c>
      <c r="F35" s="81">
        <f>ROUND((SUM(BG111:BG718)),2)</f>
        <v>0</v>
      </c>
      <c r="I35" s="82">
        <v>0.21</v>
      </c>
      <c r="J35" s="81">
        <f>0</f>
        <v>0</v>
      </c>
      <c r="L35" s="29"/>
    </row>
    <row r="36" spans="2:12" s="1" customFormat="1" ht="14.45" customHeight="1" hidden="1">
      <c r="B36" s="29"/>
      <c r="E36" s="26" t="s">
        <v>40</v>
      </c>
      <c r="F36" s="81">
        <f>ROUND((SUM(BH111:BH718)),2)</f>
        <v>0</v>
      </c>
      <c r="I36" s="82">
        <v>0.15</v>
      </c>
      <c r="J36" s="81">
        <f>0</f>
        <v>0</v>
      </c>
      <c r="L36" s="29"/>
    </row>
    <row r="37" spans="2:12" s="1" customFormat="1" ht="14.45" customHeight="1" hidden="1">
      <c r="B37" s="29"/>
      <c r="E37" s="26" t="s">
        <v>41</v>
      </c>
      <c r="F37" s="81">
        <f>ROUND((SUM(BI111:BI718)),2)</f>
        <v>0</v>
      </c>
      <c r="I37" s="82">
        <v>0</v>
      </c>
      <c r="J37" s="81">
        <f>0</f>
        <v>0</v>
      </c>
      <c r="L37" s="29"/>
    </row>
    <row r="38" spans="2:12" s="1" customFormat="1" ht="6.95" customHeight="1" hidden="1">
      <c r="B38" s="29"/>
      <c r="L38" s="29"/>
    </row>
    <row r="39" spans="2:12" s="1" customFormat="1" ht="25.35" customHeight="1" hidden="1">
      <c r="B39" s="29"/>
      <c r="C39" s="83"/>
      <c r="D39" s="84" t="s">
        <v>42</v>
      </c>
      <c r="E39" s="51"/>
      <c r="F39" s="51"/>
      <c r="G39" s="85" t="s">
        <v>43</v>
      </c>
      <c r="H39" s="86" t="s">
        <v>44</v>
      </c>
      <c r="I39" s="51"/>
      <c r="J39" s="87">
        <f>SUM(J30:J37)</f>
        <v>0</v>
      </c>
      <c r="K39" s="88"/>
      <c r="L39" s="29"/>
    </row>
    <row r="40" spans="2:12" s="1" customFormat="1" ht="14.45" customHeight="1" hidden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29"/>
    </row>
    <row r="41" ht="11.25" hidden="1"/>
    <row r="42" ht="11.25" hidden="1"/>
    <row r="43" ht="11.25" hidden="1"/>
    <row r="44" spans="2:12" s="1" customFormat="1" ht="6.95" customHeight="1" hidden="1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29"/>
    </row>
    <row r="45" spans="2:12" s="1" customFormat="1" ht="24.95" customHeight="1" hidden="1">
      <c r="B45" s="29"/>
      <c r="C45" s="21" t="s">
        <v>81</v>
      </c>
      <c r="L45" s="29"/>
    </row>
    <row r="46" spans="2:12" s="1" customFormat="1" ht="6.95" customHeight="1" hidden="1">
      <c r="B46" s="29"/>
      <c r="L46" s="29"/>
    </row>
    <row r="47" spans="2:12" s="1" customFormat="1" ht="12" customHeight="1" hidden="1">
      <c r="B47" s="29"/>
      <c r="C47" s="26" t="s">
        <v>14</v>
      </c>
      <c r="L47" s="29"/>
    </row>
    <row r="48" spans="2:12" s="1" customFormat="1" ht="16.5" customHeight="1" hidden="1">
      <c r="B48" s="29"/>
      <c r="E48" s="203" t="str">
        <f>E7</f>
        <v>Valcha u Domažlic - zázemí pro psí útulek</v>
      </c>
      <c r="F48" s="204"/>
      <c r="G48" s="204"/>
      <c r="H48" s="204"/>
      <c r="L48" s="29"/>
    </row>
    <row r="49" spans="2:12" s="1" customFormat="1" ht="12" customHeight="1" hidden="1">
      <c r="B49" s="29"/>
      <c r="C49" s="26" t="s">
        <v>78</v>
      </c>
      <c r="L49" s="29"/>
    </row>
    <row r="50" spans="2:12" s="1" customFormat="1" ht="16.5" customHeight="1" hidden="1">
      <c r="B50" s="29"/>
      <c r="E50" s="185" t="str">
        <f>E9</f>
        <v>01 - vl.objekt</v>
      </c>
      <c r="F50" s="205"/>
      <c r="G50" s="205"/>
      <c r="H50" s="205"/>
      <c r="L50" s="29"/>
    </row>
    <row r="51" spans="2:12" s="1" customFormat="1" ht="6.95" customHeight="1" hidden="1">
      <c r="B51" s="29"/>
      <c r="L51" s="29"/>
    </row>
    <row r="52" spans="2:12" s="1" customFormat="1" ht="12" customHeight="1" hidden="1">
      <c r="B52" s="29"/>
      <c r="C52" s="26" t="s">
        <v>19</v>
      </c>
      <c r="F52" s="24" t="str">
        <f>F12</f>
        <v xml:space="preserve"> </v>
      </c>
      <c r="I52" s="26" t="s">
        <v>21</v>
      </c>
      <c r="J52" s="46" t="str">
        <f>IF(J12="","",J12)</f>
        <v>9. 1. 2023</v>
      </c>
      <c r="L52" s="29"/>
    </row>
    <row r="53" spans="2:12" s="1" customFormat="1" ht="6.95" customHeight="1" hidden="1">
      <c r="B53" s="29"/>
      <c r="L53" s="29"/>
    </row>
    <row r="54" spans="2:12" s="1" customFormat="1" ht="15.2" customHeight="1" hidden="1">
      <c r="B54" s="29"/>
      <c r="C54" s="26" t="s">
        <v>23</v>
      </c>
      <c r="F54" s="24" t="str">
        <f>E15</f>
        <v xml:space="preserve"> </v>
      </c>
      <c r="I54" s="26" t="s">
        <v>27</v>
      </c>
      <c r="J54" s="27" t="str">
        <f>E21</f>
        <v xml:space="preserve"> </v>
      </c>
      <c r="L54" s="29"/>
    </row>
    <row r="55" spans="2:12" s="1" customFormat="1" ht="15.2" customHeight="1" hidden="1">
      <c r="B55" s="29"/>
      <c r="C55" s="26" t="s">
        <v>26</v>
      </c>
      <c r="F55" s="24" t="str">
        <f>IF(E18="","",E18)</f>
        <v xml:space="preserve"> </v>
      </c>
      <c r="I55" s="26" t="s">
        <v>29</v>
      </c>
      <c r="J55" s="27" t="str">
        <f>E24</f>
        <v xml:space="preserve"> </v>
      </c>
      <c r="L55" s="29"/>
    </row>
    <row r="56" spans="2:12" s="1" customFormat="1" ht="10.35" customHeight="1" hidden="1">
      <c r="B56" s="29"/>
      <c r="L56" s="29"/>
    </row>
    <row r="57" spans="2:12" s="1" customFormat="1" ht="29.25" customHeight="1" hidden="1">
      <c r="B57" s="29"/>
      <c r="C57" s="89" t="s">
        <v>82</v>
      </c>
      <c r="D57" s="83"/>
      <c r="E57" s="83"/>
      <c r="F57" s="83"/>
      <c r="G57" s="83"/>
      <c r="H57" s="83"/>
      <c r="I57" s="83"/>
      <c r="J57" s="90" t="s">
        <v>83</v>
      </c>
      <c r="K57" s="83"/>
      <c r="L57" s="29"/>
    </row>
    <row r="58" spans="2:12" s="1" customFormat="1" ht="10.35" customHeight="1" hidden="1">
      <c r="B58" s="29"/>
      <c r="L58" s="29"/>
    </row>
    <row r="59" spans="2:47" s="1" customFormat="1" ht="22.9" customHeight="1" hidden="1">
      <c r="B59" s="29"/>
      <c r="C59" s="91" t="s">
        <v>64</v>
      </c>
      <c r="J59" s="60">
        <f>J111</f>
        <v>0</v>
      </c>
      <c r="L59" s="29"/>
      <c r="AU59" s="17" t="s">
        <v>84</v>
      </c>
    </row>
    <row r="60" spans="2:12" s="8" customFormat="1" ht="24.95" customHeight="1" hidden="1">
      <c r="B60" s="92"/>
      <c r="D60" s="93" t="s">
        <v>85</v>
      </c>
      <c r="E60" s="94"/>
      <c r="F60" s="94"/>
      <c r="G60" s="94"/>
      <c r="H60" s="94"/>
      <c r="I60" s="94"/>
      <c r="J60" s="95">
        <f>J112</f>
        <v>0</v>
      </c>
      <c r="L60" s="92"/>
    </row>
    <row r="61" spans="2:12" s="9" customFormat="1" ht="19.9" customHeight="1" hidden="1">
      <c r="B61" s="96"/>
      <c r="D61" s="97" t="s">
        <v>86</v>
      </c>
      <c r="E61" s="98"/>
      <c r="F61" s="98"/>
      <c r="G61" s="98"/>
      <c r="H61" s="98"/>
      <c r="I61" s="98"/>
      <c r="J61" s="99">
        <f>J113</f>
        <v>0</v>
      </c>
      <c r="L61" s="96"/>
    </row>
    <row r="62" spans="2:12" s="9" customFormat="1" ht="14.85" customHeight="1" hidden="1">
      <c r="B62" s="96"/>
      <c r="D62" s="97" t="s">
        <v>87</v>
      </c>
      <c r="E62" s="98"/>
      <c r="F62" s="98"/>
      <c r="G62" s="98"/>
      <c r="H62" s="98"/>
      <c r="I62" s="98"/>
      <c r="J62" s="99">
        <f>J114</f>
        <v>0</v>
      </c>
      <c r="L62" s="96"/>
    </row>
    <row r="63" spans="2:12" s="9" customFormat="1" ht="14.85" customHeight="1" hidden="1">
      <c r="B63" s="96"/>
      <c r="D63" s="97" t="s">
        <v>88</v>
      </c>
      <c r="E63" s="98"/>
      <c r="F63" s="98"/>
      <c r="G63" s="98"/>
      <c r="H63" s="98"/>
      <c r="I63" s="98"/>
      <c r="J63" s="99">
        <f>J131</f>
        <v>0</v>
      </c>
      <c r="L63" s="96"/>
    </row>
    <row r="64" spans="2:12" s="9" customFormat="1" ht="14.85" customHeight="1" hidden="1">
      <c r="B64" s="96"/>
      <c r="D64" s="97" t="s">
        <v>89</v>
      </c>
      <c r="E64" s="98"/>
      <c r="F64" s="98"/>
      <c r="G64" s="98"/>
      <c r="H64" s="98"/>
      <c r="I64" s="98"/>
      <c r="J64" s="99">
        <f>J138</f>
        <v>0</v>
      </c>
      <c r="L64" s="96"/>
    </row>
    <row r="65" spans="2:12" s="9" customFormat="1" ht="14.85" customHeight="1" hidden="1">
      <c r="B65" s="96"/>
      <c r="D65" s="97" t="s">
        <v>90</v>
      </c>
      <c r="E65" s="98"/>
      <c r="F65" s="98"/>
      <c r="G65" s="98"/>
      <c r="H65" s="98"/>
      <c r="I65" s="98"/>
      <c r="J65" s="99">
        <f>J158</f>
        <v>0</v>
      </c>
      <c r="L65" s="96"/>
    </row>
    <row r="66" spans="2:12" s="9" customFormat="1" ht="14.85" customHeight="1" hidden="1">
      <c r="B66" s="96"/>
      <c r="D66" s="97" t="s">
        <v>91</v>
      </c>
      <c r="E66" s="98"/>
      <c r="F66" s="98"/>
      <c r="G66" s="98"/>
      <c r="H66" s="98"/>
      <c r="I66" s="98"/>
      <c r="J66" s="99">
        <f>J178</f>
        <v>0</v>
      </c>
      <c r="L66" s="96"/>
    </row>
    <row r="67" spans="2:12" s="9" customFormat="1" ht="14.85" customHeight="1" hidden="1">
      <c r="B67" s="96"/>
      <c r="D67" s="97" t="s">
        <v>92</v>
      </c>
      <c r="E67" s="98"/>
      <c r="F67" s="98"/>
      <c r="G67" s="98"/>
      <c r="H67" s="98"/>
      <c r="I67" s="98"/>
      <c r="J67" s="99">
        <f>J192</f>
        <v>0</v>
      </c>
      <c r="L67" s="96"/>
    </row>
    <row r="68" spans="2:12" s="9" customFormat="1" ht="14.85" customHeight="1" hidden="1">
      <c r="B68" s="96"/>
      <c r="D68" s="97" t="s">
        <v>93</v>
      </c>
      <c r="E68" s="98"/>
      <c r="F68" s="98"/>
      <c r="G68" s="98"/>
      <c r="H68" s="98"/>
      <c r="I68" s="98"/>
      <c r="J68" s="99">
        <f>J210</f>
        <v>0</v>
      </c>
      <c r="L68" s="96"/>
    </row>
    <row r="69" spans="2:12" s="9" customFormat="1" ht="14.85" customHeight="1" hidden="1">
      <c r="B69" s="96"/>
      <c r="D69" s="97" t="s">
        <v>94</v>
      </c>
      <c r="E69" s="98"/>
      <c r="F69" s="98"/>
      <c r="G69" s="98"/>
      <c r="H69" s="98"/>
      <c r="I69" s="98"/>
      <c r="J69" s="99">
        <f>J216</f>
        <v>0</v>
      </c>
      <c r="L69" s="96"/>
    </row>
    <row r="70" spans="2:12" s="9" customFormat="1" ht="14.85" customHeight="1" hidden="1">
      <c r="B70" s="96"/>
      <c r="D70" s="97" t="s">
        <v>95</v>
      </c>
      <c r="E70" s="98"/>
      <c r="F70" s="98"/>
      <c r="G70" s="98"/>
      <c r="H70" s="98"/>
      <c r="I70" s="98"/>
      <c r="J70" s="99">
        <f>J222</f>
        <v>0</v>
      </c>
      <c r="L70" s="96"/>
    </row>
    <row r="71" spans="2:12" s="9" customFormat="1" ht="14.85" customHeight="1" hidden="1">
      <c r="B71" s="96"/>
      <c r="D71" s="97" t="s">
        <v>96</v>
      </c>
      <c r="E71" s="98"/>
      <c r="F71" s="98"/>
      <c r="G71" s="98"/>
      <c r="H71" s="98"/>
      <c r="I71" s="98"/>
      <c r="J71" s="99">
        <f>J265</f>
        <v>0</v>
      </c>
      <c r="L71" s="96"/>
    </row>
    <row r="72" spans="2:12" s="9" customFormat="1" ht="14.85" customHeight="1" hidden="1">
      <c r="B72" s="96"/>
      <c r="D72" s="97" t="s">
        <v>97</v>
      </c>
      <c r="E72" s="98"/>
      <c r="F72" s="98"/>
      <c r="G72" s="98"/>
      <c r="H72" s="98"/>
      <c r="I72" s="98"/>
      <c r="J72" s="99">
        <f>J271</f>
        <v>0</v>
      </c>
      <c r="L72" s="96"/>
    </row>
    <row r="73" spans="2:12" s="9" customFormat="1" ht="14.85" customHeight="1" hidden="1">
      <c r="B73" s="96"/>
      <c r="D73" s="97" t="s">
        <v>98</v>
      </c>
      <c r="E73" s="98"/>
      <c r="F73" s="98"/>
      <c r="G73" s="98"/>
      <c r="H73" s="98"/>
      <c r="I73" s="98"/>
      <c r="J73" s="99">
        <f>J358</f>
        <v>0</v>
      </c>
      <c r="L73" s="96"/>
    </row>
    <row r="74" spans="2:12" s="9" customFormat="1" ht="14.85" customHeight="1" hidden="1">
      <c r="B74" s="96"/>
      <c r="D74" s="97" t="s">
        <v>99</v>
      </c>
      <c r="E74" s="98"/>
      <c r="F74" s="98"/>
      <c r="G74" s="98"/>
      <c r="H74" s="98"/>
      <c r="I74" s="98"/>
      <c r="J74" s="99">
        <f>J371</f>
        <v>0</v>
      </c>
      <c r="L74" s="96"/>
    </row>
    <row r="75" spans="2:12" s="9" customFormat="1" ht="14.85" customHeight="1" hidden="1">
      <c r="B75" s="96"/>
      <c r="D75" s="97" t="s">
        <v>100</v>
      </c>
      <c r="E75" s="98"/>
      <c r="F75" s="98"/>
      <c r="G75" s="98"/>
      <c r="H75" s="98"/>
      <c r="I75" s="98"/>
      <c r="J75" s="99">
        <f>J404</f>
        <v>0</v>
      </c>
      <c r="L75" s="96"/>
    </row>
    <row r="76" spans="2:12" s="9" customFormat="1" ht="14.85" customHeight="1" hidden="1">
      <c r="B76" s="96"/>
      <c r="D76" s="97" t="s">
        <v>101</v>
      </c>
      <c r="E76" s="98"/>
      <c r="F76" s="98"/>
      <c r="G76" s="98"/>
      <c r="H76" s="98"/>
      <c r="I76" s="98"/>
      <c r="J76" s="99">
        <f>J440</f>
        <v>0</v>
      </c>
      <c r="L76" s="96"/>
    </row>
    <row r="77" spans="2:12" s="9" customFormat="1" ht="14.85" customHeight="1" hidden="1">
      <c r="B77" s="96"/>
      <c r="D77" s="97" t="s">
        <v>102</v>
      </c>
      <c r="E77" s="98"/>
      <c r="F77" s="98"/>
      <c r="G77" s="98"/>
      <c r="H77" s="98"/>
      <c r="I77" s="98"/>
      <c r="J77" s="99">
        <f>J463</f>
        <v>0</v>
      </c>
      <c r="L77" s="96"/>
    </row>
    <row r="78" spans="2:12" s="9" customFormat="1" ht="14.85" customHeight="1" hidden="1">
      <c r="B78" s="96"/>
      <c r="D78" s="97" t="s">
        <v>103</v>
      </c>
      <c r="E78" s="98"/>
      <c r="F78" s="98"/>
      <c r="G78" s="98"/>
      <c r="H78" s="98"/>
      <c r="I78" s="98"/>
      <c r="J78" s="99">
        <f>J498</f>
        <v>0</v>
      </c>
      <c r="L78" s="96"/>
    </row>
    <row r="79" spans="2:12" s="9" customFormat="1" ht="14.85" customHeight="1" hidden="1">
      <c r="B79" s="96"/>
      <c r="D79" s="97" t="s">
        <v>104</v>
      </c>
      <c r="E79" s="98"/>
      <c r="F79" s="98"/>
      <c r="G79" s="98"/>
      <c r="H79" s="98"/>
      <c r="I79" s="98"/>
      <c r="J79" s="99">
        <f>J523</f>
        <v>0</v>
      </c>
      <c r="L79" s="96"/>
    </row>
    <row r="80" spans="2:12" s="9" customFormat="1" ht="19.9" customHeight="1" hidden="1">
      <c r="B80" s="96"/>
      <c r="D80" s="97" t="s">
        <v>105</v>
      </c>
      <c r="E80" s="98"/>
      <c r="F80" s="98"/>
      <c r="G80" s="98"/>
      <c r="H80" s="98"/>
      <c r="I80" s="98"/>
      <c r="J80" s="99">
        <f>J540</f>
        <v>0</v>
      </c>
      <c r="L80" s="96"/>
    </row>
    <row r="81" spans="2:12" s="9" customFormat="1" ht="14.85" customHeight="1" hidden="1">
      <c r="B81" s="96"/>
      <c r="D81" s="97" t="s">
        <v>106</v>
      </c>
      <c r="E81" s="98"/>
      <c r="F81" s="98"/>
      <c r="G81" s="98"/>
      <c r="H81" s="98"/>
      <c r="I81" s="98"/>
      <c r="J81" s="99">
        <f>J541</f>
        <v>0</v>
      </c>
      <c r="L81" s="96"/>
    </row>
    <row r="82" spans="2:12" s="9" customFormat="1" ht="14.85" customHeight="1" hidden="1">
      <c r="B82" s="96"/>
      <c r="D82" s="97" t="s">
        <v>107</v>
      </c>
      <c r="E82" s="98"/>
      <c r="F82" s="98"/>
      <c r="G82" s="98"/>
      <c r="H82" s="98"/>
      <c r="I82" s="98"/>
      <c r="J82" s="99">
        <f>J574</f>
        <v>0</v>
      </c>
      <c r="L82" s="96"/>
    </row>
    <row r="83" spans="2:12" s="9" customFormat="1" ht="14.85" customHeight="1" hidden="1">
      <c r="B83" s="96"/>
      <c r="D83" s="97" t="s">
        <v>108</v>
      </c>
      <c r="E83" s="98"/>
      <c r="F83" s="98"/>
      <c r="G83" s="98"/>
      <c r="H83" s="98"/>
      <c r="I83" s="98"/>
      <c r="J83" s="99">
        <f>J610</f>
        <v>0</v>
      </c>
      <c r="L83" s="96"/>
    </row>
    <row r="84" spans="2:12" s="9" customFormat="1" ht="14.85" customHeight="1" hidden="1">
      <c r="B84" s="96"/>
      <c r="D84" s="97" t="s">
        <v>109</v>
      </c>
      <c r="E84" s="98"/>
      <c r="F84" s="98"/>
      <c r="G84" s="98"/>
      <c r="H84" s="98"/>
      <c r="I84" s="98"/>
      <c r="J84" s="99">
        <f>J638</f>
        <v>0</v>
      </c>
      <c r="L84" s="96"/>
    </row>
    <row r="85" spans="2:12" s="9" customFormat="1" ht="14.85" customHeight="1" hidden="1">
      <c r="B85" s="96"/>
      <c r="D85" s="97" t="s">
        <v>110</v>
      </c>
      <c r="E85" s="98"/>
      <c r="F85" s="98"/>
      <c r="G85" s="98"/>
      <c r="H85" s="98"/>
      <c r="I85" s="98"/>
      <c r="J85" s="99">
        <f>J656</f>
        <v>0</v>
      </c>
      <c r="L85" s="96"/>
    </row>
    <row r="86" spans="2:12" s="9" customFormat="1" ht="14.85" customHeight="1" hidden="1">
      <c r="B86" s="96"/>
      <c r="D86" s="97" t="s">
        <v>111</v>
      </c>
      <c r="E86" s="98"/>
      <c r="F86" s="98"/>
      <c r="G86" s="98"/>
      <c r="H86" s="98"/>
      <c r="I86" s="98"/>
      <c r="J86" s="99">
        <f>J661</f>
        <v>0</v>
      </c>
      <c r="L86" s="96"/>
    </row>
    <row r="87" spans="2:12" s="9" customFormat="1" ht="14.85" customHeight="1" hidden="1">
      <c r="B87" s="96"/>
      <c r="D87" s="97" t="s">
        <v>112</v>
      </c>
      <c r="E87" s="98"/>
      <c r="F87" s="98"/>
      <c r="G87" s="98"/>
      <c r="H87" s="98"/>
      <c r="I87" s="98"/>
      <c r="J87" s="99">
        <f>J697</f>
        <v>0</v>
      </c>
      <c r="L87" s="96"/>
    </row>
    <row r="88" spans="2:12" s="9" customFormat="1" ht="14.85" customHeight="1" hidden="1">
      <c r="B88" s="96"/>
      <c r="D88" s="97" t="s">
        <v>113</v>
      </c>
      <c r="E88" s="98"/>
      <c r="F88" s="98"/>
      <c r="G88" s="98"/>
      <c r="H88" s="98"/>
      <c r="I88" s="98"/>
      <c r="J88" s="99">
        <f>J710</f>
        <v>0</v>
      </c>
      <c r="L88" s="96"/>
    </row>
    <row r="89" spans="2:12" s="8" customFormat="1" ht="24.95" customHeight="1" hidden="1">
      <c r="B89" s="92"/>
      <c r="D89" s="93" t="s">
        <v>114</v>
      </c>
      <c r="E89" s="94"/>
      <c r="F89" s="94"/>
      <c r="G89" s="94"/>
      <c r="H89" s="94"/>
      <c r="I89" s="94"/>
      <c r="J89" s="95">
        <f>J713</f>
        <v>0</v>
      </c>
      <c r="L89" s="92"/>
    </row>
    <row r="90" spans="2:12" s="9" customFormat="1" ht="19.9" customHeight="1" hidden="1">
      <c r="B90" s="96"/>
      <c r="D90" s="97" t="s">
        <v>115</v>
      </c>
      <c r="E90" s="98"/>
      <c r="F90" s="98"/>
      <c r="G90" s="98"/>
      <c r="H90" s="98"/>
      <c r="I90" s="98"/>
      <c r="J90" s="99">
        <f>J714</f>
        <v>0</v>
      </c>
      <c r="L90" s="96"/>
    </row>
    <row r="91" spans="2:12" s="9" customFormat="1" ht="19.9" customHeight="1" hidden="1">
      <c r="B91" s="96"/>
      <c r="D91" s="97" t="s">
        <v>116</v>
      </c>
      <c r="E91" s="98"/>
      <c r="F91" s="98"/>
      <c r="G91" s="98"/>
      <c r="H91" s="98"/>
      <c r="I91" s="98"/>
      <c r="J91" s="99">
        <f>J716</f>
        <v>0</v>
      </c>
      <c r="L91" s="96"/>
    </row>
    <row r="92" spans="2:12" s="1" customFormat="1" ht="21.75" customHeight="1" hidden="1">
      <c r="B92" s="29"/>
      <c r="L92" s="29"/>
    </row>
    <row r="93" spans="2:12" s="1" customFormat="1" ht="6.95" customHeight="1" hidden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29"/>
    </row>
    <row r="94" ht="11.25" hidden="1"/>
    <row r="95" ht="11.25" hidden="1"/>
    <row r="96" ht="11.25" hidden="1"/>
    <row r="97" spans="2:12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29"/>
    </row>
    <row r="98" spans="2:12" s="1" customFormat="1" ht="24.95" customHeight="1">
      <c r="B98" s="29"/>
      <c r="C98" s="21" t="s">
        <v>117</v>
      </c>
      <c r="L98" s="29"/>
    </row>
    <row r="99" spans="2:12" s="1" customFormat="1" ht="6.95" customHeight="1">
      <c r="B99" s="29"/>
      <c r="L99" s="29"/>
    </row>
    <row r="100" spans="2:12" s="1" customFormat="1" ht="12" customHeight="1">
      <c r="B100" s="29"/>
      <c r="C100" s="26" t="s">
        <v>14</v>
      </c>
      <c r="L100" s="29"/>
    </row>
    <row r="101" spans="2:12" s="1" customFormat="1" ht="16.5" customHeight="1">
      <c r="B101" s="29"/>
      <c r="E101" s="203" t="str">
        <f>E7</f>
        <v>Valcha u Domažlic - zázemí pro psí útulek</v>
      </c>
      <c r="F101" s="204"/>
      <c r="G101" s="204"/>
      <c r="H101" s="204"/>
      <c r="L101" s="29"/>
    </row>
    <row r="102" spans="2:12" s="1" customFormat="1" ht="12" customHeight="1">
      <c r="B102" s="29"/>
      <c r="C102" s="26" t="s">
        <v>78</v>
      </c>
      <c r="L102" s="29"/>
    </row>
    <row r="103" spans="2:12" s="1" customFormat="1" ht="16.5" customHeight="1">
      <c r="B103" s="29"/>
      <c r="E103" s="185" t="str">
        <f>E9</f>
        <v>01 - vl.objekt</v>
      </c>
      <c r="F103" s="205"/>
      <c r="G103" s="205"/>
      <c r="H103" s="205"/>
      <c r="L103" s="29"/>
    </row>
    <row r="104" spans="2:12" s="1" customFormat="1" ht="6.95" customHeight="1">
      <c r="B104" s="29"/>
      <c r="L104" s="29"/>
    </row>
    <row r="105" spans="2:12" s="1" customFormat="1" ht="12" customHeight="1">
      <c r="B105" s="29"/>
      <c r="C105" s="26" t="s">
        <v>19</v>
      </c>
      <c r="F105" s="24" t="str">
        <f>F12</f>
        <v xml:space="preserve"> </v>
      </c>
      <c r="I105" s="26" t="s">
        <v>21</v>
      </c>
      <c r="J105" s="46" t="str">
        <f>IF(J12="","",J12)</f>
        <v>9. 1. 2023</v>
      </c>
      <c r="L105" s="29"/>
    </row>
    <row r="106" spans="2:12" s="1" customFormat="1" ht="6.95" customHeight="1">
      <c r="B106" s="29"/>
      <c r="L106" s="29"/>
    </row>
    <row r="107" spans="2:12" s="1" customFormat="1" ht="15.2" customHeight="1">
      <c r="B107" s="29"/>
      <c r="C107" s="26" t="s">
        <v>23</v>
      </c>
      <c r="F107" s="24" t="str">
        <f>E15</f>
        <v xml:space="preserve"> </v>
      </c>
      <c r="I107" s="26" t="s">
        <v>27</v>
      </c>
      <c r="J107" s="27" t="str">
        <f>E21</f>
        <v xml:space="preserve"> </v>
      </c>
      <c r="L107" s="29"/>
    </row>
    <row r="108" spans="2:12" s="1" customFormat="1" ht="15.2" customHeight="1">
      <c r="B108" s="29"/>
      <c r="C108" s="26" t="s">
        <v>26</v>
      </c>
      <c r="F108" s="24" t="str">
        <f>IF(E18="","",E18)</f>
        <v xml:space="preserve"> </v>
      </c>
      <c r="I108" s="26" t="s">
        <v>29</v>
      </c>
      <c r="J108" s="27" t="str">
        <f>E24</f>
        <v xml:space="preserve"> </v>
      </c>
      <c r="L108" s="29"/>
    </row>
    <row r="109" spans="2:12" s="1" customFormat="1" ht="10.35" customHeight="1">
      <c r="B109" s="29"/>
      <c r="L109" s="29"/>
    </row>
    <row r="110" spans="2:20" s="10" customFormat="1" ht="29.25" customHeight="1">
      <c r="B110" s="100"/>
      <c r="C110" s="101" t="s">
        <v>118</v>
      </c>
      <c r="D110" s="102" t="s">
        <v>51</v>
      </c>
      <c r="E110" s="102" t="s">
        <v>47</v>
      </c>
      <c r="F110" s="102" t="s">
        <v>48</v>
      </c>
      <c r="G110" s="102" t="s">
        <v>119</v>
      </c>
      <c r="H110" s="102" t="s">
        <v>120</v>
      </c>
      <c r="I110" s="102" t="s">
        <v>121</v>
      </c>
      <c r="J110" s="102" t="s">
        <v>83</v>
      </c>
      <c r="K110" s="103" t="s">
        <v>122</v>
      </c>
      <c r="L110" s="100"/>
      <c r="M110" s="53" t="s">
        <v>17</v>
      </c>
      <c r="N110" s="54" t="s">
        <v>36</v>
      </c>
      <c r="O110" s="54" t="s">
        <v>123</v>
      </c>
      <c r="P110" s="54" t="s">
        <v>124</v>
      </c>
      <c r="Q110" s="54" t="s">
        <v>125</v>
      </c>
      <c r="R110" s="54" t="s">
        <v>126</v>
      </c>
      <c r="S110" s="54" t="s">
        <v>127</v>
      </c>
      <c r="T110" s="55" t="s">
        <v>128</v>
      </c>
    </row>
    <row r="111" spans="2:63" s="1" customFormat="1" ht="22.9" customHeight="1">
      <c r="B111" s="29"/>
      <c r="C111" s="58" t="s">
        <v>129</v>
      </c>
      <c r="J111" s="104">
        <f>BK111</f>
        <v>0</v>
      </c>
      <c r="L111" s="29"/>
      <c r="M111" s="56"/>
      <c r="N111" s="47"/>
      <c r="O111" s="47"/>
      <c r="P111" s="105">
        <f>P112+P713</f>
        <v>1028.665402</v>
      </c>
      <c r="Q111" s="47"/>
      <c r="R111" s="105">
        <f>R112+R713</f>
        <v>137.13138395</v>
      </c>
      <c r="S111" s="47"/>
      <c r="T111" s="106">
        <f>T112+T713</f>
        <v>0</v>
      </c>
      <c r="AT111" s="17" t="s">
        <v>65</v>
      </c>
      <c r="AU111" s="17" t="s">
        <v>84</v>
      </c>
      <c r="BK111" s="107">
        <f>BK112+BK713</f>
        <v>0</v>
      </c>
    </row>
    <row r="112" spans="2:63" s="11" customFormat="1" ht="25.9" customHeight="1">
      <c r="B112" s="108"/>
      <c r="D112" s="109" t="s">
        <v>65</v>
      </c>
      <c r="E112" s="110" t="s">
        <v>130</v>
      </c>
      <c r="F112" s="110" t="s">
        <v>131</v>
      </c>
      <c r="J112" s="111">
        <f>BK112</f>
        <v>0</v>
      </c>
      <c r="L112" s="108"/>
      <c r="M112" s="112"/>
      <c r="P112" s="113">
        <f>P113+P540</f>
        <v>1028.665402</v>
      </c>
      <c r="R112" s="113">
        <f>R113+R540</f>
        <v>137.13138395</v>
      </c>
      <c r="T112" s="114">
        <f>T113+T540</f>
        <v>0</v>
      </c>
      <c r="AR112" s="109" t="s">
        <v>132</v>
      </c>
      <c r="AT112" s="115" t="s">
        <v>65</v>
      </c>
      <c r="AU112" s="115" t="s">
        <v>66</v>
      </c>
      <c r="AY112" s="109" t="s">
        <v>133</v>
      </c>
      <c r="BK112" s="116">
        <f>BK113+BK540</f>
        <v>0</v>
      </c>
    </row>
    <row r="113" spans="2:63" s="11" customFormat="1" ht="22.9" customHeight="1">
      <c r="B113" s="108"/>
      <c r="D113" s="109" t="s">
        <v>65</v>
      </c>
      <c r="E113" s="117" t="s">
        <v>134</v>
      </c>
      <c r="F113" s="117" t="s">
        <v>135</v>
      </c>
      <c r="J113" s="118">
        <f>BK113</f>
        <v>0</v>
      </c>
      <c r="L113" s="108"/>
      <c r="M113" s="112"/>
      <c r="P113" s="113">
        <f>P114+P131+P138+P158+P178+P192+P210+P216+P222+P265+P271+P358+P371+P404+P440+P463+P498+P523</f>
        <v>640.4580890000002</v>
      </c>
      <c r="R113" s="113">
        <f>R114+R131+R138+R158+R178+R192+R210+R216+R222+R265+R271+R358+R371+R404+R440+R463+R498+R523</f>
        <v>9.3464658</v>
      </c>
      <c r="T113" s="114">
        <f>T114+T131+T138+T158+T178+T192+T210+T216+T222+T265+T271+T358+T371+T404+T440+T463+T498+T523</f>
        <v>0</v>
      </c>
      <c r="AR113" s="109" t="s">
        <v>76</v>
      </c>
      <c r="AT113" s="115" t="s">
        <v>65</v>
      </c>
      <c r="AU113" s="115" t="s">
        <v>74</v>
      </c>
      <c r="AY113" s="109" t="s">
        <v>133</v>
      </c>
      <c r="BK113" s="116">
        <f>BK114+BK131+BK138+BK158+BK178+BK192+BK210+BK216+BK222+BK265+BK271+BK358+BK371+BK404+BK440+BK463+BK498+BK523</f>
        <v>0</v>
      </c>
    </row>
    <row r="114" spans="2:63" s="11" customFormat="1" ht="20.85" customHeight="1">
      <c r="B114" s="108"/>
      <c r="D114" s="109" t="s">
        <v>65</v>
      </c>
      <c r="E114" s="117" t="s">
        <v>136</v>
      </c>
      <c r="F114" s="117" t="s">
        <v>137</v>
      </c>
      <c r="J114" s="118">
        <f>BK114</f>
        <v>0</v>
      </c>
      <c r="L114" s="108"/>
      <c r="M114" s="112"/>
      <c r="P114" s="113">
        <f>SUM(P115:P130)</f>
        <v>29.56626</v>
      </c>
      <c r="R114" s="113">
        <f>SUM(R115:R130)</f>
        <v>1.2598734</v>
      </c>
      <c r="T114" s="114">
        <f>SUM(T115:T130)</f>
        <v>0</v>
      </c>
      <c r="AR114" s="109" t="s">
        <v>76</v>
      </c>
      <c r="AT114" s="115" t="s">
        <v>65</v>
      </c>
      <c r="AU114" s="115" t="s">
        <v>76</v>
      </c>
      <c r="AY114" s="109" t="s">
        <v>133</v>
      </c>
      <c r="BK114" s="116">
        <f>SUM(BK115:BK130)</f>
        <v>0</v>
      </c>
    </row>
    <row r="115" spans="2:65" s="1" customFormat="1" ht="37.9" customHeight="1">
      <c r="B115" s="29"/>
      <c r="C115" s="119" t="s">
        <v>74</v>
      </c>
      <c r="D115" s="119" t="s">
        <v>138</v>
      </c>
      <c r="E115" s="120" t="s">
        <v>139</v>
      </c>
      <c r="F115" s="121" t="s">
        <v>140</v>
      </c>
      <c r="G115" s="122" t="s">
        <v>141</v>
      </c>
      <c r="H115" s="123">
        <v>52.5</v>
      </c>
      <c r="I115" s="124"/>
      <c r="J115" s="124">
        <f>ROUND(I115*H115,2)</f>
        <v>0</v>
      </c>
      <c r="K115" s="121" t="s">
        <v>142</v>
      </c>
      <c r="L115" s="29"/>
      <c r="M115" s="125" t="s">
        <v>17</v>
      </c>
      <c r="N115" s="126" t="s">
        <v>37</v>
      </c>
      <c r="O115" s="127">
        <v>0.024</v>
      </c>
      <c r="P115" s="127">
        <f>O115*H115</f>
        <v>1.26</v>
      </c>
      <c r="Q115" s="127">
        <v>0</v>
      </c>
      <c r="R115" s="127">
        <f>Q115*H115</f>
        <v>0</v>
      </c>
      <c r="S115" s="127">
        <v>0</v>
      </c>
      <c r="T115" s="128">
        <f>S115*H115</f>
        <v>0</v>
      </c>
      <c r="AR115" s="129" t="s">
        <v>143</v>
      </c>
      <c r="AT115" s="129" t="s">
        <v>138</v>
      </c>
      <c r="AU115" s="129" t="s">
        <v>144</v>
      </c>
      <c r="AY115" s="17" t="s">
        <v>133</v>
      </c>
      <c r="BE115" s="130">
        <f>IF(N115="základní",J115,0)</f>
        <v>0</v>
      </c>
      <c r="BF115" s="130">
        <f>IF(N115="snížená",J115,0)</f>
        <v>0</v>
      </c>
      <c r="BG115" s="130">
        <f>IF(N115="zákl. přenesená",J115,0)</f>
        <v>0</v>
      </c>
      <c r="BH115" s="130">
        <f>IF(N115="sníž. přenesená",J115,0)</f>
        <v>0</v>
      </c>
      <c r="BI115" s="130">
        <f>IF(N115="nulová",J115,0)</f>
        <v>0</v>
      </c>
      <c r="BJ115" s="17" t="s">
        <v>74</v>
      </c>
      <c r="BK115" s="130">
        <f>ROUND(I115*H115,2)</f>
        <v>0</v>
      </c>
      <c r="BL115" s="17" t="s">
        <v>143</v>
      </c>
      <c r="BM115" s="129" t="s">
        <v>145</v>
      </c>
    </row>
    <row r="116" spans="2:51" s="12" customFormat="1" ht="12">
      <c r="B116" s="131"/>
      <c r="D116" s="132" t="s">
        <v>146</v>
      </c>
      <c r="E116" s="133" t="s">
        <v>17</v>
      </c>
      <c r="F116" s="134" t="s">
        <v>147</v>
      </c>
      <c r="H116" s="135">
        <v>52.5</v>
      </c>
      <c r="I116" s="124"/>
      <c r="L116" s="131"/>
      <c r="M116" s="136"/>
      <c r="T116" s="137"/>
      <c r="AT116" s="133" t="s">
        <v>146</v>
      </c>
      <c r="AU116" s="133" t="s">
        <v>144</v>
      </c>
      <c r="AV116" s="12" t="s">
        <v>76</v>
      </c>
      <c r="AW116" s="12" t="s">
        <v>28</v>
      </c>
      <c r="AX116" s="12" t="s">
        <v>74</v>
      </c>
      <c r="AY116" s="133" t="s">
        <v>133</v>
      </c>
    </row>
    <row r="117" spans="2:65" s="1" customFormat="1" ht="16.5" customHeight="1">
      <c r="B117" s="29"/>
      <c r="C117" s="138" t="s">
        <v>76</v>
      </c>
      <c r="D117" s="138" t="s">
        <v>148</v>
      </c>
      <c r="E117" s="139" t="s">
        <v>149</v>
      </c>
      <c r="F117" s="140" t="s">
        <v>150</v>
      </c>
      <c r="G117" s="141" t="s">
        <v>151</v>
      </c>
      <c r="H117" s="142">
        <v>0.021</v>
      </c>
      <c r="I117" s="124"/>
      <c r="J117" s="143">
        <f>ROUND(I117*H117,2)</f>
        <v>0</v>
      </c>
      <c r="K117" s="140" t="s">
        <v>152</v>
      </c>
      <c r="L117" s="144"/>
      <c r="M117" s="145" t="s">
        <v>17</v>
      </c>
      <c r="N117" s="146" t="s">
        <v>37</v>
      </c>
      <c r="O117" s="127">
        <v>0</v>
      </c>
      <c r="P117" s="127">
        <f>O117*H117</f>
        <v>0</v>
      </c>
      <c r="Q117" s="127">
        <v>1</v>
      </c>
      <c r="R117" s="127">
        <f>Q117*H117</f>
        <v>0.021</v>
      </c>
      <c r="S117" s="127">
        <v>0</v>
      </c>
      <c r="T117" s="128">
        <f>S117*H117</f>
        <v>0</v>
      </c>
      <c r="AR117" s="129" t="s">
        <v>153</v>
      </c>
      <c r="AT117" s="129" t="s">
        <v>148</v>
      </c>
      <c r="AU117" s="129" t="s">
        <v>144</v>
      </c>
      <c r="AY117" s="17" t="s">
        <v>133</v>
      </c>
      <c r="BE117" s="130">
        <f>IF(N117="základní",J117,0)</f>
        <v>0</v>
      </c>
      <c r="BF117" s="130">
        <f>IF(N117="snížená",J117,0)</f>
        <v>0</v>
      </c>
      <c r="BG117" s="130">
        <f>IF(N117="zákl. přenesená",J117,0)</f>
        <v>0</v>
      </c>
      <c r="BH117" s="130">
        <f>IF(N117="sníž. přenesená",J117,0)</f>
        <v>0</v>
      </c>
      <c r="BI117" s="130">
        <f>IF(N117="nulová",J117,0)</f>
        <v>0</v>
      </c>
      <c r="BJ117" s="17" t="s">
        <v>74</v>
      </c>
      <c r="BK117" s="130">
        <f>ROUND(I117*H117,2)</f>
        <v>0</v>
      </c>
      <c r="BL117" s="17" t="s">
        <v>143</v>
      </c>
      <c r="BM117" s="129" t="s">
        <v>154</v>
      </c>
    </row>
    <row r="118" spans="2:51" s="12" customFormat="1" ht="12">
      <c r="B118" s="131"/>
      <c r="D118" s="132" t="s">
        <v>146</v>
      </c>
      <c r="E118" s="133" t="s">
        <v>17</v>
      </c>
      <c r="F118" s="134" t="s">
        <v>155</v>
      </c>
      <c r="H118" s="135">
        <v>0.021</v>
      </c>
      <c r="I118" s="124"/>
      <c r="L118" s="131"/>
      <c r="M118" s="136"/>
      <c r="T118" s="137"/>
      <c r="AT118" s="133" t="s">
        <v>146</v>
      </c>
      <c r="AU118" s="133" t="s">
        <v>144</v>
      </c>
      <c r="AV118" s="12" t="s">
        <v>76</v>
      </c>
      <c r="AW118" s="12" t="s">
        <v>28</v>
      </c>
      <c r="AX118" s="12" t="s">
        <v>74</v>
      </c>
      <c r="AY118" s="133" t="s">
        <v>133</v>
      </c>
    </row>
    <row r="119" spans="2:65" s="1" customFormat="1" ht="24.2" customHeight="1">
      <c r="B119" s="29"/>
      <c r="C119" s="119" t="s">
        <v>144</v>
      </c>
      <c r="D119" s="119" t="s">
        <v>138</v>
      </c>
      <c r="E119" s="120" t="s">
        <v>156</v>
      </c>
      <c r="F119" s="121" t="s">
        <v>157</v>
      </c>
      <c r="G119" s="122" t="s">
        <v>141</v>
      </c>
      <c r="H119" s="123">
        <v>105</v>
      </c>
      <c r="I119" s="124"/>
      <c r="J119" s="124">
        <f>ROUND(I119*H119,2)</f>
        <v>0</v>
      </c>
      <c r="K119" s="121" t="s">
        <v>142</v>
      </c>
      <c r="L119" s="29"/>
      <c r="M119" s="125" t="s">
        <v>17</v>
      </c>
      <c r="N119" s="126" t="s">
        <v>37</v>
      </c>
      <c r="O119" s="127">
        <v>0.222</v>
      </c>
      <c r="P119" s="127">
        <f>O119*H119</f>
        <v>23.31</v>
      </c>
      <c r="Q119" s="127">
        <v>0.0004</v>
      </c>
      <c r="R119" s="127">
        <f>Q119*H119</f>
        <v>0.042</v>
      </c>
      <c r="S119" s="127">
        <v>0</v>
      </c>
      <c r="T119" s="128">
        <f>S119*H119</f>
        <v>0</v>
      </c>
      <c r="AR119" s="129" t="s">
        <v>143</v>
      </c>
      <c r="AT119" s="129" t="s">
        <v>138</v>
      </c>
      <c r="AU119" s="129" t="s">
        <v>144</v>
      </c>
      <c r="AY119" s="17" t="s">
        <v>133</v>
      </c>
      <c r="BE119" s="130">
        <f>IF(N119="základní",J119,0)</f>
        <v>0</v>
      </c>
      <c r="BF119" s="130">
        <f>IF(N119="snížená",J119,0)</f>
        <v>0</v>
      </c>
      <c r="BG119" s="130">
        <f>IF(N119="zákl. přenesená",J119,0)</f>
        <v>0</v>
      </c>
      <c r="BH119" s="130">
        <f>IF(N119="sníž. přenesená",J119,0)</f>
        <v>0</v>
      </c>
      <c r="BI119" s="130">
        <f>IF(N119="nulová",J119,0)</f>
        <v>0</v>
      </c>
      <c r="BJ119" s="17" t="s">
        <v>74</v>
      </c>
      <c r="BK119" s="130">
        <f>ROUND(I119*H119,2)</f>
        <v>0</v>
      </c>
      <c r="BL119" s="17" t="s">
        <v>143</v>
      </c>
      <c r="BM119" s="129" t="s">
        <v>158</v>
      </c>
    </row>
    <row r="120" spans="2:51" s="12" customFormat="1" ht="12">
      <c r="B120" s="131"/>
      <c r="D120" s="132" t="s">
        <v>146</v>
      </c>
      <c r="E120" s="133" t="s">
        <v>17</v>
      </c>
      <c r="F120" s="134" t="s">
        <v>159</v>
      </c>
      <c r="H120" s="135">
        <v>105</v>
      </c>
      <c r="I120" s="124"/>
      <c r="L120" s="131"/>
      <c r="M120" s="136"/>
      <c r="T120" s="137"/>
      <c r="AT120" s="133" t="s">
        <v>146</v>
      </c>
      <c r="AU120" s="133" t="s">
        <v>144</v>
      </c>
      <c r="AV120" s="12" t="s">
        <v>76</v>
      </c>
      <c r="AW120" s="12" t="s">
        <v>28</v>
      </c>
      <c r="AX120" s="12" t="s">
        <v>74</v>
      </c>
      <c r="AY120" s="133" t="s">
        <v>133</v>
      </c>
    </row>
    <row r="121" spans="2:65" s="1" customFormat="1" ht="37.9" customHeight="1">
      <c r="B121" s="29"/>
      <c r="C121" s="138" t="s">
        <v>132</v>
      </c>
      <c r="D121" s="138" t="s">
        <v>148</v>
      </c>
      <c r="E121" s="139" t="s">
        <v>160</v>
      </c>
      <c r="F121" s="140" t="s">
        <v>161</v>
      </c>
      <c r="G121" s="141" t="s">
        <v>141</v>
      </c>
      <c r="H121" s="142">
        <v>122.378</v>
      </c>
      <c r="I121" s="124"/>
      <c r="J121" s="143">
        <f>ROUND(I121*H121,2)</f>
        <v>0</v>
      </c>
      <c r="K121" s="140" t="s">
        <v>152</v>
      </c>
      <c r="L121" s="144"/>
      <c r="M121" s="145" t="s">
        <v>17</v>
      </c>
      <c r="N121" s="146" t="s">
        <v>37</v>
      </c>
      <c r="O121" s="127">
        <v>0</v>
      </c>
      <c r="P121" s="127">
        <f>O121*H121</f>
        <v>0</v>
      </c>
      <c r="Q121" s="127">
        <v>0.0045</v>
      </c>
      <c r="R121" s="127">
        <f>Q121*H121</f>
        <v>0.550701</v>
      </c>
      <c r="S121" s="127">
        <v>0</v>
      </c>
      <c r="T121" s="128">
        <f>S121*H121</f>
        <v>0</v>
      </c>
      <c r="AR121" s="129" t="s">
        <v>153</v>
      </c>
      <c r="AT121" s="129" t="s">
        <v>148</v>
      </c>
      <c r="AU121" s="129" t="s">
        <v>144</v>
      </c>
      <c r="AY121" s="17" t="s">
        <v>133</v>
      </c>
      <c r="BE121" s="130">
        <f>IF(N121="základní",J121,0)</f>
        <v>0</v>
      </c>
      <c r="BF121" s="130">
        <f>IF(N121="snížená",J121,0)</f>
        <v>0</v>
      </c>
      <c r="BG121" s="130">
        <f>IF(N121="zákl. přenesená",J121,0)</f>
        <v>0</v>
      </c>
      <c r="BH121" s="130">
        <f>IF(N121="sníž. přenesená",J121,0)</f>
        <v>0</v>
      </c>
      <c r="BI121" s="130">
        <f>IF(N121="nulová",J121,0)</f>
        <v>0</v>
      </c>
      <c r="BJ121" s="17" t="s">
        <v>74</v>
      </c>
      <c r="BK121" s="130">
        <f>ROUND(I121*H121,2)</f>
        <v>0</v>
      </c>
      <c r="BL121" s="17" t="s">
        <v>143</v>
      </c>
      <c r="BM121" s="129" t="s">
        <v>162</v>
      </c>
    </row>
    <row r="122" spans="2:51" s="12" customFormat="1" ht="12">
      <c r="B122" s="131"/>
      <c r="D122" s="132" t="s">
        <v>146</v>
      </c>
      <c r="F122" s="134" t="s">
        <v>163</v>
      </c>
      <c r="H122" s="135">
        <v>122.378</v>
      </c>
      <c r="I122" s="124"/>
      <c r="L122" s="131"/>
      <c r="M122" s="136"/>
      <c r="T122" s="137"/>
      <c r="AT122" s="133" t="s">
        <v>146</v>
      </c>
      <c r="AU122" s="133" t="s">
        <v>144</v>
      </c>
      <c r="AV122" s="12" t="s">
        <v>76</v>
      </c>
      <c r="AW122" s="12" t="s">
        <v>4</v>
      </c>
      <c r="AX122" s="12" t="s">
        <v>74</v>
      </c>
      <c r="AY122" s="133" t="s">
        <v>133</v>
      </c>
    </row>
    <row r="123" spans="2:65" s="1" customFormat="1" ht="37.9" customHeight="1">
      <c r="B123" s="29"/>
      <c r="C123" s="138" t="s">
        <v>164</v>
      </c>
      <c r="D123" s="138" t="s">
        <v>148</v>
      </c>
      <c r="E123" s="139" t="s">
        <v>165</v>
      </c>
      <c r="F123" s="140" t="s">
        <v>166</v>
      </c>
      <c r="G123" s="141" t="s">
        <v>141</v>
      </c>
      <c r="H123" s="142">
        <v>122.378</v>
      </c>
      <c r="I123" s="124"/>
      <c r="J123" s="143">
        <f>ROUND(I123*H123,2)</f>
        <v>0</v>
      </c>
      <c r="K123" s="140" t="s">
        <v>152</v>
      </c>
      <c r="L123" s="144"/>
      <c r="M123" s="145" t="s">
        <v>17</v>
      </c>
      <c r="N123" s="146" t="s">
        <v>37</v>
      </c>
      <c r="O123" s="127">
        <v>0</v>
      </c>
      <c r="P123" s="127">
        <f>O123*H123</f>
        <v>0</v>
      </c>
      <c r="Q123" s="127">
        <v>0.0048</v>
      </c>
      <c r="R123" s="127">
        <f>Q123*H123</f>
        <v>0.5874144</v>
      </c>
      <c r="S123" s="127">
        <v>0</v>
      </c>
      <c r="T123" s="128">
        <f>S123*H123</f>
        <v>0</v>
      </c>
      <c r="AR123" s="129" t="s">
        <v>153</v>
      </c>
      <c r="AT123" s="129" t="s">
        <v>148</v>
      </c>
      <c r="AU123" s="129" t="s">
        <v>144</v>
      </c>
      <c r="AY123" s="17" t="s">
        <v>133</v>
      </c>
      <c r="BE123" s="130">
        <f>IF(N123="základní",J123,0)</f>
        <v>0</v>
      </c>
      <c r="BF123" s="130">
        <f>IF(N123="snížená",J123,0)</f>
        <v>0</v>
      </c>
      <c r="BG123" s="130">
        <f>IF(N123="zákl. přenesená",J123,0)</f>
        <v>0</v>
      </c>
      <c r="BH123" s="130">
        <f>IF(N123="sníž. přenesená",J123,0)</f>
        <v>0</v>
      </c>
      <c r="BI123" s="130">
        <f>IF(N123="nulová",J123,0)</f>
        <v>0</v>
      </c>
      <c r="BJ123" s="17" t="s">
        <v>74</v>
      </c>
      <c r="BK123" s="130">
        <f>ROUND(I123*H123,2)</f>
        <v>0</v>
      </c>
      <c r="BL123" s="17" t="s">
        <v>143</v>
      </c>
      <c r="BM123" s="129" t="s">
        <v>167</v>
      </c>
    </row>
    <row r="124" spans="2:51" s="12" customFormat="1" ht="12">
      <c r="B124" s="131"/>
      <c r="D124" s="132" t="s">
        <v>146</v>
      </c>
      <c r="F124" s="134" t="s">
        <v>163</v>
      </c>
      <c r="H124" s="135">
        <v>122.378</v>
      </c>
      <c r="I124" s="124"/>
      <c r="L124" s="131"/>
      <c r="M124" s="136"/>
      <c r="T124" s="137"/>
      <c r="AT124" s="133" t="s">
        <v>146</v>
      </c>
      <c r="AU124" s="133" t="s">
        <v>144</v>
      </c>
      <c r="AV124" s="12" t="s">
        <v>76</v>
      </c>
      <c r="AW124" s="12" t="s">
        <v>4</v>
      </c>
      <c r="AX124" s="12" t="s">
        <v>74</v>
      </c>
      <c r="AY124" s="133" t="s">
        <v>133</v>
      </c>
    </row>
    <row r="125" spans="2:65" s="1" customFormat="1" ht="33" customHeight="1">
      <c r="B125" s="29"/>
      <c r="C125" s="119" t="s">
        <v>168</v>
      </c>
      <c r="D125" s="119" t="s">
        <v>138</v>
      </c>
      <c r="E125" s="120" t="s">
        <v>169</v>
      </c>
      <c r="F125" s="121" t="s">
        <v>170</v>
      </c>
      <c r="G125" s="122" t="s">
        <v>141</v>
      </c>
      <c r="H125" s="123">
        <v>16.788</v>
      </c>
      <c r="I125" s="124"/>
      <c r="J125" s="124">
        <f>ROUND(I125*H125,2)</f>
        <v>0</v>
      </c>
      <c r="K125" s="121" t="s">
        <v>152</v>
      </c>
      <c r="L125" s="29"/>
      <c r="M125" s="125" t="s">
        <v>17</v>
      </c>
      <c r="N125" s="126" t="s">
        <v>37</v>
      </c>
      <c r="O125" s="127">
        <v>0.18</v>
      </c>
      <c r="P125" s="127">
        <f>O125*H125</f>
        <v>3.02184</v>
      </c>
      <c r="Q125" s="127">
        <v>0.0035</v>
      </c>
      <c r="R125" s="127">
        <f>Q125*H125</f>
        <v>0.058758000000000005</v>
      </c>
      <c r="S125" s="127">
        <v>0</v>
      </c>
      <c r="T125" s="128">
        <f>S125*H125</f>
        <v>0</v>
      </c>
      <c r="AR125" s="129" t="s">
        <v>143</v>
      </c>
      <c r="AT125" s="129" t="s">
        <v>138</v>
      </c>
      <c r="AU125" s="129" t="s">
        <v>144</v>
      </c>
      <c r="AY125" s="17" t="s">
        <v>133</v>
      </c>
      <c r="BE125" s="130">
        <f>IF(N125="základní",J125,0)</f>
        <v>0</v>
      </c>
      <c r="BF125" s="130">
        <f>IF(N125="snížená",J125,0)</f>
        <v>0</v>
      </c>
      <c r="BG125" s="130">
        <f>IF(N125="zákl. přenesená",J125,0)</f>
        <v>0</v>
      </c>
      <c r="BH125" s="130">
        <f>IF(N125="sníž. přenesená",J125,0)</f>
        <v>0</v>
      </c>
      <c r="BI125" s="130">
        <f>IF(N125="nulová",J125,0)</f>
        <v>0</v>
      </c>
      <c r="BJ125" s="17" t="s">
        <v>74</v>
      </c>
      <c r="BK125" s="130">
        <f>ROUND(I125*H125,2)</f>
        <v>0</v>
      </c>
      <c r="BL125" s="17" t="s">
        <v>143</v>
      </c>
      <c r="BM125" s="129" t="s">
        <v>171</v>
      </c>
    </row>
    <row r="126" spans="2:47" s="1" customFormat="1" ht="12">
      <c r="B126" s="29"/>
      <c r="D126" s="147" t="s">
        <v>172</v>
      </c>
      <c r="F126" s="148" t="s">
        <v>173</v>
      </c>
      <c r="I126" s="124"/>
      <c r="L126" s="29"/>
      <c r="M126" s="149"/>
      <c r="T126" s="50"/>
      <c r="AT126" s="17" t="s">
        <v>172</v>
      </c>
      <c r="AU126" s="17" t="s">
        <v>144</v>
      </c>
    </row>
    <row r="127" spans="2:51" s="13" customFormat="1" ht="12">
      <c r="B127" s="150"/>
      <c r="D127" s="132" t="s">
        <v>146</v>
      </c>
      <c r="E127" s="151" t="s">
        <v>17</v>
      </c>
      <c r="F127" s="152" t="s">
        <v>174</v>
      </c>
      <c r="H127" s="151" t="s">
        <v>17</v>
      </c>
      <c r="I127" s="124"/>
      <c r="L127" s="150"/>
      <c r="M127" s="153"/>
      <c r="T127" s="154"/>
      <c r="AT127" s="151" t="s">
        <v>146</v>
      </c>
      <c r="AU127" s="151" t="s">
        <v>144</v>
      </c>
      <c r="AV127" s="13" t="s">
        <v>74</v>
      </c>
      <c r="AW127" s="13" t="s">
        <v>28</v>
      </c>
      <c r="AX127" s="13" t="s">
        <v>66</v>
      </c>
      <c r="AY127" s="151" t="s">
        <v>133</v>
      </c>
    </row>
    <row r="128" spans="2:51" s="12" customFormat="1" ht="12">
      <c r="B128" s="131"/>
      <c r="D128" s="132" t="s">
        <v>146</v>
      </c>
      <c r="E128" s="133" t="s">
        <v>17</v>
      </c>
      <c r="F128" s="134" t="s">
        <v>175</v>
      </c>
      <c r="H128" s="135">
        <v>16.788</v>
      </c>
      <c r="I128" s="124"/>
      <c r="L128" s="131"/>
      <c r="M128" s="136"/>
      <c r="T128" s="137"/>
      <c r="AT128" s="133" t="s">
        <v>146</v>
      </c>
      <c r="AU128" s="133" t="s">
        <v>144</v>
      </c>
      <c r="AV128" s="12" t="s">
        <v>76</v>
      </c>
      <c r="AW128" s="12" t="s">
        <v>28</v>
      </c>
      <c r="AX128" s="12" t="s">
        <v>74</v>
      </c>
      <c r="AY128" s="133" t="s">
        <v>133</v>
      </c>
    </row>
    <row r="129" spans="2:65" s="1" customFormat="1" ht="49.15" customHeight="1">
      <c r="B129" s="29"/>
      <c r="C129" s="119" t="s">
        <v>176</v>
      </c>
      <c r="D129" s="119" t="s">
        <v>138</v>
      </c>
      <c r="E129" s="120" t="s">
        <v>177</v>
      </c>
      <c r="F129" s="121" t="s">
        <v>178</v>
      </c>
      <c r="G129" s="122" t="s">
        <v>151</v>
      </c>
      <c r="H129" s="123">
        <v>1.26</v>
      </c>
      <c r="I129" s="124"/>
      <c r="J129" s="124">
        <f>ROUND(I129*H129,2)</f>
        <v>0</v>
      </c>
      <c r="K129" s="121" t="s">
        <v>152</v>
      </c>
      <c r="L129" s="29"/>
      <c r="M129" s="125" t="s">
        <v>17</v>
      </c>
      <c r="N129" s="126" t="s">
        <v>37</v>
      </c>
      <c r="O129" s="127">
        <v>1.567</v>
      </c>
      <c r="P129" s="127">
        <f>O129*H129</f>
        <v>1.9744199999999998</v>
      </c>
      <c r="Q129" s="127">
        <v>0</v>
      </c>
      <c r="R129" s="127">
        <f>Q129*H129</f>
        <v>0</v>
      </c>
      <c r="S129" s="127">
        <v>0</v>
      </c>
      <c r="T129" s="128">
        <f>S129*H129</f>
        <v>0</v>
      </c>
      <c r="AR129" s="129" t="s">
        <v>143</v>
      </c>
      <c r="AT129" s="129" t="s">
        <v>138</v>
      </c>
      <c r="AU129" s="129" t="s">
        <v>144</v>
      </c>
      <c r="AY129" s="17" t="s">
        <v>133</v>
      </c>
      <c r="BE129" s="130">
        <f>IF(N129="základní",J129,0)</f>
        <v>0</v>
      </c>
      <c r="BF129" s="130">
        <f>IF(N129="snížená",J129,0)</f>
        <v>0</v>
      </c>
      <c r="BG129" s="130">
        <f>IF(N129="zákl. přenesená",J129,0)</f>
        <v>0</v>
      </c>
      <c r="BH129" s="130">
        <f>IF(N129="sníž. přenesená",J129,0)</f>
        <v>0</v>
      </c>
      <c r="BI129" s="130">
        <f>IF(N129="nulová",J129,0)</f>
        <v>0</v>
      </c>
      <c r="BJ129" s="17" t="s">
        <v>74</v>
      </c>
      <c r="BK129" s="130">
        <f>ROUND(I129*H129,2)</f>
        <v>0</v>
      </c>
      <c r="BL129" s="17" t="s">
        <v>143</v>
      </c>
      <c r="BM129" s="129" t="s">
        <v>179</v>
      </c>
    </row>
    <row r="130" spans="2:47" s="1" customFormat="1" ht="12">
      <c r="B130" s="29"/>
      <c r="D130" s="147" t="s">
        <v>172</v>
      </c>
      <c r="F130" s="148" t="s">
        <v>180</v>
      </c>
      <c r="I130" s="124"/>
      <c r="L130" s="29"/>
      <c r="M130" s="149"/>
      <c r="T130" s="50"/>
      <c r="AT130" s="17" t="s">
        <v>172</v>
      </c>
      <c r="AU130" s="17" t="s">
        <v>144</v>
      </c>
    </row>
    <row r="131" spans="2:63" s="11" customFormat="1" ht="20.85" customHeight="1">
      <c r="B131" s="108"/>
      <c r="D131" s="109" t="s">
        <v>65</v>
      </c>
      <c r="E131" s="117" t="s">
        <v>181</v>
      </c>
      <c r="F131" s="117" t="s">
        <v>182</v>
      </c>
      <c r="I131" s="124"/>
      <c r="J131" s="118">
        <f>BK131</f>
        <v>0</v>
      </c>
      <c r="L131" s="108"/>
      <c r="M131" s="112"/>
      <c r="P131" s="113">
        <f>SUM(P132:P137)</f>
        <v>2.66628</v>
      </c>
      <c r="R131" s="113">
        <f>SUM(R132:R137)</f>
        <v>0.06041984000000001</v>
      </c>
      <c r="T131" s="114">
        <f>SUM(T132:T137)</f>
        <v>0</v>
      </c>
      <c r="AR131" s="109" t="s">
        <v>76</v>
      </c>
      <c r="AT131" s="115" t="s">
        <v>65</v>
      </c>
      <c r="AU131" s="115" t="s">
        <v>76</v>
      </c>
      <c r="AY131" s="109" t="s">
        <v>133</v>
      </c>
      <c r="BK131" s="116">
        <f>SUM(BK132:BK137)</f>
        <v>0</v>
      </c>
    </row>
    <row r="132" spans="2:65" s="1" customFormat="1" ht="24.2" customHeight="1">
      <c r="B132" s="29"/>
      <c r="C132" s="119" t="s">
        <v>183</v>
      </c>
      <c r="D132" s="119" t="s">
        <v>138</v>
      </c>
      <c r="E132" s="120" t="s">
        <v>184</v>
      </c>
      <c r="F132" s="121" t="s">
        <v>185</v>
      </c>
      <c r="G132" s="122" t="s">
        <v>141</v>
      </c>
      <c r="H132" s="123">
        <v>81</v>
      </c>
      <c r="I132" s="124"/>
      <c r="J132" s="124">
        <f>ROUND(I132*H132,2)</f>
        <v>0</v>
      </c>
      <c r="K132" s="121" t="s">
        <v>152</v>
      </c>
      <c r="L132" s="29"/>
      <c r="M132" s="125" t="s">
        <v>17</v>
      </c>
      <c r="N132" s="126" t="s">
        <v>37</v>
      </c>
      <c r="O132" s="127">
        <v>0.032</v>
      </c>
      <c r="P132" s="127">
        <f>O132*H132</f>
        <v>2.592</v>
      </c>
      <c r="Q132" s="127">
        <v>0</v>
      </c>
      <c r="R132" s="127">
        <f>Q132*H132</f>
        <v>0</v>
      </c>
      <c r="S132" s="127">
        <v>0</v>
      </c>
      <c r="T132" s="128">
        <f>S132*H132</f>
        <v>0</v>
      </c>
      <c r="AR132" s="129" t="s">
        <v>143</v>
      </c>
      <c r="AT132" s="129" t="s">
        <v>138</v>
      </c>
      <c r="AU132" s="129" t="s">
        <v>144</v>
      </c>
      <c r="AY132" s="17" t="s">
        <v>133</v>
      </c>
      <c r="BE132" s="130">
        <f>IF(N132="základní",J132,0)</f>
        <v>0</v>
      </c>
      <c r="BF132" s="130">
        <f>IF(N132="snížená",J132,0)</f>
        <v>0</v>
      </c>
      <c r="BG132" s="130">
        <f>IF(N132="zákl. přenesená",J132,0)</f>
        <v>0</v>
      </c>
      <c r="BH132" s="130">
        <f>IF(N132="sníž. přenesená",J132,0)</f>
        <v>0</v>
      </c>
      <c r="BI132" s="130">
        <f>IF(N132="nulová",J132,0)</f>
        <v>0</v>
      </c>
      <c r="BJ132" s="17" t="s">
        <v>74</v>
      </c>
      <c r="BK132" s="130">
        <f>ROUND(I132*H132,2)</f>
        <v>0</v>
      </c>
      <c r="BL132" s="17" t="s">
        <v>143</v>
      </c>
      <c r="BM132" s="129" t="s">
        <v>186</v>
      </c>
    </row>
    <row r="133" spans="2:47" s="1" customFormat="1" ht="12">
      <c r="B133" s="29"/>
      <c r="D133" s="147" t="s">
        <v>172</v>
      </c>
      <c r="F133" s="148" t="s">
        <v>187</v>
      </c>
      <c r="I133" s="124"/>
      <c r="L133" s="29"/>
      <c r="M133" s="149"/>
      <c r="T133" s="50"/>
      <c r="AT133" s="17" t="s">
        <v>172</v>
      </c>
      <c r="AU133" s="17" t="s">
        <v>144</v>
      </c>
    </row>
    <row r="134" spans="2:51" s="12" customFormat="1" ht="12">
      <c r="B134" s="131"/>
      <c r="D134" s="132" t="s">
        <v>146</v>
      </c>
      <c r="E134" s="133" t="s">
        <v>17</v>
      </c>
      <c r="F134" s="134" t="s">
        <v>188</v>
      </c>
      <c r="H134" s="135">
        <v>81</v>
      </c>
      <c r="I134" s="124"/>
      <c r="L134" s="131"/>
      <c r="M134" s="136"/>
      <c r="T134" s="137"/>
      <c r="AT134" s="133" t="s">
        <v>146</v>
      </c>
      <c r="AU134" s="133" t="s">
        <v>144</v>
      </c>
      <c r="AV134" s="12" t="s">
        <v>76</v>
      </c>
      <c r="AW134" s="12" t="s">
        <v>28</v>
      </c>
      <c r="AX134" s="12" t="s">
        <v>74</v>
      </c>
      <c r="AY134" s="133" t="s">
        <v>133</v>
      </c>
    </row>
    <row r="135" spans="2:65" s="1" customFormat="1" ht="24.2" customHeight="1">
      <c r="B135" s="29"/>
      <c r="C135" s="138" t="s">
        <v>189</v>
      </c>
      <c r="D135" s="138" t="s">
        <v>148</v>
      </c>
      <c r="E135" s="139" t="s">
        <v>190</v>
      </c>
      <c r="F135" s="140" t="s">
        <v>191</v>
      </c>
      <c r="G135" s="141" t="s">
        <v>141</v>
      </c>
      <c r="H135" s="142">
        <v>94.406</v>
      </c>
      <c r="I135" s="124"/>
      <c r="J135" s="143">
        <f>ROUND(I135*H135,2)</f>
        <v>0</v>
      </c>
      <c r="K135" s="140" t="s">
        <v>152</v>
      </c>
      <c r="L135" s="144"/>
      <c r="M135" s="145" t="s">
        <v>17</v>
      </c>
      <c r="N135" s="146" t="s">
        <v>37</v>
      </c>
      <c r="O135" s="127">
        <v>0</v>
      </c>
      <c r="P135" s="127">
        <f>O135*H135</f>
        <v>0</v>
      </c>
      <c r="Q135" s="127">
        <v>0.00064</v>
      </c>
      <c r="R135" s="127">
        <f>Q135*H135</f>
        <v>0.06041984000000001</v>
      </c>
      <c r="S135" s="127">
        <v>0</v>
      </c>
      <c r="T135" s="128">
        <f>S135*H135</f>
        <v>0</v>
      </c>
      <c r="AR135" s="129" t="s">
        <v>153</v>
      </c>
      <c r="AT135" s="129" t="s">
        <v>148</v>
      </c>
      <c r="AU135" s="129" t="s">
        <v>144</v>
      </c>
      <c r="AY135" s="17" t="s">
        <v>133</v>
      </c>
      <c r="BE135" s="130">
        <f>IF(N135="základní",J135,0)</f>
        <v>0</v>
      </c>
      <c r="BF135" s="130">
        <f>IF(N135="snížená",J135,0)</f>
        <v>0</v>
      </c>
      <c r="BG135" s="130">
        <f>IF(N135="zákl. přenesená",J135,0)</f>
        <v>0</v>
      </c>
      <c r="BH135" s="130">
        <f>IF(N135="sníž. přenesená",J135,0)</f>
        <v>0</v>
      </c>
      <c r="BI135" s="130">
        <f>IF(N135="nulová",J135,0)</f>
        <v>0</v>
      </c>
      <c r="BJ135" s="17" t="s">
        <v>74</v>
      </c>
      <c r="BK135" s="130">
        <f>ROUND(I135*H135,2)</f>
        <v>0</v>
      </c>
      <c r="BL135" s="17" t="s">
        <v>143</v>
      </c>
      <c r="BM135" s="129" t="s">
        <v>192</v>
      </c>
    </row>
    <row r="136" spans="2:51" s="12" customFormat="1" ht="12">
      <c r="B136" s="131"/>
      <c r="D136" s="132" t="s">
        <v>146</v>
      </c>
      <c r="F136" s="134" t="s">
        <v>193</v>
      </c>
      <c r="H136" s="135">
        <v>94.406</v>
      </c>
      <c r="I136" s="124"/>
      <c r="L136" s="131"/>
      <c r="M136" s="136"/>
      <c r="T136" s="137"/>
      <c r="AT136" s="133" t="s">
        <v>146</v>
      </c>
      <c r="AU136" s="133" t="s">
        <v>144</v>
      </c>
      <c r="AV136" s="12" t="s">
        <v>76</v>
      </c>
      <c r="AW136" s="12" t="s">
        <v>4</v>
      </c>
      <c r="AX136" s="12" t="s">
        <v>74</v>
      </c>
      <c r="AY136" s="133" t="s">
        <v>133</v>
      </c>
    </row>
    <row r="137" spans="2:65" s="1" customFormat="1" ht="44.25" customHeight="1">
      <c r="B137" s="29"/>
      <c r="C137" s="119" t="s">
        <v>194</v>
      </c>
      <c r="D137" s="119" t="s">
        <v>138</v>
      </c>
      <c r="E137" s="120" t="s">
        <v>195</v>
      </c>
      <c r="F137" s="121" t="s">
        <v>196</v>
      </c>
      <c r="G137" s="122" t="s">
        <v>151</v>
      </c>
      <c r="H137" s="123">
        <v>0.06</v>
      </c>
      <c r="I137" s="124"/>
      <c r="J137" s="124">
        <f>ROUND(I137*H137,2)</f>
        <v>0</v>
      </c>
      <c r="K137" s="121" t="s">
        <v>142</v>
      </c>
      <c r="L137" s="29"/>
      <c r="M137" s="125" t="s">
        <v>17</v>
      </c>
      <c r="N137" s="126" t="s">
        <v>37</v>
      </c>
      <c r="O137" s="127">
        <v>1.238</v>
      </c>
      <c r="P137" s="127">
        <f>O137*H137</f>
        <v>0.07428</v>
      </c>
      <c r="Q137" s="127">
        <v>0</v>
      </c>
      <c r="R137" s="127">
        <f>Q137*H137</f>
        <v>0</v>
      </c>
      <c r="S137" s="127">
        <v>0</v>
      </c>
      <c r="T137" s="128">
        <f>S137*H137</f>
        <v>0</v>
      </c>
      <c r="AR137" s="129" t="s">
        <v>143</v>
      </c>
      <c r="AT137" s="129" t="s">
        <v>138</v>
      </c>
      <c r="AU137" s="129" t="s">
        <v>144</v>
      </c>
      <c r="AY137" s="17" t="s">
        <v>133</v>
      </c>
      <c r="BE137" s="130">
        <f>IF(N137="základní",J137,0)</f>
        <v>0</v>
      </c>
      <c r="BF137" s="130">
        <f>IF(N137="snížená",J137,0)</f>
        <v>0</v>
      </c>
      <c r="BG137" s="130">
        <f>IF(N137="zákl. přenesená",J137,0)</f>
        <v>0</v>
      </c>
      <c r="BH137" s="130">
        <f>IF(N137="sníž. přenesená",J137,0)</f>
        <v>0</v>
      </c>
      <c r="BI137" s="130">
        <f>IF(N137="nulová",J137,0)</f>
        <v>0</v>
      </c>
      <c r="BJ137" s="17" t="s">
        <v>74</v>
      </c>
      <c r="BK137" s="130">
        <f>ROUND(I137*H137,2)</f>
        <v>0</v>
      </c>
      <c r="BL137" s="17" t="s">
        <v>143</v>
      </c>
      <c r="BM137" s="129" t="s">
        <v>197</v>
      </c>
    </row>
    <row r="138" spans="2:63" s="11" customFormat="1" ht="20.85" customHeight="1">
      <c r="B138" s="108"/>
      <c r="D138" s="109" t="s">
        <v>65</v>
      </c>
      <c r="E138" s="117" t="s">
        <v>198</v>
      </c>
      <c r="F138" s="117" t="s">
        <v>199</v>
      </c>
      <c r="I138" s="124"/>
      <c r="J138" s="118">
        <f>BK138</f>
        <v>0</v>
      </c>
      <c r="L138" s="108"/>
      <c r="M138" s="112"/>
      <c r="P138" s="113">
        <f>SUM(P139:P157)</f>
        <v>19.83464</v>
      </c>
      <c r="R138" s="113">
        <f>SUM(R139:R157)</f>
        <v>0.46444578999999997</v>
      </c>
      <c r="T138" s="114">
        <f>SUM(T139:T157)</f>
        <v>0</v>
      </c>
      <c r="AR138" s="109" t="s">
        <v>76</v>
      </c>
      <c r="AT138" s="115" t="s">
        <v>65</v>
      </c>
      <c r="AU138" s="115" t="s">
        <v>76</v>
      </c>
      <c r="AY138" s="109" t="s">
        <v>133</v>
      </c>
      <c r="BK138" s="116">
        <f>SUM(BK139:BK157)</f>
        <v>0</v>
      </c>
    </row>
    <row r="139" spans="2:65" s="1" customFormat="1" ht="49.15" customHeight="1">
      <c r="B139" s="29"/>
      <c r="C139" s="119" t="s">
        <v>200</v>
      </c>
      <c r="D139" s="119" t="s">
        <v>138</v>
      </c>
      <c r="E139" s="120" t="s">
        <v>201</v>
      </c>
      <c r="F139" s="121" t="s">
        <v>202</v>
      </c>
      <c r="G139" s="122" t="s">
        <v>141</v>
      </c>
      <c r="H139" s="123">
        <v>48.75</v>
      </c>
      <c r="I139" s="124"/>
      <c r="J139" s="124">
        <f>ROUND(I139*H139,2)</f>
        <v>0</v>
      </c>
      <c r="K139" s="121" t="s">
        <v>152</v>
      </c>
      <c r="L139" s="29"/>
      <c r="M139" s="125" t="s">
        <v>17</v>
      </c>
      <c r="N139" s="126" t="s">
        <v>37</v>
      </c>
      <c r="O139" s="127">
        <v>0.231</v>
      </c>
      <c r="P139" s="127">
        <f>O139*H139</f>
        <v>11.26125</v>
      </c>
      <c r="Q139" s="127">
        <v>0.0003</v>
      </c>
      <c r="R139" s="127">
        <f>Q139*H139</f>
        <v>0.014624999999999999</v>
      </c>
      <c r="S139" s="127">
        <v>0</v>
      </c>
      <c r="T139" s="128">
        <f>S139*H139</f>
        <v>0</v>
      </c>
      <c r="AR139" s="129" t="s">
        <v>143</v>
      </c>
      <c r="AT139" s="129" t="s">
        <v>138</v>
      </c>
      <c r="AU139" s="129" t="s">
        <v>144</v>
      </c>
      <c r="AY139" s="17" t="s">
        <v>133</v>
      </c>
      <c r="BE139" s="130">
        <f>IF(N139="základní",J139,0)</f>
        <v>0</v>
      </c>
      <c r="BF139" s="130">
        <f>IF(N139="snížená",J139,0)</f>
        <v>0</v>
      </c>
      <c r="BG139" s="130">
        <f>IF(N139="zákl. přenesená",J139,0)</f>
        <v>0</v>
      </c>
      <c r="BH139" s="130">
        <f>IF(N139="sníž. přenesená",J139,0)</f>
        <v>0</v>
      </c>
      <c r="BI139" s="130">
        <f>IF(N139="nulová",J139,0)</f>
        <v>0</v>
      </c>
      <c r="BJ139" s="17" t="s">
        <v>74</v>
      </c>
      <c r="BK139" s="130">
        <f>ROUND(I139*H139,2)</f>
        <v>0</v>
      </c>
      <c r="BL139" s="17" t="s">
        <v>143</v>
      </c>
      <c r="BM139" s="129" t="s">
        <v>203</v>
      </c>
    </row>
    <row r="140" spans="2:47" s="1" customFormat="1" ht="12">
      <c r="B140" s="29"/>
      <c r="D140" s="147" t="s">
        <v>172</v>
      </c>
      <c r="F140" s="148" t="s">
        <v>204</v>
      </c>
      <c r="I140" s="124"/>
      <c r="L140" s="29"/>
      <c r="M140" s="149"/>
      <c r="T140" s="50"/>
      <c r="AT140" s="17" t="s">
        <v>172</v>
      </c>
      <c r="AU140" s="17" t="s">
        <v>144</v>
      </c>
    </row>
    <row r="141" spans="2:51" s="12" customFormat="1" ht="12">
      <c r="B141" s="131"/>
      <c r="D141" s="132" t="s">
        <v>146</v>
      </c>
      <c r="E141" s="133" t="s">
        <v>17</v>
      </c>
      <c r="F141" s="134" t="s">
        <v>205</v>
      </c>
      <c r="H141" s="135">
        <v>48.75</v>
      </c>
      <c r="I141" s="124"/>
      <c r="L141" s="131"/>
      <c r="M141" s="136"/>
      <c r="T141" s="137"/>
      <c r="AT141" s="133" t="s">
        <v>146</v>
      </c>
      <c r="AU141" s="133" t="s">
        <v>144</v>
      </c>
      <c r="AV141" s="12" t="s">
        <v>76</v>
      </c>
      <c r="AW141" s="12" t="s">
        <v>28</v>
      </c>
      <c r="AX141" s="12" t="s">
        <v>74</v>
      </c>
      <c r="AY141" s="133" t="s">
        <v>133</v>
      </c>
    </row>
    <row r="142" spans="2:65" s="1" customFormat="1" ht="24.2" customHeight="1">
      <c r="B142" s="29"/>
      <c r="C142" s="138" t="s">
        <v>206</v>
      </c>
      <c r="D142" s="138" t="s">
        <v>148</v>
      </c>
      <c r="E142" s="139" t="s">
        <v>207</v>
      </c>
      <c r="F142" s="140" t="s">
        <v>208</v>
      </c>
      <c r="G142" s="141" t="s">
        <v>141</v>
      </c>
      <c r="H142" s="142">
        <v>51.188</v>
      </c>
      <c r="I142" s="124"/>
      <c r="J142" s="143">
        <f>ROUND(I142*H142,2)</f>
        <v>0</v>
      </c>
      <c r="K142" s="140" t="s">
        <v>152</v>
      </c>
      <c r="L142" s="144"/>
      <c r="M142" s="145" t="s">
        <v>17</v>
      </c>
      <c r="N142" s="146" t="s">
        <v>37</v>
      </c>
      <c r="O142" s="127">
        <v>0</v>
      </c>
      <c r="P142" s="127">
        <f>O142*H142</f>
        <v>0</v>
      </c>
      <c r="Q142" s="127">
        <v>0.00608</v>
      </c>
      <c r="R142" s="127">
        <f>Q142*H142</f>
        <v>0.31122304</v>
      </c>
      <c r="S142" s="127">
        <v>0</v>
      </c>
      <c r="T142" s="128">
        <f>S142*H142</f>
        <v>0</v>
      </c>
      <c r="AR142" s="129" t="s">
        <v>153</v>
      </c>
      <c r="AT142" s="129" t="s">
        <v>148</v>
      </c>
      <c r="AU142" s="129" t="s">
        <v>144</v>
      </c>
      <c r="AY142" s="17" t="s">
        <v>133</v>
      </c>
      <c r="BE142" s="130">
        <f>IF(N142="základní",J142,0)</f>
        <v>0</v>
      </c>
      <c r="BF142" s="130">
        <f>IF(N142="snížená",J142,0)</f>
        <v>0</v>
      </c>
      <c r="BG142" s="130">
        <f>IF(N142="zákl. přenesená",J142,0)</f>
        <v>0</v>
      </c>
      <c r="BH142" s="130">
        <f>IF(N142="sníž. přenesená",J142,0)</f>
        <v>0</v>
      </c>
      <c r="BI142" s="130">
        <f>IF(N142="nulová",J142,0)</f>
        <v>0</v>
      </c>
      <c r="BJ142" s="17" t="s">
        <v>74</v>
      </c>
      <c r="BK142" s="130">
        <f>ROUND(I142*H142,2)</f>
        <v>0</v>
      </c>
      <c r="BL142" s="17" t="s">
        <v>143</v>
      </c>
      <c r="BM142" s="129" t="s">
        <v>209</v>
      </c>
    </row>
    <row r="143" spans="2:51" s="12" customFormat="1" ht="12">
      <c r="B143" s="131"/>
      <c r="D143" s="132" t="s">
        <v>146</v>
      </c>
      <c r="F143" s="134" t="s">
        <v>210</v>
      </c>
      <c r="H143" s="135">
        <v>51.188</v>
      </c>
      <c r="I143" s="124"/>
      <c r="L143" s="131"/>
      <c r="M143" s="136"/>
      <c r="T143" s="137"/>
      <c r="AT143" s="133" t="s">
        <v>146</v>
      </c>
      <c r="AU143" s="133" t="s">
        <v>144</v>
      </c>
      <c r="AV143" s="12" t="s">
        <v>76</v>
      </c>
      <c r="AW143" s="12" t="s">
        <v>4</v>
      </c>
      <c r="AX143" s="12" t="s">
        <v>74</v>
      </c>
      <c r="AY143" s="133" t="s">
        <v>133</v>
      </c>
    </row>
    <row r="144" spans="2:65" s="1" customFormat="1" ht="37.9" customHeight="1">
      <c r="B144" s="29"/>
      <c r="C144" s="119" t="s">
        <v>211</v>
      </c>
      <c r="D144" s="119" t="s">
        <v>138</v>
      </c>
      <c r="E144" s="120" t="s">
        <v>212</v>
      </c>
      <c r="F144" s="121" t="s">
        <v>213</v>
      </c>
      <c r="G144" s="122" t="s">
        <v>141</v>
      </c>
      <c r="H144" s="123">
        <v>41.438</v>
      </c>
      <c r="I144" s="124"/>
      <c r="J144" s="124">
        <f>ROUND(I144*H144,2)</f>
        <v>0</v>
      </c>
      <c r="K144" s="121" t="s">
        <v>142</v>
      </c>
      <c r="L144" s="29"/>
      <c r="M144" s="125" t="s">
        <v>17</v>
      </c>
      <c r="N144" s="126" t="s">
        <v>37</v>
      </c>
      <c r="O144" s="127">
        <v>0.06</v>
      </c>
      <c r="P144" s="127">
        <f>O144*H144</f>
        <v>2.4862800000000003</v>
      </c>
      <c r="Q144" s="127">
        <v>0</v>
      </c>
      <c r="R144" s="127">
        <f>Q144*H144</f>
        <v>0</v>
      </c>
      <c r="S144" s="127">
        <v>0</v>
      </c>
      <c r="T144" s="128">
        <f>S144*H144</f>
        <v>0</v>
      </c>
      <c r="AR144" s="129" t="s">
        <v>143</v>
      </c>
      <c r="AT144" s="129" t="s">
        <v>138</v>
      </c>
      <c r="AU144" s="129" t="s">
        <v>144</v>
      </c>
      <c r="AY144" s="17" t="s">
        <v>133</v>
      </c>
      <c r="BE144" s="130">
        <f>IF(N144="základní",J144,0)</f>
        <v>0</v>
      </c>
      <c r="BF144" s="130">
        <f>IF(N144="snížená",J144,0)</f>
        <v>0</v>
      </c>
      <c r="BG144" s="130">
        <f>IF(N144="zákl. přenesená",J144,0)</f>
        <v>0</v>
      </c>
      <c r="BH144" s="130">
        <f>IF(N144="sníž. přenesená",J144,0)</f>
        <v>0</v>
      </c>
      <c r="BI144" s="130">
        <f>IF(N144="nulová",J144,0)</f>
        <v>0</v>
      </c>
      <c r="BJ144" s="17" t="s">
        <v>74</v>
      </c>
      <c r="BK144" s="130">
        <f>ROUND(I144*H144,2)</f>
        <v>0</v>
      </c>
      <c r="BL144" s="17" t="s">
        <v>143</v>
      </c>
      <c r="BM144" s="129" t="s">
        <v>214</v>
      </c>
    </row>
    <row r="145" spans="2:51" s="12" customFormat="1" ht="12">
      <c r="B145" s="131"/>
      <c r="D145" s="132" t="s">
        <v>146</v>
      </c>
      <c r="E145" s="133" t="s">
        <v>17</v>
      </c>
      <c r="F145" s="134" t="s">
        <v>215</v>
      </c>
      <c r="H145" s="135">
        <v>41.438</v>
      </c>
      <c r="I145" s="124"/>
      <c r="L145" s="131"/>
      <c r="M145" s="136"/>
      <c r="T145" s="137"/>
      <c r="AT145" s="133" t="s">
        <v>146</v>
      </c>
      <c r="AU145" s="133" t="s">
        <v>144</v>
      </c>
      <c r="AV145" s="12" t="s">
        <v>76</v>
      </c>
      <c r="AW145" s="12" t="s">
        <v>28</v>
      </c>
      <c r="AX145" s="12" t="s">
        <v>74</v>
      </c>
      <c r="AY145" s="133" t="s">
        <v>133</v>
      </c>
    </row>
    <row r="146" spans="2:65" s="1" customFormat="1" ht="24.2" customHeight="1">
      <c r="B146" s="29"/>
      <c r="C146" s="138" t="s">
        <v>216</v>
      </c>
      <c r="D146" s="138" t="s">
        <v>148</v>
      </c>
      <c r="E146" s="139" t="s">
        <v>217</v>
      </c>
      <c r="F146" s="140" t="s">
        <v>218</v>
      </c>
      <c r="G146" s="141" t="s">
        <v>141</v>
      </c>
      <c r="H146" s="142">
        <v>43.51</v>
      </c>
      <c r="I146" s="124"/>
      <c r="J146" s="143">
        <f>ROUND(I146*H146,2)</f>
        <v>0</v>
      </c>
      <c r="K146" s="140" t="s">
        <v>152</v>
      </c>
      <c r="L146" s="144"/>
      <c r="M146" s="145" t="s">
        <v>17</v>
      </c>
      <c r="N146" s="146" t="s">
        <v>37</v>
      </c>
      <c r="O146" s="127">
        <v>0</v>
      </c>
      <c r="P146" s="127">
        <f>O146*H146</f>
        <v>0</v>
      </c>
      <c r="Q146" s="127">
        <v>0.0012</v>
      </c>
      <c r="R146" s="127">
        <f>Q146*H146</f>
        <v>0.052211999999999995</v>
      </c>
      <c r="S146" s="127">
        <v>0</v>
      </c>
      <c r="T146" s="128">
        <f>S146*H146</f>
        <v>0</v>
      </c>
      <c r="AR146" s="129" t="s">
        <v>153</v>
      </c>
      <c r="AT146" s="129" t="s">
        <v>148</v>
      </c>
      <c r="AU146" s="129" t="s">
        <v>144</v>
      </c>
      <c r="AY146" s="17" t="s">
        <v>133</v>
      </c>
      <c r="BE146" s="130">
        <f>IF(N146="základní",J146,0)</f>
        <v>0</v>
      </c>
      <c r="BF146" s="130">
        <f>IF(N146="snížená",J146,0)</f>
        <v>0</v>
      </c>
      <c r="BG146" s="130">
        <f>IF(N146="zákl. přenesená",J146,0)</f>
        <v>0</v>
      </c>
      <c r="BH146" s="130">
        <f>IF(N146="sníž. přenesená",J146,0)</f>
        <v>0</v>
      </c>
      <c r="BI146" s="130">
        <f>IF(N146="nulová",J146,0)</f>
        <v>0</v>
      </c>
      <c r="BJ146" s="17" t="s">
        <v>74</v>
      </c>
      <c r="BK146" s="130">
        <f>ROUND(I146*H146,2)</f>
        <v>0</v>
      </c>
      <c r="BL146" s="17" t="s">
        <v>143</v>
      </c>
      <c r="BM146" s="129" t="s">
        <v>219</v>
      </c>
    </row>
    <row r="147" spans="2:51" s="12" customFormat="1" ht="12">
      <c r="B147" s="131"/>
      <c r="D147" s="132" t="s">
        <v>146</v>
      </c>
      <c r="F147" s="134" t="s">
        <v>220</v>
      </c>
      <c r="H147" s="135">
        <v>43.51</v>
      </c>
      <c r="I147" s="124"/>
      <c r="L147" s="131"/>
      <c r="M147" s="136"/>
      <c r="T147" s="137"/>
      <c r="AT147" s="133" t="s">
        <v>146</v>
      </c>
      <c r="AU147" s="133" t="s">
        <v>144</v>
      </c>
      <c r="AV147" s="12" t="s">
        <v>76</v>
      </c>
      <c r="AW147" s="12" t="s">
        <v>4</v>
      </c>
      <c r="AX147" s="12" t="s">
        <v>74</v>
      </c>
      <c r="AY147" s="133" t="s">
        <v>133</v>
      </c>
    </row>
    <row r="148" spans="2:65" s="1" customFormat="1" ht="24.2" customHeight="1">
      <c r="B148" s="29"/>
      <c r="C148" s="119" t="s">
        <v>8</v>
      </c>
      <c r="D148" s="119" t="s">
        <v>138</v>
      </c>
      <c r="E148" s="120" t="s">
        <v>221</v>
      </c>
      <c r="F148" s="121" t="s">
        <v>222</v>
      </c>
      <c r="G148" s="122" t="s">
        <v>223</v>
      </c>
      <c r="H148" s="123">
        <v>52.3</v>
      </c>
      <c r="I148" s="124"/>
      <c r="J148" s="124">
        <f>ROUND(I148*H148,2)</f>
        <v>0</v>
      </c>
      <c r="K148" s="121" t="s">
        <v>152</v>
      </c>
      <c r="L148" s="29"/>
      <c r="M148" s="125" t="s">
        <v>17</v>
      </c>
      <c r="N148" s="126" t="s">
        <v>37</v>
      </c>
      <c r="O148" s="127">
        <v>0.04</v>
      </c>
      <c r="P148" s="127">
        <f>O148*H148</f>
        <v>2.092</v>
      </c>
      <c r="Q148" s="127">
        <v>0</v>
      </c>
      <c r="R148" s="127">
        <f>Q148*H148</f>
        <v>0</v>
      </c>
      <c r="S148" s="127">
        <v>0</v>
      </c>
      <c r="T148" s="128">
        <f>S148*H148</f>
        <v>0</v>
      </c>
      <c r="AR148" s="129" t="s">
        <v>143</v>
      </c>
      <c r="AT148" s="129" t="s">
        <v>138</v>
      </c>
      <c r="AU148" s="129" t="s">
        <v>144</v>
      </c>
      <c r="AY148" s="17" t="s">
        <v>133</v>
      </c>
      <c r="BE148" s="130">
        <f>IF(N148="základní",J148,0)</f>
        <v>0</v>
      </c>
      <c r="BF148" s="130">
        <f>IF(N148="snížená",J148,0)</f>
        <v>0</v>
      </c>
      <c r="BG148" s="130">
        <f>IF(N148="zákl. přenesená",J148,0)</f>
        <v>0</v>
      </c>
      <c r="BH148" s="130">
        <f>IF(N148="sníž. přenesená",J148,0)</f>
        <v>0</v>
      </c>
      <c r="BI148" s="130">
        <f>IF(N148="nulová",J148,0)</f>
        <v>0</v>
      </c>
      <c r="BJ148" s="17" t="s">
        <v>74</v>
      </c>
      <c r="BK148" s="130">
        <f>ROUND(I148*H148,2)</f>
        <v>0</v>
      </c>
      <c r="BL148" s="17" t="s">
        <v>143</v>
      </c>
      <c r="BM148" s="129" t="s">
        <v>224</v>
      </c>
    </row>
    <row r="149" spans="2:47" s="1" customFormat="1" ht="12">
      <c r="B149" s="29"/>
      <c r="D149" s="147" t="s">
        <v>172</v>
      </c>
      <c r="F149" s="148" t="s">
        <v>225</v>
      </c>
      <c r="I149" s="124"/>
      <c r="L149" s="29"/>
      <c r="M149" s="149"/>
      <c r="T149" s="50"/>
      <c r="AT149" s="17" t="s">
        <v>172</v>
      </c>
      <c r="AU149" s="17" t="s">
        <v>144</v>
      </c>
    </row>
    <row r="150" spans="2:51" s="12" customFormat="1" ht="22.5">
      <c r="B150" s="131"/>
      <c r="D150" s="132" t="s">
        <v>146</v>
      </c>
      <c r="E150" s="133" t="s">
        <v>17</v>
      </c>
      <c r="F150" s="134" t="s">
        <v>226</v>
      </c>
      <c r="H150" s="135">
        <v>52.3</v>
      </c>
      <c r="I150" s="124"/>
      <c r="L150" s="131"/>
      <c r="M150" s="136"/>
      <c r="T150" s="137"/>
      <c r="AT150" s="133" t="s">
        <v>146</v>
      </c>
      <c r="AU150" s="133" t="s">
        <v>144</v>
      </c>
      <c r="AV150" s="12" t="s">
        <v>76</v>
      </c>
      <c r="AW150" s="12" t="s">
        <v>28</v>
      </c>
      <c r="AX150" s="12" t="s">
        <v>74</v>
      </c>
      <c r="AY150" s="133" t="s">
        <v>133</v>
      </c>
    </row>
    <row r="151" spans="2:65" s="1" customFormat="1" ht="24.2" customHeight="1">
      <c r="B151" s="29"/>
      <c r="C151" s="138" t="s">
        <v>143</v>
      </c>
      <c r="D151" s="138" t="s">
        <v>148</v>
      </c>
      <c r="E151" s="139" t="s">
        <v>227</v>
      </c>
      <c r="F151" s="140" t="s">
        <v>228</v>
      </c>
      <c r="G151" s="141" t="s">
        <v>223</v>
      </c>
      <c r="H151" s="142">
        <v>54.915</v>
      </c>
      <c r="I151" s="124"/>
      <c r="J151" s="143">
        <f>ROUND(I151*H151,2)</f>
        <v>0</v>
      </c>
      <c r="K151" s="140" t="s">
        <v>152</v>
      </c>
      <c r="L151" s="144"/>
      <c r="M151" s="145" t="s">
        <v>17</v>
      </c>
      <c r="N151" s="146" t="s">
        <v>37</v>
      </c>
      <c r="O151" s="127">
        <v>0</v>
      </c>
      <c r="P151" s="127">
        <f>O151*H151</f>
        <v>0</v>
      </c>
      <c r="Q151" s="127">
        <v>5E-05</v>
      </c>
      <c r="R151" s="127">
        <f>Q151*H151</f>
        <v>0.00274575</v>
      </c>
      <c r="S151" s="127">
        <v>0</v>
      </c>
      <c r="T151" s="128">
        <f>S151*H151</f>
        <v>0</v>
      </c>
      <c r="AR151" s="129" t="s">
        <v>153</v>
      </c>
      <c r="AT151" s="129" t="s">
        <v>148</v>
      </c>
      <c r="AU151" s="129" t="s">
        <v>144</v>
      </c>
      <c r="AY151" s="17" t="s">
        <v>133</v>
      </c>
      <c r="BE151" s="130">
        <f>IF(N151="základní",J151,0)</f>
        <v>0</v>
      </c>
      <c r="BF151" s="130">
        <f>IF(N151="snížená",J151,0)</f>
        <v>0</v>
      </c>
      <c r="BG151" s="130">
        <f>IF(N151="zákl. přenesená",J151,0)</f>
        <v>0</v>
      </c>
      <c r="BH151" s="130">
        <f>IF(N151="sníž. přenesená",J151,0)</f>
        <v>0</v>
      </c>
      <c r="BI151" s="130">
        <f>IF(N151="nulová",J151,0)</f>
        <v>0</v>
      </c>
      <c r="BJ151" s="17" t="s">
        <v>74</v>
      </c>
      <c r="BK151" s="130">
        <f>ROUND(I151*H151,2)</f>
        <v>0</v>
      </c>
      <c r="BL151" s="17" t="s">
        <v>143</v>
      </c>
      <c r="BM151" s="129" t="s">
        <v>229</v>
      </c>
    </row>
    <row r="152" spans="2:51" s="12" customFormat="1" ht="12">
      <c r="B152" s="131"/>
      <c r="D152" s="132" t="s">
        <v>146</v>
      </c>
      <c r="F152" s="134" t="s">
        <v>230</v>
      </c>
      <c r="H152" s="135">
        <v>54.915</v>
      </c>
      <c r="I152" s="124"/>
      <c r="L152" s="131"/>
      <c r="M152" s="136"/>
      <c r="T152" s="137"/>
      <c r="AT152" s="133" t="s">
        <v>146</v>
      </c>
      <c r="AU152" s="133" t="s">
        <v>144</v>
      </c>
      <c r="AV152" s="12" t="s">
        <v>76</v>
      </c>
      <c r="AW152" s="12" t="s">
        <v>4</v>
      </c>
      <c r="AX152" s="12" t="s">
        <v>74</v>
      </c>
      <c r="AY152" s="133" t="s">
        <v>133</v>
      </c>
    </row>
    <row r="153" spans="2:65" s="1" customFormat="1" ht="44.25" customHeight="1">
      <c r="B153" s="29"/>
      <c r="C153" s="119" t="s">
        <v>231</v>
      </c>
      <c r="D153" s="119" t="s">
        <v>138</v>
      </c>
      <c r="E153" s="120" t="s">
        <v>232</v>
      </c>
      <c r="F153" s="121" t="s">
        <v>233</v>
      </c>
      <c r="G153" s="122" t="s">
        <v>141</v>
      </c>
      <c r="H153" s="123">
        <v>10.25</v>
      </c>
      <c r="I153" s="124"/>
      <c r="J153" s="124">
        <f>ROUND(I153*H153,2)</f>
        <v>0</v>
      </c>
      <c r="K153" s="121" t="s">
        <v>152</v>
      </c>
      <c r="L153" s="29"/>
      <c r="M153" s="125" t="s">
        <v>17</v>
      </c>
      <c r="N153" s="126" t="s">
        <v>37</v>
      </c>
      <c r="O153" s="127">
        <v>0.311</v>
      </c>
      <c r="P153" s="127">
        <f>O153*H153</f>
        <v>3.18775</v>
      </c>
      <c r="Q153" s="127">
        <v>0.00606</v>
      </c>
      <c r="R153" s="127">
        <f>Q153*H153</f>
        <v>0.062115000000000004</v>
      </c>
      <c r="S153" s="127">
        <v>0</v>
      </c>
      <c r="T153" s="128">
        <f>S153*H153</f>
        <v>0</v>
      </c>
      <c r="AR153" s="129" t="s">
        <v>143</v>
      </c>
      <c r="AT153" s="129" t="s">
        <v>138</v>
      </c>
      <c r="AU153" s="129" t="s">
        <v>144</v>
      </c>
      <c r="AY153" s="17" t="s">
        <v>133</v>
      </c>
      <c r="BE153" s="130">
        <f>IF(N153="základní",J153,0)</f>
        <v>0</v>
      </c>
      <c r="BF153" s="130">
        <f>IF(N153="snížená",J153,0)</f>
        <v>0</v>
      </c>
      <c r="BG153" s="130">
        <f>IF(N153="zákl. přenesená",J153,0)</f>
        <v>0</v>
      </c>
      <c r="BH153" s="130">
        <f>IF(N153="sníž. přenesená",J153,0)</f>
        <v>0</v>
      </c>
      <c r="BI153" s="130">
        <f>IF(N153="nulová",J153,0)</f>
        <v>0</v>
      </c>
      <c r="BJ153" s="17" t="s">
        <v>74</v>
      </c>
      <c r="BK153" s="130">
        <f>ROUND(I153*H153,2)</f>
        <v>0</v>
      </c>
      <c r="BL153" s="17" t="s">
        <v>143</v>
      </c>
      <c r="BM153" s="129" t="s">
        <v>234</v>
      </c>
    </row>
    <row r="154" spans="2:47" s="1" customFormat="1" ht="12">
      <c r="B154" s="29"/>
      <c r="D154" s="147" t="s">
        <v>172</v>
      </c>
      <c r="F154" s="148" t="s">
        <v>235</v>
      </c>
      <c r="I154" s="124"/>
      <c r="L154" s="29"/>
      <c r="M154" s="149"/>
      <c r="T154" s="50"/>
      <c r="AT154" s="17" t="s">
        <v>172</v>
      </c>
      <c r="AU154" s="17" t="s">
        <v>144</v>
      </c>
    </row>
    <row r="155" spans="2:51" s="12" customFormat="1" ht="12">
      <c r="B155" s="131"/>
      <c r="D155" s="132" t="s">
        <v>146</v>
      </c>
      <c r="E155" s="133" t="s">
        <v>17</v>
      </c>
      <c r="F155" s="134" t="s">
        <v>236</v>
      </c>
      <c r="H155" s="135">
        <v>10.25</v>
      </c>
      <c r="I155" s="124"/>
      <c r="L155" s="131"/>
      <c r="M155" s="136"/>
      <c r="T155" s="137"/>
      <c r="AT155" s="133" t="s">
        <v>146</v>
      </c>
      <c r="AU155" s="133" t="s">
        <v>144</v>
      </c>
      <c r="AV155" s="12" t="s">
        <v>76</v>
      </c>
      <c r="AW155" s="12" t="s">
        <v>28</v>
      </c>
      <c r="AX155" s="12" t="s">
        <v>74</v>
      </c>
      <c r="AY155" s="133" t="s">
        <v>133</v>
      </c>
    </row>
    <row r="156" spans="2:65" s="1" customFormat="1" ht="24.2" customHeight="1">
      <c r="B156" s="29"/>
      <c r="C156" s="138" t="s">
        <v>237</v>
      </c>
      <c r="D156" s="138" t="s">
        <v>148</v>
      </c>
      <c r="E156" s="139" t="s">
        <v>238</v>
      </c>
      <c r="F156" s="140" t="s">
        <v>239</v>
      </c>
      <c r="G156" s="141" t="s">
        <v>141</v>
      </c>
      <c r="H156" s="142">
        <v>10.25</v>
      </c>
      <c r="I156" s="124"/>
      <c r="J156" s="143">
        <f>ROUND(I156*H156,2)</f>
        <v>0</v>
      </c>
      <c r="K156" s="140" t="s">
        <v>152</v>
      </c>
      <c r="L156" s="144"/>
      <c r="M156" s="145" t="s">
        <v>17</v>
      </c>
      <c r="N156" s="146" t="s">
        <v>37</v>
      </c>
      <c r="O156" s="127">
        <v>0</v>
      </c>
      <c r="P156" s="127">
        <f>O156*H156</f>
        <v>0</v>
      </c>
      <c r="Q156" s="127">
        <v>0.0021</v>
      </c>
      <c r="R156" s="127">
        <f>Q156*H156</f>
        <v>0.021525</v>
      </c>
      <c r="S156" s="127">
        <v>0</v>
      </c>
      <c r="T156" s="128">
        <f>S156*H156</f>
        <v>0</v>
      </c>
      <c r="AR156" s="129" t="s">
        <v>153</v>
      </c>
      <c r="AT156" s="129" t="s">
        <v>148</v>
      </c>
      <c r="AU156" s="129" t="s">
        <v>144</v>
      </c>
      <c r="AY156" s="17" t="s">
        <v>133</v>
      </c>
      <c r="BE156" s="130">
        <f>IF(N156="základní",J156,0)</f>
        <v>0</v>
      </c>
      <c r="BF156" s="130">
        <f>IF(N156="snížená",J156,0)</f>
        <v>0</v>
      </c>
      <c r="BG156" s="130">
        <f>IF(N156="zákl. přenesená",J156,0)</f>
        <v>0</v>
      </c>
      <c r="BH156" s="130">
        <f>IF(N156="sníž. přenesená",J156,0)</f>
        <v>0</v>
      </c>
      <c r="BI156" s="130">
        <f>IF(N156="nulová",J156,0)</f>
        <v>0</v>
      </c>
      <c r="BJ156" s="17" t="s">
        <v>74</v>
      </c>
      <c r="BK156" s="130">
        <f>ROUND(I156*H156,2)</f>
        <v>0</v>
      </c>
      <c r="BL156" s="17" t="s">
        <v>143</v>
      </c>
      <c r="BM156" s="129" t="s">
        <v>240</v>
      </c>
    </row>
    <row r="157" spans="2:65" s="1" customFormat="1" ht="44.25" customHeight="1">
      <c r="B157" s="29"/>
      <c r="C157" s="119" t="s">
        <v>241</v>
      </c>
      <c r="D157" s="119" t="s">
        <v>138</v>
      </c>
      <c r="E157" s="120" t="s">
        <v>242</v>
      </c>
      <c r="F157" s="121" t="s">
        <v>243</v>
      </c>
      <c r="G157" s="122" t="s">
        <v>151</v>
      </c>
      <c r="H157" s="123">
        <v>0.464</v>
      </c>
      <c r="I157" s="124"/>
      <c r="J157" s="124">
        <f>ROUND(I157*H157,2)</f>
        <v>0</v>
      </c>
      <c r="K157" s="121" t="s">
        <v>142</v>
      </c>
      <c r="L157" s="29"/>
      <c r="M157" s="125" t="s">
        <v>17</v>
      </c>
      <c r="N157" s="126" t="s">
        <v>37</v>
      </c>
      <c r="O157" s="127">
        <v>1.74</v>
      </c>
      <c r="P157" s="127">
        <f>O157*H157</f>
        <v>0.8073600000000001</v>
      </c>
      <c r="Q157" s="127">
        <v>0</v>
      </c>
      <c r="R157" s="127">
        <f>Q157*H157</f>
        <v>0</v>
      </c>
      <c r="S157" s="127">
        <v>0</v>
      </c>
      <c r="T157" s="128">
        <f>S157*H157</f>
        <v>0</v>
      </c>
      <c r="AR157" s="129" t="s">
        <v>143</v>
      </c>
      <c r="AT157" s="129" t="s">
        <v>138</v>
      </c>
      <c r="AU157" s="129" t="s">
        <v>144</v>
      </c>
      <c r="AY157" s="17" t="s">
        <v>133</v>
      </c>
      <c r="BE157" s="130">
        <f>IF(N157="základní",J157,0)</f>
        <v>0</v>
      </c>
      <c r="BF157" s="130">
        <f>IF(N157="snížená",J157,0)</f>
        <v>0</v>
      </c>
      <c r="BG157" s="130">
        <f>IF(N157="zákl. přenesená",J157,0)</f>
        <v>0</v>
      </c>
      <c r="BH157" s="130">
        <f>IF(N157="sníž. přenesená",J157,0)</f>
        <v>0</v>
      </c>
      <c r="BI157" s="130">
        <f>IF(N157="nulová",J157,0)</f>
        <v>0</v>
      </c>
      <c r="BJ157" s="17" t="s">
        <v>74</v>
      </c>
      <c r="BK157" s="130">
        <f>ROUND(I157*H157,2)</f>
        <v>0</v>
      </c>
      <c r="BL157" s="17" t="s">
        <v>143</v>
      </c>
      <c r="BM157" s="129" t="s">
        <v>244</v>
      </c>
    </row>
    <row r="158" spans="2:63" s="11" customFormat="1" ht="20.85" customHeight="1">
      <c r="B158" s="108"/>
      <c r="D158" s="109" t="s">
        <v>65</v>
      </c>
      <c r="E158" s="117" t="s">
        <v>245</v>
      </c>
      <c r="F158" s="117" t="s">
        <v>246</v>
      </c>
      <c r="I158" s="124"/>
      <c r="J158" s="118">
        <f>BK158</f>
        <v>0</v>
      </c>
      <c r="L158" s="108"/>
      <c r="M158" s="112"/>
      <c r="P158" s="113">
        <f>SUM(P159:P177)</f>
        <v>18.671519999999997</v>
      </c>
      <c r="R158" s="113">
        <f>SUM(R159:R177)</f>
        <v>0.050658</v>
      </c>
      <c r="T158" s="114">
        <f>SUM(T159:T177)</f>
        <v>0</v>
      </c>
      <c r="AR158" s="109" t="s">
        <v>76</v>
      </c>
      <c r="AT158" s="115" t="s">
        <v>65</v>
      </c>
      <c r="AU158" s="115" t="s">
        <v>76</v>
      </c>
      <c r="AY158" s="109" t="s">
        <v>133</v>
      </c>
      <c r="BK158" s="116">
        <f>SUM(BK159:BK177)</f>
        <v>0</v>
      </c>
    </row>
    <row r="159" spans="2:65" s="1" customFormat="1" ht="16.5" customHeight="1">
      <c r="B159" s="29"/>
      <c r="C159" s="119" t="s">
        <v>247</v>
      </c>
      <c r="D159" s="119" t="s">
        <v>138</v>
      </c>
      <c r="E159" s="120" t="s">
        <v>248</v>
      </c>
      <c r="F159" s="121" t="s">
        <v>249</v>
      </c>
      <c r="G159" s="122" t="s">
        <v>223</v>
      </c>
      <c r="H159" s="123">
        <v>4</v>
      </c>
      <c r="I159" s="124"/>
      <c r="J159" s="124">
        <f>ROUND(I159*H159,2)</f>
        <v>0</v>
      </c>
      <c r="K159" s="121" t="s">
        <v>152</v>
      </c>
      <c r="L159" s="29"/>
      <c r="M159" s="125" t="s">
        <v>17</v>
      </c>
      <c r="N159" s="126" t="s">
        <v>37</v>
      </c>
      <c r="O159" s="127">
        <v>0.478</v>
      </c>
      <c r="P159" s="127">
        <f>O159*H159</f>
        <v>1.912</v>
      </c>
      <c r="Q159" s="127">
        <v>0.00168</v>
      </c>
      <c r="R159" s="127">
        <f>Q159*H159</f>
        <v>0.00672</v>
      </c>
      <c r="S159" s="127">
        <v>0</v>
      </c>
      <c r="T159" s="128">
        <f>S159*H159</f>
        <v>0</v>
      </c>
      <c r="AR159" s="129" t="s">
        <v>143</v>
      </c>
      <c r="AT159" s="129" t="s">
        <v>138</v>
      </c>
      <c r="AU159" s="129" t="s">
        <v>144</v>
      </c>
      <c r="AY159" s="17" t="s">
        <v>133</v>
      </c>
      <c r="BE159" s="130">
        <f>IF(N159="základní",J159,0)</f>
        <v>0</v>
      </c>
      <c r="BF159" s="130">
        <f>IF(N159="snížená",J159,0)</f>
        <v>0</v>
      </c>
      <c r="BG159" s="130">
        <f>IF(N159="zákl. přenesená",J159,0)</f>
        <v>0</v>
      </c>
      <c r="BH159" s="130">
        <f>IF(N159="sníž. přenesená",J159,0)</f>
        <v>0</v>
      </c>
      <c r="BI159" s="130">
        <f>IF(N159="nulová",J159,0)</f>
        <v>0</v>
      </c>
      <c r="BJ159" s="17" t="s">
        <v>74</v>
      </c>
      <c r="BK159" s="130">
        <f>ROUND(I159*H159,2)</f>
        <v>0</v>
      </c>
      <c r="BL159" s="17" t="s">
        <v>143</v>
      </c>
      <c r="BM159" s="129" t="s">
        <v>250</v>
      </c>
    </row>
    <row r="160" spans="2:47" s="1" customFormat="1" ht="12">
      <c r="B160" s="29"/>
      <c r="D160" s="147" t="s">
        <v>172</v>
      </c>
      <c r="F160" s="148" t="s">
        <v>251</v>
      </c>
      <c r="I160" s="124"/>
      <c r="L160" s="29"/>
      <c r="M160" s="149"/>
      <c r="T160" s="50"/>
      <c r="AT160" s="17" t="s">
        <v>172</v>
      </c>
      <c r="AU160" s="17" t="s">
        <v>144</v>
      </c>
    </row>
    <row r="161" spans="2:51" s="13" customFormat="1" ht="12">
      <c r="B161" s="150"/>
      <c r="D161" s="132" t="s">
        <v>146</v>
      </c>
      <c r="E161" s="151" t="s">
        <v>17</v>
      </c>
      <c r="F161" s="152" t="s">
        <v>252</v>
      </c>
      <c r="H161" s="151" t="s">
        <v>17</v>
      </c>
      <c r="I161" s="124"/>
      <c r="L161" s="150"/>
      <c r="M161" s="153"/>
      <c r="T161" s="154"/>
      <c r="AT161" s="151" t="s">
        <v>146</v>
      </c>
      <c r="AU161" s="151" t="s">
        <v>144</v>
      </c>
      <c r="AV161" s="13" t="s">
        <v>74</v>
      </c>
      <c r="AW161" s="13" t="s">
        <v>28</v>
      </c>
      <c r="AX161" s="13" t="s">
        <v>66</v>
      </c>
      <c r="AY161" s="151" t="s">
        <v>133</v>
      </c>
    </row>
    <row r="162" spans="2:51" s="12" customFormat="1" ht="12">
      <c r="B162" s="131"/>
      <c r="D162" s="132" t="s">
        <v>146</v>
      </c>
      <c r="E162" s="133" t="s">
        <v>17</v>
      </c>
      <c r="F162" s="134" t="s">
        <v>253</v>
      </c>
      <c r="H162" s="135">
        <v>4</v>
      </c>
      <c r="I162" s="124"/>
      <c r="L162" s="131"/>
      <c r="M162" s="136"/>
      <c r="T162" s="137"/>
      <c r="AT162" s="133" t="s">
        <v>146</v>
      </c>
      <c r="AU162" s="133" t="s">
        <v>144</v>
      </c>
      <c r="AV162" s="12" t="s">
        <v>76</v>
      </c>
      <c r="AW162" s="12" t="s">
        <v>28</v>
      </c>
      <c r="AX162" s="12" t="s">
        <v>74</v>
      </c>
      <c r="AY162" s="133" t="s">
        <v>133</v>
      </c>
    </row>
    <row r="163" spans="2:65" s="1" customFormat="1" ht="16.5" customHeight="1">
      <c r="B163" s="29"/>
      <c r="C163" s="119" t="s">
        <v>7</v>
      </c>
      <c r="D163" s="119" t="s">
        <v>138</v>
      </c>
      <c r="E163" s="120" t="s">
        <v>254</v>
      </c>
      <c r="F163" s="121" t="s">
        <v>255</v>
      </c>
      <c r="G163" s="122" t="s">
        <v>223</v>
      </c>
      <c r="H163" s="123">
        <v>1.6</v>
      </c>
      <c r="I163" s="124"/>
      <c r="J163" s="124">
        <f>ROUND(I163*H163,2)</f>
        <v>0</v>
      </c>
      <c r="K163" s="121" t="s">
        <v>152</v>
      </c>
      <c r="L163" s="29"/>
      <c r="M163" s="125" t="s">
        <v>17</v>
      </c>
      <c r="N163" s="126" t="s">
        <v>37</v>
      </c>
      <c r="O163" s="127">
        <v>0.574</v>
      </c>
      <c r="P163" s="127">
        <f>O163*H163</f>
        <v>0.9184</v>
      </c>
      <c r="Q163" s="127">
        <v>0.00308</v>
      </c>
      <c r="R163" s="127">
        <f>Q163*H163</f>
        <v>0.004928</v>
      </c>
      <c r="S163" s="127">
        <v>0</v>
      </c>
      <c r="T163" s="128">
        <f>S163*H163</f>
        <v>0</v>
      </c>
      <c r="AR163" s="129" t="s">
        <v>143</v>
      </c>
      <c r="AT163" s="129" t="s">
        <v>138</v>
      </c>
      <c r="AU163" s="129" t="s">
        <v>144</v>
      </c>
      <c r="AY163" s="17" t="s">
        <v>133</v>
      </c>
      <c r="BE163" s="130">
        <f>IF(N163="základní",J163,0)</f>
        <v>0</v>
      </c>
      <c r="BF163" s="130">
        <f>IF(N163="snížená",J163,0)</f>
        <v>0</v>
      </c>
      <c r="BG163" s="130">
        <f>IF(N163="zákl. přenesená",J163,0)</f>
        <v>0</v>
      </c>
      <c r="BH163" s="130">
        <f>IF(N163="sníž. přenesená",J163,0)</f>
        <v>0</v>
      </c>
      <c r="BI163" s="130">
        <f>IF(N163="nulová",J163,0)</f>
        <v>0</v>
      </c>
      <c r="BJ163" s="17" t="s">
        <v>74</v>
      </c>
      <c r="BK163" s="130">
        <f>ROUND(I163*H163,2)</f>
        <v>0</v>
      </c>
      <c r="BL163" s="17" t="s">
        <v>143</v>
      </c>
      <c r="BM163" s="129" t="s">
        <v>256</v>
      </c>
    </row>
    <row r="164" spans="2:47" s="1" customFormat="1" ht="12">
      <c r="B164" s="29"/>
      <c r="D164" s="147" t="s">
        <v>172</v>
      </c>
      <c r="F164" s="148" t="s">
        <v>257</v>
      </c>
      <c r="I164" s="124"/>
      <c r="L164" s="29"/>
      <c r="M164" s="149"/>
      <c r="T164" s="50"/>
      <c r="AT164" s="17" t="s">
        <v>172</v>
      </c>
      <c r="AU164" s="17" t="s">
        <v>144</v>
      </c>
    </row>
    <row r="165" spans="2:51" s="13" customFormat="1" ht="12">
      <c r="B165" s="150"/>
      <c r="D165" s="132" t="s">
        <v>146</v>
      </c>
      <c r="E165" s="151" t="s">
        <v>17</v>
      </c>
      <c r="F165" s="152" t="s">
        <v>258</v>
      </c>
      <c r="H165" s="151" t="s">
        <v>17</v>
      </c>
      <c r="I165" s="124"/>
      <c r="L165" s="150"/>
      <c r="M165" s="153"/>
      <c r="T165" s="154"/>
      <c r="AT165" s="151" t="s">
        <v>146</v>
      </c>
      <c r="AU165" s="151" t="s">
        <v>144</v>
      </c>
      <c r="AV165" s="13" t="s">
        <v>74</v>
      </c>
      <c r="AW165" s="13" t="s">
        <v>28</v>
      </c>
      <c r="AX165" s="13" t="s">
        <v>66</v>
      </c>
      <c r="AY165" s="151" t="s">
        <v>133</v>
      </c>
    </row>
    <row r="166" spans="2:51" s="12" customFormat="1" ht="12">
      <c r="B166" s="131"/>
      <c r="D166" s="132" t="s">
        <v>146</v>
      </c>
      <c r="E166" s="133" t="s">
        <v>17</v>
      </c>
      <c r="F166" s="134" t="s">
        <v>259</v>
      </c>
      <c r="H166" s="135">
        <v>1.6</v>
      </c>
      <c r="I166" s="124"/>
      <c r="L166" s="131"/>
      <c r="M166" s="136"/>
      <c r="T166" s="137"/>
      <c r="AT166" s="133" t="s">
        <v>146</v>
      </c>
      <c r="AU166" s="133" t="s">
        <v>144</v>
      </c>
      <c r="AV166" s="12" t="s">
        <v>76</v>
      </c>
      <c r="AW166" s="12" t="s">
        <v>28</v>
      </c>
      <c r="AX166" s="12" t="s">
        <v>74</v>
      </c>
      <c r="AY166" s="133" t="s">
        <v>133</v>
      </c>
    </row>
    <row r="167" spans="2:65" s="1" customFormat="1" ht="24.2" customHeight="1">
      <c r="B167" s="29"/>
      <c r="C167" s="119" t="s">
        <v>260</v>
      </c>
      <c r="D167" s="119" t="s">
        <v>138</v>
      </c>
      <c r="E167" s="120" t="s">
        <v>261</v>
      </c>
      <c r="F167" s="121" t="s">
        <v>262</v>
      </c>
      <c r="G167" s="122" t="s">
        <v>223</v>
      </c>
      <c r="H167" s="123">
        <v>20.5</v>
      </c>
      <c r="I167" s="124"/>
      <c r="J167" s="124">
        <f>ROUND(I167*H167,2)</f>
        <v>0</v>
      </c>
      <c r="K167" s="121" t="s">
        <v>142</v>
      </c>
      <c r="L167" s="29"/>
      <c r="M167" s="125" t="s">
        <v>17</v>
      </c>
      <c r="N167" s="126" t="s">
        <v>37</v>
      </c>
      <c r="O167" s="127">
        <v>0.363</v>
      </c>
      <c r="P167" s="127">
        <f>O167*H167</f>
        <v>7.4415</v>
      </c>
      <c r="Q167" s="127">
        <v>0.00126</v>
      </c>
      <c r="R167" s="127">
        <f>Q167*H167</f>
        <v>0.025830000000000002</v>
      </c>
      <c r="S167" s="127">
        <v>0</v>
      </c>
      <c r="T167" s="128">
        <f>S167*H167</f>
        <v>0</v>
      </c>
      <c r="AR167" s="129" t="s">
        <v>143</v>
      </c>
      <c r="AT167" s="129" t="s">
        <v>138</v>
      </c>
      <c r="AU167" s="129" t="s">
        <v>144</v>
      </c>
      <c r="AY167" s="17" t="s">
        <v>133</v>
      </c>
      <c r="BE167" s="130">
        <f>IF(N167="základní",J167,0)</f>
        <v>0</v>
      </c>
      <c r="BF167" s="130">
        <f>IF(N167="snížená",J167,0)</f>
        <v>0</v>
      </c>
      <c r="BG167" s="130">
        <f>IF(N167="zákl. přenesená",J167,0)</f>
        <v>0</v>
      </c>
      <c r="BH167" s="130">
        <f>IF(N167="sníž. přenesená",J167,0)</f>
        <v>0</v>
      </c>
      <c r="BI167" s="130">
        <f>IF(N167="nulová",J167,0)</f>
        <v>0</v>
      </c>
      <c r="BJ167" s="17" t="s">
        <v>74</v>
      </c>
      <c r="BK167" s="130">
        <f>ROUND(I167*H167,2)</f>
        <v>0</v>
      </c>
      <c r="BL167" s="17" t="s">
        <v>143</v>
      </c>
      <c r="BM167" s="129" t="s">
        <v>263</v>
      </c>
    </row>
    <row r="168" spans="2:51" s="12" customFormat="1" ht="12">
      <c r="B168" s="131"/>
      <c r="D168" s="132" t="s">
        <v>146</v>
      </c>
      <c r="E168" s="133" t="s">
        <v>17</v>
      </c>
      <c r="F168" s="134" t="s">
        <v>264</v>
      </c>
      <c r="H168" s="135">
        <v>20.5</v>
      </c>
      <c r="I168" s="124"/>
      <c r="L168" s="131"/>
      <c r="M168" s="136"/>
      <c r="T168" s="137"/>
      <c r="AT168" s="133" t="s">
        <v>146</v>
      </c>
      <c r="AU168" s="133" t="s">
        <v>144</v>
      </c>
      <c r="AV168" s="12" t="s">
        <v>76</v>
      </c>
      <c r="AW168" s="12" t="s">
        <v>28</v>
      </c>
      <c r="AX168" s="12" t="s">
        <v>74</v>
      </c>
      <c r="AY168" s="133" t="s">
        <v>133</v>
      </c>
    </row>
    <row r="169" spans="2:65" s="1" customFormat="1" ht="24.2" customHeight="1">
      <c r="B169" s="29"/>
      <c r="C169" s="119" t="s">
        <v>265</v>
      </c>
      <c r="D169" s="119" t="s">
        <v>138</v>
      </c>
      <c r="E169" s="120" t="s">
        <v>266</v>
      </c>
      <c r="F169" s="121" t="s">
        <v>267</v>
      </c>
      <c r="G169" s="122" t="s">
        <v>223</v>
      </c>
      <c r="H169" s="123">
        <v>10</v>
      </c>
      <c r="I169" s="124"/>
      <c r="J169" s="124">
        <f>ROUND(I169*H169,2)</f>
        <v>0</v>
      </c>
      <c r="K169" s="121" t="s">
        <v>142</v>
      </c>
      <c r="L169" s="29"/>
      <c r="M169" s="125" t="s">
        <v>17</v>
      </c>
      <c r="N169" s="126" t="s">
        <v>37</v>
      </c>
      <c r="O169" s="127">
        <v>0.422</v>
      </c>
      <c r="P169" s="127">
        <f>O169*H169</f>
        <v>4.22</v>
      </c>
      <c r="Q169" s="127">
        <v>0.00046</v>
      </c>
      <c r="R169" s="127">
        <f>Q169*H169</f>
        <v>0.0046</v>
      </c>
      <c r="S169" s="127">
        <v>0</v>
      </c>
      <c r="T169" s="128">
        <f>S169*H169</f>
        <v>0</v>
      </c>
      <c r="AR169" s="129" t="s">
        <v>268</v>
      </c>
      <c r="AT169" s="129" t="s">
        <v>138</v>
      </c>
      <c r="AU169" s="129" t="s">
        <v>144</v>
      </c>
      <c r="AY169" s="17" t="s">
        <v>133</v>
      </c>
      <c r="BE169" s="130">
        <f>IF(N169="základní",J169,0)</f>
        <v>0</v>
      </c>
      <c r="BF169" s="130">
        <f>IF(N169="snížená",J169,0)</f>
        <v>0</v>
      </c>
      <c r="BG169" s="130">
        <f>IF(N169="zákl. přenesená",J169,0)</f>
        <v>0</v>
      </c>
      <c r="BH169" s="130">
        <f>IF(N169="sníž. přenesená",J169,0)</f>
        <v>0</v>
      </c>
      <c r="BI169" s="130">
        <f>IF(N169="nulová",J169,0)</f>
        <v>0</v>
      </c>
      <c r="BJ169" s="17" t="s">
        <v>74</v>
      </c>
      <c r="BK169" s="130">
        <f>ROUND(I169*H169,2)</f>
        <v>0</v>
      </c>
      <c r="BL169" s="17" t="s">
        <v>268</v>
      </c>
      <c r="BM169" s="129" t="s">
        <v>269</v>
      </c>
    </row>
    <row r="170" spans="2:65" s="1" customFormat="1" ht="24.2" customHeight="1">
      <c r="B170" s="29"/>
      <c r="C170" s="119" t="s">
        <v>270</v>
      </c>
      <c r="D170" s="119" t="s">
        <v>138</v>
      </c>
      <c r="E170" s="120" t="s">
        <v>271</v>
      </c>
      <c r="F170" s="121" t="s">
        <v>272</v>
      </c>
      <c r="G170" s="122" t="s">
        <v>273</v>
      </c>
      <c r="H170" s="123">
        <v>3</v>
      </c>
      <c r="I170" s="124"/>
      <c r="J170" s="124">
        <f>ROUND(I170*H170,2)</f>
        <v>0</v>
      </c>
      <c r="K170" s="121" t="s">
        <v>152</v>
      </c>
      <c r="L170" s="29"/>
      <c r="M170" s="125" t="s">
        <v>17</v>
      </c>
      <c r="N170" s="126" t="s">
        <v>37</v>
      </c>
      <c r="O170" s="127">
        <v>0.465</v>
      </c>
      <c r="P170" s="127">
        <f>O170*H170</f>
        <v>1.395</v>
      </c>
      <c r="Q170" s="127">
        <v>0.00148</v>
      </c>
      <c r="R170" s="127">
        <f>Q170*H170</f>
        <v>0.0044399999999999995</v>
      </c>
      <c r="S170" s="127">
        <v>0</v>
      </c>
      <c r="T170" s="128">
        <f>S170*H170</f>
        <v>0</v>
      </c>
      <c r="AR170" s="129" t="s">
        <v>143</v>
      </c>
      <c r="AT170" s="129" t="s">
        <v>138</v>
      </c>
      <c r="AU170" s="129" t="s">
        <v>144</v>
      </c>
      <c r="AY170" s="17" t="s">
        <v>133</v>
      </c>
      <c r="BE170" s="130">
        <f>IF(N170="základní",J170,0)</f>
        <v>0</v>
      </c>
      <c r="BF170" s="130">
        <f>IF(N170="snížená",J170,0)</f>
        <v>0</v>
      </c>
      <c r="BG170" s="130">
        <f>IF(N170="zákl. přenesená",J170,0)</f>
        <v>0</v>
      </c>
      <c r="BH170" s="130">
        <f>IF(N170="sníž. přenesená",J170,0)</f>
        <v>0</v>
      </c>
      <c r="BI170" s="130">
        <f>IF(N170="nulová",J170,0)</f>
        <v>0</v>
      </c>
      <c r="BJ170" s="17" t="s">
        <v>74</v>
      </c>
      <c r="BK170" s="130">
        <f>ROUND(I170*H170,2)</f>
        <v>0</v>
      </c>
      <c r="BL170" s="17" t="s">
        <v>143</v>
      </c>
      <c r="BM170" s="129" t="s">
        <v>274</v>
      </c>
    </row>
    <row r="171" spans="2:47" s="1" customFormat="1" ht="12">
      <c r="B171" s="29"/>
      <c r="D171" s="147" t="s">
        <v>172</v>
      </c>
      <c r="F171" s="148" t="s">
        <v>275</v>
      </c>
      <c r="I171" s="124"/>
      <c r="L171" s="29"/>
      <c r="M171" s="149"/>
      <c r="T171" s="50"/>
      <c r="AT171" s="17" t="s">
        <v>172</v>
      </c>
      <c r="AU171" s="17" t="s">
        <v>144</v>
      </c>
    </row>
    <row r="172" spans="2:65" s="1" customFormat="1" ht="33" customHeight="1">
      <c r="B172" s="29"/>
      <c r="C172" s="119" t="s">
        <v>276</v>
      </c>
      <c r="D172" s="119" t="s">
        <v>138</v>
      </c>
      <c r="E172" s="120" t="s">
        <v>277</v>
      </c>
      <c r="F172" s="121" t="s">
        <v>278</v>
      </c>
      <c r="G172" s="122" t="s">
        <v>273</v>
      </c>
      <c r="H172" s="123">
        <v>1</v>
      </c>
      <c r="I172" s="124"/>
      <c r="J172" s="124">
        <f>ROUND(I172*H172,2)</f>
        <v>0</v>
      </c>
      <c r="K172" s="121" t="s">
        <v>152</v>
      </c>
      <c r="L172" s="29"/>
      <c r="M172" s="125" t="s">
        <v>17</v>
      </c>
      <c r="N172" s="126" t="s">
        <v>37</v>
      </c>
      <c r="O172" s="127">
        <v>2.54</v>
      </c>
      <c r="P172" s="127">
        <f>O172*H172</f>
        <v>2.54</v>
      </c>
      <c r="Q172" s="127">
        <v>0.00015</v>
      </c>
      <c r="R172" s="127">
        <f>Q172*H172</f>
        <v>0.00015</v>
      </c>
      <c r="S172" s="127">
        <v>0</v>
      </c>
      <c r="T172" s="128">
        <f>S172*H172</f>
        <v>0</v>
      </c>
      <c r="AR172" s="129" t="s">
        <v>143</v>
      </c>
      <c r="AT172" s="129" t="s">
        <v>138</v>
      </c>
      <c r="AU172" s="129" t="s">
        <v>144</v>
      </c>
      <c r="AY172" s="17" t="s">
        <v>133</v>
      </c>
      <c r="BE172" s="130">
        <f>IF(N172="základní",J172,0)</f>
        <v>0</v>
      </c>
      <c r="BF172" s="130">
        <f>IF(N172="snížená",J172,0)</f>
        <v>0</v>
      </c>
      <c r="BG172" s="130">
        <f>IF(N172="zákl. přenesená",J172,0)</f>
        <v>0</v>
      </c>
      <c r="BH172" s="130">
        <f>IF(N172="sníž. přenesená",J172,0)</f>
        <v>0</v>
      </c>
      <c r="BI172" s="130">
        <f>IF(N172="nulová",J172,0)</f>
        <v>0</v>
      </c>
      <c r="BJ172" s="17" t="s">
        <v>74</v>
      </c>
      <c r="BK172" s="130">
        <f>ROUND(I172*H172,2)</f>
        <v>0</v>
      </c>
      <c r="BL172" s="17" t="s">
        <v>143</v>
      </c>
      <c r="BM172" s="129" t="s">
        <v>279</v>
      </c>
    </row>
    <row r="173" spans="2:47" s="1" customFormat="1" ht="12">
      <c r="B173" s="29"/>
      <c r="D173" s="147" t="s">
        <v>172</v>
      </c>
      <c r="F173" s="148" t="s">
        <v>280</v>
      </c>
      <c r="I173" s="124"/>
      <c r="L173" s="29"/>
      <c r="M173" s="149"/>
      <c r="T173" s="50"/>
      <c r="AT173" s="17" t="s">
        <v>172</v>
      </c>
      <c r="AU173" s="17" t="s">
        <v>144</v>
      </c>
    </row>
    <row r="174" spans="2:65" s="1" customFormat="1" ht="24.2" customHeight="1">
      <c r="B174" s="29"/>
      <c r="C174" s="138" t="s">
        <v>281</v>
      </c>
      <c r="D174" s="138" t="s">
        <v>148</v>
      </c>
      <c r="E174" s="139" t="s">
        <v>282</v>
      </c>
      <c r="F174" s="140" t="s">
        <v>283</v>
      </c>
      <c r="G174" s="141" t="s">
        <v>273</v>
      </c>
      <c r="H174" s="142">
        <v>1</v>
      </c>
      <c r="I174" s="124"/>
      <c r="J174" s="143">
        <f>ROUND(I174*H174,2)</f>
        <v>0</v>
      </c>
      <c r="K174" s="140" t="s">
        <v>152</v>
      </c>
      <c r="L174" s="144"/>
      <c r="M174" s="145" t="s">
        <v>17</v>
      </c>
      <c r="N174" s="146" t="s">
        <v>37</v>
      </c>
      <c r="O174" s="127">
        <v>0</v>
      </c>
      <c r="P174" s="127">
        <f>O174*H174</f>
        <v>0</v>
      </c>
      <c r="Q174" s="127">
        <v>0.0037</v>
      </c>
      <c r="R174" s="127">
        <f>Q174*H174</f>
        <v>0.0037</v>
      </c>
      <c r="S174" s="127">
        <v>0</v>
      </c>
      <c r="T174" s="128">
        <f>S174*H174</f>
        <v>0</v>
      </c>
      <c r="AR174" s="129" t="s">
        <v>153</v>
      </c>
      <c r="AT174" s="129" t="s">
        <v>148</v>
      </c>
      <c r="AU174" s="129" t="s">
        <v>144</v>
      </c>
      <c r="AY174" s="17" t="s">
        <v>133</v>
      </c>
      <c r="BE174" s="130">
        <f>IF(N174="základní",J174,0)</f>
        <v>0</v>
      </c>
      <c r="BF174" s="130">
        <f>IF(N174="snížená",J174,0)</f>
        <v>0</v>
      </c>
      <c r="BG174" s="130">
        <f>IF(N174="zákl. přenesená",J174,0)</f>
        <v>0</v>
      </c>
      <c r="BH174" s="130">
        <f>IF(N174="sníž. přenesená",J174,0)</f>
        <v>0</v>
      </c>
      <c r="BI174" s="130">
        <f>IF(N174="nulová",J174,0)</f>
        <v>0</v>
      </c>
      <c r="BJ174" s="17" t="s">
        <v>74</v>
      </c>
      <c r="BK174" s="130">
        <f>ROUND(I174*H174,2)</f>
        <v>0</v>
      </c>
      <c r="BL174" s="17" t="s">
        <v>143</v>
      </c>
      <c r="BM174" s="129" t="s">
        <v>284</v>
      </c>
    </row>
    <row r="175" spans="2:65" s="1" customFormat="1" ht="16.5" customHeight="1">
      <c r="B175" s="29"/>
      <c r="C175" s="119" t="s">
        <v>285</v>
      </c>
      <c r="D175" s="119" t="s">
        <v>138</v>
      </c>
      <c r="E175" s="120" t="s">
        <v>286</v>
      </c>
      <c r="F175" s="121" t="s">
        <v>287</v>
      </c>
      <c r="G175" s="122" t="s">
        <v>273</v>
      </c>
      <c r="H175" s="123">
        <v>1</v>
      </c>
      <c r="I175" s="124"/>
      <c r="J175" s="124">
        <f>ROUND(I175*H175,2)</f>
        <v>0</v>
      </c>
      <c r="K175" s="121" t="s">
        <v>142</v>
      </c>
      <c r="L175" s="29"/>
      <c r="M175" s="125" t="s">
        <v>17</v>
      </c>
      <c r="N175" s="126" t="s">
        <v>37</v>
      </c>
      <c r="O175" s="127">
        <v>0.177</v>
      </c>
      <c r="P175" s="127">
        <f>O175*H175</f>
        <v>0.177</v>
      </c>
      <c r="Q175" s="127">
        <v>0.00029</v>
      </c>
      <c r="R175" s="127">
        <f>Q175*H175</f>
        <v>0.00029</v>
      </c>
      <c r="S175" s="127">
        <v>0</v>
      </c>
      <c r="T175" s="128">
        <f>S175*H175</f>
        <v>0</v>
      </c>
      <c r="AR175" s="129" t="s">
        <v>143</v>
      </c>
      <c r="AT175" s="129" t="s">
        <v>138</v>
      </c>
      <c r="AU175" s="129" t="s">
        <v>144</v>
      </c>
      <c r="AY175" s="17" t="s">
        <v>133</v>
      </c>
      <c r="BE175" s="130">
        <f>IF(N175="základní",J175,0)</f>
        <v>0</v>
      </c>
      <c r="BF175" s="130">
        <f>IF(N175="snížená",J175,0)</f>
        <v>0</v>
      </c>
      <c r="BG175" s="130">
        <f>IF(N175="zákl. přenesená",J175,0)</f>
        <v>0</v>
      </c>
      <c r="BH175" s="130">
        <f>IF(N175="sníž. přenesená",J175,0)</f>
        <v>0</v>
      </c>
      <c r="BI175" s="130">
        <f>IF(N175="nulová",J175,0)</f>
        <v>0</v>
      </c>
      <c r="BJ175" s="17" t="s">
        <v>74</v>
      </c>
      <c r="BK175" s="130">
        <f>ROUND(I175*H175,2)</f>
        <v>0</v>
      </c>
      <c r="BL175" s="17" t="s">
        <v>143</v>
      </c>
      <c r="BM175" s="129" t="s">
        <v>288</v>
      </c>
    </row>
    <row r="176" spans="2:65" s="1" customFormat="1" ht="44.25" customHeight="1">
      <c r="B176" s="29"/>
      <c r="C176" s="119" t="s">
        <v>289</v>
      </c>
      <c r="D176" s="119" t="s">
        <v>138</v>
      </c>
      <c r="E176" s="120" t="s">
        <v>290</v>
      </c>
      <c r="F176" s="121" t="s">
        <v>291</v>
      </c>
      <c r="G176" s="122" t="s">
        <v>151</v>
      </c>
      <c r="H176" s="123">
        <v>0.046</v>
      </c>
      <c r="I176" s="124"/>
      <c r="J176" s="124">
        <f>ROUND(I176*H176,2)</f>
        <v>0</v>
      </c>
      <c r="K176" s="121" t="s">
        <v>152</v>
      </c>
      <c r="L176" s="29"/>
      <c r="M176" s="125" t="s">
        <v>17</v>
      </c>
      <c r="N176" s="126" t="s">
        <v>37</v>
      </c>
      <c r="O176" s="127">
        <v>1.47</v>
      </c>
      <c r="P176" s="127">
        <f>O176*H176</f>
        <v>0.06762</v>
      </c>
      <c r="Q176" s="127">
        <v>0</v>
      </c>
      <c r="R176" s="127">
        <f>Q176*H176</f>
        <v>0</v>
      </c>
      <c r="S176" s="127">
        <v>0</v>
      </c>
      <c r="T176" s="128">
        <f>S176*H176</f>
        <v>0</v>
      </c>
      <c r="AR176" s="129" t="s">
        <v>143</v>
      </c>
      <c r="AT176" s="129" t="s">
        <v>138</v>
      </c>
      <c r="AU176" s="129" t="s">
        <v>144</v>
      </c>
      <c r="AY176" s="17" t="s">
        <v>133</v>
      </c>
      <c r="BE176" s="130">
        <f>IF(N176="základní",J176,0)</f>
        <v>0</v>
      </c>
      <c r="BF176" s="130">
        <f>IF(N176="snížená",J176,0)</f>
        <v>0</v>
      </c>
      <c r="BG176" s="130">
        <f>IF(N176="zákl. přenesená",J176,0)</f>
        <v>0</v>
      </c>
      <c r="BH176" s="130">
        <f>IF(N176="sníž. přenesená",J176,0)</f>
        <v>0</v>
      </c>
      <c r="BI176" s="130">
        <f>IF(N176="nulová",J176,0)</f>
        <v>0</v>
      </c>
      <c r="BJ176" s="17" t="s">
        <v>74</v>
      </c>
      <c r="BK176" s="130">
        <f>ROUND(I176*H176,2)</f>
        <v>0</v>
      </c>
      <c r="BL176" s="17" t="s">
        <v>143</v>
      </c>
      <c r="BM176" s="129" t="s">
        <v>292</v>
      </c>
    </row>
    <row r="177" spans="2:47" s="1" customFormat="1" ht="12">
      <c r="B177" s="29"/>
      <c r="D177" s="147" t="s">
        <v>172</v>
      </c>
      <c r="F177" s="148" t="s">
        <v>293</v>
      </c>
      <c r="I177" s="124"/>
      <c r="L177" s="29"/>
      <c r="M177" s="149"/>
      <c r="T177" s="50"/>
      <c r="AT177" s="17" t="s">
        <v>172</v>
      </c>
      <c r="AU177" s="17" t="s">
        <v>144</v>
      </c>
    </row>
    <row r="178" spans="2:63" s="11" customFormat="1" ht="20.85" customHeight="1">
      <c r="B178" s="108"/>
      <c r="D178" s="109" t="s">
        <v>65</v>
      </c>
      <c r="E178" s="117" t="s">
        <v>294</v>
      </c>
      <c r="F178" s="117" t="s">
        <v>295</v>
      </c>
      <c r="I178" s="124"/>
      <c r="J178" s="118">
        <f>BK178</f>
        <v>0</v>
      </c>
      <c r="L178" s="108"/>
      <c r="M178" s="112"/>
      <c r="P178" s="113">
        <f>SUM(P179:P191)</f>
        <v>16.750540000000004</v>
      </c>
      <c r="R178" s="113">
        <f>SUM(R179:R191)</f>
        <v>0.039360000000000006</v>
      </c>
      <c r="T178" s="114">
        <f>SUM(T179:T191)</f>
        <v>0</v>
      </c>
      <c r="AR178" s="109" t="s">
        <v>76</v>
      </c>
      <c r="AT178" s="115" t="s">
        <v>65</v>
      </c>
      <c r="AU178" s="115" t="s">
        <v>76</v>
      </c>
      <c r="AY178" s="109" t="s">
        <v>133</v>
      </c>
      <c r="BK178" s="116">
        <f>SUM(BK179:BK191)</f>
        <v>0</v>
      </c>
    </row>
    <row r="179" spans="2:65" s="1" customFormat="1" ht="33" customHeight="1">
      <c r="B179" s="29"/>
      <c r="C179" s="119" t="s">
        <v>296</v>
      </c>
      <c r="D179" s="119" t="s">
        <v>138</v>
      </c>
      <c r="E179" s="120" t="s">
        <v>297</v>
      </c>
      <c r="F179" s="121" t="s">
        <v>298</v>
      </c>
      <c r="G179" s="122" t="s">
        <v>223</v>
      </c>
      <c r="H179" s="123">
        <v>2</v>
      </c>
      <c r="I179" s="124"/>
      <c r="J179" s="124">
        <f>ROUND(I179*H179,2)</f>
        <v>0</v>
      </c>
      <c r="K179" s="121" t="s">
        <v>152</v>
      </c>
      <c r="L179" s="29"/>
      <c r="M179" s="125" t="s">
        <v>17</v>
      </c>
      <c r="N179" s="126" t="s">
        <v>37</v>
      </c>
      <c r="O179" s="127">
        <v>0.556</v>
      </c>
      <c r="P179" s="127">
        <f>O179*H179</f>
        <v>1.112</v>
      </c>
      <c r="Q179" s="127">
        <v>0.00051</v>
      </c>
      <c r="R179" s="127">
        <f>Q179*H179</f>
        <v>0.00102</v>
      </c>
      <c r="S179" s="127">
        <v>0</v>
      </c>
      <c r="T179" s="128">
        <f>S179*H179</f>
        <v>0</v>
      </c>
      <c r="AR179" s="129" t="s">
        <v>143</v>
      </c>
      <c r="AT179" s="129" t="s">
        <v>138</v>
      </c>
      <c r="AU179" s="129" t="s">
        <v>144</v>
      </c>
      <c r="AY179" s="17" t="s">
        <v>133</v>
      </c>
      <c r="BE179" s="130">
        <f>IF(N179="základní",J179,0)</f>
        <v>0</v>
      </c>
      <c r="BF179" s="130">
        <f>IF(N179="snížená",J179,0)</f>
        <v>0</v>
      </c>
      <c r="BG179" s="130">
        <f>IF(N179="zákl. přenesená",J179,0)</f>
        <v>0</v>
      </c>
      <c r="BH179" s="130">
        <f>IF(N179="sníž. přenesená",J179,0)</f>
        <v>0</v>
      </c>
      <c r="BI179" s="130">
        <f>IF(N179="nulová",J179,0)</f>
        <v>0</v>
      </c>
      <c r="BJ179" s="17" t="s">
        <v>74</v>
      </c>
      <c r="BK179" s="130">
        <f>ROUND(I179*H179,2)</f>
        <v>0</v>
      </c>
      <c r="BL179" s="17" t="s">
        <v>143</v>
      </c>
      <c r="BM179" s="129" t="s">
        <v>299</v>
      </c>
    </row>
    <row r="180" spans="2:47" s="1" customFormat="1" ht="12">
      <c r="B180" s="29"/>
      <c r="D180" s="147" t="s">
        <v>172</v>
      </c>
      <c r="F180" s="148" t="s">
        <v>300</v>
      </c>
      <c r="I180" s="124"/>
      <c r="L180" s="29"/>
      <c r="M180" s="149"/>
      <c r="T180" s="50"/>
      <c r="AT180" s="17" t="s">
        <v>172</v>
      </c>
      <c r="AU180" s="17" t="s">
        <v>144</v>
      </c>
    </row>
    <row r="181" spans="2:65" s="1" customFormat="1" ht="33" customHeight="1">
      <c r="B181" s="29"/>
      <c r="C181" s="119" t="s">
        <v>301</v>
      </c>
      <c r="D181" s="119" t="s">
        <v>138</v>
      </c>
      <c r="E181" s="120" t="s">
        <v>302</v>
      </c>
      <c r="F181" s="121" t="s">
        <v>303</v>
      </c>
      <c r="G181" s="122" t="s">
        <v>223</v>
      </c>
      <c r="H181" s="123">
        <v>12</v>
      </c>
      <c r="I181" s="124"/>
      <c r="J181" s="124">
        <f>ROUND(I181*H181,2)</f>
        <v>0</v>
      </c>
      <c r="K181" s="121" t="s">
        <v>142</v>
      </c>
      <c r="L181" s="29"/>
      <c r="M181" s="125" t="s">
        <v>17</v>
      </c>
      <c r="N181" s="126" t="s">
        <v>37</v>
      </c>
      <c r="O181" s="127">
        <v>0.529</v>
      </c>
      <c r="P181" s="127">
        <f>O181*H181</f>
        <v>6.348000000000001</v>
      </c>
      <c r="Q181" s="127">
        <v>0.00066</v>
      </c>
      <c r="R181" s="127">
        <f>Q181*H181</f>
        <v>0.00792</v>
      </c>
      <c r="S181" s="127">
        <v>0</v>
      </c>
      <c r="T181" s="128">
        <f>S181*H181</f>
        <v>0</v>
      </c>
      <c r="AR181" s="129" t="s">
        <v>143</v>
      </c>
      <c r="AT181" s="129" t="s">
        <v>138</v>
      </c>
      <c r="AU181" s="129" t="s">
        <v>144</v>
      </c>
      <c r="AY181" s="17" t="s">
        <v>133</v>
      </c>
      <c r="BE181" s="130">
        <f>IF(N181="základní",J181,0)</f>
        <v>0</v>
      </c>
      <c r="BF181" s="130">
        <f>IF(N181="snížená",J181,0)</f>
        <v>0</v>
      </c>
      <c r="BG181" s="130">
        <f>IF(N181="zákl. přenesená",J181,0)</f>
        <v>0</v>
      </c>
      <c r="BH181" s="130">
        <f>IF(N181="sníž. přenesená",J181,0)</f>
        <v>0</v>
      </c>
      <c r="BI181" s="130">
        <f>IF(N181="nulová",J181,0)</f>
        <v>0</v>
      </c>
      <c r="BJ181" s="17" t="s">
        <v>74</v>
      </c>
      <c r="BK181" s="130">
        <f>ROUND(I181*H181,2)</f>
        <v>0</v>
      </c>
      <c r="BL181" s="17" t="s">
        <v>143</v>
      </c>
      <c r="BM181" s="129" t="s">
        <v>304</v>
      </c>
    </row>
    <row r="182" spans="2:65" s="1" customFormat="1" ht="33" customHeight="1">
      <c r="B182" s="29"/>
      <c r="C182" s="119" t="s">
        <v>305</v>
      </c>
      <c r="D182" s="119" t="s">
        <v>138</v>
      </c>
      <c r="E182" s="120" t="s">
        <v>306</v>
      </c>
      <c r="F182" s="121" t="s">
        <v>307</v>
      </c>
      <c r="G182" s="122" t="s">
        <v>223</v>
      </c>
      <c r="H182" s="123">
        <v>10</v>
      </c>
      <c r="I182" s="124"/>
      <c r="J182" s="124">
        <f>ROUND(I182*H182,2)</f>
        <v>0</v>
      </c>
      <c r="K182" s="121" t="s">
        <v>142</v>
      </c>
      <c r="L182" s="29"/>
      <c r="M182" s="125" t="s">
        <v>17</v>
      </c>
      <c r="N182" s="126" t="s">
        <v>37</v>
      </c>
      <c r="O182" s="127">
        <v>0.616</v>
      </c>
      <c r="P182" s="127">
        <f>O182*H182</f>
        <v>6.16</v>
      </c>
      <c r="Q182" s="127">
        <v>0.00091</v>
      </c>
      <c r="R182" s="127">
        <f>Q182*H182</f>
        <v>0.0091</v>
      </c>
      <c r="S182" s="127">
        <v>0</v>
      </c>
      <c r="T182" s="128">
        <f>S182*H182</f>
        <v>0</v>
      </c>
      <c r="AR182" s="129" t="s">
        <v>143</v>
      </c>
      <c r="AT182" s="129" t="s">
        <v>138</v>
      </c>
      <c r="AU182" s="129" t="s">
        <v>144</v>
      </c>
      <c r="AY182" s="17" t="s">
        <v>133</v>
      </c>
      <c r="BE182" s="130">
        <f>IF(N182="základní",J182,0)</f>
        <v>0</v>
      </c>
      <c r="BF182" s="130">
        <f>IF(N182="snížená",J182,0)</f>
        <v>0</v>
      </c>
      <c r="BG182" s="130">
        <f>IF(N182="zákl. přenesená",J182,0)</f>
        <v>0</v>
      </c>
      <c r="BH182" s="130">
        <f>IF(N182="sníž. přenesená",J182,0)</f>
        <v>0</v>
      </c>
      <c r="BI182" s="130">
        <f>IF(N182="nulová",J182,0)</f>
        <v>0</v>
      </c>
      <c r="BJ182" s="17" t="s">
        <v>74</v>
      </c>
      <c r="BK182" s="130">
        <f>ROUND(I182*H182,2)</f>
        <v>0</v>
      </c>
      <c r="BL182" s="17" t="s">
        <v>143</v>
      </c>
      <c r="BM182" s="129" t="s">
        <v>308</v>
      </c>
    </row>
    <row r="183" spans="2:65" s="1" customFormat="1" ht="37.9" customHeight="1">
      <c r="B183" s="29"/>
      <c r="C183" s="119" t="s">
        <v>153</v>
      </c>
      <c r="D183" s="119" t="s">
        <v>138</v>
      </c>
      <c r="E183" s="120" t="s">
        <v>309</v>
      </c>
      <c r="F183" s="121" t="s">
        <v>310</v>
      </c>
      <c r="G183" s="122" t="s">
        <v>273</v>
      </c>
      <c r="H183" s="123">
        <v>1</v>
      </c>
      <c r="I183" s="124"/>
      <c r="J183" s="124">
        <f>ROUND(I183*H183,2)</f>
        <v>0</v>
      </c>
      <c r="K183" s="121" t="s">
        <v>152</v>
      </c>
      <c r="L183" s="29"/>
      <c r="M183" s="125" t="s">
        <v>17</v>
      </c>
      <c r="N183" s="126" t="s">
        <v>37</v>
      </c>
      <c r="O183" s="127">
        <v>0.384</v>
      </c>
      <c r="P183" s="127">
        <f>O183*H183</f>
        <v>0.384</v>
      </c>
      <c r="Q183" s="127">
        <v>0.0007</v>
      </c>
      <c r="R183" s="127">
        <f>Q183*H183</f>
        <v>0.0007</v>
      </c>
      <c r="S183" s="127">
        <v>0</v>
      </c>
      <c r="T183" s="128">
        <f>S183*H183</f>
        <v>0</v>
      </c>
      <c r="AR183" s="129" t="s">
        <v>143</v>
      </c>
      <c r="AT183" s="129" t="s">
        <v>138</v>
      </c>
      <c r="AU183" s="129" t="s">
        <v>144</v>
      </c>
      <c r="AY183" s="17" t="s">
        <v>133</v>
      </c>
      <c r="BE183" s="130">
        <f>IF(N183="základní",J183,0)</f>
        <v>0</v>
      </c>
      <c r="BF183" s="130">
        <f>IF(N183="snížená",J183,0)</f>
        <v>0</v>
      </c>
      <c r="BG183" s="130">
        <f>IF(N183="zákl. přenesená",J183,0)</f>
        <v>0</v>
      </c>
      <c r="BH183" s="130">
        <f>IF(N183="sníž. přenesená",J183,0)</f>
        <v>0</v>
      </c>
      <c r="BI183" s="130">
        <f>IF(N183="nulová",J183,0)</f>
        <v>0</v>
      </c>
      <c r="BJ183" s="17" t="s">
        <v>74</v>
      </c>
      <c r="BK183" s="130">
        <f>ROUND(I183*H183,2)</f>
        <v>0</v>
      </c>
      <c r="BL183" s="17" t="s">
        <v>143</v>
      </c>
      <c r="BM183" s="129" t="s">
        <v>311</v>
      </c>
    </row>
    <row r="184" spans="2:47" s="1" customFormat="1" ht="12">
      <c r="B184" s="29"/>
      <c r="D184" s="147" t="s">
        <v>172</v>
      </c>
      <c r="F184" s="148" t="s">
        <v>312</v>
      </c>
      <c r="I184" s="124"/>
      <c r="L184" s="29"/>
      <c r="M184" s="149"/>
      <c r="T184" s="50"/>
      <c r="AT184" s="17" t="s">
        <v>172</v>
      </c>
      <c r="AU184" s="17" t="s">
        <v>144</v>
      </c>
    </row>
    <row r="185" spans="2:65" s="1" customFormat="1" ht="49.15" customHeight="1">
      <c r="B185" s="29"/>
      <c r="C185" s="119" t="s">
        <v>313</v>
      </c>
      <c r="D185" s="119" t="s">
        <v>138</v>
      </c>
      <c r="E185" s="120" t="s">
        <v>314</v>
      </c>
      <c r="F185" s="121" t="s">
        <v>315</v>
      </c>
      <c r="G185" s="122" t="s">
        <v>223</v>
      </c>
      <c r="H185" s="123">
        <v>14</v>
      </c>
      <c r="I185" s="124"/>
      <c r="J185" s="124">
        <f>ROUND(I185*H185,2)</f>
        <v>0</v>
      </c>
      <c r="K185" s="121" t="s">
        <v>142</v>
      </c>
      <c r="L185" s="29"/>
      <c r="M185" s="125" t="s">
        <v>17</v>
      </c>
      <c r="N185" s="126" t="s">
        <v>37</v>
      </c>
      <c r="O185" s="127">
        <v>0.1</v>
      </c>
      <c r="P185" s="127">
        <f>O185*H185</f>
        <v>1.4000000000000001</v>
      </c>
      <c r="Q185" s="127">
        <v>4E-05</v>
      </c>
      <c r="R185" s="127">
        <f>Q185*H185</f>
        <v>0.0005600000000000001</v>
      </c>
      <c r="S185" s="127">
        <v>0</v>
      </c>
      <c r="T185" s="128">
        <f>S185*H185</f>
        <v>0</v>
      </c>
      <c r="AR185" s="129" t="s">
        <v>143</v>
      </c>
      <c r="AT185" s="129" t="s">
        <v>138</v>
      </c>
      <c r="AU185" s="129" t="s">
        <v>144</v>
      </c>
      <c r="AY185" s="17" t="s">
        <v>133</v>
      </c>
      <c r="BE185" s="130">
        <f>IF(N185="základní",J185,0)</f>
        <v>0</v>
      </c>
      <c r="BF185" s="130">
        <f>IF(N185="snížená",J185,0)</f>
        <v>0</v>
      </c>
      <c r="BG185" s="130">
        <f>IF(N185="zákl. přenesená",J185,0)</f>
        <v>0</v>
      </c>
      <c r="BH185" s="130">
        <f>IF(N185="sníž. přenesená",J185,0)</f>
        <v>0</v>
      </c>
      <c r="BI185" s="130">
        <f>IF(N185="nulová",J185,0)</f>
        <v>0</v>
      </c>
      <c r="BJ185" s="17" t="s">
        <v>74</v>
      </c>
      <c r="BK185" s="130">
        <f>ROUND(I185*H185,2)</f>
        <v>0</v>
      </c>
      <c r="BL185" s="17" t="s">
        <v>143</v>
      </c>
      <c r="BM185" s="129" t="s">
        <v>316</v>
      </c>
    </row>
    <row r="186" spans="2:65" s="1" customFormat="1" ht="55.5" customHeight="1">
      <c r="B186" s="29"/>
      <c r="C186" s="119" t="s">
        <v>317</v>
      </c>
      <c r="D186" s="119" t="s">
        <v>138</v>
      </c>
      <c r="E186" s="120" t="s">
        <v>318</v>
      </c>
      <c r="F186" s="121" t="s">
        <v>319</v>
      </c>
      <c r="G186" s="122" t="s">
        <v>223</v>
      </c>
      <c r="H186" s="123">
        <v>10</v>
      </c>
      <c r="I186" s="124"/>
      <c r="J186" s="124">
        <f>ROUND(I186*H186,2)</f>
        <v>0</v>
      </c>
      <c r="K186" s="121" t="s">
        <v>142</v>
      </c>
      <c r="L186" s="29"/>
      <c r="M186" s="125" t="s">
        <v>17</v>
      </c>
      <c r="N186" s="126" t="s">
        <v>37</v>
      </c>
      <c r="O186" s="127">
        <v>0.1</v>
      </c>
      <c r="P186" s="127">
        <f>O186*H186</f>
        <v>1</v>
      </c>
      <c r="Q186" s="127">
        <v>4E-05</v>
      </c>
      <c r="R186" s="127">
        <f>Q186*H186</f>
        <v>0.0004</v>
      </c>
      <c r="S186" s="127">
        <v>0</v>
      </c>
      <c r="T186" s="128">
        <f>S186*H186</f>
        <v>0</v>
      </c>
      <c r="AR186" s="129" t="s">
        <v>143</v>
      </c>
      <c r="AT186" s="129" t="s">
        <v>138</v>
      </c>
      <c r="AU186" s="129" t="s">
        <v>144</v>
      </c>
      <c r="AY186" s="17" t="s">
        <v>133</v>
      </c>
      <c r="BE186" s="130">
        <f>IF(N186="základní",J186,0)</f>
        <v>0</v>
      </c>
      <c r="BF186" s="130">
        <f>IF(N186="snížená",J186,0)</f>
        <v>0</v>
      </c>
      <c r="BG186" s="130">
        <f>IF(N186="zákl. přenesená",J186,0)</f>
        <v>0</v>
      </c>
      <c r="BH186" s="130">
        <f>IF(N186="sníž. přenesená",J186,0)</f>
        <v>0</v>
      </c>
      <c r="BI186" s="130">
        <f>IF(N186="nulová",J186,0)</f>
        <v>0</v>
      </c>
      <c r="BJ186" s="17" t="s">
        <v>74</v>
      </c>
      <c r="BK186" s="130">
        <f>ROUND(I186*H186,2)</f>
        <v>0</v>
      </c>
      <c r="BL186" s="17" t="s">
        <v>143</v>
      </c>
      <c r="BM186" s="129" t="s">
        <v>320</v>
      </c>
    </row>
    <row r="187" spans="2:65" s="1" customFormat="1" ht="24.2" customHeight="1">
      <c r="B187" s="29"/>
      <c r="C187" s="119" t="s">
        <v>321</v>
      </c>
      <c r="D187" s="119" t="s">
        <v>138</v>
      </c>
      <c r="E187" s="120" t="s">
        <v>322</v>
      </c>
      <c r="F187" s="121" t="s">
        <v>323</v>
      </c>
      <c r="G187" s="122" t="s">
        <v>273</v>
      </c>
      <c r="H187" s="123">
        <v>2</v>
      </c>
      <c r="I187" s="124"/>
      <c r="J187" s="124">
        <f>ROUND(I187*H187,2)</f>
        <v>0</v>
      </c>
      <c r="K187" s="121" t="s">
        <v>152</v>
      </c>
      <c r="L187" s="29"/>
      <c r="M187" s="125" t="s">
        <v>17</v>
      </c>
      <c r="N187" s="126" t="s">
        <v>37</v>
      </c>
      <c r="O187" s="127">
        <v>0.16</v>
      </c>
      <c r="P187" s="127">
        <f>O187*H187</f>
        <v>0.32</v>
      </c>
      <c r="Q187" s="127">
        <v>0.00033</v>
      </c>
      <c r="R187" s="127">
        <f>Q187*H187</f>
        <v>0.00066</v>
      </c>
      <c r="S187" s="127">
        <v>0</v>
      </c>
      <c r="T187" s="128">
        <f>S187*H187</f>
        <v>0</v>
      </c>
      <c r="AR187" s="129" t="s">
        <v>268</v>
      </c>
      <c r="AT187" s="129" t="s">
        <v>138</v>
      </c>
      <c r="AU187" s="129" t="s">
        <v>144</v>
      </c>
      <c r="AY187" s="17" t="s">
        <v>133</v>
      </c>
      <c r="BE187" s="130">
        <f>IF(N187="základní",J187,0)</f>
        <v>0</v>
      </c>
      <c r="BF187" s="130">
        <f>IF(N187="snížená",J187,0)</f>
        <v>0</v>
      </c>
      <c r="BG187" s="130">
        <f>IF(N187="zákl. přenesená",J187,0)</f>
        <v>0</v>
      </c>
      <c r="BH187" s="130">
        <f>IF(N187="sníž. přenesená",J187,0)</f>
        <v>0</v>
      </c>
      <c r="BI187" s="130">
        <f>IF(N187="nulová",J187,0)</f>
        <v>0</v>
      </c>
      <c r="BJ187" s="17" t="s">
        <v>74</v>
      </c>
      <c r="BK187" s="130">
        <f>ROUND(I187*H187,2)</f>
        <v>0</v>
      </c>
      <c r="BL187" s="17" t="s">
        <v>268</v>
      </c>
      <c r="BM187" s="129" t="s">
        <v>324</v>
      </c>
    </row>
    <row r="188" spans="2:47" s="1" customFormat="1" ht="12">
      <c r="B188" s="29"/>
      <c r="D188" s="147" t="s">
        <v>172</v>
      </c>
      <c r="F188" s="148" t="s">
        <v>325</v>
      </c>
      <c r="I188" s="124"/>
      <c r="L188" s="29"/>
      <c r="M188" s="149"/>
      <c r="T188" s="50"/>
      <c r="AT188" s="17" t="s">
        <v>172</v>
      </c>
      <c r="AU188" s="17" t="s">
        <v>144</v>
      </c>
    </row>
    <row r="189" spans="2:65" s="1" customFormat="1" ht="24.2" customHeight="1">
      <c r="B189" s="29"/>
      <c r="C189" s="138" t="s">
        <v>326</v>
      </c>
      <c r="D189" s="138" t="s">
        <v>148</v>
      </c>
      <c r="E189" s="139" t="s">
        <v>327</v>
      </c>
      <c r="F189" s="140" t="s">
        <v>328</v>
      </c>
      <c r="G189" s="141" t="s">
        <v>273</v>
      </c>
      <c r="H189" s="142">
        <v>1</v>
      </c>
      <c r="I189" s="124"/>
      <c r="J189" s="143">
        <f>ROUND(I189*H189,2)</f>
        <v>0</v>
      </c>
      <c r="K189" s="140" t="s">
        <v>152</v>
      </c>
      <c r="L189" s="144"/>
      <c r="M189" s="145" t="s">
        <v>17</v>
      </c>
      <c r="N189" s="146" t="s">
        <v>37</v>
      </c>
      <c r="O189" s="127">
        <v>0</v>
      </c>
      <c r="P189" s="127">
        <f>O189*H189</f>
        <v>0</v>
      </c>
      <c r="Q189" s="127">
        <v>0.019</v>
      </c>
      <c r="R189" s="127">
        <f>Q189*H189</f>
        <v>0.019</v>
      </c>
      <c r="S189" s="127">
        <v>0</v>
      </c>
      <c r="T189" s="128">
        <f>S189*H189</f>
        <v>0</v>
      </c>
      <c r="AR189" s="129" t="s">
        <v>268</v>
      </c>
      <c r="AT189" s="129" t="s">
        <v>148</v>
      </c>
      <c r="AU189" s="129" t="s">
        <v>144</v>
      </c>
      <c r="AY189" s="17" t="s">
        <v>133</v>
      </c>
      <c r="BE189" s="130">
        <f>IF(N189="základní",J189,0)</f>
        <v>0</v>
      </c>
      <c r="BF189" s="130">
        <f>IF(N189="snížená",J189,0)</f>
        <v>0</v>
      </c>
      <c r="BG189" s="130">
        <f>IF(N189="zákl. přenesená",J189,0)</f>
        <v>0</v>
      </c>
      <c r="BH189" s="130">
        <f>IF(N189="sníž. přenesená",J189,0)</f>
        <v>0</v>
      </c>
      <c r="BI189" s="130">
        <f>IF(N189="nulová",J189,0)</f>
        <v>0</v>
      </c>
      <c r="BJ189" s="17" t="s">
        <v>74</v>
      </c>
      <c r="BK189" s="130">
        <f>ROUND(I189*H189,2)</f>
        <v>0</v>
      </c>
      <c r="BL189" s="17" t="s">
        <v>268</v>
      </c>
      <c r="BM189" s="129" t="s">
        <v>329</v>
      </c>
    </row>
    <row r="190" spans="2:65" s="1" customFormat="1" ht="44.25" customHeight="1">
      <c r="B190" s="29"/>
      <c r="C190" s="119" t="s">
        <v>330</v>
      </c>
      <c r="D190" s="119" t="s">
        <v>138</v>
      </c>
      <c r="E190" s="120" t="s">
        <v>331</v>
      </c>
      <c r="F190" s="121" t="s">
        <v>332</v>
      </c>
      <c r="G190" s="122" t="s">
        <v>151</v>
      </c>
      <c r="H190" s="123">
        <v>0.02</v>
      </c>
      <c r="I190" s="124"/>
      <c r="J190" s="124">
        <f>ROUND(I190*H190,2)</f>
        <v>0</v>
      </c>
      <c r="K190" s="121" t="s">
        <v>152</v>
      </c>
      <c r="L190" s="29"/>
      <c r="M190" s="125" t="s">
        <v>17</v>
      </c>
      <c r="N190" s="126" t="s">
        <v>37</v>
      </c>
      <c r="O190" s="127">
        <v>1.327</v>
      </c>
      <c r="P190" s="127">
        <f>O190*H190</f>
        <v>0.02654</v>
      </c>
      <c r="Q190" s="127">
        <v>0</v>
      </c>
      <c r="R190" s="127">
        <f>Q190*H190</f>
        <v>0</v>
      </c>
      <c r="S190" s="127">
        <v>0</v>
      </c>
      <c r="T190" s="128">
        <f>S190*H190</f>
        <v>0</v>
      </c>
      <c r="AR190" s="129" t="s">
        <v>143</v>
      </c>
      <c r="AT190" s="129" t="s">
        <v>138</v>
      </c>
      <c r="AU190" s="129" t="s">
        <v>144</v>
      </c>
      <c r="AY190" s="17" t="s">
        <v>133</v>
      </c>
      <c r="BE190" s="130">
        <f>IF(N190="základní",J190,0)</f>
        <v>0</v>
      </c>
      <c r="BF190" s="130">
        <f>IF(N190="snížená",J190,0)</f>
        <v>0</v>
      </c>
      <c r="BG190" s="130">
        <f>IF(N190="zákl. přenesená",J190,0)</f>
        <v>0</v>
      </c>
      <c r="BH190" s="130">
        <f>IF(N190="sníž. přenesená",J190,0)</f>
        <v>0</v>
      </c>
      <c r="BI190" s="130">
        <f>IF(N190="nulová",J190,0)</f>
        <v>0</v>
      </c>
      <c r="BJ190" s="17" t="s">
        <v>74</v>
      </c>
      <c r="BK190" s="130">
        <f>ROUND(I190*H190,2)</f>
        <v>0</v>
      </c>
      <c r="BL190" s="17" t="s">
        <v>143</v>
      </c>
      <c r="BM190" s="129" t="s">
        <v>333</v>
      </c>
    </row>
    <row r="191" spans="2:47" s="1" customFormat="1" ht="12">
      <c r="B191" s="29"/>
      <c r="D191" s="147" t="s">
        <v>172</v>
      </c>
      <c r="F191" s="148" t="s">
        <v>334</v>
      </c>
      <c r="I191" s="124"/>
      <c r="L191" s="29"/>
      <c r="M191" s="149"/>
      <c r="T191" s="50"/>
      <c r="AT191" s="17" t="s">
        <v>172</v>
      </c>
      <c r="AU191" s="17" t="s">
        <v>144</v>
      </c>
    </row>
    <row r="192" spans="2:63" s="11" customFormat="1" ht="20.85" customHeight="1">
      <c r="B192" s="108"/>
      <c r="D192" s="109" t="s">
        <v>65</v>
      </c>
      <c r="E192" s="117" t="s">
        <v>335</v>
      </c>
      <c r="F192" s="117" t="s">
        <v>336</v>
      </c>
      <c r="I192" s="124"/>
      <c r="J192" s="118">
        <f>BK192</f>
        <v>0</v>
      </c>
      <c r="L192" s="108"/>
      <c r="M192" s="112"/>
      <c r="P192" s="113">
        <f>SUM(P193:P209)</f>
        <v>4.4713590000000005</v>
      </c>
      <c r="R192" s="113">
        <f>SUM(R193:R209)</f>
        <v>0.02714784</v>
      </c>
      <c r="T192" s="114">
        <f>SUM(T193:T209)</f>
        <v>0</v>
      </c>
      <c r="AR192" s="109" t="s">
        <v>76</v>
      </c>
      <c r="AT192" s="115" t="s">
        <v>65</v>
      </c>
      <c r="AU192" s="115" t="s">
        <v>76</v>
      </c>
      <c r="AY192" s="109" t="s">
        <v>133</v>
      </c>
      <c r="BK192" s="116">
        <f>SUM(BK193:BK209)</f>
        <v>0</v>
      </c>
    </row>
    <row r="193" spans="2:65" s="1" customFormat="1" ht="37.9" customHeight="1">
      <c r="B193" s="29"/>
      <c r="C193" s="119" t="s">
        <v>337</v>
      </c>
      <c r="D193" s="119" t="s">
        <v>138</v>
      </c>
      <c r="E193" s="120" t="s">
        <v>338</v>
      </c>
      <c r="F193" s="121" t="s">
        <v>339</v>
      </c>
      <c r="G193" s="122" t="s">
        <v>340</v>
      </c>
      <c r="H193" s="123">
        <v>1</v>
      </c>
      <c r="I193" s="124"/>
      <c r="J193" s="124">
        <f>ROUND(I193*H193,2)</f>
        <v>0</v>
      </c>
      <c r="K193" s="121" t="s">
        <v>152</v>
      </c>
      <c r="L193" s="29"/>
      <c r="M193" s="125" t="s">
        <v>17</v>
      </c>
      <c r="N193" s="126" t="s">
        <v>37</v>
      </c>
      <c r="O193" s="127">
        <v>1.1</v>
      </c>
      <c r="P193" s="127">
        <f>O193*H193</f>
        <v>1.1</v>
      </c>
      <c r="Q193" s="127">
        <v>0.01647</v>
      </c>
      <c r="R193" s="127">
        <f>Q193*H193</f>
        <v>0.01647</v>
      </c>
      <c r="S193" s="127">
        <v>0</v>
      </c>
      <c r="T193" s="128">
        <f>S193*H193</f>
        <v>0</v>
      </c>
      <c r="AR193" s="129" t="s">
        <v>143</v>
      </c>
      <c r="AT193" s="129" t="s">
        <v>138</v>
      </c>
      <c r="AU193" s="129" t="s">
        <v>144</v>
      </c>
      <c r="AY193" s="17" t="s">
        <v>133</v>
      </c>
      <c r="BE193" s="130">
        <f>IF(N193="základní",J193,0)</f>
        <v>0</v>
      </c>
      <c r="BF193" s="130">
        <f>IF(N193="snížená",J193,0)</f>
        <v>0</v>
      </c>
      <c r="BG193" s="130">
        <f>IF(N193="zákl. přenesená",J193,0)</f>
        <v>0</v>
      </c>
      <c r="BH193" s="130">
        <f>IF(N193="sníž. přenesená",J193,0)</f>
        <v>0</v>
      </c>
      <c r="BI193" s="130">
        <f>IF(N193="nulová",J193,0)</f>
        <v>0</v>
      </c>
      <c r="BJ193" s="17" t="s">
        <v>74</v>
      </c>
      <c r="BK193" s="130">
        <f>ROUND(I193*H193,2)</f>
        <v>0</v>
      </c>
      <c r="BL193" s="17" t="s">
        <v>143</v>
      </c>
      <c r="BM193" s="129" t="s">
        <v>341</v>
      </c>
    </row>
    <row r="194" spans="2:47" s="1" customFormat="1" ht="12">
      <c r="B194" s="29"/>
      <c r="D194" s="147" t="s">
        <v>172</v>
      </c>
      <c r="F194" s="148" t="s">
        <v>342</v>
      </c>
      <c r="I194" s="124"/>
      <c r="L194" s="29"/>
      <c r="M194" s="149"/>
      <c r="T194" s="50"/>
      <c r="AT194" s="17" t="s">
        <v>172</v>
      </c>
      <c r="AU194" s="17" t="s">
        <v>144</v>
      </c>
    </row>
    <row r="195" spans="2:65" s="1" customFormat="1" ht="24.2" customHeight="1">
      <c r="B195" s="29"/>
      <c r="C195" s="119" t="s">
        <v>343</v>
      </c>
      <c r="D195" s="119" t="s">
        <v>138</v>
      </c>
      <c r="E195" s="120" t="s">
        <v>344</v>
      </c>
      <c r="F195" s="121" t="s">
        <v>345</v>
      </c>
      <c r="G195" s="122" t="s">
        <v>340</v>
      </c>
      <c r="H195" s="123">
        <v>1</v>
      </c>
      <c r="I195" s="124"/>
      <c r="J195" s="124">
        <f>ROUND(I195*H195,2)</f>
        <v>0</v>
      </c>
      <c r="K195" s="121" t="s">
        <v>152</v>
      </c>
      <c r="L195" s="29"/>
      <c r="M195" s="125" t="s">
        <v>17</v>
      </c>
      <c r="N195" s="126" t="s">
        <v>37</v>
      </c>
      <c r="O195" s="127">
        <v>0.85</v>
      </c>
      <c r="P195" s="127">
        <f>O195*H195</f>
        <v>0.85</v>
      </c>
      <c r="Q195" s="127">
        <v>0.00043</v>
      </c>
      <c r="R195" s="127">
        <f>Q195*H195</f>
        <v>0.00043</v>
      </c>
      <c r="S195" s="127">
        <v>0</v>
      </c>
      <c r="T195" s="128">
        <f>S195*H195</f>
        <v>0</v>
      </c>
      <c r="AR195" s="129" t="s">
        <v>143</v>
      </c>
      <c r="AT195" s="129" t="s">
        <v>138</v>
      </c>
      <c r="AU195" s="129" t="s">
        <v>144</v>
      </c>
      <c r="AY195" s="17" t="s">
        <v>133</v>
      </c>
      <c r="BE195" s="130">
        <f>IF(N195="základní",J195,0)</f>
        <v>0</v>
      </c>
      <c r="BF195" s="130">
        <f>IF(N195="snížená",J195,0)</f>
        <v>0</v>
      </c>
      <c r="BG195" s="130">
        <f>IF(N195="zákl. přenesená",J195,0)</f>
        <v>0</v>
      </c>
      <c r="BH195" s="130">
        <f>IF(N195="sníž. přenesená",J195,0)</f>
        <v>0</v>
      </c>
      <c r="BI195" s="130">
        <f>IF(N195="nulová",J195,0)</f>
        <v>0</v>
      </c>
      <c r="BJ195" s="17" t="s">
        <v>74</v>
      </c>
      <c r="BK195" s="130">
        <f>ROUND(I195*H195,2)</f>
        <v>0</v>
      </c>
      <c r="BL195" s="17" t="s">
        <v>143</v>
      </c>
      <c r="BM195" s="129" t="s">
        <v>346</v>
      </c>
    </row>
    <row r="196" spans="2:47" s="1" customFormat="1" ht="12">
      <c r="B196" s="29"/>
      <c r="D196" s="147" t="s">
        <v>172</v>
      </c>
      <c r="F196" s="148" t="s">
        <v>347</v>
      </c>
      <c r="I196" s="124"/>
      <c r="L196" s="29"/>
      <c r="M196" s="149"/>
      <c r="T196" s="50"/>
      <c r="AT196" s="17" t="s">
        <v>172</v>
      </c>
      <c r="AU196" s="17" t="s">
        <v>144</v>
      </c>
    </row>
    <row r="197" spans="2:65" s="1" customFormat="1" ht="33" customHeight="1">
      <c r="B197" s="29"/>
      <c r="C197" s="138" t="s">
        <v>348</v>
      </c>
      <c r="D197" s="138" t="s">
        <v>148</v>
      </c>
      <c r="E197" s="139" t="s">
        <v>349</v>
      </c>
      <c r="F197" s="140" t="s">
        <v>350</v>
      </c>
      <c r="G197" s="141" t="s">
        <v>273</v>
      </c>
      <c r="H197" s="142">
        <v>1</v>
      </c>
      <c r="I197" s="124"/>
      <c r="J197" s="143">
        <f>ROUND(I197*H197,2)</f>
        <v>0</v>
      </c>
      <c r="K197" s="140" t="s">
        <v>152</v>
      </c>
      <c r="L197" s="144"/>
      <c r="M197" s="145" t="s">
        <v>17</v>
      </c>
      <c r="N197" s="146" t="s">
        <v>37</v>
      </c>
      <c r="O197" s="127">
        <v>0</v>
      </c>
      <c r="P197" s="127">
        <f>O197*H197</f>
        <v>0</v>
      </c>
      <c r="Q197" s="127">
        <v>0.0045</v>
      </c>
      <c r="R197" s="127">
        <f>Q197*H197</f>
        <v>0.0045</v>
      </c>
      <c r="S197" s="127">
        <v>0</v>
      </c>
      <c r="T197" s="128">
        <f>S197*H197</f>
        <v>0</v>
      </c>
      <c r="AR197" s="129" t="s">
        <v>153</v>
      </c>
      <c r="AT197" s="129" t="s">
        <v>148</v>
      </c>
      <c r="AU197" s="129" t="s">
        <v>144</v>
      </c>
      <c r="AY197" s="17" t="s">
        <v>133</v>
      </c>
      <c r="BE197" s="130">
        <f>IF(N197="základní",J197,0)</f>
        <v>0</v>
      </c>
      <c r="BF197" s="130">
        <f>IF(N197="snížená",J197,0)</f>
        <v>0</v>
      </c>
      <c r="BG197" s="130">
        <f>IF(N197="zákl. přenesená",J197,0)</f>
        <v>0</v>
      </c>
      <c r="BH197" s="130">
        <f>IF(N197="sníž. přenesená",J197,0)</f>
        <v>0</v>
      </c>
      <c r="BI197" s="130">
        <f>IF(N197="nulová",J197,0)</f>
        <v>0</v>
      </c>
      <c r="BJ197" s="17" t="s">
        <v>74</v>
      </c>
      <c r="BK197" s="130">
        <f>ROUND(I197*H197,2)</f>
        <v>0</v>
      </c>
      <c r="BL197" s="17" t="s">
        <v>143</v>
      </c>
      <c r="BM197" s="129" t="s">
        <v>351</v>
      </c>
    </row>
    <row r="198" spans="2:65" s="1" customFormat="1" ht="21.75" customHeight="1">
      <c r="B198" s="29"/>
      <c r="C198" s="119" t="s">
        <v>352</v>
      </c>
      <c r="D198" s="119" t="s">
        <v>138</v>
      </c>
      <c r="E198" s="120" t="s">
        <v>353</v>
      </c>
      <c r="F198" s="121" t="s">
        <v>354</v>
      </c>
      <c r="G198" s="122" t="s">
        <v>340</v>
      </c>
      <c r="H198" s="123">
        <v>1</v>
      </c>
      <c r="I198" s="124"/>
      <c r="J198" s="124">
        <f>ROUND(I198*H198,2)</f>
        <v>0</v>
      </c>
      <c r="K198" s="121" t="s">
        <v>152</v>
      </c>
      <c r="L198" s="29"/>
      <c r="M198" s="125" t="s">
        <v>17</v>
      </c>
      <c r="N198" s="126" t="s">
        <v>37</v>
      </c>
      <c r="O198" s="127">
        <v>0.176</v>
      </c>
      <c r="P198" s="127">
        <f>O198*H198</f>
        <v>0.176</v>
      </c>
      <c r="Q198" s="127">
        <v>0.00189</v>
      </c>
      <c r="R198" s="127">
        <f>Q198*H198</f>
        <v>0.00189</v>
      </c>
      <c r="S198" s="127">
        <v>0</v>
      </c>
      <c r="T198" s="128">
        <f>S198*H198</f>
        <v>0</v>
      </c>
      <c r="AR198" s="129" t="s">
        <v>143</v>
      </c>
      <c r="AT198" s="129" t="s">
        <v>138</v>
      </c>
      <c r="AU198" s="129" t="s">
        <v>144</v>
      </c>
      <c r="AY198" s="17" t="s">
        <v>133</v>
      </c>
      <c r="BE198" s="130">
        <f>IF(N198="základní",J198,0)</f>
        <v>0</v>
      </c>
      <c r="BF198" s="130">
        <f>IF(N198="snížená",J198,0)</f>
        <v>0</v>
      </c>
      <c r="BG198" s="130">
        <f>IF(N198="zákl. přenesená",J198,0)</f>
        <v>0</v>
      </c>
      <c r="BH198" s="130">
        <f>IF(N198="sníž. přenesená",J198,0)</f>
        <v>0</v>
      </c>
      <c r="BI198" s="130">
        <f>IF(N198="nulová",J198,0)</f>
        <v>0</v>
      </c>
      <c r="BJ198" s="17" t="s">
        <v>74</v>
      </c>
      <c r="BK198" s="130">
        <f>ROUND(I198*H198,2)</f>
        <v>0</v>
      </c>
      <c r="BL198" s="17" t="s">
        <v>143</v>
      </c>
      <c r="BM198" s="129" t="s">
        <v>355</v>
      </c>
    </row>
    <row r="199" spans="2:47" s="1" customFormat="1" ht="12">
      <c r="B199" s="29"/>
      <c r="D199" s="147" t="s">
        <v>172</v>
      </c>
      <c r="F199" s="148" t="s">
        <v>356</v>
      </c>
      <c r="I199" s="124"/>
      <c r="L199" s="29"/>
      <c r="M199" s="149"/>
      <c r="T199" s="50"/>
      <c r="AT199" s="17" t="s">
        <v>172</v>
      </c>
      <c r="AU199" s="17" t="s">
        <v>144</v>
      </c>
    </row>
    <row r="200" spans="2:65" s="1" customFormat="1" ht="24.2" customHeight="1">
      <c r="B200" s="29"/>
      <c r="C200" s="119" t="s">
        <v>357</v>
      </c>
      <c r="D200" s="119" t="s">
        <v>138</v>
      </c>
      <c r="E200" s="120" t="s">
        <v>358</v>
      </c>
      <c r="F200" s="121" t="s">
        <v>359</v>
      </c>
      <c r="G200" s="122" t="s">
        <v>340</v>
      </c>
      <c r="H200" s="123">
        <v>0.022</v>
      </c>
      <c r="I200" s="124"/>
      <c r="J200" s="124">
        <f>ROUND(I200*H200,2)</f>
        <v>0</v>
      </c>
      <c r="K200" s="121" t="s">
        <v>152</v>
      </c>
      <c r="L200" s="29"/>
      <c r="M200" s="125" t="s">
        <v>17</v>
      </c>
      <c r="N200" s="126" t="s">
        <v>37</v>
      </c>
      <c r="O200" s="127">
        <v>0.2</v>
      </c>
      <c r="P200" s="127">
        <f>O200*H200</f>
        <v>0.0044</v>
      </c>
      <c r="Q200" s="127">
        <v>0.00172</v>
      </c>
      <c r="R200" s="127">
        <f>Q200*H200</f>
        <v>3.784E-05</v>
      </c>
      <c r="S200" s="127">
        <v>0</v>
      </c>
      <c r="T200" s="128">
        <f>S200*H200</f>
        <v>0</v>
      </c>
      <c r="AR200" s="129" t="s">
        <v>143</v>
      </c>
      <c r="AT200" s="129" t="s">
        <v>138</v>
      </c>
      <c r="AU200" s="129" t="s">
        <v>144</v>
      </c>
      <c r="AY200" s="17" t="s">
        <v>133</v>
      </c>
      <c r="BE200" s="130">
        <f>IF(N200="základní",J200,0)</f>
        <v>0</v>
      </c>
      <c r="BF200" s="130">
        <f>IF(N200="snížená",J200,0)</f>
        <v>0</v>
      </c>
      <c r="BG200" s="130">
        <f>IF(N200="zákl. přenesená",J200,0)</f>
        <v>0</v>
      </c>
      <c r="BH200" s="130">
        <f>IF(N200="sníž. přenesená",J200,0)</f>
        <v>0</v>
      </c>
      <c r="BI200" s="130">
        <f>IF(N200="nulová",J200,0)</f>
        <v>0</v>
      </c>
      <c r="BJ200" s="17" t="s">
        <v>74</v>
      </c>
      <c r="BK200" s="130">
        <f>ROUND(I200*H200,2)</f>
        <v>0</v>
      </c>
      <c r="BL200" s="17" t="s">
        <v>143</v>
      </c>
      <c r="BM200" s="129" t="s">
        <v>360</v>
      </c>
    </row>
    <row r="201" spans="2:47" s="1" customFormat="1" ht="12">
      <c r="B201" s="29"/>
      <c r="D201" s="147" t="s">
        <v>172</v>
      </c>
      <c r="F201" s="148" t="s">
        <v>361</v>
      </c>
      <c r="I201" s="124"/>
      <c r="L201" s="29"/>
      <c r="M201" s="149"/>
      <c r="T201" s="50"/>
      <c r="AT201" s="17" t="s">
        <v>172</v>
      </c>
      <c r="AU201" s="17" t="s">
        <v>144</v>
      </c>
    </row>
    <row r="202" spans="2:65" s="1" customFormat="1" ht="21.75" customHeight="1">
      <c r="B202" s="29"/>
      <c r="C202" s="119" t="s">
        <v>362</v>
      </c>
      <c r="D202" s="119" t="s">
        <v>138</v>
      </c>
      <c r="E202" s="120" t="s">
        <v>363</v>
      </c>
      <c r="F202" s="121" t="s">
        <v>364</v>
      </c>
      <c r="G202" s="122" t="s">
        <v>340</v>
      </c>
      <c r="H202" s="123">
        <v>1</v>
      </c>
      <c r="I202" s="124"/>
      <c r="J202" s="124">
        <f>ROUND(I202*H202,2)</f>
        <v>0</v>
      </c>
      <c r="K202" s="121" t="s">
        <v>152</v>
      </c>
      <c r="L202" s="29"/>
      <c r="M202" s="125" t="s">
        <v>17</v>
      </c>
      <c r="N202" s="126" t="s">
        <v>37</v>
      </c>
      <c r="O202" s="127">
        <v>0.2</v>
      </c>
      <c r="P202" s="127">
        <f>O202*H202</f>
        <v>0.2</v>
      </c>
      <c r="Q202" s="127">
        <v>0.0018</v>
      </c>
      <c r="R202" s="127">
        <f>Q202*H202</f>
        <v>0.0018</v>
      </c>
      <c r="S202" s="127">
        <v>0</v>
      </c>
      <c r="T202" s="128">
        <f>S202*H202</f>
        <v>0</v>
      </c>
      <c r="AR202" s="129" t="s">
        <v>143</v>
      </c>
      <c r="AT202" s="129" t="s">
        <v>138</v>
      </c>
      <c r="AU202" s="129" t="s">
        <v>144</v>
      </c>
      <c r="AY202" s="17" t="s">
        <v>133</v>
      </c>
      <c r="BE202" s="130">
        <f>IF(N202="základní",J202,0)</f>
        <v>0</v>
      </c>
      <c r="BF202" s="130">
        <f>IF(N202="snížená",J202,0)</f>
        <v>0</v>
      </c>
      <c r="BG202" s="130">
        <f>IF(N202="zákl. přenesená",J202,0)</f>
        <v>0</v>
      </c>
      <c r="BH202" s="130">
        <f>IF(N202="sníž. přenesená",J202,0)</f>
        <v>0</v>
      </c>
      <c r="BI202" s="130">
        <f>IF(N202="nulová",J202,0)</f>
        <v>0</v>
      </c>
      <c r="BJ202" s="17" t="s">
        <v>74</v>
      </c>
      <c r="BK202" s="130">
        <f>ROUND(I202*H202,2)</f>
        <v>0</v>
      </c>
      <c r="BL202" s="17" t="s">
        <v>143</v>
      </c>
      <c r="BM202" s="129" t="s">
        <v>365</v>
      </c>
    </row>
    <row r="203" spans="2:47" s="1" customFormat="1" ht="12">
      <c r="B203" s="29"/>
      <c r="D203" s="147" t="s">
        <v>172</v>
      </c>
      <c r="F203" s="148" t="s">
        <v>366</v>
      </c>
      <c r="I203" s="124"/>
      <c r="L203" s="29"/>
      <c r="M203" s="149"/>
      <c r="T203" s="50"/>
      <c r="AT203" s="17" t="s">
        <v>172</v>
      </c>
      <c r="AU203" s="17" t="s">
        <v>144</v>
      </c>
    </row>
    <row r="204" spans="2:65" s="1" customFormat="1" ht="16.5" customHeight="1">
      <c r="B204" s="29"/>
      <c r="C204" s="119" t="s">
        <v>367</v>
      </c>
      <c r="D204" s="119" t="s">
        <v>138</v>
      </c>
      <c r="E204" s="120" t="s">
        <v>368</v>
      </c>
      <c r="F204" s="121" t="s">
        <v>369</v>
      </c>
      <c r="G204" s="122" t="s">
        <v>340</v>
      </c>
      <c r="H204" s="123">
        <v>1</v>
      </c>
      <c r="I204" s="124"/>
      <c r="J204" s="124">
        <f>ROUND(I204*H204,2)</f>
        <v>0</v>
      </c>
      <c r="K204" s="121" t="s">
        <v>152</v>
      </c>
      <c r="L204" s="29"/>
      <c r="M204" s="125" t="s">
        <v>17</v>
      </c>
      <c r="N204" s="126" t="s">
        <v>37</v>
      </c>
      <c r="O204" s="127">
        <v>0.2</v>
      </c>
      <c r="P204" s="127">
        <f>O204*H204</f>
        <v>0.2</v>
      </c>
      <c r="Q204" s="127">
        <v>0.00184</v>
      </c>
      <c r="R204" s="127">
        <f>Q204*H204</f>
        <v>0.00184</v>
      </c>
      <c r="S204" s="127">
        <v>0</v>
      </c>
      <c r="T204" s="128">
        <f>S204*H204</f>
        <v>0</v>
      </c>
      <c r="AR204" s="129" t="s">
        <v>143</v>
      </c>
      <c r="AT204" s="129" t="s">
        <v>138</v>
      </c>
      <c r="AU204" s="129" t="s">
        <v>144</v>
      </c>
      <c r="AY204" s="17" t="s">
        <v>133</v>
      </c>
      <c r="BE204" s="130">
        <f>IF(N204="základní",J204,0)</f>
        <v>0</v>
      </c>
      <c r="BF204" s="130">
        <f>IF(N204="snížená",J204,0)</f>
        <v>0</v>
      </c>
      <c r="BG204" s="130">
        <f>IF(N204="zákl. přenesená",J204,0)</f>
        <v>0</v>
      </c>
      <c r="BH204" s="130">
        <f>IF(N204="sníž. přenesená",J204,0)</f>
        <v>0</v>
      </c>
      <c r="BI204" s="130">
        <f>IF(N204="nulová",J204,0)</f>
        <v>0</v>
      </c>
      <c r="BJ204" s="17" t="s">
        <v>74</v>
      </c>
      <c r="BK204" s="130">
        <f>ROUND(I204*H204,2)</f>
        <v>0</v>
      </c>
      <c r="BL204" s="17" t="s">
        <v>143</v>
      </c>
      <c r="BM204" s="129" t="s">
        <v>370</v>
      </c>
    </row>
    <row r="205" spans="2:47" s="1" customFormat="1" ht="12">
      <c r="B205" s="29"/>
      <c r="D205" s="147" t="s">
        <v>172</v>
      </c>
      <c r="F205" s="148" t="s">
        <v>371</v>
      </c>
      <c r="I205" s="124"/>
      <c r="L205" s="29"/>
      <c r="M205" s="149"/>
      <c r="T205" s="50"/>
      <c r="AT205" s="17" t="s">
        <v>172</v>
      </c>
      <c r="AU205" s="17" t="s">
        <v>144</v>
      </c>
    </row>
    <row r="206" spans="2:65" s="1" customFormat="1" ht="16.5" customHeight="1">
      <c r="B206" s="29"/>
      <c r="C206" s="119" t="s">
        <v>372</v>
      </c>
      <c r="D206" s="119" t="s">
        <v>138</v>
      </c>
      <c r="E206" s="120" t="s">
        <v>373</v>
      </c>
      <c r="F206" s="121" t="s">
        <v>374</v>
      </c>
      <c r="G206" s="122" t="s">
        <v>273</v>
      </c>
      <c r="H206" s="123">
        <v>2</v>
      </c>
      <c r="I206" s="124"/>
      <c r="J206" s="124">
        <f>ROUND(I206*H206,2)</f>
        <v>0</v>
      </c>
      <c r="K206" s="121" t="s">
        <v>152</v>
      </c>
      <c r="L206" s="29"/>
      <c r="M206" s="125" t="s">
        <v>17</v>
      </c>
      <c r="N206" s="126" t="s">
        <v>37</v>
      </c>
      <c r="O206" s="127">
        <v>0.95</v>
      </c>
      <c r="P206" s="127">
        <f>O206*H206</f>
        <v>1.9</v>
      </c>
      <c r="Q206" s="127">
        <v>9E-05</v>
      </c>
      <c r="R206" s="127">
        <f>Q206*H206</f>
        <v>0.00018</v>
      </c>
      <c r="S206" s="127">
        <v>0</v>
      </c>
      <c r="T206" s="128">
        <f>S206*H206</f>
        <v>0</v>
      </c>
      <c r="AR206" s="129" t="s">
        <v>143</v>
      </c>
      <c r="AT206" s="129" t="s">
        <v>138</v>
      </c>
      <c r="AU206" s="129" t="s">
        <v>144</v>
      </c>
      <c r="AY206" s="17" t="s">
        <v>133</v>
      </c>
      <c r="BE206" s="130">
        <f>IF(N206="základní",J206,0)</f>
        <v>0</v>
      </c>
      <c r="BF206" s="130">
        <f>IF(N206="snížená",J206,0)</f>
        <v>0</v>
      </c>
      <c r="BG206" s="130">
        <f>IF(N206="zákl. přenesená",J206,0)</f>
        <v>0</v>
      </c>
      <c r="BH206" s="130">
        <f>IF(N206="sníž. přenesená",J206,0)</f>
        <v>0</v>
      </c>
      <c r="BI206" s="130">
        <f>IF(N206="nulová",J206,0)</f>
        <v>0</v>
      </c>
      <c r="BJ206" s="17" t="s">
        <v>74</v>
      </c>
      <c r="BK206" s="130">
        <f>ROUND(I206*H206,2)</f>
        <v>0</v>
      </c>
      <c r="BL206" s="17" t="s">
        <v>143</v>
      </c>
      <c r="BM206" s="129" t="s">
        <v>375</v>
      </c>
    </row>
    <row r="207" spans="2:47" s="1" customFormat="1" ht="12">
      <c r="B207" s="29"/>
      <c r="D207" s="147" t="s">
        <v>172</v>
      </c>
      <c r="F207" s="148" t="s">
        <v>376</v>
      </c>
      <c r="I207" s="124"/>
      <c r="L207" s="29"/>
      <c r="M207" s="149"/>
      <c r="T207" s="50"/>
      <c r="AT207" s="17" t="s">
        <v>172</v>
      </c>
      <c r="AU207" s="17" t="s">
        <v>144</v>
      </c>
    </row>
    <row r="208" spans="2:65" s="1" customFormat="1" ht="44.25" customHeight="1">
      <c r="B208" s="29"/>
      <c r="C208" s="119" t="s">
        <v>377</v>
      </c>
      <c r="D208" s="119" t="s">
        <v>138</v>
      </c>
      <c r="E208" s="120" t="s">
        <v>378</v>
      </c>
      <c r="F208" s="121" t="s">
        <v>379</v>
      </c>
      <c r="G208" s="122" t="s">
        <v>151</v>
      </c>
      <c r="H208" s="123">
        <v>0.027</v>
      </c>
      <c r="I208" s="124"/>
      <c r="J208" s="124">
        <f>ROUND(I208*H208,2)</f>
        <v>0</v>
      </c>
      <c r="K208" s="121" t="s">
        <v>152</v>
      </c>
      <c r="L208" s="29"/>
      <c r="M208" s="125" t="s">
        <v>17</v>
      </c>
      <c r="N208" s="126" t="s">
        <v>37</v>
      </c>
      <c r="O208" s="127">
        <v>1.517</v>
      </c>
      <c r="P208" s="127">
        <f>O208*H208</f>
        <v>0.040958999999999995</v>
      </c>
      <c r="Q208" s="127">
        <v>0</v>
      </c>
      <c r="R208" s="127">
        <f>Q208*H208</f>
        <v>0</v>
      </c>
      <c r="S208" s="127">
        <v>0</v>
      </c>
      <c r="T208" s="128">
        <f>S208*H208</f>
        <v>0</v>
      </c>
      <c r="AR208" s="129" t="s">
        <v>143</v>
      </c>
      <c r="AT208" s="129" t="s">
        <v>138</v>
      </c>
      <c r="AU208" s="129" t="s">
        <v>144</v>
      </c>
      <c r="AY208" s="17" t="s">
        <v>133</v>
      </c>
      <c r="BE208" s="130">
        <f>IF(N208="základní",J208,0)</f>
        <v>0</v>
      </c>
      <c r="BF208" s="130">
        <f>IF(N208="snížená",J208,0)</f>
        <v>0</v>
      </c>
      <c r="BG208" s="130">
        <f>IF(N208="zákl. přenesená",J208,0)</f>
        <v>0</v>
      </c>
      <c r="BH208" s="130">
        <f>IF(N208="sníž. přenesená",J208,0)</f>
        <v>0</v>
      </c>
      <c r="BI208" s="130">
        <f>IF(N208="nulová",J208,0)</f>
        <v>0</v>
      </c>
      <c r="BJ208" s="17" t="s">
        <v>74</v>
      </c>
      <c r="BK208" s="130">
        <f>ROUND(I208*H208,2)</f>
        <v>0</v>
      </c>
      <c r="BL208" s="17" t="s">
        <v>143</v>
      </c>
      <c r="BM208" s="129" t="s">
        <v>380</v>
      </c>
    </row>
    <row r="209" spans="2:47" s="1" customFormat="1" ht="12">
      <c r="B209" s="29"/>
      <c r="D209" s="147" t="s">
        <v>172</v>
      </c>
      <c r="F209" s="148" t="s">
        <v>381</v>
      </c>
      <c r="I209" s="124"/>
      <c r="L209" s="29"/>
      <c r="M209" s="149"/>
      <c r="T209" s="50"/>
      <c r="AT209" s="17" t="s">
        <v>172</v>
      </c>
      <c r="AU209" s="17" t="s">
        <v>144</v>
      </c>
    </row>
    <row r="210" spans="2:63" s="11" customFormat="1" ht="20.85" customHeight="1">
      <c r="B210" s="108"/>
      <c r="D210" s="109" t="s">
        <v>65</v>
      </c>
      <c r="E210" s="117" t="s">
        <v>382</v>
      </c>
      <c r="F210" s="117" t="s">
        <v>383</v>
      </c>
      <c r="I210" s="124"/>
      <c r="J210" s="118">
        <f>BK210</f>
        <v>0</v>
      </c>
      <c r="L210" s="108"/>
      <c r="M210" s="112"/>
      <c r="P210" s="113">
        <f>SUM(P211:P215)</f>
        <v>2.513653</v>
      </c>
      <c r="R210" s="113">
        <f>SUM(R211:R215)</f>
        <v>0.0092</v>
      </c>
      <c r="T210" s="114">
        <f>SUM(T211:T215)</f>
        <v>0</v>
      </c>
      <c r="AR210" s="109" t="s">
        <v>76</v>
      </c>
      <c r="AT210" s="115" t="s">
        <v>65</v>
      </c>
      <c r="AU210" s="115" t="s">
        <v>76</v>
      </c>
      <c r="AY210" s="109" t="s">
        <v>133</v>
      </c>
      <c r="BK210" s="116">
        <f>SUM(BK211:BK215)</f>
        <v>0</v>
      </c>
    </row>
    <row r="211" spans="2:65" s="1" customFormat="1" ht="37.9" customHeight="1">
      <c r="B211" s="29"/>
      <c r="C211" s="119" t="s">
        <v>384</v>
      </c>
      <c r="D211" s="119" t="s">
        <v>138</v>
      </c>
      <c r="E211" s="120" t="s">
        <v>385</v>
      </c>
      <c r="F211" s="121" t="s">
        <v>386</v>
      </c>
      <c r="G211" s="122" t="s">
        <v>340</v>
      </c>
      <c r="H211" s="123">
        <v>1</v>
      </c>
      <c r="I211" s="124"/>
      <c r="J211" s="124">
        <f>ROUND(I211*H211,2)</f>
        <v>0</v>
      </c>
      <c r="K211" s="121" t="s">
        <v>152</v>
      </c>
      <c r="L211" s="29"/>
      <c r="M211" s="125" t="s">
        <v>17</v>
      </c>
      <c r="N211" s="126" t="s">
        <v>37</v>
      </c>
      <c r="O211" s="127">
        <v>2.5</v>
      </c>
      <c r="P211" s="127">
        <f>O211*H211</f>
        <v>2.5</v>
      </c>
      <c r="Q211" s="127">
        <v>0.0092</v>
      </c>
      <c r="R211" s="127">
        <f>Q211*H211</f>
        <v>0.0092</v>
      </c>
      <c r="S211" s="127">
        <v>0</v>
      </c>
      <c r="T211" s="128">
        <f>S211*H211</f>
        <v>0</v>
      </c>
      <c r="AR211" s="129" t="s">
        <v>143</v>
      </c>
      <c r="AT211" s="129" t="s">
        <v>138</v>
      </c>
      <c r="AU211" s="129" t="s">
        <v>144</v>
      </c>
      <c r="AY211" s="17" t="s">
        <v>133</v>
      </c>
      <c r="BE211" s="130">
        <f>IF(N211="základní",J211,0)</f>
        <v>0</v>
      </c>
      <c r="BF211" s="130">
        <f>IF(N211="snížená",J211,0)</f>
        <v>0</v>
      </c>
      <c r="BG211" s="130">
        <f>IF(N211="zákl. přenesená",J211,0)</f>
        <v>0</v>
      </c>
      <c r="BH211" s="130">
        <f>IF(N211="sníž. přenesená",J211,0)</f>
        <v>0</v>
      </c>
      <c r="BI211" s="130">
        <f>IF(N211="nulová",J211,0)</f>
        <v>0</v>
      </c>
      <c r="BJ211" s="17" t="s">
        <v>74</v>
      </c>
      <c r="BK211" s="130">
        <f>ROUND(I211*H211,2)</f>
        <v>0</v>
      </c>
      <c r="BL211" s="17" t="s">
        <v>143</v>
      </c>
      <c r="BM211" s="129" t="s">
        <v>387</v>
      </c>
    </row>
    <row r="212" spans="2:47" s="1" customFormat="1" ht="12">
      <c r="B212" s="29"/>
      <c r="D212" s="147" t="s">
        <v>172</v>
      </c>
      <c r="F212" s="148" t="s">
        <v>388</v>
      </c>
      <c r="I212" s="124"/>
      <c r="L212" s="29"/>
      <c r="M212" s="149"/>
      <c r="T212" s="50"/>
      <c r="AT212" s="17" t="s">
        <v>172</v>
      </c>
      <c r="AU212" s="17" t="s">
        <v>144</v>
      </c>
    </row>
    <row r="213" spans="2:47" s="1" customFormat="1" ht="19.5">
      <c r="B213" s="29"/>
      <c r="D213" s="132" t="s">
        <v>389</v>
      </c>
      <c r="F213" s="155" t="s">
        <v>390</v>
      </c>
      <c r="I213" s="124"/>
      <c r="L213" s="29"/>
      <c r="M213" s="149"/>
      <c r="T213" s="50"/>
      <c r="AT213" s="17" t="s">
        <v>389</v>
      </c>
      <c r="AU213" s="17" t="s">
        <v>144</v>
      </c>
    </row>
    <row r="214" spans="2:65" s="1" customFormat="1" ht="44.25" customHeight="1">
      <c r="B214" s="29"/>
      <c r="C214" s="119" t="s">
        <v>391</v>
      </c>
      <c r="D214" s="119" t="s">
        <v>138</v>
      </c>
      <c r="E214" s="120" t="s">
        <v>392</v>
      </c>
      <c r="F214" s="121" t="s">
        <v>393</v>
      </c>
      <c r="G214" s="122" t="s">
        <v>151</v>
      </c>
      <c r="H214" s="123">
        <v>0.009</v>
      </c>
      <c r="I214" s="124"/>
      <c r="J214" s="124">
        <f>ROUND(I214*H214,2)</f>
        <v>0</v>
      </c>
      <c r="K214" s="121" t="s">
        <v>152</v>
      </c>
      <c r="L214" s="29"/>
      <c r="M214" s="125" t="s">
        <v>17</v>
      </c>
      <c r="N214" s="126" t="s">
        <v>37</v>
      </c>
      <c r="O214" s="127">
        <v>1.517</v>
      </c>
      <c r="P214" s="127">
        <f>O214*H214</f>
        <v>0.013652999999999998</v>
      </c>
      <c r="Q214" s="127">
        <v>0</v>
      </c>
      <c r="R214" s="127">
        <f>Q214*H214</f>
        <v>0</v>
      </c>
      <c r="S214" s="127">
        <v>0</v>
      </c>
      <c r="T214" s="128">
        <f>S214*H214</f>
        <v>0</v>
      </c>
      <c r="AR214" s="129" t="s">
        <v>143</v>
      </c>
      <c r="AT214" s="129" t="s">
        <v>138</v>
      </c>
      <c r="AU214" s="129" t="s">
        <v>144</v>
      </c>
      <c r="AY214" s="17" t="s">
        <v>133</v>
      </c>
      <c r="BE214" s="130">
        <f>IF(N214="základní",J214,0)</f>
        <v>0</v>
      </c>
      <c r="BF214" s="130">
        <f>IF(N214="snížená",J214,0)</f>
        <v>0</v>
      </c>
      <c r="BG214" s="130">
        <f>IF(N214="zákl. přenesená",J214,0)</f>
        <v>0</v>
      </c>
      <c r="BH214" s="130">
        <f>IF(N214="sníž. přenesená",J214,0)</f>
        <v>0</v>
      </c>
      <c r="BI214" s="130">
        <f>IF(N214="nulová",J214,0)</f>
        <v>0</v>
      </c>
      <c r="BJ214" s="17" t="s">
        <v>74</v>
      </c>
      <c r="BK214" s="130">
        <f>ROUND(I214*H214,2)</f>
        <v>0</v>
      </c>
      <c r="BL214" s="17" t="s">
        <v>143</v>
      </c>
      <c r="BM214" s="129" t="s">
        <v>394</v>
      </c>
    </row>
    <row r="215" spans="2:47" s="1" customFormat="1" ht="12">
      <c r="B215" s="29"/>
      <c r="D215" s="147" t="s">
        <v>172</v>
      </c>
      <c r="F215" s="148" t="s">
        <v>395</v>
      </c>
      <c r="I215" s="124"/>
      <c r="L215" s="29"/>
      <c r="M215" s="149"/>
      <c r="T215" s="50"/>
      <c r="AT215" s="17" t="s">
        <v>172</v>
      </c>
      <c r="AU215" s="17" t="s">
        <v>144</v>
      </c>
    </row>
    <row r="216" spans="2:63" s="11" customFormat="1" ht="20.85" customHeight="1">
      <c r="B216" s="108"/>
      <c r="D216" s="109" t="s">
        <v>65</v>
      </c>
      <c r="E216" s="117" t="s">
        <v>396</v>
      </c>
      <c r="F216" s="117" t="s">
        <v>397</v>
      </c>
      <c r="I216" s="124"/>
      <c r="J216" s="118">
        <f>BK216</f>
        <v>0</v>
      </c>
      <c r="L216" s="108"/>
      <c r="M216" s="112"/>
      <c r="P216" s="113">
        <f>SUM(P217:P221)</f>
        <v>0.499575</v>
      </c>
      <c r="R216" s="113">
        <f>SUM(R217:R221)</f>
        <v>0.0208</v>
      </c>
      <c r="T216" s="114">
        <f>SUM(T217:T221)</f>
        <v>0</v>
      </c>
      <c r="AR216" s="109" t="s">
        <v>76</v>
      </c>
      <c r="AT216" s="115" t="s">
        <v>65</v>
      </c>
      <c r="AU216" s="115" t="s">
        <v>76</v>
      </c>
      <c r="AY216" s="109" t="s">
        <v>133</v>
      </c>
      <c r="BK216" s="116">
        <f>SUM(BK217:BK221)</f>
        <v>0</v>
      </c>
    </row>
    <row r="217" spans="2:65" s="1" customFormat="1" ht="24.2" customHeight="1">
      <c r="B217" s="29"/>
      <c r="C217" s="119" t="s">
        <v>398</v>
      </c>
      <c r="D217" s="119" t="s">
        <v>138</v>
      </c>
      <c r="E217" s="120" t="s">
        <v>399</v>
      </c>
      <c r="F217" s="121" t="s">
        <v>400</v>
      </c>
      <c r="G217" s="122" t="s">
        <v>273</v>
      </c>
      <c r="H217" s="123">
        <v>1</v>
      </c>
      <c r="I217" s="124"/>
      <c r="J217" s="124">
        <f>ROUND(I217*H217,2)</f>
        <v>0</v>
      </c>
      <c r="K217" s="121" t="s">
        <v>152</v>
      </c>
      <c r="L217" s="29"/>
      <c r="M217" s="125" t="s">
        <v>17</v>
      </c>
      <c r="N217" s="126" t="s">
        <v>37</v>
      </c>
      <c r="O217" s="127">
        <v>0.254</v>
      </c>
      <c r="P217" s="127">
        <f>O217*H217</f>
        <v>0.254</v>
      </c>
      <c r="Q217" s="127">
        <v>0.0156</v>
      </c>
      <c r="R217" s="127">
        <f>Q217*H217</f>
        <v>0.0156</v>
      </c>
      <c r="S217" s="127">
        <v>0</v>
      </c>
      <c r="T217" s="128">
        <f>S217*H217</f>
        <v>0</v>
      </c>
      <c r="AR217" s="129" t="s">
        <v>143</v>
      </c>
      <c r="AT217" s="129" t="s">
        <v>138</v>
      </c>
      <c r="AU217" s="129" t="s">
        <v>144</v>
      </c>
      <c r="AY217" s="17" t="s">
        <v>133</v>
      </c>
      <c r="BE217" s="130">
        <f>IF(N217="základní",J217,0)</f>
        <v>0</v>
      </c>
      <c r="BF217" s="130">
        <f>IF(N217="snížená",J217,0)</f>
        <v>0</v>
      </c>
      <c r="BG217" s="130">
        <f>IF(N217="zákl. přenesená",J217,0)</f>
        <v>0</v>
      </c>
      <c r="BH217" s="130">
        <f>IF(N217="sníž. přenesená",J217,0)</f>
        <v>0</v>
      </c>
      <c r="BI217" s="130">
        <f>IF(N217="nulová",J217,0)</f>
        <v>0</v>
      </c>
      <c r="BJ217" s="17" t="s">
        <v>74</v>
      </c>
      <c r="BK217" s="130">
        <f>ROUND(I217*H217,2)</f>
        <v>0</v>
      </c>
      <c r="BL217" s="17" t="s">
        <v>143</v>
      </c>
      <c r="BM217" s="129" t="s">
        <v>401</v>
      </c>
    </row>
    <row r="218" spans="2:47" s="1" customFormat="1" ht="12">
      <c r="B218" s="29"/>
      <c r="D218" s="147" t="s">
        <v>172</v>
      </c>
      <c r="F218" s="148" t="s">
        <v>402</v>
      </c>
      <c r="I218" s="124"/>
      <c r="L218" s="29"/>
      <c r="M218" s="149"/>
      <c r="T218" s="50"/>
      <c r="AT218" s="17" t="s">
        <v>172</v>
      </c>
      <c r="AU218" s="17" t="s">
        <v>144</v>
      </c>
    </row>
    <row r="219" spans="2:65" s="1" customFormat="1" ht="37.9" customHeight="1">
      <c r="B219" s="29"/>
      <c r="C219" s="119" t="s">
        <v>403</v>
      </c>
      <c r="D219" s="119" t="s">
        <v>138</v>
      </c>
      <c r="E219" s="120" t="s">
        <v>404</v>
      </c>
      <c r="F219" s="121" t="s">
        <v>405</v>
      </c>
      <c r="G219" s="122" t="s">
        <v>340</v>
      </c>
      <c r="H219" s="123">
        <v>1</v>
      </c>
      <c r="I219" s="124"/>
      <c r="J219" s="124">
        <f>ROUND(I219*H219,2)</f>
        <v>0</v>
      </c>
      <c r="K219" s="121" t="s">
        <v>152</v>
      </c>
      <c r="L219" s="29"/>
      <c r="M219" s="125" t="s">
        <v>17</v>
      </c>
      <c r="N219" s="126" t="s">
        <v>37</v>
      </c>
      <c r="O219" s="127">
        <v>0.181</v>
      </c>
      <c r="P219" s="127">
        <f>O219*H219</f>
        <v>0.181</v>
      </c>
      <c r="Q219" s="127">
        <v>0.0052</v>
      </c>
      <c r="R219" s="127">
        <f>Q219*H219</f>
        <v>0.0052</v>
      </c>
      <c r="S219" s="127">
        <v>0</v>
      </c>
      <c r="T219" s="128">
        <f>S219*H219</f>
        <v>0</v>
      </c>
      <c r="AR219" s="129" t="s">
        <v>143</v>
      </c>
      <c r="AT219" s="129" t="s">
        <v>138</v>
      </c>
      <c r="AU219" s="129" t="s">
        <v>144</v>
      </c>
      <c r="AY219" s="17" t="s">
        <v>133</v>
      </c>
      <c r="BE219" s="130">
        <f>IF(N219="základní",J219,0)</f>
        <v>0</v>
      </c>
      <c r="BF219" s="130">
        <f>IF(N219="snížená",J219,0)</f>
        <v>0</v>
      </c>
      <c r="BG219" s="130">
        <f>IF(N219="zákl. přenesená",J219,0)</f>
        <v>0</v>
      </c>
      <c r="BH219" s="130">
        <f>IF(N219="sníž. přenesená",J219,0)</f>
        <v>0</v>
      </c>
      <c r="BI219" s="130">
        <f>IF(N219="nulová",J219,0)</f>
        <v>0</v>
      </c>
      <c r="BJ219" s="17" t="s">
        <v>74</v>
      </c>
      <c r="BK219" s="130">
        <f>ROUND(I219*H219,2)</f>
        <v>0</v>
      </c>
      <c r="BL219" s="17" t="s">
        <v>143</v>
      </c>
      <c r="BM219" s="129" t="s">
        <v>406</v>
      </c>
    </row>
    <row r="220" spans="2:47" s="1" customFormat="1" ht="12">
      <c r="B220" s="29"/>
      <c r="D220" s="147" t="s">
        <v>172</v>
      </c>
      <c r="F220" s="148" t="s">
        <v>407</v>
      </c>
      <c r="I220" s="124"/>
      <c r="L220" s="29"/>
      <c r="M220" s="149"/>
      <c r="T220" s="50"/>
      <c r="AT220" s="17" t="s">
        <v>172</v>
      </c>
      <c r="AU220" s="17" t="s">
        <v>144</v>
      </c>
    </row>
    <row r="221" spans="2:65" s="1" customFormat="1" ht="44.25" customHeight="1">
      <c r="B221" s="29"/>
      <c r="C221" s="119" t="s">
        <v>408</v>
      </c>
      <c r="D221" s="119" t="s">
        <v>138</v>
      </c>
      <c r="E221" s="120" t="s">
        <v>409</v>
      </c>
      <c r="F221" s="121" t="s">
        <v>410</v>
      </c>
      <c r="G221" s="122" t="s">
        <v>151</v>
      </c>
      <c r="H221" s="123">
        <v>0.021</v>
      </c>
      <c r="I221" s="124"/>
      <c r="J221" s="124">
        <f>ROUND(I221*H221,2)</f>
        <v>0</v>
      </c>
      <c r="K221" s="121" t="s">
        <v>142</v>
      </c>
      <c r="L221" s="29"/>
      <c r="M221" s="125" t="s">
        <v>17</v>
      </c>
      <c r="N221" s="126" t="s">
        <v>37</v>
      </c>
      <c r="O221" s="127">
        <v>3.075</v>
      </c>
      <c r="P221" s="127">
        <f>O221*H221</f>
        <v>0.06457500000000001</v>
      </c>
      <c r="Q221" s="127">
        <v>0</v>
      </c>
      <c r="R221" s="127">
        <f>Q221*H221</f>
        <v>0</v>
      </c>
      <c r="S221" s="127">
        <v>0</v>
      </c>
      <c r="T221" s="128">
        <f>S221*H221</f>
        <v>0</v>
      </c>
      <c r="AR221" s="129" t="s">
        <v>143</v>
      </c>
      <c r="AT221" s="129" t="s">
        <v>138</v>
      </c>
      <c r="AU221" s="129" t="s">
        <v>144</v>
      </c>
      <c r="AY221" s="17" t="s">
        <v>133</v>
      </c>
      <c r="BE221" s="130">
        <f>IF(N221="základní",J221,0)</f>
        <v>0</v>
      </c>
      <c r="BF221" s="130">
        <f>IF(N221="snížená",J221,0)</f>
        <v>0</v>
      </c>
      <c r="BG221" s="130">
        <f>IF(N221="zákl. přenesená",J221,0)</f>
        <v>0</v>
      </c>
      <c r="BH221" s="130">
        <f>IF(N221="sníž. přenesená",J221,0)</f>
        <v>0</v>
      </c>
      <c r="BI221" s="130">
        <f>IF(N221="nulová",J221,0)</f>
        <v>0</v>
      </c>
      <c r="BJ221" s="17" t="s">
        <v>74</v>
      </c>
      <c r="BK221" s="130">
        <f>ROUND(I221*H221,2)</f>
        <v>0</v>
      </c>
      <c r="BL221" s="17" t="s">
        <v>143</v>
      </c>
      <c r="BM221" s="129" t="s">
        <v>411</v>
      </c>
    </row>
    <row r="222" spans="2:63" s="11" customFormat="1" ht="20.85" customHeight="1">
      <c r="B222" s="108"/>
      <c r="D222" s="109" t="s">
        <v>65</v>
      </c>
      <c r="E222" s="117" t="s">
        <v>412</v>
      </c>
      <c r="F222" s="117" t="s">
        <v>413</v>
      </c>
      <c r="I222" s="124"/>
      <c r="J222" s="118">
        <f>BK222</f>
        <v>0</v>
      </c>
      <c r="L222" s="108"/>
      <c r="M222" s="112"/>
      <c r="P222" s="113">
        <f>SUM(P223:P264)</f>
        <v>34.626380000000005</v>
      </c>
      <c r="R222" s="113">
        <f>SUM(R223:R264)</f>
        <v>0.09296</v>
      </c>
      <c r="T222" s="114">
        <f>SUM(T223:T264)</f>
        <v>0</v>
      </c>
      <c r="AR222" s="109" t="s">
        <v>76</v>
      </c>
      <c r="AT222" s="115" t="s">
        <v>65</v>
      </c>
      <c r="AU222" s="115" t="s">
        <v>76</v>
      </c>
      <c r="AY222" s="109" t="s">
        <v>133</v>
      </c>
      <c r="BK222" s="116">
        <f>SUM(BK223:BK264)</f>
        <v>0</v>
      </c>
    </row>
    <row r="223" spans="2:65" s="1" customFormat="1" ht="44.25" customHeight="1">
      <c r="B223" s="29"/>
      <c r="C223" s="119" t="s">
        <v>414</v>
      </c>
      <c r="D223" s="119" t="s">
        <v>138</v>
      </c>
      <c r="E223" s="120" t="s">
        <v>415</v>
      </c>
      <c r="F223" s="121" t="s">
        <v>416</v>
      </c>
      <c r="G223" s="122" t="s">
        <v>223</v>
      </c>
      <c r="H223" s="123">
        <v>100</v>
      </c>
      <c r="I223" s="124"/>
      <c r="J223" s="124">
        <f>ROUND(I223*H223,2)</f>
        <v>0</v>
      </c>
      <c r="K223" s="121" t="s">
        <v>152</v>
      </c>
      <c r="L223" s="29"/>
      <c r="M223" s="125" t="s">
        <v>17</v>
      </c>
      <c r="N223" s="126" t="s">
        <v>37</v>
      </c>
      <c r="O223" s="127">
        <v>0.07</v>
      </c>
      <c r="P223" s="127">
        <f>O223*H223</f>
        <v>7.000000000000001</v>
      </c>
      <c r="Q223" s="127">
        <v>0</v>
      </c>
      <c r="R223" s="127">
        <f>Q223*H223</f>
        <v>0</v>
      </c>
      <c r="S223" s="127">
        <v>0</v>
      </c>
      <c r="T223" s="128">
        <f>S223*H223</f>
        <v>0</v>
      </c>
      <c r="AR223" s="129" t="s">
        <v>143</v>
      </c>
      <c r="AT223" s="129" t="s">
        <v>138</v>
      </c>
      <c r="AU223" s="129" t="s">
        <v>144</v>
      </c>
      <c r="AY223" s="17" t="s">
        <v>133</v>
      </c>
      <c r="BE223" s="130">
        <f>IF(N223="základní",J223,0)</f>
        <v>0</v>
      </c>
      <c r="BF223" s="130">
        <f>IF(N223="snížená",J223,0)</f>
        <v>0</v>
      </c>
      <c r="BG223" s="130">
        <f>IF(N223="zákl. přenesená",J223,0)</f>
        <v>0</v>
      </c>
      <c r="BH223" s="130">
        <f>IF(N223="sníž. přenesená",J223,0)</f>
        <v>0</v>
      </c>
      <c r="BI223" s="130">
        <f>IF(N223="nulová",J223,0)</f>
        <v>0</v>
      </c>
      <c r="BJ223" s="17" t="s">
        <v>74</v>
      </c>
      <c r="BK223" s="130">
        <f>ROUND(I223*H223,2)</f>
        <v>0</v>
      </c>
      <c r="BL223" s="17" t="s">
        <v>143</v>
      </c>
      <c r="BM223" s="129" t="s">
        <v>417</v>
      </c>
    </row>
    <row r="224" spans="2:47" s="1" customFormat="1" ht="12">
      <c r="B224" s="29"/>
      <c r="D224" s="147" t="s">
        <v>172</v>
      </c>
      <c r="F224" s="148" t="s">
        <v>418</v>
      </c>
      <c r="I224" s="124"/>
      <c r="L224" s="29"/>
      <c r="M224" s="149"/>
      <c r="T224" s="50"/>
      <c r="AT224" s="17" t="s">
        <v>172</v>
      </c>
      <c r="AU224" s="17" t="s">
        <v>144</v>
      </c>
    </row>
    <row r="225" spans="2:65" s="1" customFormat="1" ht="24.2" customHeight="1">
      <c r="B225" s="29"/>
      <c r="C225" s="138" t="s">
        <v>419</v>
      </c>
      <c r="D225" s="138" t="s">
        <v>148</v>
      </c>
      <c r="E225" s="139" t="s">
        <v>420</v>
      </c>
      <c r="F225" s="140" t="s">
        <v>421</v>
      </c>
      <c r="G225" s="141" t="s">
        <v>223</v>
      </c>
      <c r="H225" s="142">
        <v>115</v>
      </c>
      <c r="I225" s="124"/>
      <c r="J225" s="143">
        <f>ROUND(I225*H225,2)</f>
        <v>0</v>
      </c>
      <c r="K225" s="140" t="s">
        <v>152</v>
      </c>
      <c r="L225" s="144"/>
      <c r="M225" s="145" t="s">
        <v>17</v>
      </c>
      <c r="N225" s="146" t="s">
        <v>37</v>
      </c>
      <c r="O225" s="127">
        <v>0</v>
      </c>
      <c r="P225" s="127">
        <f>O225*H225</f>
        <v>0</v>
      </c>
      <c r="Q225" s="127">
        <v>1E-05</v>
      </c>
      <c r="R225" s="127">
        <f>Q225*H225</f>
        <v>0.0011500000000000002</v>
      </c>
      <c r="S225" s="127">
        <v>0</v>
      </c>
      <c r="T225" s="128">
        <f>S225*H225</f>
        <v>0</v>
      </c>
      <c r="AR225" s="129" t="s">
        <v>153</v>
      </c>
      <c r="AT225" s="129" t="s">
        <v>148</v>
      </c>
      <c r="AU225" s="129" t="s">
        <v>144</v>
      </c>
      <c r="AY225" s="17" t="s">
        <v>133</v>
      </c>
      <c r="BE225" s="130">
        <f>IF(N225="základní",J225,0)</f>
        <v>0</v>
      </c>
      <c r="BF225" s="130">
        <f>IF(N225="snížená",J225,0)</f>
        <v>0</v>
      </c>
      <c r="BG225" s="130">
        <f>IF(N225="zákl. přenesená",J225,0)</f>
        <v>0</v>
      </c>
      <c r="BH225" s="130">
        <f>IF(N225="sníž. přenesená",J225,0)</f>
        <v>0</v>
      </c>
      <c r="BI225" s="130">
        <f>IF(N225="nulová",J225,0)</f>
        <v>0</v>
      </c>
      <c r="BJ225" s="17" t="s">
        <v>74</v>
      </c>
      <c r="BK225" s="130">
        <f>ROUND(I225*H225,2)</f>
        <v>0</v>
      </c>
      <c r="BL225" s="17" t="s">
        <v>143</v>
      </c>
      <c r="BM225" s="129" t="s">
        <v>422</v>
      </c>
    </row>
    <row r="226" spans="2:51" s="12" customFormat="1" ht="12">
      <c r="B226" s="131"/>
      <c r="D226" s="132" t="s">
        <v>146</v>
      </c>
      <c r="F226" s="134" t="s">
        <v>423</v>
      </c>
      <c r="H226" s="135">
        <v>115</v>
      </c>
      <c r="I226" s="124"/>
      <c r="L226" s="131"/>
      <c r="M226" s="136"/>
      <c r="T226" s="137"/>
      <c r="AT226" s="133" t="s">
        <v>146</v>
      </c>
      <c r="AU226" s="133" t="s">
        <v>144</v>
      </c>
      <c r="AV226" s="12" t="s">
        <v>76</v>
      </c>
      <c r="AW226" s="12" t="s">
        <v>4</v>
      </c>
      <c r="AX226" s="12" t="s">
        <v>74</v>
      </c>
      <c r="AY226" s="133" t="s">
        <v>133</v>
      </c>
    </row>
    <row r="227" spans="2:65" s="1" customFormat="1" ht="49.15" customHeight="1">
      <c r="B227" s="29"/>
      <c r="C227" s="119" t="s">
        <v>424</v>
      </c>
      <c r="D227" s="119" t="s">
        <v>138</v>
      </c>
      <c r="E227" s="120" t="s">
        <v>425</v>
      </c>
      <c r="F227" s="121" t="s">
        <v>426</v>
      </c>
      <c r="G227" s="122" t="s">
        <v>223</v>
      </c>
      <c r="H227" s="123">
        <v>100</v>
      </c>
      <c r="I227" s="124"/>
      <c r="J227" s="124">
        <f>ROUND(I227*H227,2)</f>
        <v>0</v>
      </c>
      <c r="K227" s="121" t="s">
        <v>152</v>
      </c>
      <c r="L227" s="29"/>
      <c r="M227" s="125" t="s">
        <v>17</v>
      </c>
      <c r="N227" s="126" t="s">
        <v>37</v>
      </c>
      <c r="O227" s="127">
        <v>0.098</v>
      </c>
      <c r="P227" s="127">
        <f>O227*H227</f>
        <v>9.8</v>
      </c>
      <c r="Q227" s="127">
        <v>0</v>
      </c>
      <c r="R227" s="127">
        <f>Q227*H227</f>
        <v>0</v>
      </c>
      <c r="S227" s="127">
        <v>0</v>
      </c>
      <c r="T227" s="128">
        <f>S227*H227</f>
        <v>0</v>
      </c>
      <c r="AR227" s="129" t="s">
        <v>143</v>
      </c>
      <c r="AT227" s="129" t="s">
        <v>138</v>
      </c>
      <c r="AU227" s="129" t="s">
        <v>144</v>
      </c>
      <c r="AY227" s="17" t="s">
        <v>133</v>
      </c>
      <c r="BE227" s="130">
        <f>IF(N227="základní",J227,0)</f>
        <v>0</v>
      </c>
      <c r="BF227" s="130">
        <f>IF(N227="snížená",J227,0)</f>
        <v>0</v>
      </c>
      <c r="BG227" s="130">
        <f>IF(N227="zákl. přenesená",J227,0)</f>
        <v>0</v>
      </c>
      <c r="BH227" s="130">
        <f>IF(N227="sníž. přenesená",J227,0)</f>
        <v>0</v>
      </c>
      <c r="BI227" s="130">
        <f>IF(N227="nulová",J227,0)</f>
        <v>0</v>
      </c>
      <c r="BJ227" s="17" t="s">
        <v>74</v>
      </c>
      <c r="BK227" s="130">
        <f>ROUND(I227*H227,2)</f>
        <v>0</v>
      </c>
      <c r="BL227" s="17" t="s">
        <v>143</v>
      </c>
      <c r="BM227" s="129" t="s">
        <v>427</v>
      </c>
    </row>
    <row r="228" spans="2:47" s="1" customFormat="1" ht="12">
      <c r="B228" s="29"/>
      <c r="D228" s="147" t="s">
        <v>172</v>
      </c>
      <c r="F228" s="148" t="s">
        <v>428</v>
      </c>
      <c r="I228" s="124"/>
      <c r="L228" s="29"/>
      <c r="M228" s="149"/>
      <c r="T228" s="50"/>
      <c r="AT228" s="17" t="s">
        <v>172</v>
      </c>
      <c r="AU228" s="17" t="s">
        <v>144</v>
      </c>
    </row>
    <row r="229" spans="2:51" s="12" customFormat="1" ht="12">
      <c r="B229" s="131"/>
      <c r="D229" s="132" t="s">
        <v>146</v>
      </c>
      <c r="E229" s="133" t="s">
        <v>17</v>
      </c>
      <c r="F229" s="134" t="s">
        <v>429</v>
      </c>
      <c r="H229" s="135">
        <v>100</v>
      </c>
      <c r="I229" s="124"/>
      <c r="L229" s="131"/>
      <c r="M229" s="136"/>
      <c r="T229" s="137"/>
      <c r="AT229" s="133" t="s">
        <v>146</v>
      </c>
      <c r="AU229" s="133" t="s">
        <v>144</v>
      </c>
      <c r="AV229" s="12" t="s">
        <v>76</v>
      </c>
      <c r="AW229" s="12" t="s">
        <v>28</v>
      </c>
      <c r="AX229" s="12" t="s">
        <v>74</v>
      </c>
      <c r="AY229" s="133" t="s">
        <v>133</v>
      </c>
    </row>
    <row r="230" spans="2:65" s="1" customFormat="1" ht="24.2" customHeight="1">
      <c r="B230" s="29"/>
      <c r="C230" s="138" t="s">
        <v>430</v>
      </c>
      <c r="D230" s="138" t="s">
        <v>148</v>
      </c>
      <c r="E230" s="139" t="s">
        <v>431</v>
      </c>
      <c r="F230" s="140" t="s">
        <v>432</v>
      </c>
      <c r="G230" s="141" t="s">
        <v>223</v>
      </c>
      <c r="H230" s="142">
        <v>115</v>
      </c>
      <c r="I230" s="124"/>
      <c r="J230" s="143">
        <f>ROUND(I230*H230,2)</f>
        <v>0</v>
      </c>
      <c r="K230" s="140" t="s">
        <v>152</v>
      </c>
      <c r="L230" s="144"/>
      <c r="M230" s="145" t="s">
        <v>17</v>
      </c>
      <c r="N230" s="146" t="s">
        <v>37</v>
      </c>
      <c r="O230" s="127">
        <v>0</v>
      </c>
      <c r="P230" s="127">
        <f>O230*H230</f>
        <v>0</v>
      </c>
      <c r="Q230" s="127">
        <v>0.00014</v>
      </c>
      <c r="R230" s="127">
        <f>Q230*H230</f>
        <v>0.0161</v>
      </c>
      <c r="S230" s="127">
        <v>0</v>
      </c>
      <c r="T230" s="128">
        <f>S230*H230</f>
        <v>0</v>
      </c>
      <c r="AR230" s="129" t="s">
        <v>153</v>
      </c>
      <c r="AT230" s="129" t="s">
        <v>148</v>
      </c>
      <c r="AU230" s="129" t="s">
        <v>144</v>
      </c>
      <c r="AY230" s="17" t="s">
        <v>133</v>
      </c>
      <c r="BE230" s="130">
        <f>IF(N230="základní",J230,0)</f>
        <v>0</v>
      </c>
      <c r="BF230" s="130">
        <f>IF(N230="snížená",J230,0)</f>
        <v>0</v>
      </c>
      <c r="BG230" s="130">
        <f>IF(N230="zákl. přenesená",J230,0)</f>
        <v>0</v>
      </c>
      <c r="BH230" s="130">
        <f>IF(N230="sníž. přenesená",J230,0)</f>
        <v>0</v>
      </c>
      <c r="BI230" s="130">
        <f>IF(N230="nulová",J230,0)</f>
        <v>0</v>
      </c>
      <c r="BJ230" s="17" t="s">
        <v>74</v>
      </c>
      <c r="BK230" s="130">
        <f>ROUND(I230*H230,2)</f>
        <v>0</v>
      </c>
      <c r="BL230" s="17" t="s">
        <v>143</v>
      </c>
      <c r="BM230" s="129" t="s">
        <v>433</v>
      </c>
    </row>
    <row r="231" spans="2:51" s="12" customFormat="1" ht="12">
      <c r="B231" s="131"/>
      <c r="D231" s="132" t="s">
        <v>146</v>
      </c>
      <c r="F231" s="134" t="s">
        <v>423</v>
      </c>
      <c r="H231" s="135">
        <v>115</v>
      </c>
      <c r="I231" s="124"/>
      <c r="L231" s="131"/>
      <c r="M231" s="136"/>
      <c r="T231" s="137"/>
      <c r="AT231" s="133" t="s">
        <v>146</v>
      </c>
      <c r="AU231" s="133" t="s">
        <v>144</v>
      </c>
      <c r="AV231" s="12" t="s">
        <v>76</v>
      </c>
      <c r="AW231" s="12" t="s">
        <v>4</v>
      </c>
      <c r="AX231" s="12" t="s">
        <v>74</v>
      </c>
      <c r="AY231" s="133" t="s">
        <v>133</v>
      </c>
    </row>
    <row r="232" spans="2:65" s="1" customFormat="1" ht="49.15" customHeight="1">
      <c r="B232" s="29"/>
      <c r="C232" s="119" t="s">
        <v>434</v>
      </c>
      <c r="D232" s="119" t="s">
        <v>138</v>
      </c>
      <c r="E232" s="120" t="s">
        <v>435</v>
      </c>
      <c r="F232" s="121" t="s">
        <v>436</v>
      </c>
      <c r="G232" s="122" t="s">
        <v>223</v>
      </c>
      <c r="H232" s="123">
        <v>20</v>
      </c>
      <c r="I232" s="124"/>
      <c r="J232" s="124">
        <f>ROUND(I232*H232,2)</f>
        <v>0</v>
      </c>
      <c r="K232" s="121" t="s">
        <v>152</v>
      </c>
      <c r="L232" s="29"/>
      <c r="M232" s="125" t="s">
        <v>17</v>
      </c>
      <c r="N232" s="126" t="s">
        <v>37</v>
      </c>
      <c r="O232" s="127">
        <v>0.104</v>
      </c>
      <c r="P232" s="127">
        <f>O232*H232</f>
        <v>2.08</v>
      </c>
      <c r="Q232" s="127">
        <v>0</v>
      </c>
      <c r="R232" s="127">
        <f>Q232*H232</f>
        <v>0</v>
      </c>
      <c r="S232" s="127">
        <v>0</v>
      </c>
      <c r="T232" s="128">
        <f>S232*H232</f>
        <v>0</v>
      </c>
      <c r="AR232" s="129" t="s">
        <v>143</v>
      </c>
      <c r="AT232" s="129" t="s">
        <v>138</v>
      </c>
      <c r="AU232" s="129" t="s">
        <v>144</v>
      </c>
      <c r="AY232" s="17" t="s">
        <v>133</v>
      </c>
      <c r="BE232" s="130">
        <f>IF(N232="základní",J232,0)</f>
        <v>0</v>
      </c>
      <c r="BF232" s="130">
        <f>IF(N232="snížená",J232,0)</f>
        <v>0</v>
      </c>
      <c r="BG232" s="130">
        <f>IF(N232="zákl. přenesená",J232,0)</f>
        <v>0</v>
      </c>
      <c r="BH232" s="130">
        <f>IF(N232="sníž. přenesená",J232,0)</f>
        <v>0</v>
      </c>
      <c r="BI232" s="130">
        <f>IF(N232="nulová",J232,0)</f>
        <v>0</v>
      </c>
      <c r="BJ232" s="17" t="s">
        <v>74</v>
      </c>
      <c r="BK232" s="130">
        <f>ROUND(I232*H232,2)</f>
        <v>0</v>
      </c>
      <c r="BL232" s="17" t="s">
        <v>143</v>
      </c>
      <c r="BM232" s="129" t="s">
        <v>437</v>
      </c>
    </row>
    <row r="233" spans="2:47" s="1" customFormat="1" ht="12">
      <c r="B233" s="29"/>
      <c r="D233" s="147" t="s">
        <v>172</v>
      </c>
      <c r="F233" s="148" t="s">
        <v>438</v>
      </c>
      <c r="I233" s="124"/>
      <c r="L233" s="29"/>
      <c r="M233" s="149"/>
      <c r="T233" s="50"/>
      <c r="AT233" s="17" t="s">
        <v>172</v>
      </c>
      <c r="AU233" s="17" t="s">
        <v>144</v>
      </c>
    </row>
    <row r="234" spans="2:65" s="1" customFormat="1" ht="24.2" customHeight="1">
      <c r="B234" s="29"/>
      <c r="C234" s="138" t="s">
        <v>439</v>
      </c>
      <c r="D234" s="138" t="s">
        <v>148</v>
      </c>
      <c r="E234" s="139" t="s">
        <v>440</v>
      </c>
      <c r="F234" s="140" t="s">
        <v>441</v>
      </c>
      <c r="G234" s="141" t="s">
        <v>223</v>
      </c>
      <c r="H234" s="142">
        <v>23</v>
      </c>
      <c r="I234" s="124"/>
      <c r="J234" s="143">
        <f>ROUND(I234*H234,2)</f>
        <v>0</v>
      </c>
      <c r="K234" s="140" t="s">
        <v>152</v>
      </c>
      <c r="L234" s="144"/>
      <c r="M234" s="145" t="s">
        <v>17</v>
      </c>
      <c r="N234" s="146" t="s">
        <v>37</v>
      </c>
      <c r="O234" s="127">
        <v>0</v>
      </c>
      <c r="P234" s="127">
        <f>O234*H234</f>
        <v>0</v>
      </c>
      <c r="Q234" s="127">
        <v>0.00034</v>
      </c>
      <c r="R234" s="127">
        <f>Q234*H234</f>
        <v>0.00782</v>
      </c>
      <c r="S234" s="127">
        <v>0</v>
      </c>
      <c r="T234" s="128">
        <f>S234*H234</f>
        <v>0</v>
      </c>
      <c r="AR234" s="129" t="s">
        <v>153</v>
      </c>
      <c r="AT234" s="129" t="s">
        <v>148</v>
      </c>
      <c r="AU234" s="129" t="s">
        <v>144</v>
      </c>
      <c r="AY234" s="17" t="s">
        <v>133</v>
      </c>
      <c r="BE234" s="130">
        <f>IF(N234="základní",J234,0)</f>
        <v>0</v>
      </c>
      <c r="BF234" s="130">
        <f>IF(N234="snížená",J234,0)</f>
        <v>0</v>
      </c>
      <c r="BG234" s="130">
        <f>IF(N234="zákl. přenesená",J234,0)</f>
        <v>0</v>
      </c>
      <c r="BH234" s="130">
        <f>IF(N234="sníž. přenesená",J234,0)</f>
        <v>0</v>
      </c>
      <c r="BI234" s="130">
        <f>IF(N234="nulová",J234,0)</f>
        <v>0</v>
      </c>
      <c r="BJ234" s="17" t="s">
        <v>74</v>
      </c>
      <c r="BK234" s="130">
        <f>ROUND(I234*H234,2)</f>
        <v>0</v>
      </c>
      <c r="BL234" s="17" t="s">
        <v>143</v>
      </c>
      <c r="BM234" s="129" t="s">
        <v>442</v>
      </c>
    </row>
    <row r="235" spans="2:51" s="12" customFormat="1" ht="12">
      <c r="B235" s="131"/>
      <c r="D235" s="132" t="s">
        <v>146</v>
      </c>
      <c r="F235" s="134" t="s">
        <v>443</v>
      </c>
      <c r="H235" s="135">
        <v>23</v>
      </c>
      <c r="I235" s="124"/>
      <c r="L235" s="131"/>
      <c r="M235" s="136"/>
      <c r="T235" s="137"/>
      <c r="AT235" s="133" t="s">
        <v>146</v>
      </c>
      <c r="AU235" s="133" t="s">
        <v>144</v>
      </c>
      <c r="AV235" s="12" t="s">
        <v>76</v>
      </c>
      <c r="AW235" s="12" t="s">
        <v>4</v>
      </c>
      <c r="AX235" s="12" t="s">
        <v>74</v>
      </c>
      <c r="AY235" s="133" t="s">
        <v>133</v>
      </c>
    </row>
    <row r="236" spans="2:65" s="1" customFormat="1" ht="33" customHeight="1">
      <c r="B236" s="29"/>
      <c r="C236" s="119" t="s">
        <v>444</v>
      </c>
      <c r="D236" s="119" t="s">
        <v>138</v>
      </c>
      <c r="E236" s="120" t="s">
        <v>445</v>
      </c>
      <c r="F236" s="121" t="s">
        <v>446</v>
      </c>
      <c r="G236" s="122" t="s">
        <v>273</v>
      </c>
      <c r="H236" s="123">
        <v>1</v>
      </c>
      <c r="I236" s="124"/>
      <c r="J236" s="124">
        <f aca="true" t="shared" si="0" ref="J236:J242">ROUND(I236*H236,2)</f>
        <v>0</v>
      </c>
      <c r="K236" s="121" t="s">
        <v>142</v>
      </c>
      <c r="L236" s="29"/>
      <c r="M236" s="125" t="s">
        <v>17</v>
      </c>
      <c r="N236" s="126" t="s">
        <v>37</v>
      </c>
      <c r="O236" s="127">
        <v>0.506</v>
      </c>
      <c r="P236" s="127">
        <f aca="true" t="shared" si="1" ref="P236:P242">O236*H236</f>
        <v>0.506</v>
      </c>
      <c r="Q236" s="127">
        <v>0</v>
      </c>
      <c r="R236" s="127">
        <f aca="true" t="shared" si="2" ref="R236:R242">Q236*H236</f>
        <v>0</v>
      </c>
      <c r="S236" s="127">
        <v>0</v>
      </c>
      <c r="T236" s="128">
        <f aca="true" t="shared" si="3" ref="T236:T242">S236*H236</f>
        <v>0</v>
      </c>
      <c r="AR236" s="129" t="s">
        <v>143</v>
      </c>
      <c r="AT236" s="129" t="s">
        <v>138</v>
      </c>
      <c r="AU236" s="129" t="s">
        <v>144</v>
      </c>
      <c r="AY236" s="17" t="s">
        <v>133</v>
      </c>
      <c r="BE236" s="130">
        <f aca="true" t="shared" si="4" ref="BE236:BE242">IF(N236="základní",J236,0)</f>
        <v>0</v>
      </c>
      <c r="BF236" s="130">
        <f aca="true" t="shared" si="5" ref="BF236:BF242">IF(N236="snížená",J236,0)</f>
        <v>0</v>
      </c>
      <c r="BG236" s="130">
        <f aca="true" t="shared" si="6" ref="BG236:BG242">IF(N236="zákl. přenesená",J236,0)</f>
        <v>0</v>
      </c>
      <c r="BH236" s="130">
        <f aca="true" t="shared" si="7" ref="BH236:BH242">IF(N236="sníž. přenesená",J236,0)</f>
        <v>0</v>
      </c>
      <c r="BI236" s="130">
        <f aca="true" t="shared" si="8" ref="BI236:BI242">IF(N236="nulová",J236,0)</f>
        <v>0</v>
      </c>
      <c r="BJ236" s="17" t="s">
        <v>74</v>
      </c>
      <c r="BK236" s="130">
        <f aca="true" t="shared" si="9" ref="BK236:BK242">ROUND(I236*H236,2)</f>
        <v>0</v>
      </c>
      <c r="BL236" s="17" t="s">
        <v>143</v>
      </c>
      <c r="BM236" s="129" t="s">
        <v>447</v>
      </c>
    </row>
    <row r="237" spans="2:65" s="1" customFormat="1" ht="24.2" customHeight="1">
      <c r="B237" s="29"/>
      <c r="C237" s="138" t="s">
        <v>448</v>
      </c>
      <c r="D237" s="138" t="s">
        <v>148</v>
      </c>
      <c r="E237" s="139" t="s">
        <v>449</v>
      </c>
      <c r="F237" s="140" t="s">
        <v>450</v>
      </c>
      <c r="G237" s="141" t="s">
        <v>273</v>
      </c>
      <c r="H237" s="142">
        <v>1</v>
      </c>
      <c r="I237" s="124"/>
      <c r="J237" s="143">
        <f t="shared" si="0"/>
        <v>0</v>
      </c>
      <c r="K237" s="140" t="s">
        <v>152</v>
      </c>
      <c r="L237" s="144"/>
      <c r="M237" s="145" t="s">
        <v>17</v>
      </c>
      <c r="N237" s="146" t="s">
        <v>37</v>
      </c>
      <c r="O237" s="127">
        <v>0</v>
      </c>
      <c r="P237" s="127">
        <f t="shared" si="1"/>
        <v>0</v>
      </c>
      <c r="Q237" s="127">
        <v>0.00162</v>
      </c>
      <c r="R237" s="127">
        <f t="shared" si="2"/>
        <v>0.00162</v>
      </c>
      <c r="S237" s="127">
        <v>0</v>
      </c>
      <c r="T237" s="128">
        <f t="shared" si="3"/>
        <v>0</v>
      </c>
      <c r="AR237" s="129" t="s">
        <v>153</v>
      </c>
      <c r="AT237" s="129" t="s">
        <v>148</v>
      </c>
      <c r="AU237" s="129" t="s">
        <v>144</v>
      </c>
      <c r="AY237" s="17" t="s">
        <v>133</v>
      </c>
      <c r="BE237" s="130">
        <f t="shared" si="4"/>
        <v>0</v>
      </c>
      <c r="BF237" s="130">
        <f t="shared" si="5"/>
        <v>0</v>
      </c>
      <c r="BG237" s="130">
        <f t="shared" si="6"/>
        <v>0</v>
      </c>
      <c r="BH237" s="130">
        <f t="shared" si="7"/>
        <v>0</v>
      </c>
      <c r="BI237" s="130">
        <f t="shared" si="8"/>
        <v>0</v>
      </c>
      <c r="BJ237" s="17" t="s">
        <v>74</v>
      </c>
      <c r="BK237" s="130">
        <f t="shared" si="9"/>
        <v>0</v>
      </c>
      <c r="BL237" s="17" t="s">
        <v>143</v>
      </c>
      <c r="BM237" s="129" t="s">
        <v>451</v>
      </c>
    </row>
    <row r="238" spans="2:65" s="1" customFormat="1" ht="37.9" customHeight="1">
      <c r="B238" s="29"/>
      <c r="C238" s="119" t="s">
        <v>452</v>
      </c>
      <c r="D238" s="119" t="s">
        <v>138</v>
      </c>
      <c r="E238" s="120" t="s">
        <v>453</v>
      </c>
      <c r="F238" s="121" t="s">
        <v>454</v>
      </c>
      <c r="G238" s="122" t="s">
        <v>273</v>
      </c>
      <c r="H238" s="123">
        <v>5</v>
      </c>
      <c r="I238" s="124"/>
      <c r="J238" s="124">
        <f t="shared" si="0"/>
        <v>0</v>
      </c>
      <c r="K238" s="121" t="s">
        <v>142</v>
      </c>
      <c r="L238" s="29"/>
      <c r="M238" s="125" t="s">
        <v>17</v>
      </c>
      <c r="N238" s="126" t="s">
        <v>37</v>
      </c>
      <c r="O238" s="127">
        <v>0.306</v>
      </c>
      <c r="P238" s="127">
        <f t="shared" si="1"/>
        <v>1.53</v>
      </c>
      <c r="Q238" s="127">
        <v>0</v>
      </c>
      <c r="R238" s="127">
        <f t="shared" si="2"/>
        <v>0</v>
      </c>
      <c r="S238" s="127">
        <v>0</v>
      </c>
      <c r="T238" s="128">
        <f t="shared" si="3"/>
        <v>0</v>
      </c>
      <c r="AR238" s="129" t="s">
        <v>143</v>
      </c>
      <c r="AT238" s="129" t="s">
        <v>138</v>
      </c>
      <c r="AU238" s="129" t="s">
        <v>144</v>
      </c>
      <c r="AY238" s="17" t="s">
        <v>133</v>
      </c>
      <c r="BE238" s="130">
        <f t="shared" si="4"/>
        <v>0</v>
      </c>
      <c r="BF238" s="130">
        <f t="shared" si="5"/>
        <v>0</v>
      </c>
      <c r="BG238" s="130">
        <f t="shared" si="6"/>
        <v>0</v>
      </c>
      <c r="BH238" s="130">
        <f t="shared" si="7"/>
        <v>0</v>
      </c>
      <c r="BI238" s="130">
        <f t="shared" si="8"/>
        <v>0</v>
      </c>
      <c r="BJ238" s="17" t="s">
        <v>74</v>
      </c>
      <c r="BK238" s="130">
        <f t="shared" si="9"/>
        <v>0</v>
      </c>
      <c r="BL238" s="17" t="s">
        <v>143</v>
      </c>
      <c r="BM238" s="129" t="s">
        <v>455</v>
      </c>
    </row>
    <row r="239" spans="2:65" s="1" customFormat="1" ht="24.2" customHeight="1">
      <c r="B239" s="29"/>
      <c r="C239" s="138" t="s">
        <v>456</v>
      </c>
      <c r="D239" s="138" t="s">
        <v>148</v>
      </c>
      <c r="E239" s="139" t="s">
        <v>457</v>
      </c>
      <c r="F239" s="140" t="s">
        <v>458</v>
      </c>
      <c r="G239" s="141" t="s">
        <v>273</v>
      </c>
      <c r="H239" s="142">
        <v>5</v>
      </c>
      <c r="I239" s="124"/>
      <c r="J239" s="143">
        <f t="shared" si="0"/>
        <v>0</v>
      </c>
      <c r="K239" s="140" t="s">
        <v>152</v>
      </c>
      <c r="L239" s="144"/>
      <c r="M239" s="145" t="s">
        <v>17</v>
      </c>
      <c r="N239" s="146" t="s">
        <v>37</v>
      </c>
      <c r="O239" s="127">
        <v>0</v>
      </c>
      <c r="P239" s="127">
        <f t="shared" si="1"/>
        <v>0</v>
      </c>
      <c r="Q239" s="127">
        <v>9E-05</v>
      </c>
      <c r="R239" s="127">
        <f t="shared" si="2"/>
        <v>0.00045000000000000004</v>
      </c>
      <c r="S239" s="127">
        <v>0</v>
      </c>
      <c r="T239" s="128">
        <f t="shared" si="3"/>
        <v>0</v>
      </c>
      <c r="AR239" s="129" t="s">
        <v>153</v>
      </c>
      <c r="AT239" s="129" t="s">
        <v>148</v>
      </c>
      <c r="AU239" s="129" t="s">
        <v>144</v>
      </c>
      <c r="AY239" s="17" t="s">
        <v>133</v>
      </c>
      <c r="BE239" s="130">
        <f t="shared" si="4"/>
        <v>0</v>
      </c>
      <c r="BF239" s="130">
        <f t="shared" si="5"/>
        <v>0</v>
      </c>
      <c r="BG239" s="130">
        <f t="shared" si="6"/>
        <v>0</v>
      </c>
      <c r="BH239" s="130">
        <f t="shared" si="7"/>
        <v>0</v>
      </c>
      <c r="BI239" s="130">
        <f t="shared" si="8"/>
        <v>0</v>
      </c>
      <c r="BJ239" s="17" t="s">
        <v>74</v>
      </c>
      <c r="BK239" s="130">
        <f t="shared" si="9"/>
        <v>0</v>
      </c>
      <c r="BL239" s="17" t="s">
        <v>143</v>
      </c>
      <c r="BM239" s="129" t="s">
        <v>459</v>
      </c>
    </row>
    <row r="240" spans="2:65" s="1" customFormat="1" ht="44.25" customHeight="1">
      <c r="B240" s="29"/>
      <c r="C240" s="119" t="s">
        <v>460</v>
      </c>
      <c r="D240" s="119" t="s">
        <v>138</v>
      </c>
      <c r="E240" s="120" t="s">
        <v>461</v>
      </c>
      <c r="F240" s="121" t="s">
        <v>462</v>
      </c>
      <c r="G240" s="122" t="s">
        <v>273</v>
      </c>
      <c r="H240" s="123">
        <v>2</v>
      </c>
      <c r="I240" s="124"/>
      <c r="J240" s="124">
        <f t="shared" si="0"/>
        <v>0</v>
      </c>
      <c r="K240" s="121" t="s">
        <v>142</v>
      </c>
      <c r="L240" s="29"/>
      <c r="M240" s="125" t="s">
        <v>17</v>
      </c>
      <c r="N240" s="126" t="s">
        <v>37</v>
      </c>
      <c r="O240" s="127">
        <v>0.39</v>
      </c>
      <c r="P240" s="127">
        <f t="shared" si="1"/>
        <v>0.78</v>
      </c>
      <c r="Q240" s="127">
        <v>0</v>
      </c>
      <c r="R240" s="127">
        <f t="shared" si="2"/>
        <v>0</v>
      </c>
      <c r="S240" s="127">
        <v>0</v>
      </c>
      <c r="T240" s="128">
        <f t="shared" si="3"/>
        <v>0</v>
      </c>
      <c r="AR240" s="129" t="s">
        <v>143</v>
      </c>
      <c r="AT240" s="129" t="s">
        <v>138</v>
      </c>
      <c r="AU240" s="129" t="s">
        <v>144</v>
      </c>
      <c r="AY240" s="17" t="s">
        <v>133</v>
      </c>
      <c r="BE240" s="130">
        <f t="shared" si="4"/>
        <v>0</v>
      </c>
      <c r="BF240" s="130">
        <f t="shared" si="5"/>
        <v>0</v>
      </c>
      <c r="BG240" s="130">
        <f t="shared" si="6"/>
        <v>0</v>
      </c>
      <c r="BH240" s="130">
        <f t="shared" si="7"/>
        <v>0</v>
      </c>
      <c r="BI240" s="130">
        <f t="shared" si="8"/>
        <v>0</v>
      </c>
      <c r="BJ240" s="17" t="s">
        <v>74</v>
      </c>
      <c r="BK240" s="130">
        <f t="shared" si="9"/>
        <v>0</v>
      </c>
      <c r="BL240" s="17" t="s">
        <v>143</v>
      </c>
      <c r="BM240" s="129" t="s">
        <v>463</v>
      </c>
    </row>
    <row r="241" spans="2:65" s="1" customFormat="1" ht="24.2" customHeight="1">
      <c r="B241" s="29"/>
      <c r="C241" s="138" t="s">
        <v>464</v>
      </c>
      <c r="D241" s="138" t="s">
        <v>148</v>
      </c>
      <c r="E241" s="139" t="s">
        <v>465</v>
      </c>
      <c r="F241" s="140" t="s">
        <v>466</v>
      </c>
      <c r="G241" s="141" t="s">
        <v>273</v>
      </c>
      <c r="H241" s="142">
        <v>2</v>
      </c>
      <c r="I241" s="124"/>
      <c r="J241" s="143">
        <f t="shared" si="0"/>
        <v>0</v>
      </c>
      <c r="K241" s="140" t="s">
        <v>152</v>
      </c>
      <c r="L241" s="144"/>
      <c r="M241" s="145" t="s">
        <v>17</v>
      </c>
      <c r="N241" s="146" t="s">
        <v>37</v>
      </c>
      <c r="O241" s="127">
        <v>0</v>
      </c>
      <c r="P241" s="127">
        <f t="shared" si="1"/>
        <v>0</v>
      </c>
      <c r="Q241" s="127">
        <v>0.00012</v>
      </c>
      <c r="R241" s="127">
        <f t="shared" si="2"/>
        <v>0.00024</v>
      </c>
      <c r="S241" s="127">
        <v>0</v>
      </c>
      <c r="T241" s="128">
        <f t="shared" si="3"/>
        <v>0</v>
      </c>
      <c r="AR241" s="129" t="s">
        <v>153</v>
      </c>
      <c r="AT241" s="129" t="s">
        <v>148</v>
      </c>
      <c r="AU241" s="129" t="s">
        <v>144</v>
      </c>
      <c r="AY241" s="17" t="s">
        <v>133</v>
      </c>
      <c r="BE241" s="130">
        <f t="shared" si="4"/>
        <v>0</v>
      </c>
      <c r="BF241" s="130">
        <f t="shared" si="5"/>
        <v>0</v>
      </c>
      <c r="BG241" s="130">
        <f t="shared" si="6"/>
        <v>0</v>
      </c>
      <c r="BH241" s="130">
        <f t="shared" si="7"/>
        <v>0</v>
      </c>
      <c r="BI241" s="130">
        <f t="shared" si="8"/>
        <v>0</v>
      </c>
      <c r="BJ241" s="17" t="s">
        <v>74</v>
      </c>
      <c r="BK241" s="130">
        <f t="shared" si="9"/>
        <v>0</v>
      </c>
      <c r="BL241" s="17" t="s">
        <v>143</v>
      </c>
      <c r="BM241" s="129" t="s">
        <v>467</v>
      </c>
    </row>
    <row r="242" spans="2:65" s="1" customFormat="1" ht="44.25" customHeight="1">
      <c r="B242" s="29"/>
      <c r="C242" s="119" t="s">
        <v>468</v>
      </c>
      <c r="D242" s="119" t="s">
        <v>138</v>
      </c>
      <c r="E242" s="120" t="s">
        <v>469</v>
      </c>
      <c r="F242" s="121" t="s">
        <v>470</v>
      </c>
      <c r="G242" s="122" t="s">
        <v>273</v>
      </c>
      <c r="H242" s="123">
        <v>2</v>
      </c>
      <c r="I242" s="124"/>
      <c r="J242" s="124">
        <f t="shared" si="0"/>
        <v>0</v>
      </c>
      <c r="K242" s="121" t="s">
        <v>152</v>
      </c>
      <c r="L242" s="29"/>
      <c r="M242" s="125" t="s">
        <v>17</v>
      </c>
      <c r="N242" s="126" t="s">
        <v>37</v>
      </c>
      <c r="O242" s="127">
        <v>0.411</v>
      </c>
      <c r="P242" s="127">
        <f t="shared" si="1"/>
        <v>0.822</v>
      </c>
      <c r="Q242" s="127">
        <v>0</v>
      </c>
      <c r="R242" s="127">
        <f t="shared" si="2"/>
        <v>0</v>
      </c>
      <c r="S242" s="127">
        <v>0</v>
      </c>
      <c r="T242" s="128">
        <f t="shared" si="3"/>
        <v>0</v>
      </c>
      <c r="AR242" s="129" t="s">
        <v>143</v>
      </c>
      <c r="AT242" s="129" t="s">
        <v>138</v>
      </c>
      <c r="AU242" s="129" t="s">
        <v>144</v>
      </c>
      <c r="AY242" s="17" t="s">
        <v>133</v>
      </c>
      <c r="BE242" s="130">
        <f t="shared" si="4"/>
        <v>0</v>
      </c>
      <c r="BF242" s="130">
        <f t="shared" si="5"/>
        <v>0</v>
      </c>
      <c r="BG242" s="130">
        <f t="shared" si="6"/>
        <v>0</v>
      </c>
      <c r="BH242" s="130">
        <f t="shared" si="7"/>
        <v>0</v>
      </c>
      <c r="BI242" s="130">
        <f t="shared" si="8"/>
        <v>0</v>
      </c>
      <c r="BJ242" s="17" t="s">
        <v>74</v>
      </c>
      <c r="BK242" s="130">
        <f t="shared" si="9"/>
        <v>0</v>
      </c>
      <c r="BL242" s="17" t="s">
        <v>143</v>
      </c>
      <c r="BM242" s="129" t="s">
        <v>471</v>
      </c>
    </row>
    <row r="243" spans="2:47" s="1" customFormat="1" ht="12">
      <c r="B243" s="29"/>
      <c r="D243" s="147" t="s">
        <v>172</v>
      </c>
      <c r="F243" s="148" t="s">
        <v>472</v>
      </c>
      <c r="I243" s="124"/>
      <c r="L243" s="29"/>
      <c r="M243" s="149"/>
      <c r="T243" s="50"/>
      <c r="AT243" s="17" t="s">
        <v>172</v>
      </c>
      <c r="AU243" s="17" t="s">
        <v>144</v>
      </c>
    </row>
    <row r="244" spans="2:65" s="1" customFormat="1" ht="24.2" customHeight="1">
      <c r="B244" s="29"/>
      <c r="C244" s="138" t="s">
        <v>473</v>
      </c>
      <c r="D244" s="138" t="s">
        <v>148</v>
      </c>
      <c r="E244" s="139" t="s">
        <v>474</v>
      </c>
      <c r="F244" s="140" t="s">
        <v>475</v>
      </c>
      <c r="G244" s="141" t="s">
        <v>273</v>
      </c>
      <c r="H244" s="142">
        <v>2</v>
      </c>
      <c r="I244" s="124"/>
      <c r="J244" s="143">
        <f>ROUND(I244*H244,2)</f>
        <v>0</v>
      </c>
      <c r="K244" s="140" t="s">
        <v>152</v>
      </c>
      <c r="L244" s="144"/>
      <c r="M244" s="145" t="s">
        <v>17</v>
      </c>
      <c r="N244" s="146" t="s">
        <v>37</v>
      </c>
      <c r="O244" s="127">
        <v>0</v>
      </c>
      <c r="P244" s="127">
        <f>O244*H244</f>
        <v>0</v>
      </c>
      <c r="Q244" s="127">
        <v>9E-05</v>
      </c>
      <c r="R244" s="127">
        <f>Q244*H244</f>
        <v>0.00018</v>
      </c>
      <c r="S244" s="127">
        <v>0</v>
      </c>
      <c r="T244" s="128">
        <f>S244*H244</f>
        <v>0</v>
      </c>
      <c r="AR244" s="129" t="s">
        <v>153</v>
      </c>
      <c r="AT244" s="129" t="s">
        <v>148</v>
      </c>
      <c r="AU244" s="129" t="s">
        <v>144</v>
      </c>
      <c r="AY244" s="17" t="s">
        <v>133</v>
      </c>
      <c r="BE244" s="130">
        <f>IF(N244="základní",J244,0)</f>
        <v>0</v>
      </c>
      <c r="BF244" s="130">
        <f>IF(N244="snížená",J244,0)</f>
        <v>0</v>
      </c>
      <c r="BG244" s="130">
        <f>IF(N244="zákl. přenesená",J244,0)</f>
        <v>0</v>
      </c>
      <c r="BH244" s="130">
        <f>IF(N244="sníž. přenesená",J244,0)</f>
        <v>0</v>
      </c>
      <c r="BI244" s="130">
        <f>IF(N244="nulová",J244,0)</f>
        <v>0</v>
      </c>
      <c r="BJ244" s="17" t="s">
        <v>74</v>
      </c>
      <c r="BK244" s="130">
        <f>ROUND(I244*H244,2)</f>
        <v>0</v>
      </c>
      <c r="BL244" s="17" t="s">
        <v>143</v>
      </c>
      <c r="BM244" s="129" t="s">
        <v>476</v>
      </c>
    </row>
    <row r="245" spans="2:65" s="1" customFormat="1" ht="24.2" customHeight="1">
      <c r="B245" s="29"/>
      <c r="C245" s="119" t="s">
        <v>477</v>
      </c>
      <c r="D245" s="119" t="s">
        <v>138</v>
      </c>
      <c r="E245" s="120" t="s">
        <v>478</v>
      </c>
      <c r="F245" s="121" t="s">
        <v>479</v>
      </c>
      <c r="G245" s="122" t="s">
        <v>273</v>
      </c>
      <c r="H245" s="123">
        <v>1</v>
      </c>
      <c r="I245" s="124"/>
      <c r="J245" s="124">
        <f>ROUND(I245*H245,2)</f>
        <v>0</v>
      </c>
      <c r="K245" s="121" t="s">
        <v>152</v>
      </c>
      <c r="L245" s="29"/>
      <c r="M245" s="125" t="s">
        <v>17</v>
      </c>
      <c r="N245" s="126" t="s">
        <v>37</v>
      </c>
      <c r="O245" s="127">
        <v>0.802</v>
      </c>
      <c r="P245" s="127">
        <f>O245*H245</f>
        <v>0.802</v>
      </c>
      <c r="Q245" s="127">
        <v>0</v>
      </c>
      <c r="R245" s="127">
        <f>Q245*H245</f>
        <v>0</v>
      </c>
      <c r="S245" s="127">
        <v>0</v>
      </c>
      <c r="T245" s="128">
        <f>S245*H245</f>
        <v>0</v>
      </c>
      <c r="AR245" s="129" t="s">
        <v>143</v>
      </c>
      <c r="AT245" s="129" t="s">
        <v>138</v>
      </c>
      <c r="AU245" s="129" t="s">
        <v>144</v>
      </c>
      <c r="AY245" s="17" t="s">
        <v>133</v>
      </c>
      <c r="BE245" s="130">
        <f>IF(N245="základní",J245,0)</f>
        <v>0</v>
      </c>
      <c r="BF245" s="130">
        <f>IF(N245="snížená",J245,0)</f>
        <v>0</v>
      </c>
      <c r="BG245" s="130">
        <f>IF(N245="zákl. přenesená",J245,0)</f>
        <v>0</v>
      </c>
      <c r="BH245" s="130">
        <f>IF(N245="sníž. přenesená",J245,0)</f>
        <v>0</v>
      </c>
      <c r="BI245" s="130">
        <f>IF(N245="nulová",J245,0)</f>
        <v>0</v>
      </c>
      <c r="BJ245" s="17" t="s">
        <v>74</v>
      </c>
      <c r="BK245" s="130">
        <f>ROUND(I245*H245,2)</f>
        <v>0</v>
      </c>
      <c r="BL245" s="17" t="s">
        <v>143</v>
      </c>
      <c r="BM245" s="129" t="s">
        <v>480</v>
      </c>
    </row>
    <row r="246" spans="2:47" s="1" customFormat="1" ht="12">
      <c r="B246" s="29"/>
      <c r="D246" s="147" t="s">
        <v>172</v>
      </c>
      <c r="F246" s="148" t="s">
        <v>481</v>
      </c>
      <c r="I246" s="124"/>
      <c r="L246" s="29"/>
      <c r="M246" s="149"/>
      <c r="T246" s="50"/>
      <c r="AT246" s="17" t="s">
        <v>172</v>
      </c>
      <c r="AU246" s="17" t="s">
        <v>144</v>
      </c>
    </row>
    <row r="247" spans="2:65" s="1" customFormat="1" ht="16.5" customHeight="1">
      <c r="B247" s="29"/>
      <c r="C247" s="138" t="s">
        <v>482</v>
      </c>
      <c r="D247" s="138" t="s">
        <v>148</v>
      </c>
      <c r="E247" s="139" t="s">
        <v>483</v>
      </c>
      <c r="F247" s="140" t="s">
        <v>484</v>
      </c>
      <c r="G247" s="141" t="s">
        <v>17</v>
      </c>
      <c r="H247" s="142">
        <v>1</v>
      </c>
      <c r="I247" s="124"/>
      <c r="J247" s="143">
        <f>ROUND(I247*H247,2)</f>
        <v>0</v>
      </c>
      <c r="K247" s="140" t="s">
        <v>17</v>
      </c>
      <c r="L247" s="144"/>
      <c r="M247" s="145" t="s">
        <v>17</v>
      </c>
      <c r="N247" s="146" t="s">
        <v>37</v>
      </c>
      <c r="O247" s="127">
        <v>0</v>
      </c>
      <c r="P247" s="127">
        <f>O247*H247</f>
        <v>0</v>
      </c>
      <c r="Q247" s="127">
        <v>0</v>
      </c>
      <c r="R247" s="127">
        <f>Q247*H247</f>
        <v>0</v>
      </c>
      <c r="S247" s="127">
        <v>0</v>
      </c>
      <c r="T247" s="128">
        <f>S247*H247</f>
        <v>0</v>
      </c>
      <c r="AR247" s="129" t="s">
        <v>153</v>
      </c>
      <c r="AT247" s="129" t="s">
        <v>148</v>
      </c>
      <c r="AU247" s="129" t="s">
        <v>144</v>
      </c>
      <c r="AY247" s="17" t="s">
        <v>133</v>
      </c>
      <c r="BE247" s="130">
        <f>IF(N247="základní",J247,0)</f>
        <v>0</v>
      </c>
      <c r="BF247" s="130">
        <f>IF(N247="snížená",J247,0)</f>
        <v>0</v>
      </c>
      <c r="BG247" s="130">
        <f>IF(N247="zákl. přenesená",J247,0)</f>
        <v>0</v>
      </c>
      <c r="BH247" s="130">
        <f>IF(N247="sníž. přenesená",J247,0)</f>
        <v>0</v>
      </c>
      <c r="BI247" s="130">
        <f>IF(N247="nulová",J247,0)</f>
        <v>0</v>
      </c>
      <c r="BJ247" s="17" t="s">
        <v>74</v>
      </c>
      <c r="BK247" s="130">
        <f>ROUND(I247*H247,2)</f>
        <v>0</v>
      </c>
      <c r="BL247" s="17" t="s">
        <v>143</v>
      </c>
      <c r="BM247" s="129" t="s">
        <v>485</v>
      </c>
    </row>
    <row r="248" spans="2:65" s="1" customFormat="1" ht="37.9" customHeight="1">
      <c r="B248" s="29"/>
      <c r="C248" s="119" t="s">
        <v>486</v>
      </c>
      <c r="D248" s="119" t="s">
        <v>138</v>
      </c>
      <c r="E248" s="120" t="s">
        <v>487</v>
      </c>
      <c r="F248" s="121" t="s">
        <v>488</v>
      </c>
      <c r="G248" s="122" t="s">
        <v>273</v>
      </c>
      <c r="H248" s="123">
        <v>11</v>
      </c>
      <c r="I248" s="124"/>
      <c r="J248" s="124">
        <f>ROUND(I248*H248,2)</f>
        <v>0</v>
      </c>
      <c r="K248" s="121" t="s">
        <v>152</v>
      </c>
      <c r="L248" s="29"/>
      <c r="M248" s="125" t="s">
        <v>17</v>
      </c>
      <c r="N248" s="126" t="s">
        <v>37</v>
      </c>
      <c r="O248" s="127">
        <v>0.274</v>
      </c>
      <c r="P248" s="127">
        <f>O248*H248</f>
        <v>3.0140000000000002</v>
      </c>
      <c r="Q248" s="127">
        <v>0</v>
      </c>
      <c r="R248" s="127">
        <f>Q248*H248</f>
        <v>0</v>
      </c>
      <c r="S248" s="127">
        <v>0</v>
      </c>
      <c r="T248" s="128">
        <f>S248*H248</f>
        <v>0</v>
      </c>
      <c r="AR248" s="129" t="s">
        <v>143</v>
      </c>
      <c r="AT248" s="129" t="s">
        <v>138</v>
      </c>
      <c r="AU248" s="129" t="s">
        <v>144</v>
      </c>
      <c r="AY248" s="17" t="s">
        <v>133</v>
      </c>
      <c r="BE248" s="130">
        <f>IF(N248="základní",J248,0)</f>
        <v>0</v>
      </c>
      <c r="BF248" s="130">
        <f>IF(N248="snížená",J248,0)</f>
        <v>0</v>
      </c>
      <c r="BG248" s="130">
        <f>IF(N248="zákl. přenesená",J248,0)</f>
        <v>0</v>
      </c>
      <c r="BH248" s="130">
        <f>IF(N248="sníž. přenesená",J248,0)</f>
        <v>0</v>
      </c>
      <c r="BI248" s="130">
        <f>IF(N248="nulová",J248,0)</f>
        <v>0</v>
      </c>
      <c r="BJ248" s="17" t="s">
        <v>74</v>
      </c>
      <c r="BK248" s="130">
        <f>ROUND(I248*H248,2)</f>
        <v>0</v>
      </c>
      <c r="BL248" s="17" t="s">
        <v>143</v>
      </c>
      <c r="BM248" s="129" t="s">
        <v>489</v>
      </c>
    </row>
    <row r="249" spans="2:47" s="1" customFormat="1" ht="12">
      <c r="B249" s="29"/>
      <c r="D249" s="147" t="s">
        <v>172</v>
      </c>
      <c r="F249" s="148" t="s">
        <v>490</v>
      </c>
      <c r="I249" s="124"/>
      <c r="L249" s="29"/>
      <c r="M249" s="149"/>
      <c r="T249" s="50"/>
      <c r="AT249" s="17" t="s">
        <v>172</v>
      </c>
      <c r="AU249" s="17" t="s">
        <v>144</v>
      </c>
    </row>
    <row r="250" spans="2:65" s="1" customFormat="1" ht="24.2" customHeight="1">
      <c r="B250" s="29"/>
      <c r="C250" s="138" t="s">
        <v>491</v>
      </c>
      <c r="D250" s="138" t="s">
        <v>148</v>
      </c>
      <c r="E250" s="139" t="s">
        <v>492</v>
      </c>
      <c r="F250" s="140" t="s">
        <v>493</v>
      </c>
      <c r="G250" s="141" t="s">
        <v>273</v>
      </c>
      <c r="H250" s="142">
        <v>11</v>
      </c>
      <c r="I250" s="124"/>
      <c r="J250" s="143">
        <f>ROUND(I250*H250,2)</f>
        <v>0</v>
      </c>
      <c r="K250" s="140" t="s">
        <v>152</v>
      </c>
      <c r="L250" s="144"/>
      <c r="M250" s="145" t="s">
        <v>17</v>
      </c>
      <c r="N250" s="146" t="s">
        <v>37</v>
      </c>
      <c r="O250" s="127">
        <v>0</v>
      </c>
      <c r="P250" s="127">
        <f>O250*H250</f>
        <v>0</v>
      </c>
      <c r="Q250" s="127">
        <v>7E-05</v>
      </c>
      <c r="R250" s="127">
        <f>Q250*H250</f>
        <v>0.00077</v>
      </c>
      <c r="S250" s="127">
        <v>0</v>
      </c>
      <c r="T250" s="128">
        <f>S250*H250</f>
        <v>0</v>
      </c>
      <c r="AR250" s="129" t="s">
        <v>153</v>
      </c>
      <c r="AT250" s="129" t="s">
        <v>148</v>
      </c>
      <c r="AU250" s="129" t="s">
        <v>144</v>
      </c>
      <c r="AY250" s="17" t="s">
        <v>133</v>
      </c>
      <c r="BE250" s="130">
        <f>IF(N250="základní",J250,0)</f>
        <v>0</v>
      </c>
      <c r="BF250" s="130">
        <f>IF(N250="snížená",J250,0)</f>
        <v>0</v>
      </c>
      <c r="BG250" s="130">
        <f>IF(N250="zákl. přenesená",J250,0)</f>
        <v>0</v>
      </c>
      <c r="BH250" s="130">
        <f>IF(N250="sníž. přenesená",J250,0)</f>
        <v>0</v>
      </c>
      <c r="BI250" s="130">
        <f>IF(N250="nulová",J250,0)</f>
        <v>0</v>
      </c>
      <c r="BJ250" s="17" t="s">
        <v>74</v>
      </c>
      <c r="BK250" s="130">
        <f>ROUND(I250*H250,2)</f>
        <v>0</v>
      </c>
      <c r="BL250" s="17" t="s">
        <v>143</v>
      </c>
      <c r="BM250" s="129" t="s">
        <v>494</v>
      </c>
    </row>
    <row r="251" spans="2:65" s="1" customFormat="1" ht="37.9" customHeight="1">
      <c r="B251" s="29"/>
      <c r="C251" s="119" t="s">
        <v>495</v>
      </c>
      <c r="D251" s="119" t="s">
        <v>138</v>
      </c>
      <c r="E251" s="120" t="s">
        <v>496</v>
      </c>
      <c r="F251" s="121" t="s">
        <v>497</v>
      </c>
      <c r="G251" s="122" t="s">
        <v>273</v>
      </c>
      <c r="H251" s="123">
        <v>3</v>
      </c>
      <c r="I251" s="124"/>
      <c r="J251" s="124">
        <f>ROUND(I251*H251,2)</f>
        <v>0</v>
      </c>
      <c r="K251" s="121" t="s">
        <v>152</v>
      </c>
      <c r="L251" s="29"/>
      <c r="M251" s="125" t="s">
        <v>17</v>
      </c>
      <c r="N251" s="126" t="s">
        <v>37</v>
      </c>
      <c r="O251" s="127">
        <v>0.38</v>
      </c>
      <c r="P251" s="127">
        <f>O251*H251</f>
        <v>1.1400000000000001</v>
      </c>
      <c r="Q251" s="127">
        <v>0</v>
      </c>
      <c r="R251" s="127">
        <f>Q251*H251</f>
        <v>0</v>
      </c>
      <c r="S251" s="127">
        <v>0</v>
      </c>
      <c r="T251" s="128">
        <f>S251*H251</f>
        <v>0</v>
      </c>
      <c r="AR251" s="129" t="s">
        <v>143</v>
      </c>
      <c r="AT251" s="129" t="s">
        <v>138</v>
      </c>
      <c r="AU251" s="129" t="s">
        <v>144</v>
      </c>
      <c r="AY251" s="17" t="s">
        <v>133</v>
      </c>
      <c r="BE251" s="130">
        <f>IF(N251="základní",J251,0)</f>
        <v>0</v>
      </c>
      <c r="BF251" s="130">
        <f>IF(N251="snížená",J251,0)</f>
        <v>0</v>
      </c>
      <c r="BG251" s="130">
        <f>IF(N251="zákl. přenesená",J251,0)</f>
        <v>0</v>
      </c>
      <c r="BH251" s="130">
        <f>IF(N251="sníž. přenesená",J251,0)</f>
        <v>0</v>
      </c>
      <c r="BI251" s="130">
        <f>IF(N251="nulová",J251,0)</f>
        <v>0</v>
      </c>
      <c r="BJ251" s="17" t="s">
        <v>74</v>
      </c>
      <c r="BK251" s="130">
        <f>ROUND(I251*H251,2)</f>
        <v>0</v>
      </c>
      <c r="BL251" s="17" t="s">
        <v>143</v>
      </c>
      <c r="BM251" s="129" t="s">
        <v>498</v>
      </c>
    </row>
    <row r="252" spans="2:47" s="1" customFormat="1" ht="12">
      <c r="B252" s="29"/>
      <c r="D252" s="147" t="s">
        <v>172</v>
      </c>
      <c r="F252" s="148" t="s">
        <v>499</v>
      </c>
      <c r="I252" s="124"/>
      <c r="L252" s="29"/>
      <c r="M252" s="149"/>
      <c r="T252" s="50"/>
      <c r="AT252" s="17" t="s">
        <v>172</v>
      </c>
      <c r="AU252" s="17" t="s">
        <v>144</v>
      </c>
    </row>
    <row r="253" spans="2:65" s="1" customFormat="1" ht="21.75" customHeight="1">
      <c r="B253" s="29"/>
      <c r="C253" s="138" t="s">
        <v>500</v>
      </c>
      <c r="D253" s="138" t="s">
        <v>148</v>
      </c>
      <c r="E253" s="139" t="s">
        <v>501</v>
      </c>
      <c r="F253" s="140" t="s">
        <v>502</v>
      </c>
      <c r="G253" s="141" t="s">
        <v>273</v>
      </c>
      <c r="H253" s="142">
        <v>3</v>
      </c>
      <c r="I253" s="124"/>
      <c r="J253" s="143">
        <f>ROUND(I253*H253,2)</f>
        <v>0</v>
      </c>
      <c r="K253" s="140" t="s">
        <v>152</v>
      </c>
      <c r="L253" s="144"/>
      <c r="M253" s="145" t="s">
        <v>17</v>
      </c>
      <c r="N253" s="146" t="s">
        <v>37</v>
      </c>
      <c r="O253" s="127">
        <v>0</v>
      </c>
      <c r="P253" s="127">
        <f>O253*H253</f>
        <v>0</v>
      </c>
      <c r="Q253" s="127">
        <v>0.0008</v>
      </c>
      <c r="R253" s="127">
        <f>Q253*H253</f>
        <v>0.0024000000000000002</v>
      </c>
      <c r="S253" s="127">
        <v>0</v>
      </c>
      <c r="T253" s="128">
        <f>S253*H253</f>
        <v>0</v>
      </c>
      <c r="AR253" s="129" t="s">
        <v>153</v>
      </c>
      <c r="AT253" s="129" t="s">
        <v>148</v>
      </c>
      <c r="AU253" s="129" t="s">
        <v>144</v>
      </c>
      <c r="AY253" s="17" t="s">
        <v>133</v>
      </c>
      <c r="BE253" s="130">
        <f>IF(N253="základní",J253,0)</f>
        <v>0</v>
      </c>
      <c r="BF253" s="130">
        <f>IF(N253="snížená",J253,0)</f>
        <v>0</v>
      </c>
      <c r="BG253" s="130">
        <f>IF(N253="zákl. přenesená",J253,0)</f>
        <v>0</v>
      </c>
      <c r="BH253" s="130">
        <f>IF(N253="sníž. přenesená",J253,0)</f>
        <v>0</v>
      </c>
      <c r="BI253" s="130">
        <f>IF(N253="nulová",J253,0)</f>
        <v>0</v>
      </c>
      <c r="BJ253" s="17" t="s">
        <v>74</v>
      </c>
      <c r="BK253" s="130">
        <f>ROUND(I253*H253,2)</f>
        <v>0</v>
      </c>
      <c r="BL253" s="17" t="s">
        <v>143</v>
      </c>
      <c r="BM253" s="129" t="s">
        <v>503</v>
      </c>
    </row>
    <row r="254" spans="2:65" s="1" customFormat="1" ht="37.9" customHeight="1">
      <c r="B254" s="29"/>
      <c r="C254" s="119" t="s">
        <v>504</v>
      </c>
      <c r="D254" s="119" t="s">
        <v>138</v>
      </c>
      <c r="E254" s="120" t="s">
        <v>505</v>
      </c>
      <c r="F254" s="121" t="s">
        <v>506</v>
      </c>
      <c r="G254" s="122" t="s">
        <v>273</v>
      </c>
      <c r="H254" s="123">
        <v>4</v>
      </c>
      <c r="I254" s="124"/>
      <c r="J254" s="124">
        <f>ROUND(I254*H254,2)</f>
        <v>0</v>
      </c>
      <c r="K254" s="121" t="s">
        <v>142</v>
      </c>
      <c r="L254" s="29"/>
      <c r="M254" s="125" t="s">
        <v>17</v>
      </c>
      <c r="N254" s="126" t="s">
        <v>37</v>
      </c>
      <c r="O254" s="127">
        <v>0.802</v>
      </c>
      <c r="P254" s="127">
        <f>O254*H254</f>
        <v>3.208</v>
      </c>
      <c r="Q254" s="127">
        <v>0</v>
      </c>
      <c r="R254" s="127">
        <f>Q254*H254</f>
        <v>0</v>
      </c>
      <c r="S254" s="127">
        <v>0</v>
      </c>
      <c r="T254" s="128">
        <f>S254*H254</f>
        <v>0</v>
      </c>
      <c r="AR254" s="129" t="s">
        <v>143</v>
      </c>
      <c r="AT254" s="129" t="s">
        <v>138</v>
      </c>
      <c r="AU254" s="129" t="s">
        <v>144</v>
      </c>
      <c r="AY254" s="17" t="s">
        <v>133</v>
      </c>
      <c r="BE254" s="130">
        <f>IF(N254="základní",J254,0)</f>
        <v>0</v>
      </c>
      <c r="BF254" s="130">
        <f>IF(N254="snížená",J254,0)</f>
        <v>0</v>
      </c>
      <c r="BG254" s="130">
        <f>IF(N254="zákl. přenesená",J254,0)</f>
        <v>0</v>
      </c>
      <c r="BH254" s="130">
        <f>IF(N254="sníž. přenesená",J254,0)</f>
        <v>0</v>
      </c>
      <c r="BI254" s="130">
        <f>IF(N254="nulová",J254,0)</f>
        <v>0</v>
      </c>
      <c r="BJ254" s="17" t="s">
        <v>74</v>
      </c>
      <c r="BK254" s="130">
        <f>ROUND(I254*H254,2)</f>
        <v>0</v>
      </c>
      <c r="BL254" s="17" t="s">
        <v>143</v>
      </c>
      <c r="BM254" s="129" t="s">
        <v>507</v>
      </c>
    </row>
    <row r="255" spans="2:65" s="1" customFormat="1" ht="24.2" customHeight="1">
      <c r="B255" s="29"/>
      <c r="C255" s="138" t="s">
        <v>508</v>
      </c>
      <c r="D255" s="138" t="s">
        <v>148</v>
      </c>
      <c r="E255" s="139" t="s">
        <v>509</v>
      </c>
      <c r="F255" s="140" t="s">
        <v>510</v>
      </c>
      <c r="G255" s="141" t="s">
        <v>273</v>
      </c>
      <c r="H255" s="142">
        <v>4</v>
      </c>
      <c r="I255" s="124"/>
      <c r="J255" s="143">
        <f>ROUND(I255*H255,2)</f>
        <v>0</v>
      </c>
      <c r="K255" s="140" t="s">
        <v>152</v>
      </c>
      <c r="L255" s="144"/>
      <c r="M255" s="145" t="s">
        <v>17</v>
      </c>
      <c r="N255" s="146" t="s">
        <v>37</v>
      </c>
      <c r="O255" s="127">
        <v>0</v>
      </c>
      <c r="P255" s="127">
        <f>O255*H255</f>
        <v>0</v>
      </c>
      <c r="Q255" s="127">
        <v>0.007</v>
      </c>
      <c r="R255" s="127">
        <f>Q255*H255</f>
        <v>0.028</v>
      </c>
      <c r="S255" s="127">
        <v>0</v>
      </c>
      <c r="T255" s="128">
        <f>S255*H255</f>
        <v>0</v>
      </c>
      <c r="AR255" s="129" t="s">
        <v>153</v>
      </c>
      <c r="AT255" s="129" t="s">
        <v>148</v>
      </c>
      <c r="AU255" s="129" t="s">
        <v>144</v>
      </c>
      <c r="AY255" s="17" t="s">
        <v>133</v>
      </c>
      <c r="BE255" s="130">
        <f>IF(N255="základní",J255,0)</f>
        <v>0</v>
      </c>
      <c r="BF255" s="130">
        <f>IF(N255="snížená",J255,0)</f>
        <v>0</v>
      </c>
      <c r="BG255" s="130">
        <f>IF(N255="zákl. přenesená",J255,0)</f>
        <v>0</v>
      </c>
      <c r="BH255" s="130">
        <f>IF(N255="sníž. přenesená",J255,0)</f>
        <v>0</v>
      </c>
      <c r="BI255" s="130">
        <f>IF(N255="nulová",J255,0)</f>
        <v>0</v>
      </c>
      <c r="BJ255" s="17" t="s">
        <v>74</v>
      </c>
      <c r="BK255" s="130">
        <f>ROUND(I255*H255,2)</f>
        <v>0</v>
      </c>
      <c r="BL255" s="17" t="s">
        <v>143</v>
      </c>
      <c r="BM255" s="129" t="s">
        <v>511</v>
      </c>
    </row>
    <row r="256" spans="2:65" s="1" customFormat="1" ht="24.2" customHeight="1">
      <c r="B256" s="29"/>
      <c r="C256" s="119" t="s">
        <v>512</v>
      </c>
      <c r="D256" s="119" t="s">
        <v>138</v>
      </c>
      <c r="E256" s="120" t="s">
        <v>513</v>
      </c>
      <c r="F256" s="121" t="s">
        <v>514</v>
      </c>
      <c r="G256" s="122" t="s">
        <v>273</v>
      </c>
      <c r="H256" s="123">
        <v>2</v>
      </c>
      <c r="I256" s="124"/>
      <c r="J256" s="124">
        <f>ROUND(I256*H256,2)</f>
        <v>0</v>
      </c>
      <c r="K256" s="121" t="s">
        <v>152</v>
      </c>
      <c r="L256" s="29"/>
      <c r="M256" s="125" t="s">
        <v>17</v>
      </c>
      <c r="N256" s="126" t="s">
        <v>37</v>
      </c>
      <c r="O256" s="127">
        <v>0.34</v>
      </c>
      <c r="P256" s="127">
        <f>O256*H256</f>
        <v>0.68</v>
      </c>
      <c r="Q256" s="127">
        <v>0</v>
      </c>
      <c r="R256" s="127">
        <f>Q256*H256</f>
        <v>0</v>
      </c>
      <c r="S256" s="127">
        <v>0</v>
      </c>
      <c r="T256" s="128">
        <f>S256*H256</f>
        <v>0</v>
      </c>
      <c r="AR256" s="129" t="s">
        <v>143</v>
      </c>
      <c r="AT256" s="129" t="s">
        <v>138</v>
      </c>
      <c r="AU256" s="129" t="s">
        <v>144</v>
      </c>
      <c r="AY256" s="17" t="s">
        <v>133</v>
      </c>
      <c r="BE256" s="130">
        <f>IF(N256="základní",J256,0)</f>
        <v>0</v>
      </c>
      <c r="BF256" s="130">
        <f>IF(N256="snížená",J256,0)</f>
        <v>0</v>
      </c>
      <c r="BG256" s="130">
        <f>IF(N256="zákl. přenesená",J256,0)</f>
        <v>0</v>
      </c>
      <c r="BH256" s="130">
        <f>IF(N256="sníž. přenesená",J256,0)</f>
        <v>0</v>
      </c>
      <c r="BI256" s="130">
        <f>IF(N256="nulová",J256,0)</f>
        <v>0</v>
      </c>
      <c r="BJ256" s="17" t="s">
        <v>74</v>
      </c>
      <c r="BK256" s="130">
        <f>ROUND(I256*H256,2)</f>
        <v>0</v>
      </c>
      <c r="BL256" s="17" t="s">
        <v>143</v>
      </c>
      <c r="BM256" s="129" t="s">
        <v>515</v>
      </c>
    </row>
    <row r="257" spans="2:47" s="1" customFormat="1" ht="12">
      <c r="B257" s="29"/>
      <c r="D257" s="147" t="s">
        <v>172</v>
      </c>
      <c r="F257" s="148" t="s">
        <v>516</v>
      </c>
      <c r="I257" s="124"/>
      <c r="L257" s="29"/>
      <c r="M257" s="149"/>
      <c r="T257" s="50"/>
      <c r="AT257" s="17" t="s">
        <v>172</v>
      </c>
      <c r="AU257" s="17" t="s">
        <v>144</v>
      </c>
    </row>
    <row r="258" spans="2:65" s="1" customFormat="1" ht="16.5" customHeight="1">
      <c r="B258" s="29"/>
      <c r="C258" s="138" t="s">
        <v>517</v>
      </c>
      <c r="D258" s="138" t="s">
        <v>148</v>
      </c>
      <c r="E258" s="139" t="s">
        <v>518</v>
      </c>
      <c r="F258" s="140" t="s">
        <v>519</v>
      </c>
      <c r="G258" s="141" t="s">
        <v>17</v>
      </c>
      <c r="H258" s="142">
        <v>2</v>
      </c>
      <c r="I258" s="124"/>
      <c r="J258" s="143">
        <f>ROUND(I258*H258,2)</f>
        <v>0</v>
      </c>
      <c r="K258" s="140" t="s">
        <v>17</v>
      </c>
      <c r="L258" s="144"/>
      <c r="M258" s="145" t="s">
        <v>17</v>
      </c>
      <c r="N258" s="146" t="s">
        <v>37</v>
      </c>
      <c r="O258" s="127">
        <v>0</v>
      </c>
      <c r="P258" s="127">
        <f>O258*H258</f>
        <v>0</v>
      </c>
      <c r="Q258" s="127">
        <v>0</v>
      </c>
      <c r="R258" s="127">
        <f>Q258*H258</f>
        <v>0</v>
      </c>
      <c r="S258" s="127">
        <v>0</v>
      </c>
      <c r="T258" s="128">
        <f>S258*H258</f>
        <v>0</v>
      </c>
      <c r="AR258" s="129" t="s">
        <v>153</v>
      </c>
      <c r="AT258" s="129" t="s">
        <v>148</v>
      </c>
      <c r="AU258" s="129" t="s">
        <v>144</v>
      </c>
      <c r="AY258" s="17" t="s">
        <v>133</v>
      </c>
      <c r="BE258" s="130">
        <f>IF(N258="základní",J258,0)</f>
        <v>0</v>
      </c>
      <c r="BF258" s="130">
        <f>IF(N258="snížená",J258,0)</f>
        <v>0</v>
      </c>
      <c r="BG258" s="130">
        <f>IF(N258="zákl. přenesená",J258,0)</f>
        <v>0</v>
      </c>
      <c r="BH258" s="130">
        <f>IF(N258="sníž. přenesená",J258,0)</f>
        <v>0</v>
      </c>
      <c r="BI258" s="130">
        <f>IF(N258="nulová",J258,0)</f>
        <v>0</v>
      </c>
      <c r="BJ258" s="17" t="s">
        <v>74</v>
      </c>
      <c r="BK258" s="130">
        <f>ROUND(I258*H258,2)</f>
        <v>0</v>
      </c>
      <c r="BL258" s="17" t="s">
        <v>143</v>
      </c>
      <c r="BM258" s="129" t="s">
        <v>520</v>
      </c>
    </row>
    <row r="259" spans="2:65" s="1" customFormat="1" ht="49.15" customHeight="1">
      <c r="B259" s="29"/>
      <c r="C259" s="119" t="s">
        <v>521</v>
      </c>
      <c r="D259" s="119" t="s">
        <v>138</v>
      </c>
      <c r="E259" s="120" t="s">
        <v>522</v>
      </c>
      <c r="F259" s="121" t="s">
        <v>523</v>
      </c>
      <c r="G259" s="122" t="s">
        <v>223</v>
      </c>
      <c r="H259" s="123">
        <v>32.6</v>
      </c>
      <c r="I259" s="124"/>
      <c r="J259" s="124">
        <f>ROUND(I259*H259,2)</f>
        <v>0</v>
      </c>
      <c r="K259" s="121" t="s">
        <v>152</v>
      </c>
      <c r="L259" s="29"/>
      <c r="M259" s="125" t="s">
        <v>17</v>
      </c>
      <c r="N259" s="126" t="s">
        <v>37</v>
      </c>
      <c r="O259" s="127">
        <v>0.076</v>
      </c>
      <c r="P259" s="127">
        <f>O259*H259</f>
        <v>2.4776000000000002</v>
      </c>
      <c r="Q259" s="127">
        <v>0</v>
      </c>
      <c r="R259" s="127">
        <f>Q259*H259</f>
        <v>0</v>
      </c>
      <c r="S259" s="127">
        <v>0</v>
      </c>
      <c r="T259" s="128">
        <f>S259*H259</f>
        <v>0</v>
      </c>
      <c r="AR259" s="129" t="s">
        <v>143</v>
      </c>
      <c r="AT259" s="129" t="s">
        <v>138</v>
      </c>
      <c r="AU259" s="129" t="s">
        <v>144</v>
      </c>
      <c r="AY259" s="17" t="s">
        <v>133</v>
      </c>
      <c r="BE259" s="130">
        <f>IF(N259="základní",J259,0)</f>
        <v>0</v>
      </c>
      <c r="BF259" s="130">
        <f>IF(N259="snížená",J259,0)</f>
        <v>0</v>
      </c>
      <c r="BG259" s="130">
        <f>IF(N259="zákl. přenesená",J259,0)</f>
        <v>0</v>
      </c>
      <c r="BH259" s="130">
        <f>IF(N259="sníž. přenesená",J259,0)</f>
        <v>0</v>
      </c>
      <c r="BI259" s="130">
        <f>IF(N259="nulová",J259,0)</f>
        <v>0</v>
      </c>
      <c r="BJ259" s="17" t="s">
        <v>74</v>
      </c>
      <c r="BK259" s="130">
        <f>ROUND(I259*H259,2)</f>
        <v>0</v>
      </c>
      <c r="BL259" s="17" t="s">
        <v>143</v>
      </c>
      <c r="BM259" s="129" t="s">
        <v>524</v>
      </c>
    </row>
    <row r="260" spans="2:47" s="1" customFormat="1" ht="12">
      <c r="B260" s="29"/>
      <c r="D260" s="147" t="s">
        <v>172</v>
      </c>
      <c r="F260" s="148" t="s">
        <v>525</v>
      </c>
      <c r="I260" s="124"/>
      <c r="L260" s="29"/>
      <c r="M260" s="149"/>
      <c r="T260" s="50"/>
      <c r="AT260" s="17" t="s">
        <v>172</v>
      </c>
      <c r="AU260" s="17" t="s">
        <v>144</v>
      </c>
    </row>
    <row r="261" spans="2:51" s="12" customFormat="1" ht="12">
      <c r="B261" s="131"/>
      <c r="D261" s="132" t="s">
        <v>146</v>
      </c>
      <c r="E261" s="133" t="s">
        <v>17</v>
      </c>
      <c r="F261" s="134" t="s">
        <v>526</v>
      </c>
      <c r="H261" s="135">
        <v>32.6</v>
      </c>
      <c r="I261" s="124"/>
      <c r="L261" s="131"/>
      <c r="M261" s="136"/>
      <c r="T261" s="137"/>
      <c r="AT261" s="133" t="s">
        <v>146</v>
      </c>
      <c r="AU261" s="133" t="s">
        <v>144</v>
      </c>
      <c r="AV261" s="12" t="s">
        <v>76</v>
      </c>
      <c r="AW261" s="12" t="s">
        <v>28</v>
      </c>
      <c r="AX261" s="12" t="s">
        <v>74</v>
      </c>
      <c r="AY261" s="133" t="s">
        <v>133</v>
      </c>
    </row>
    <row r="262" spans="2:65" s="1" customFormat="1" ht="16.5" customHeight="1">
      <c r="B262" s="29"/>
      <c r="C262" s="138" t="s">
        <v>527</v>
      </c>
      <c r="D262" s="138" t="s">
        <v>148</v>
      </c>
      <c r="E262" s="139" t="s">
        <v>528</v>
      </c>
      <c r="F262" s="140" t="s">
        <v>529</v>
      </c>
      <c r="G262" s="141" t="s">
        <v>530</v>
      </c>
      <c r="H262" s="142">
        <v>34.23</v>
      </c>
      <c r="I262" s="124"/>
      <c r="J262" s="143">
        <f>ROUND(I262*H262,2)</f>
        <v>0</v>
      </c>
      <c r="K262" s="140" t="s">
        <v>152</v>
      </c>
      <c r="L262" s="144"/>
      <c r="M262" s="145" t="s">
        <v>17</v>
      </c>
      <c r="N262" s="146" t="s">
        <v>37</v>
      </c>
      <c r="O262" s="127">
        <v>0</v>
      </c>
      <c r="P262" s="127">
        <f>O262*H262</f>
        <v>0</v>
      </c>
      <c r="Q262" s="127">
        <v>0.001</v>
      </c>
      <c r="R262" s="127">
        <f>Q262*H262</f>
        <v>0.03423</v>
      </c>
      <c r="S262" s="127">
        <v>0</v>
      </c>
      <c r="T262" s="128">
        <f>S262*H262</f>
        <v>0</v>
      </c>
      <c r="AR262" s="129" t="s">
        <v>153</v>
      </c>
      <c r="AT262" s="129" t="s">
        <v>148</v>
      </c>
      <c r="AU262" s="129" t="s">
        <v>144</v>
      </c>
      <c r="AY262" s="17" t="s">
        <v>133</v>
      </c>
      <c r="BE262" s="130">
        <f>IF(N262="základní",J262,0)</f>
        <v>0</v>
      </c>
      <c r="BF262" s="130">
        <f>IF(N262="snížená",J262,0)</f>
        <v>0</v>
      </c>
      <c r="BG262" s="130">
        <f>IF(N262="zákl. přenesená",J262,0)</f>
        <v>0</v>
      </c>
      <c r="BH262" s="130">
        <f>IF(N262="sníž. přenesená",J262,0)</f>
        <v>0</v>
      </c>
      <c r="BI262" s="130">
        <f>IF(N262="nulová",J262,0)</f>
        <v>0</v>
      </c>
      <c r="BJ262" s="17" t="s">
        <v>74</v>
      </c>
      <c r="BK262" s="130">
        <f>ROUND(I262*H262,2)</f>
        <v>0</v>
      </c>
      <c r="BL262" s="17" t="s">
        <v>143</v>
      </c>
      <c r="BM262" s="129" t="s">
        <v>531</v>
      </c>
    </row>
    <row r="263" spans="2:51" s="12" customFormat="1" ht="12">
      <c r="B263" s="131"/>
      <c r="D263" s="132" t="s">
        <v>146</v>
      </c>
      <c r="F263" s="134" t="s">
        <v>532</v>
      </c>
      <c r="H263" s="135">
        <v>34.23</v>
      </c>
      <c r="I263" s="124"/>
      <c r="L263" s="131"/>
      <c r="M263" s="136"/>
      <c r="T263" s="137"/>
      <c r="AT263" s="133" t="s">
        <v>146</v>
      </c>
      <c r="AU263" s="133" t="s">
        <v>144</v>
      </c>
      <c r="AV263" s="12" t="s">
        <v>76</v>
      </c>
      <c r="AW263" s="12" t="s">
        <v>4</v>
      </c>
      <c r="AX263" s="12" t="s">
        <v>74</v>
      </c>
      <c r="AY263" s="133" t="s">
        <v>133</v>
      </c>
    </row>
    <row r="264" spans="2:65" s="1" customFormat="1" ht="44.25" customHeight="1">
      <c r="B264" s="29"/>
      <c r="C264" s="119" t="s">
        <v>533</v>
      </c>
      <c r="D264" s="119" t="s">
        <v>138</v>
      </c>
      <c r="E264" s="120" t="s">
        <v>534</v>
      </c>
      <c r="F264" s="121" t="s">
        <v>535</v>
      </c>
      <c r="G264" s="122" t="s">
        <v>151</v>
      </c>
      <c r="H264" s="123">
        <v>0.093</v>
      </c>
      <c r="I264" s="124"/>
      <c r="J264" s="124">
        <f>ROUND(I264*H264,2)</f>
        <v>0</v>
      </c>
      <c r="K264" s="121" t="s">
        <v>142</v>
      </c>
      <c r="L264" s="29"/>
      <c r="M264" s="125" t="s">
        <v>17</v>
      </c>
      <c r="N264" s="126" t="s">
        <v>37</v>
      </c>
      <c r="O264" s="127">
        <v>8.46</v>
      </c>
      <c r="P264" s="127">
        <f>O264*H264</f>
        <v>0.78678</v>
      </c>
      <c r="Q264" s="127">
        <v>0</v>
      </c>
      <c r="R264" s="127">
        <f>Q264*H264</f>
        <v>0</v>
      </c>
      <c r="S264" s="127">
        <v>0</v>
      </c>
      <c r="T264" s="128">
        <f>S264*H264</f>
        <v>0</v>
      </c>
      <c r="AR264" s="129" t="s">
        <v>143</v>
      </c>
      <c r="AT264" s="129" t="s">
        <v>138</v>
      </c>
      <c r="AU264" s="129" t="s">
        <v>144</v>
      </c>
      <c r="AY264" s="17" t="s">
        <v>133</v>
      </c>
      <c r="BE264" s="130">
        <f>IF(N264="základní",J264,0)</f>
        <v>0</v>
      </c>
      <c r="BF264" s="130">
        <f>IF(N264="snížená",J264,0)</f>
        <v>0</v>
      </c>
      <c r="BG264" s="130">
        <f>IF(N264="zákl. přenesená",J264,0)</f>
        <v>0</v>
      </c>
      <c r="BH264" s="130">
        <f>IF(N264="sníž. přenesená",J264,0)</f>
        <v>0</v>
      </c>
      <c r="BI264" s="130">
        <f>IF(N264="nulová",J264,0)</f>
        <v>0</v>
      </c>
      <c r="BJ264" s="17" t="s">
        <v>74</v>
      </c>
      <c r="BK264" s="130">
        <f>ROUND(I264*H264,2)</f>
        <v>0</v>
      </c>
      <c r="BL264" s="17" t="s">
        <v>143</v>
      </c>
      <c r="BM264" s="129" t="s">
        <v>536</v>
      </c>
    </row>
    <row r="265" spans="2:63" s="11" customFormat="1" ht="20.85" customHeight="1">
      <c r="B265" s="108"/>
      <c r="D265" s="109" t="s">
        <v>65</v>
      </c>
      <c r="E265" s="117" t="s">
        <v>537</v>
      </c>
      <c r="F265" s="117" t="s">
        <v>538</v>
      </c>
      <c r="I265" s="124"/>
      <c r="J265" s="118">
        <f>BK265</f>
        <v>0</v>
      </c>
      <c r="L265" s="108"/>
      <c r="M265" s="112"/>
      <c r="P265" s="113">
        <f>SUM(P266:P270)</f>
        <v>3.40098</v>
      </c>
      <c r="R265" s="113">
        <f>SUM(R266:R270)</f>
        <v>0.0016</v>
      </c>
      <c r="T265" s="114">
        <f>SUM(T266:T270)</f>
        <v>0</v>
      </c>
      <c r="AR265" s="109" t="s">
        <v>76</v>
      </c>
      <c r="AT265" s="115" t="s">
        <v>65</v>
      </c>
      <c r="AU265" s="115" t="s">
        <v>76</v>
      </c>
      <c r="AY265" s="109" t="s">
        <v>133</v>
      </c>
      <c r="BK265" s="116">
        <f>SUM(BK266:BK270)</f>
        <v>0</v>
      </c>
    </row>
    <row r="266" spans="2:65" s="1" customFormat="1" ht="24.2" customHeight="1">
      <c r="B266" s="29"/>
      <c r="C266" s="119" t="s">
        <v>539</v>
      </c>
      <c r="D266" s="119" t="s">
        <v>138</v>
      </c>
      <c r="E266" s="120" t="s">
        <v>540</v>
      </c>
      <c r="F266" s="121" t="s">
        <v>541</v>
      </c>
      <c r="G266" s="122" t="s">
        <v>273</v>
      </c>
      <c r="H266" s="123">
        <v>4</v>
      </c>
      <c r="I266" s="124"/>
      <c r="J266" s="124">
        <f>ROUND(I266*H266,2)</f>
        <v>0</v>
      </c>
      <c r="K266" s="121" t="s">
        <v>152</v>
      </c>
      <c r="L266" s="29"/>
      <c r="M266" s="125" t="s">
        <v>17</v>
      </c>
      <c r="N266" s="126" t="s">
        <v>37</v>
      </c>
      <c r="O266" s="127">
        <v>0.846</v>
      </c>
      <c r="P266" s="127">
        <f>O266*H266</f>
        <v>3.384</v>
      </c>
      <c r="Q266" s="127">
        <v>0</v>
      </c>
      <c r="R266" s="127">
        <f>Q266*H266</f>
        <v>0</v>
      </c>
      <c r="S266" s="127">
        <v>0</v>
      </c>
      <c r="T266" s="128">
        <f>S266*H266</f>
        <v>0</v>
      </c>
      <c r="AR266" s="129" t="s">
        <v>143</v>
      </c>
      <c r="AT266" s="129" t="s">
        <v>138</v>
      </c>
      <c r="AU266" s="129" t="s">
        <v>144</v>
      </c>
      <c r="AY266" s="17" t="s">
        <v>133</v>
      </c>
      <c r="BE266" s="130">
        <f>IF(N266="základní",J266,0)</f>
        <v>0</v>
      </c>
      <c r="BF266" s="130">
        <f>IF(N266="snížená",J266,0)</f>
        <v>0</v>
      </c>
      <c r="BG266" s="130">
        <f>IF(N266="zákl. přenesená",J266,0)</f>
        <v>0</v>
      </c>
      <c r="BH266" s="130">
        <f>IF(N266="sníž. přenesená",J266,0)</f>
        <v>0</v>
      </c>
      <c r="BI266" s="130">
        <f>IF(N266="nulová",J266,0)</f>
        <v>0</v>
      </c>
      <c r="BJ266" s="17" t="s">
        <v>74</v>
      </c>
      <c r="BK266" s="130">
        <f>ROUND(I266*H266,2)</f>
        <v>0</v>
      </c>
      <c r="BL266" s="17" t="s">
        <v>143</v>
      </c>
      <c r="BM266" s="129" t="s">
        <v>542</v>
      </c>
    </row>
    <row r="267" spans="2:47" s="1" customFormat="1" ht="12">
      <c r="B267" s="29"/>
      <c r="D267" s="147" t="s">
        <v>172</v>
      </c>
      <c r="F267" s="148" t="s">
        <v>543</v>
      </c>
      <c r="I267" s="124"/>
      <c r="L267" s="29"/>
      <c r="M267" s="149"/>
      <c r="T267" s="50"/>
      <c r="AT267" s="17" t="s">
        <v>172</v>
      </c>
      <c r="AU267" s="17" t="s">
        <v>144</v>
      </c>
    </row>
    <row r="268" spans="2:65" s="1" customFormat="1" ht="24.2" customHeight="1">
      <c r="B268" s="29"/>
      <c r="C268" s="138" t="s">
        <v>544</v>
      </c>
      <c r="D268" s="138" t="s">
        <v>148</v>
      </c>
      <c r="E268" s="139" t="s">
        <v>545</v>
      </c>
      <c r="F268" s="140" t="s">
        <v>546</v>
      </c>
      <c r="G268" s="141" t="s">
        <v>273</v>
      </c>
      <c r="H268" s="142">
        <v>4</v>
      </c>
      <c r="I268" s="124"/>
      <c r="J268" s="143">
        <f>ROUND(I268*H268,2)</f>
        <v>0</v>
      </c>
      <c r="K268" s="140" t="s">
        <v>152</v>
      </c>
      <c r="L268" s="144"/>
      <c r="M268" s="145" t="s">
        <v>17</v>
      </c>
      <c r="N268" s="146" t="s">
        <v>37</v>
      </c>
      <c r="O268" s="127">
        <v>0</v>
      </c>
      <c r="P268" s="127">
        <f>O268*H268</f>
        <v>0</v>
      </c>
      <c r="Q268" s="127">
        <v>0.0004</v>
      </c>
      <c r="R268" s="127">
        <f>Q268*H268</f>
        <v>0.0016</v>
      </c>
      <c r="S268" s="127">
        <v>0</v>
      </c>
      <c r="T268" s="128">
        <f>S268*H268</f>
        <v>0</v>
      </c>
      <c r="AR268" s="129" t="s">
        <v>153</v>
      </c>
      <c r="AT268" s="129" t="s">
        <v>148</v>
      </c>
      <c r="AU268" s="129" t="s">
        <v>144</v>
      </c>
      <c r="AY268" s="17" t="s">
        <v>133</v>
      </c>
      <c r="BE268" s="130">
        <f>IF(N268="základní",J268,0)</f>
        <v>0</v>
      </c>
      <c r="BF268" s="130">
        <f>IF(N268="snížená",J268,0)</f>
        <v>0</v>
      </c>
      <c r="BG268" s="130">
        <f>IF(N268="zákl. přenesená",J268,0)</f>
        <v>0</v>
      </c>
      <c r="BH268" s="130">
        <f>IF(N268="sníž. přenesená",J268,0)</f>
        <v>0</v>
      </c>
      <c r="BI268" s="130">
        <f>IF(N268="nulová",J268,0)</f>
        <v>0</v>
      </c>
      <c r="BJ268" s="17" t="s">
        <v>74</v>
      </c>
      <c r="BK268" s="130">
        <f>ROUND(I268*H268,2)</f>
        <v>0</v>
      </c>
      <c r="BL268" s="17" t="s">
        <v>143</v>
      </c>
      <c r="BM268" s="129" t="s">
        <v>547</v>
      </c>
    </row>
    <row r="269" spans="2:65" s="1" customFormat="1" ht="49.15" customHeight="1">
      <c r="B269" s="29"/>
      <c r="C269" s="119" t="s">
        <v>548</v>
      </c>
      <c r="D269" s="119" t="s">
        <v>138</v>
      </c>
      <c r="E269" s="120" t="s">
        <v>549</v>
      </c>
      <c r="F269" s="121" t="s">
        <v>550</v>
      </c>
      <c r="G269" s="122" t="s">
        <v>151</v>
      </c>
      <c r="H269" s="123">
        <v>0.002</v>
      </c>
      <c r="I269" s="124"/>
      <c r="J269" s="124">
        <f>ROUND(I269*H269,2)</f>
        <v>0</v>
      </c>
      <c r="K269" s="121" t="s">
        <v>152</v>
      </c>
      <c r="L269" s="29"/>
      <c r="M269" s="125" t="s">
        <v>17</v>
      </c>
      <c r="N269" s="126" t="s">
        <v>37</v>
      </c>
      <c r="O269" s="127">
        <v>8.49</v>
      </c>
      <c r="P269" s="127">
        <f>O269*H269</f>
        <v>0.016980000000000002</v>
      </c>
      <c r="Q269" s="127">
        <v>0</v>
      </c>
      <c r="R269" s="127">
        <f>Q269*H269</f>
        <v>0</v>
      </c>
      <c r="S269" s="127">
        <v>0</v>
      </c>
      <c r="T269" s="128">
        <f>S269*H269</f>
        <v>0</v>
      </c>
      <c r="AR269" s="129" t="s">
        <v>143</v>
      </c>
      <c r="AT269" s="129" t="s">
        <v>138</v>
      </c>
      <c r="AU269" s="129" t="s">
        <v>144</v>
      </c>
      <c r="AY269" s="17" t="s">
        <v>133</v>
      </c>
      <c r="BE269" s="130">
        <f>IF(N269="základní",J269,0)</f>
        <v>0</v>
      </c>
      <c r="BF269" s="130">
        <f>IF(N269="snížená",J269,0)</f>
        <v>0</v>
      </c>
      <c r="BG269" s="130">
        <f>IF(N269="zákl. přenesená",J269,0)</f>
        <v>0</v>
      </c>
      <c r="BH269" s="130">
        <f>IF(N269="sníž. přenesená",J269,0)</f>
        <v>0</v>
      </c>
      <c r="BI269" s="130">
        <f>IF(N269="nulová",J269,0)</f>
        <v>0</v>
      </c>
      <c r="BJ269" s="17" t="s">
        <v>74</v>
      </c>
      <c r="BK269" s="130">
        <f>ROUND(I269*H269,2)</f>
        <v>0</v>
      </c>
      <c r="BL269" s="17" t="s">
        <v>143</v>
      </c>
      <c r="BM269" s="129" t="s">
        <v>551</v>
      </c>
    </row>
    <row r="270" spans="2:47" s="1" customFormat="1" ht="12">
      <c r="B270" s="29"/>
      <c r="D270" s="147" t="s">
        <v>172</v>
      </c>
      <c r="F270" s="148" t="s">
        <v>552</v>
      </c>
      <c r="I270" s="124"/>
      <c r="L270" s="29"/>
      <c r="M270" s="149"/>
      <c r="T270" s="50"/>
      <c r="AT270" s="17" t="s">
        <v>172</v>
      </c>
      <c r="AU270" s="17" t="s">
        <v>144</v>
      </c>
    </row>
    <row r="271" spans="2:63" s="11" customFormat="1" ht="20.85" customHeight="1">
      <c r="B271" s="108"/>
      <c r="D271" s="109" t="s">
        <v>65</v>
      </c>
      <c r="E271" s="117" t="s">
        <v>553</v>
      </c>
      <c r="F271" s="117" t="s">
        <v>554</v>
      </c>
      <c r="I271" s="124"/>
      <c r="J271" s="118">
        <f>BK271</f>
        <v>0</v>
      </c>
      <c r="L271" s="108"/>
      <c r="M271" s="112"/>
      <c r="P271" s="113">
        <f>SUM(P272:P357)</f>
        <v>177.316784</v>
      </c>
      <c r="R271" s="113">
        <f>SUM(R272:R357)</f>
        <v>3.6502304800000003</v>
      </c>
      <c r="T271" s="114">
        <f>SUM(T272:T357)</f>
        <v>0</v>
      </c>
      <c r="AR271" s="109" t="s">
        <v>76</v>
      </c>
      <c r="AT271" s="115" t="s">
        <v>65</v>
      </c>
      <c r="AU271" s="115" t="s">
        <v>76</v>
      </c>
      <c r="AY271" s="109" t="s">
        <v>133</v>
      </c>
      <c r="BK271" s="116">
        <f>SUM(BK272:BK357)</f>
        <v>0</v>
      </c>
    </row>
    <row r="272" spans="2:65" s="1" customFormat="1" ht="37.9" customHeight="1">
      <c r="B272" s="29"/>
      <c r="C272" s="119" t="s">
        <v>555</v>
      </c>
      <c r="D272" s="119" t="s">
        <v>138</v>
      </c>
      <c r="E272" s="120" t="s">
        <v>556</v>
      </c>
      <c r="F272" s="121" t="s">
        <v>557</v>
      </c>
      <c r="G272" s="122" t="s">
        <v>141</v>
      </c>
      <c r="H272" s="123">
        <v>87.144</v>
      </c>
      <c r="I272" s="124"/>
      <c r="J272" s="124">
        <f>ROUND(I272*H272,2)</f>
        <v>0</v>
      </c>
      <c r="K272" s="121" t="s">
        <v>142</v>
      </c>
      <c r="L272" s="29"/>
      <c r="M272" s="125" t="s">
        <v>17</v>
      </c>
      <c r="N272" s="126" t="s">
        <v>37</v>
      </c>
      <c r="O272" s="127">
        <v>0.292</v>
      </c>
      <c r="P272" s="127">
        <f>O272*H272</f>
        <v>25.446048</v>
      </c>
      <c r="Q272" s="127">
        <v>0</v>
      </c>
      <c r="R272" s="127">
        <f>Q272*H272</f>
        <v>0</v>
      </c>
      <c r="S272" s="127">
        <v>0</v>
      </c>
      <c r="T272" s="128">
        <f>S272*H272</f>
        <v>0</v>
      </c>
      <c r="AR272" s="129" t="s">
        <v>143</v>
      </c>
      <c r="AT272" s="129" t="s">
        <v>138</v>
      </c>
      <c r="AU272" s="129" t="s">
        <v>144</v>
      </c>
      <c r="AY272" s="17" t="s">
        <v>133</v>
      </c>
      <c r="BE272" s="130">
        <f>IF(N272="základní",J272,0)</f>
        <v>0</v>
      </c>
      <c r="BF272" s="130">
        <f>IF(N272="snížená",J272,0)</f>
        <v>0</v>
      </c>
      <c r="BG272" s="130">
        <f>IF(N272="zákl. přenesená",J272,0)</f>
        <v>0</v>
      </c>
      <c r="BH272" s="130">
        <f>IF(N272="sníž. přenesená",J272,0)</f>
        <v>0</v>
      </c>
      <c r="BI272" s="130">
        <f>IF(N272="nulová",J272,0)</f>
        <v>0</v>
      </c>
      <c r="BJ272" s="17" t="s">
        <v>74</v>
      </c>
      <c r="BK272" s="130">
        <f>ROUND(I272*H272,2)</f>
        <v>0</v>
      </c>
      <c r="BL272" s="17" t="s">
        <v>143</v>
      </c>
      <c r="BM272" s="129" t="s">
        <v>558</v>
      </c>
    </row>
    <row r="273" spans="2:51" s="13" customFormat="1" ht="12">
      <c r="B273" s="150"/>
      <c r="D273" s="132" t="s">
        <v>146</v>
      </c>
      <c r="E273" s="151" t="s">
        <v>17</v>
      </c>
      <c r="F273" s="152" t="s">
        <v>559</v>
      </c>
      <c r="H273" s="151" t="s">
        <v>17</v>
      </c>
      <c r="I273" s="124"/>
      <c r="L273" s="150"/>
      <c r="M273" s="153"/>
      <c r="T273" s="154"/>
      <c r="AT273" s="151" t="s">
        <v>146</v>
      </c>
      <c r="AU273" s="151" t="s">
        <v>144</v>
      </c>
      <c r="AV273" s="13" t="s">
        <v>74</v>
      </c>
      <c r="AW273" s="13" t="s">
        <v>28</v>
      </c>
      <c r="AX273" s="13" t="s">
        <v>66</v>
      </c>
      <c r="AY273" s="151" t="s">
        <v>133</v>
      </c>
    </row>
    <row r="274" spans="2:51" s="12" customFormat="1" ht="12">
      <c r="B274" s="131"/>
      <c r="D274" s="132" t="s">
        <v>146</v>
      </c>
      <c r="E274" s="133" t="s">
        <v>17</v>
      </c>
      <c r="F274" s="134" t="s">
        <v>560</v>
      </c>
      <c r="H274" s="135">
        <v>45.792</v>
      </c>
      <c r="I274" s="124"/>
      <c r="L274" s="131"/>
      <c r="M274" s="136"/>
      <c r="T274" s="137"/>
      <c r="AT274" s="133" t="s">
        <v>146</v>
      </c>
      <c r="AU274" s="133" t="s">
        <v>144</v>
      </c>
      <c r="AV274" s="12" t="s">
        <v>76</v>
      </c>
      <c r="AW274" s="12" t="s">
        <v>28</v>
      </c>
      <c r="AX274" s="12" t="s">
        <v>66</v>
      </c>
      <c r="AY274" s="133" t="s">
        <v>133</v>
      </c>
    </row>
    <row r="275" spans="2:51" s="13" customFormat="1" ht="12">
      <c r="B275" s="150"/>
      <c r="D275" s="132" t="s">
        <v>146</v>
      </c>
      <c r="E275" s="151" t="s">
        <v>17</v>
      </c>
      <c r="F275" s="152" t="s">
        <v>561</v>
      </c>
      <c r="H275" s="151" t="s">
        <v>17</v>
      </c>
      <c r="I275" s="124"/>
      <c r="L275" s="150"/>
      <c r="M275" s="153"/>
      <c r="T275" s="154"/>
      <c r="AT275" s="151" t="s">
        <v>146</v>
      </c>
      <c r="AU275" s="151" t="s">
        <v>144</v>
      </c>
      <c r="AV275" s="13" t="s">
        <v>74</v>
      </c>
      <c r="AW275" s="13" t="s">
        <v>28</v>
      </c>
      <c r="AX275" s="13" t="s">
        <v>66</v>
      </c>
      <c r="AY275" s="151" t="s">
        <v>133</v>
      </c>
    </row>
    <row r="276" spans="2:51" s="12" customFormat="1" ht="12">
      <c r="B276" s="131"/>
      <c r="D276" s="132" t="s">
        <v>146</v>
      </c>
      <c r="E276" s="133" t="s">
        <v>17</v>
      </c>
      <c r="F276" s="134" t="s">
        <v>562</v>
      </c>
      <c r="H276" s="135">
        <v>18.144</v>
      </c>
      <c r="I276" s="124"/>
      <c r="L276" s="131"/>
      <c r="M276" s="136"/>
      <c r="T276" s="137"/>
      <c r="AT276" s="133" t="s">
        <v>146</v>
      </c>
      <c r="AU276" s="133" t="s">
        <v>144</v>
      </c>
      <c r="AV276" s="12" t="s">
        <v>76</v>
      </c>
      <c r="AW276" s="12" t="s">
        <v>28</v>
      </c>
      <c r="AX276" s="12" t="s">
        <v>66</v>
      </c>
      <c r="AY276" s="133" t="s">
        <v>133</v>
      </c>
    </row>
    <row r="277" spans="2:51" s="13" customFormat="1" ht="12">
      <c r="B277" s="150"/>
      <c r="D277" s="132" t="s">
        <v>146</v>
      </c>
      <c r="E277" s="151" t="s">
        <v>17</v>
      </c>
      <c r="F277" s="152" t="s">
        <v>563</v>
      </c>
      <c r="H277" s="151" t="s">
        <v>17</v>
      </c>
      <c r="I277" s="124"/>
      <c r="L277" s="150"/>
      <c r="M277" s="153"/>
      <c r="T277" s="154"/>
      <c r="AT277" s="151" t="s">
        <v>146</v>
      </c>
      <c r="AU277" s="151" t="s">
        <v>144</v>
      </c>
      <c r="AV277" s="13" t="s">
        <v>74</v>
      </c>
      <c r="AW277" s="13" t="s">
        <v>28</v>
      </c>
      <c r="AX277" s="13" t="s">
        <v>66</v>
      </c>
      <c r="AY277" s="151" t="s">
        <v>133</v>
      </c>
    </row>
    <row r="278" spans="2:51" s="12" customFormat="1" ht="12">
      <c r="B278" s="131"/>
      <c r="D278" s="132" t="s">
        <v>146</v>
      </c>
      <c r="E278" s="133" t="s">
        <v>17</v>
      </c>
      <c r="F278" s="134" t="s">
        <v>564</v>
      </c>
      <c r="H278" s="135">
        <v>6.144</v>
      </c>
      <c r="I278" s="124"/>
      <c r="L278" s="131"/>
      <c r="M278" s="136"/>
      <c r="T278" s="137"/>
      <c r="AT278" s="133" t="s">
        <v>146</v>
      </c>
      <c r="AU278" s="133" t="s">
        <v>144</v>
      </c>
      <c r="AV278" s="12" t="s">
        <v>76</v>
      </c>
      <c r="AW278" s="12" t="s">
        <v>28</v>
      </c>
      <c r="AX278" s="12" t="s">
        <v>66</v>
      </c>
      <c r="AY278" s="133" t="s">
        <v>133</v>
      </c>
    </row>
    <row r="279" spans="2:51" s="13" customFormat="1" ht="12">
      <c r="B279" s="150"/>
      <c r="D279" s="132" t="s">
        <v>146</v>
      </c>
      <c r="E279" s="151" t="s">
        <v>17</v>
      </c>
      <c r="F279" s="152" t="s">
        <v>565</v>
      </c>
      <c r="H279" s="151" t="s">
        <v>17</v>
      </c>
      <c r="I279" s="124"/>
      <c r="L279" s="150"/>
      <c r="M279" s="153"/>
      <c r="T279" s="154"/>
      <c r="AT279" s="151" t="s">
        <v>146</v>
      </c>
      <c r="AU279" s="151" t="s">
        <v>144</v>
      </c>
      <c r="AV279" s="13" t="s">
        <v>74</v>
      </c>
      <c r="AW279" s="13" t="s">
        <v>28</v>
      </c>
      <c r="AX279" s="13" t="s">
        <v>66</v>
      </c>
      <c r="AY279" s="151" t="s">
        <v>133</v>
      </c>
    </row>
    <row r="280" spans="2:51" s="12" customFormat="1" ht="12">
      <c r="B280" s="131"/>
      <c r="D280" s="132" t="s">
        <v>146</v>
      </c>
      <c r="E280" s="133" t="s">
        <v>17</v>
      </c>
      <c r="F280" s="134" t="s">
        <v>566</v>
      </c>
      <c r="H280" s="135">
        <v>12.584</v>
      </c>
      <c r="I280" s="124"/>
      <c r="L280" s="131"/>
      <c r="M280" s="136"/>
      <c r="T280" s="137"/>
      <c r="AT280" s="133" t="s">
        <v>146</v>
      </c>
      <c r="AU280" s="133" t="s">
        <v>144</v>
      </c>
      <c r="AV280" s="12" t="s">
        <v>76</v>
      </c>
      <c r="AW280" s="12" t="s">
        <v>28</v>
      </c>
      <c r="AX280" s="12" t="s">
        <v>66</v>
      </c>
      <c r="AY280" s="133" t="s">
        <v>133</v>
      </c>
    </row>
    <row r="281" spans="2:51" s="13" customFormat="1" ht="12">
      <c r="B281" s="150"/>
      <c r="D281" s="132" t="s">
        <v>146</v>
      </c>
      <c r="E281" s="151" t="s">
        <v>17</v>
      </c>
      <c r="F281" s="152" t="s">
        <v>567</v>
      </c>
      <c r="H281" s="151" t="s">
        <v>17</v>
      </c>
      <c r="I281" s="124"/>
      <c r="L281" s="150"/>
      <c r="M281" s="153"/>
      <c r="T281" s="154"/>
      <c r="AT281" s="151" t="s">
        <v>146</v>
      </c>
      <c r="AU281" s="151" t="s">
        <v>144</v>
      </c>
      <c r="AV281" s="13" t="s">
        <v>74</v>
      </c>
      <c r="AW281" s="13" t="s">
        <v>28</v>
      </c>
      <c r="AX281" s="13" t="s">
        <v>66</v>
      </c>
      <c r="AY281" s="151" t="s">
        <v>133</v>
      </c>
    </row>
    <row r="282" spans="2:51" s="12" customFormat="1" ht="12">
      <c r="B282" s="131"/>
      <c r="D282" s="132" t="s">
        <v>146</v>
      </c>
      <c r="E282" s="133" t="s">
        <v>17</v>
      </c>
      <c r="F282" s="134" t="s">
        <v>568</v>
      </c>
      <c r="H282" s="135">
        <v>4.48</v>
      </c>
      <c r="I282" s="124"/>
      <c r="L282" s="131"/>
      <c r="M282" s="136"/>
      <c r="T282" s="137"/>
      <c r="AT282" s="133" t="s">
        <v>146</v>
      </c>
      <c r="AU282" s="133" t="s">
        <v>144</v>
      </c>
      <c r="AV282" s="12" t="s">
        <v>76</v>
      </c>
      <c r="AW282" s="12" t="s">
        <v>28</v>
      </c>
      <c r="AX282" s="12" t="s">
        <v>66</v>
      </c>
      <c r="AY282" s="133" t="s">
        <v>133</v>
      </c>
    </row>
    <row r="283" spans="2:51" s="14" customFormat="1" ht="12">
      <c r="B283" s="156"/>
      <c r="D283" s="132" t="s">
        <v>146</v>
      </c>
      <c r="E283" s="157" t="s">
        <v>17</v>
      </c>
      <c r="F283" s="158" t="s">
        <v>569</v>
      </c>
      <c r="H283" s="159">
        <v>87.144</v>
      </c>
      <c r="I283" s="124"/>
      <c r="L283" s="156"/>
      <c r="M283" s="160"/>
      <c r="T283" s="161"/>
      <c r="AT283" s="157" t="s">
        <v>146</v>
      </c>
      <c r="AU283" s="157" t="s">
        <v>144</v>
      </c>
      <c r="AV283" s="14" t="s">
        <v>132</v>
      </c>
      <c r="AW283" s="14" t="s">
        <v>28</v>
      </c>
      <c r="AX283" s="14" t="s">
        <v>74</v>
      </c>
      <c r="AY283" s="157" t="s">
        <v>133</v>
      </c>
    </row>
    <row r="284" spans="2:65" s="1" customFormat="1" ht="37.9" customHeight="1">
      <c r="B284" s="29"/>
      <c r="C284" s="119" t="s">
        <v>570</v>
      </c>
      <c r="D284" s="119" t="s">
        <v>138</v>
      </c>
      <c r="E284" s="120" t="s">
        <v>571</v>
      </c>
      <c r="F284" s="121" t="s">
        <v>572</v>
      </c>
      <c r="G284" s="122" t="s">
        <v>273</v>
      </c>
      <c r="H284" s="123">
        <v>4</v>
      </c>
      <c r="I284" s="124"/>
      <c r="J284" s="124">
        <f>ROUND(I284*H284,2)</f>
        <v>0</v>
      </c>
      <c r="K284" s="121" t="s">
        <v>142</v>
      </c>
      <c r="L284" s="29"/>
      <c r="M284" s="125" t="s">
        <v>17</v>
      </c>
      <c r="N284" s="126" t="s">
        <v>37</v>
      </c>
      <c r="O284" s="127">
        <v>0.393</v>
      </c>
      <c r="P284" s="127">
        <f>O284*H284</f>
        <v>1.572</v>
      </c>
      <c r="Q284" s="127">
        <v>0.00267</v>
      </c>
      <c r="R284" s="127">
        <f>Q284*H284</f>
        <v>0.01068</v>
      </c>
      <c r="S284" s="127">
        <v>0</v>
      </c>
      <c r="T284" s="128">
        <f>S284*H284</f>
        <v>0</v>
      </c>
      <c r="AR284" s="129" t="s">
        <v>143</v>
      </c>
      <c r="AT284" s="129" t="s">
        <v>138</v>
      </c>
      <c r="AU284" s="129" t="s">
        <v>144</v>
      </c>
      <c r="AY284" s="17" t="s">
        <v>133</v>
      </c>
      <c r="BE284" s="130">
        <f>IF(N284="základní",J284,0)</f>
        <v>0</v>
      </c>
      <c r="BF284" s="130">
        <f>IF(N284="snížená",J284,0)</f>
        <v>0</v>
      </c>
      <c r="BG284" s="130">
        <f>IF(N284="zákl. přenesená",J284,0)</f>
        <v>0</v>
      </c>
      <c r="BH284" s="130">
        <f>IF(N284="sníž. přenesená",J284,0)</f>
        <v>0</v>
      </c>
      <c r="BI284" s="130">
        <f>IF(N284="nulová",J284,0)</f>
        <v>0</v>
      </c>
      <c r="BJ284" s="17" t="s">
        <v>74</v>
      </c>
      <c r="BK284" s="130">
        <f>ROUND(I284*H284,2)</f>
        <v>0</v>
      </c>
      <c r="BL284" s="17" t="s">
        <v>143</v>
      </c>
      <c r="BM284" s="129" t="s">
        <v>573</v>
      </c>
    </row>
    <row r="285" spans="2:65" s="1" customFormat="1" ht="16.5" customHeight="1">
      <c r="B285" s="29"/>
      <c r="C285" s="138" t="s">
        <v>574</v>
      </c>
      <c r="D285" s="138" t="s">
        <v>148</v>
      </c>
      <c r="E285" s="139" t="s">
        <v>575</v>
      </c>
      <c r="F285" s="140" t="s">
        <v>576</v>
      </c>
      <c r="G285" s="141" t="s">
        <v>17</v>
      </c>
      <c r="H285" s="142">
        <v>4</v>
      </c>
      <c r="I285" s="124"/>
      <c r="J285" s="143">
        <f>ROUND(I285*H285,2)</f>
        <v>0</v>
      </c>
      <c r="K285" s="140" t="s">
        <v>17</v>
      </c>
      <c r="L285" s="144"/>
      <c r="M285" s="145" t="s">
        <v>17</v>
      </c>
      <c r="N285" s="146" t="s">
        <v>37</v>
      </c>
      <c r="O285" s="127">
        <v>0</v>
      </c>
      <c r="P285" s="127">
        <f>O285*H285</f>
        <v>0</v>
      </c>
      <c r="Q285" s="127">
        <v>0</v>
      </c>
      <c r="R285" s="127">
        <f>Q285*H285</f>
        <v>0</v>
      </c>
      <c r="S285" s="127">
        <v>0</v>
      </c>
      <c r="T285" s="128">
        <f>S285*H285</f>
        <v>0</v>
      </c>
      <c r="AR285" s="129" t="s">
        <v>153</v>
      </c>
      <c r="AT285" s="129" t="s">
        <v>148</v>
      </c>
      <c r="AU285" s="129" t="s">
        <v>144</v>
      </c>
      <c r="AY285" s="17" t="s">
        <v>133</v>
      </c>
      <c r="BE285" s="130">
        <f>IF(N285="základní",J285,0)</f>
        <v>0</v>
      </c>
      <c r="BF285" s="130">
        <f>IF(N285="snížená",J285,0)</f>
        <v>0</v>
      </c>
      <c r="BG285" s="130">
        <f>IF(N285="zákl. přenesená",J285,0)</f>
        <v>0</v>
      </c>
      <c r="BH285" s="130">
        <f>IF(N285="sníž. přenesená",J285,0)</f>
        <v>0</v>
      </c>
      <c r="BI285" s="130">
        <f>IF(N285="nulová",J285,0)</f>
        <v>0</v>
      </c>
      <c r="BJ285" s="17" t="s">
        <v>74</v>
      </c>
      <c r="BK285" s="130">
        <f>ROUND(I285*H285,2)</f>
        <v>0</v>
      </c>
      <c r="BL285" s="17" t="s">
        <v>143</v>
      </c>
      <c r="BM285" s="129" t="s">
        <v>577</v>
      </c>
    </row>
    <row r="286" spans="2:65" s="1" customFormat="1" ht="37.9" customHeight="1">
      <c r="B286" s="29"/>
      <c r="C286" s="119" t="s">
        <v>578</v>
      </c>
      <c r="D286" s="119" t="s">
        <v>138</v>
      </c>
      <c r="E286" s="120" t="s">
        <v>579</v>
      </c>
      <c r="F286" s="121" t="s">
        <v>580</v>
      </c>
      <c r="G286" s="122" t="s">
        <v>273</v>
      </c>
      <c r="H286" s="123">
        <v>8</v>
      </c>
      <c r="I286" s="124"/>
      <c r="J286" s="124">
        <f>ROUND(I286*H286,2)</f>
        <v>0</v>
      </c>
      <c r="K286" s="121" t="s">
        <v>152</v>
      </c>
      <c r="L286" s="29"/>
      <c r="M286" s="125" t="s">
        <v>17</v>
      </c>
      <c r="N286" s="126" t="s">
        <v>37</v>
      </c>
      <c r="O286" s="127">
        <v>0.084</v>
      </c>
      <c r="P286" s="127">
        <f>O286*H286</f>
        <v>0.672</v>
      </c>
      <c r="Q286" s="127">
        <v>0</v>
      </c>
      <c r="R286" s="127">
        <f>Q286*H286</f>
        <v>0</v>
      </c>
      <c r="S286" s="127">
        <v>0</v>
      </c>
      <c r="T286" s="128">
        <f>S286*H286</f>
        <v>0</v>
      </c>
      <c r="AR286" s="129" t="s">
        <v>143</v>
      </c>
      <c r="AT286" s="129" t="s">
        <v>138</v>
      </c>
      <c r="AU286" s="129" t="s">
        <v>144</v>
      </c>
      <c r="AY286" s="17" t="s">
        <v>133</v>
      </c>
      <c r="BE286" s="130">
        <f>IF(N286="základní",J286,0)</f>
        <v>0</v>
      </c>
      <c r="BF286" s="130">
        <f>IF(N286="snížená",J286,0)</f>
        <v>0</v>
      </c>
      <c r="BG286" s="130">
        <f>IF(N286="zákl. přenesená",J286,0)</f>
        <v>0</v>
      </c>
      <c r="BH286" s="130">
        <f>IF(N286="sníž. přenesená",J286,0)</f>
        <v>0</v>
      </c>
      <c r="BI286" s="130">
        <f>IF(N286="nulová",J286,0)</f>
        <v>0</v>
      </c>
      <c r="BJ286" s="17" t="s">
        <v>74</v>
      </c>
      <c r="BK286" s="130">
        <f>ROUND(I286*H286,2)</f>
        <v>0</v>
      </c>
      <c r="BL286" s="17" t="s">
        <v>143</v>
      </c>
      <c r="BM286" s="129" t="s">
        <v>581</v>
      </c>
    </row>
    <row r="287" spans="2:47" s="1" customFormat="1" ht="12">
      <c r="B287" s="29"/>
      <c r="D287" s="147" t="s">
        <v>172</v>
      </c>
      <c r="F287" s="148" t="s">
        <v>582</v>
      </c>
      <c r="I287" s="124"/>
      <c r="L287" s="29"/>
      <c r="M287" s="149"/>
      <c r="T287" s="50"/>
      <c r="AT287" s="17" t="s">
        <v>172</v>
      </c>
      <c r="AU287" s="17" t="s">
        <v>144</v>
      </c>
    </row>
    <row r="288" spans="2:65" s="1" customFormat="1" ht="16.5" customHeight="1">
      <c r="B288" s="29"/>
      <c r="C288" s="138" t="s">
        <v>583</v>
      </c>
      <c r="D288" s="138" t="s">
        <v>148</v>
      </c>
      <c r="E288" s="139" t="s">
        <v>584</v>
      </c>
      <c r="F288" s="140" t="s">
        <v>585</v>
      </c>
      <c r="G288" s="141" t="s">
        <v>17</v>
      </c>
      <c r="H288" s="142">
        <v>8</v>
      </c>
      <c r="I288" s="124"/>
      <c r="J288" s="143">
        <f>ROUND(I288*H288,2)</f>
        <v>0</v>
      </c>
      <c r="K288" s="140" t="s">
        <v>17</v>
      </c>
      <c r="L288" s="144"/>
      <c r="M288" s="145" t="s">
        <v>17</v>
      </c>
      <c r="N288" s="146" t="s">
        <v>37</v>
      </c>
      <c r="O288" s="127">
        <v>0</v>
      </c>
      <c r="P288" s="127">
        <f>O288*H288</f>
        <v>0</v>
      </c>
      <c r="Q288" s="127">
        <v>0</v>
      </c>
      <c r="R288" s="127">
        <f>Q288*H288</f>
        <v>0</v>
      </c>
      <c r="S288" s="127">
        <v>0</v>
      </c>
      <c r="T288" s="128">
        <f>S288*H288</f>
        <v>0</v>
      </c>
      <c r="AR288" s="129" t="s">
        <v>153</v>
      </c>
      <c r="AT288" s="129" t="s">
        <v>148</v>
      </c>
      <c r="AU288" s="129" t="s">
        <v>144</v>
      </c>
      <c r="AY288" s="17" t="s">
        <v>133</v>
      </c>
      <c r="BE288" s="130">
        <f>IF(N288="základní",J288,0)</f>
        <v>0</v>
      </c>
      <c r="BF288" s="130">
        <f>IF(N288="snížená",J288,0)</f>
        <v>0</v>
      </c>
      <c r="BG288" s="130">
        <f>IF(N288="zákl. přenesená",J288,0)</f>
        <v>0</v>
      </c>
      <c r="BH288" s="130">
        <f>IF(N288="sníž. přenesená",J288,0)</f>
        <v>0</v>
      </c>
      <c r="BI288" s="130">
        <f>IF(N288="nulová",J288,0)</f>
        <v>0</v>
      </c>
      <c r="BJ288" s="17" t="s">
        <v>74</v>
      </c>
      <c r="BK288" s="130">
        <f>ROUND(I288*H288,2)</f>
        <v>0</v>
      </c>
      <c r="BL288" s="17" t="s">
        <v>143</v>
      </c>
      <c r="BM288" s="129" t="s">
        <v>586</v>
      </c>
    </row>
    <row r="289" spans="2:65" s="1" customFormat="1" ht="37.9" customHeight="1">
      <c r="B289" s="29"/>
      <c r="C289" s="119" t="s">
        <v>587</v>
      </c>
      <c r="D289" s="119" t="s">
        <v>138</v>
      </c>
      <c r="E289" s="120" t="s">
        <v>588</v>
      </c>
      <c r="F289" s="121" t="s">
        <v>589</v>
      </c>
      <c r="G289" s="122" t="s">
        <v>273</v>
      </c>
      <c r="H289" s="123">
        <v>12</v>
      </c>
      <c r="I289" s="124"/>
      <c r="J289" s="124">
        <f>ROUND(I289*H289,2)</f>
        <v>0</v>
      </c>
      <c r="K289" s="121" t="s">
        <v>152</v>
      </c>
      <c r="L289" s="29"/>
      <c r="M289" s="125" t="s">
        <v>17</v>
      </c>
      <c r="N289" s="126" t="s">
        <v>37</v>
      </c>
      <c r="O289" s="127">
        <v>0.146</v>
      </c>
      <c r="P289" s="127">
        <f>O289*H289</f>
        <v>1.7519999999999998</v>
      </c>
      <c r="Q289" s="127">
        <v>0</v>
      </c>
      <c r="R289" s="127">
        <f>Q289*H289</f>
        <v>0</v>
      </c>
      <c r="S289" s="127">
        <v>0</v>
      </c>
      <c r="T289" s="128">
        <f>S289*H289</f>
        <v>0</v>
      </c>
      <c r="AR289" s="129" t="s">
        <v>143</v>
      </c>
      <c r="AT289" s="129" t="s">
        <v>138</v>
      </c>
      <c r="AU289" s="129" t="s">
        <v>144</v>
      </c>
      <c r="AY289" s="17" t="s">
        <v>133</v>
      </c>
      <c r="BE289" s="130">
        <f>IF(N289="základní",J289,0)</f>
        <v>0</v>
      </c>
      <c r="BF289" s="130">
        <f>IF(N289="snížená",J289,0)</f>
        <v>0</v>
      </c>
      <c r="BG289" s="130">
        <f>IF(N289="zákl. přenesená",J289,0)</f>
        <v>0</v>
      </c>
      <c r="BH289" s="130">
        <f>IF(N289="sníž. přenesená",J289,0)</f>
        <v>0</v>
      </c>
      <c r="BI289" s="130">
        <f>IF(N289="nulová",J289,0)</f>
        <v>0</v>
      </c>
      <c r="BJ289" s="17" t="s">
        <v>74</v>
      </c>
      <c r="BK289" s="130">
        <f>ROUND(I289*H289,2)</f>
        <v>0</v>
      </c>
      <c r="BL289" s="17" t="s">
        <v>143</v>
      </c>
      <c r="BM289" s="129" t="s">
        <v>590</v>
      </c>
    </row>
    <row r="290" spans="2:47" s="1" customFormat="1" ht="12">
      <c r="B290" s="29"/>
      <c r="D290" s="147" t="s">
        <v>172</v>
      </c>
      <c r="F290" s="148" t="s">
        <v>591</v>
      </c>
      <c r="I290" s="124"/>
      <c r="L290" s="29"/>
      <c r="M290" s="149"/>
      <c r="T290" s="50"/>
      <c r="AT290" s="17" t="s">
        <v>172</v>
      </c>
      <c r="AU290" s="17" t="s">
        <v>144</v>
      </c>
    </row>
    <row r="291" spans="2:65" s="1" customFormat="1" ht="16.5" customHeight="1">
      <c r="B291" s="29"/>
      <c r="C291" s="138" t="s">
        <v>592</v>
      </c>
      <c r="D291" s="138" t="s">
        <v>148</v>
      </c>
      <c r="E291" s="139" t="s">
        <v>593</v>
      </c>
      <c r="F291" s="140" t="s">
        <v>594</v>
      </c>
      <c r="G291" s="141" t="s">
        <v>17</v>
      </c>
      <c r="H291" s="142">
        <v>12</v>
      </c>
      <c r="I291" s="124"/>
      <c r="J291" s="143">
        <f>ROUND(I291*H291,2)</f>
        <v>0</v>
      </c>
      <c r="K291" s="140" t="s">
        <v>17</v>
      </c>
      <c r="L291" s="144"/>
      <c r="M291" s="145" t="s">
        <v>17</v>
      </c>
      <c r="N291" s="146" t="s">
        <v>37</v>
      </c>
      <c r="O291" s="127">
        <v>0</v>
      </c>
      <c r="P291" s="127">
        <f>O291*H291</f>
        <v>0</v>
      </c>
      <c r="Q291" s="127">
        <v>0</v>
      </c>
      <c r="R291" s="127">
        <f>Q291*H291</f>
        <v>0</v>
      </c>
      <c r="S291" s="127">
        <v>0</v>
      </c>
      <c r="T291" s="128">
        <f>S291*H291</f>
        <v>0</v>
      </c>
      <c r="AR291" s="129" t="s">
        <v>153</v>
      </c>
      <c r="AT291" s="129" t="s">
        <v>148</v>
      </c>
      <c r="AU291" s="129" t="s">
        <v>144</v>
      </c>
      <c r="AY291" s="17" t="s">
        <v>133</v>
      </c>
      <c r="BE291" s="130">
        <f>IF(N291="základní",J291,0)</f>
        <v>0</v>
      </c>
      <c r="BF291" s="130">
        <f>IF(N291="snížená",J291,0)</f>
        <v>0</v>
      </c>
      <c r="BG291" s="130">
        <f>IF(N291="zákl. přenesená",J291,0)</f>
        <v>0</v>
      </c>
      <c r="BH291" s="130">
        <f>IF(N291="sníž. přenesená",J291,0)</f>
        <v>0</v>
      </c>
      <c r="BI291" s="130">
        <f>IF(N291="nulová",J291,0)</f>
        <v>0</v>
      </c>
      <c r="BJ291" s="17" t="s">
        <v>74</v>
      </c>
      <c r="BK291" s="130">
        <f>ROUND(I291*H291,2)</f>
        <v>0</v>
      </c>
      <c r="BL291" s="17" t="s">
        <v>143</v>
      </c>
      <c r="BM291" s="129" t="s">
        <v>595</v>
      </c>
    </row>
    <row r="292" spans="2:65" s="1" customFormat="1" ht="49.15" customHeight="1">
      <c r="B292" s="29"/>
      <c r="C292" s="119" t="s">
        <v>596</v>
      </c>
      <c r="D292" s="119" t="s">
        <v>138</v>
      </c>
      <c r="E292" s="120" t="s">
        <v>597</v>
      </c>
      <c r="F292" s="121" t="s">
        <v>598</v>
      </c>
      <c r="G292" s="122" t="s">
        <v>223</v>
      </c>
      <c r="H292" s="123">
        <v>48.3</v>
      </c>
      <c r="I292" s="124"/>
      <c r="J292" s="124">
        <f>ROUND(I292*H292,2)</f>
        <v>0</v>
      </c>
      <c r="K292" s="121" t="s">
        <v>152</v>
      </c>
      <c r="L292" s="29"/>
      <c r="M292" s="125" t="s">
        <v>17</v>
      </c>
      <c r="N292" s="126" t="s">
        <v>37</v>
      </c>
      <c r="O292" s="127">
        <v>0.354</v>
      </c>
      <c r="P292" s="127">
        <f>O292*H292</f>
        <v>17.0982</v>
      </c>
      <c r="Q292" s="127">
        <v>0</v>
      </c>
      <c r="R292" s="127">
        <f>Q292*H292</f>
        <v>0</v>
      </c>
      <c r="S292" s="127">
        <v>0</v>
      </c>
      <c r="T292" s="128">
        <f>S292*H292</f>
        <v>0</v>
      </c>
      <c r="AR292" s="129" t="s">
        <v>143</v>
      </c>
      <c r="AT292" s="129" t="s">
        <v>138</v>
      </c>
      <c r="AU292" s="129" t="s">
        <v>144</v>
      </c>
      <c r="AY292" s="17" t="s">
        <v>133</v>
      </c>
      <c r="BE292" s="130">
        <f>IF(N292="základní",J292,0)</f>
        <v>0</v>
      </c>
      <c r="BF292" s="130">
        <f>IF(N292="snížená",J292,0)</f>
        <v>0</v>
      </c>
      <c r="BG292" s="130">
        <f>IF(N292="zákl. přenesená",J292,0)</f>
        <v>0</v>
      </c>
      <c r="BH292" s="130">
        <f>IF(N292="sníž. přenesená",J292,0)</f>
        <v>0</v>
      </c>
      <c r="BI292" s="130">
        <f>IF(N292="nulová",J292,0)</f>
        <v>0</v>
      </c>
      <c r="BJ292" s="17" t="s">
        <v>74</v>
      </c>
      <c r="BK292" s="130">
        <f>ROUND(I292*H292,2)</f>
        <v>0</v>
      </c>
      <c r="BL292" s="17" t="s">
        <v>143</v>
      </c>
      <c r="BM292" s="129" t="s">
        <v>599</v>
      </c>
    </row>
    <row r="293" spans="2:47" s="1" customFormat="1" ht="12">
      <c r="B293" s="29"/>
      <c r="D293" s="147" t="s">
        <v>172</v>
      </c>
      <c r="F293" s="148" t="s">
        <v>600</v>
      </c>
      <c r="I293" s="124"/>
      <c r="L293" s="29"/>
      <c r="M293" s="149"/>
      <c r="T293" s="50"/>
      <c r="AT293" s="17" t="s">
        <v>172</v>
      </c>
      <c r="AU293" s="17" t="s">
        <v>144</v>
      </c>
    </row>
    <row r="294" spans="2:51" s="13" customFormat="1" ht="12">
      <c r="B294" s="150"/>
      <c r="D294" s="132" t="s">
        <v>146</v>
      </c>
      <c r="E294" s="151" t="s">
        <v>17</v>
      </c>
      <c r="F294" s="152" t="s">
        <v>601</v>
      </c>
      <c r="H294" s="151" t="s">
        <v>17</v>
      </c>
      <c r="I294" s="124"/>
      <c r="L294" s="150"/>
      <c r="M294" s="153"/>
      <c r="T294" s="154"/>
      <c r="AT294" s="151" t="s">
        <v>146</v>
      </c>
      <c r="AU294" s="151" t="s">
        <v>144</v>
      </c>
      <c r="AV294" s="13" t="s">
        <v>74</v>
      </c>
      <c r="AW294" s="13" t="s">
        <v>28</v>
      </c>
      <c r="AX294" s="13" t="s">
        <v>66</v>
      </c>
      <c r="AY294" s="151" t="s">
        <v>133</v>
      </c>
    </row>
    <row r="295" spans="2:51" s="12" customFormat="1" ht="12">
      <c r="B295" s="131"/>
      <c r="D295" s="132" t="s">
        <v>146</v>
      </c>
      <c r="E295" s="133" t="s">
        <v>17</v>
      </c>
      <c r="F295" s="134" t="s">
        <v>602</v>
      </c>
      <c r="H295" s="135">
        <v>48.3</v>
      </c>
      <c r="I295" s="124"/>
      <c r="L295" s="131"/>
      <c r="M295" s="136"/>
      <c r="T295" s="137"/>
      <c r="AT295" s="133" t="s">
        <v>146</v>
      </c>
      <c r="AU295" s="133" t="s">
        <v>144</v>
      </c>
      <c r="AV295" s="12" t="s">
        <v>76</v>
      </c>
      <c r="AW295" s="12" t="s">
        <v>28</v>
      </c>
      <c r="AX295" s="12" t="s">
        <v>74</v>
      </c>
      <c r="AY295" s="133" t="s">
        <v>133</v>
      </c>
    </row>
    <row r="296" spans="2:65" s="1" customFormat="1" ht="21.75" customHeight="1">
      <c r="B296" s="29"/>
      <c r="C296" s="138" t="s">
        <v>603</v>
      </c>
      <c r="D296" s="138" t="s">
        <v>148</v>
      </c>
      <c r="E296" s="139" t="s">
        <v>604</v>
      </c>
      <c r="F296" s="140" t="s">
        <v>605</v>
      </c>
      <c r="G296" s="141" t="s">
        <v>606</v>
      </c>
      <c r="H296" s="142">
        <v>1.063</v>
      </c>
      <c r="I296" s="124"/>
      <c r="J296" s="143">
        <f>ROUND(I296*H296,2)</f>
        <v>0</v>
      </c>
      <c r="K296" s="140" t="s">
        <v>152</v>
      </c>
      <c r="L296" s="144"/>
      <c r="M296" s="145" t="s">
        <v>17</v>
      </c>
      <c r="N296" s="146" t="s">
        <v>37</v>
      </c>
      <c r="O296" s="127">
        <v>0</v>
      </c>
      <c r="P296" s="127">
        <f>O296*H296</f>
        <v>0</v>
      </c>
      <c r="Q296" s="127">
        <v>0.55</v>
      </c>
      <c r="R296" s="127">
        <f>Q296*H296</f>
        <v>0.58465</v>
      </c>
      <c r="S296" s="127">
        <v>0</v>
      </c>
      <c r="T296" s="128">
        <f>S296*H296</f>
        <v>0</v>
      </c>
      <c r="AR296" s="129" t="s">
        <v>153</v>
      </c>
      <c r="AT296" s="129" t="s">
        <v>148</v>
      </c>
      <c r="AU296" s="129" t="s">
        <v>144</v>
      </c>
      <c r="AY296" s="17" t="s">
        <v>133</v>
      </c>
      <c r="BE296" s="130">
        <f>IF(N296="základní",J296,0)</f>
        <v>0</v>
      </c>
      <c r="BF296" s="130">
        <f>IF(N296="snížená",J296,0)</f>
        <v>0</v>
      </c>
      <c r="BG296" s="130">
        <f>IF(N296="zákl. přenesená",J296,0)</f>
        <v>0</v>
      </c>
      <c r="BH296" s="130">
        <f>IF(N296="sníž. přenesená",J296,0)</f>
        <v>0</v>
      </c>
      <c r="BI296" s="130">
        <f>IF(N296="nulová",J296,0)</f>
        <v>0</v>
      </c>
      <c r="BJ296" s="17" t="s">
        <v>74</v>
      </c>
      <c r="BK296" s="130">
        <f>ROUND(I296*H296,2)</f>
        <v>0</v>
      </c>
      <c r="BL296" s="17" t="s">
        <v>143</v>
      </c>
      <c r="BM296" s="129" t="s">
        <v>607</v>
      </c>
    </row>
    <row r="297" spans="2:51" s="13" customFormat="1" ht="12">
      <c r="B297" s="150"/>
      <c r="D297" s="132" t="s">
        <v>146</v>
      </c>
      <c r="E297" s="151" t="s">
        <v>17</v>
      </c>
      <c r="F297" s="152" t="s">
        <v>601</v>
      </c>
      <c r="H297" s="151" t="s">
        <v>17</v>
      </c>
      <c r="I297" s="124"/>
      <c r="L297" s="150"/>
      <c r="M297" s="153"/>
      <c r="T297" s="154"/>
      <c r="AT297" s="151" t="s">
        <v>146</v>
      </c>
      <c r="AU297" s="151" t="s">
        <v>144</v>
      </c>
      <c r="AV297" s="13" t="s">
        <v>74</v>
      </c>
      <c r="AW297" s="13" t="s">
        <v>28</v>
      </c>
      <c r="AX297" s="13" t="s">
        <v>66</v>
      </c>
      <c r="AY297" s="151" t="s">
        <v>133</v>
      </c>
    </row>
    <row r="298" spans="2:51" s="12" customFormat="1" ht="12">
      <c r="B298" s="131"/>
      <c r="D298" s="132" t="s">
        <v>146</v>
      </c>
      <c r="E298" s="133" t="s">
        <v>17</v>
      </c>
      <c r="F298" s="134" t="s">
        <v>608</v>
      </c>
      <c r="H298" s="135">
        <v>0.966</v>
      </c>
      <c r="I298" s="124"/>
      <c r="L298" s="131"/>
      <c r="M298" s="136"/>
      <c r="T298" s="137"/>
      <c r="AT298" s="133" t="s">
        <v>146</v>
      </c>
      <c r="AU298" s="133" t="s">
        <v>144</v>
      </c>
      <c r="AV298" s="12" t="s">
        <v>76</v>
      </c>
      <c r="AW298" s="12" t="s">
        <v>28</v>
      </c>
      <c r="AX298" s="12" t="s">
        <v>74</v>
      </c>
      <c r="AY298" s="133" t="s">
        <v>133</v>
      </c>
    </row>
    <row r="299" spans="2:51" s="12" customFormat="1" ht="12">
      <c r="B299" s="131"/>
      <c r="D299" s="132" t="s">
        <v>146</v>
      </c>
      <c r="F299" s="134" t="s">
        <v>609</v>
      </c>
      <c r="H299" s="135">
        <v>1.063</v>
      </c>
      <c r="I299" s="124"/>
      <c r="L299" s="131"/>
      <c r="M299" s="136"/>
      <c r="T299" s="137"/>
      <c r="AT299" s="133" t="s">
        <v>146</v>
      </c>
      <c r="AU299" s="133" t="s">
        <v>144</v>
      </c>
      <c r="AV299" s="12" t="s">
        <v>76</v>
      </c>
      <c r="AW299" s="12" t="s">
        <v>4</v>
      </c>
      <c r="AX299" s="12" t="s">
        <v>74</v>
      </c>
      <c r="AY299" s="133" t="s">
        <v>133</v>
      </c>
    </row>
    <row r="300" spans="2:65" s="1" customFormat="1" ht="55.5" customHeight="1">
      <c r="B300" s="29"/>
      <c r="C300" s="119" t="s">
        <v>610</v>
      </c>
      <c r="D300" s="119" t="s">
        <v>138</v>
      </c>
      <c r="E300" s="120" t="s">
        <v>611</v>
      </c>
      <c r="F300" s="121" t="s">
        <v>612</v>
      </c>
      <c r="G300" s="122" t="s">
        <v>223</v>
      </c>
      <c r="H300" s="123">
        <v>100.8</v>
      </c>
      <c r="I300" s="124"/>
      <c r="J300" s="124">
        <f>ROUND(I300*H300,2)</f>
        <v>0</v>
      </c>
      <c r="K300" s="121" t="s">
        <v>152</v>
      </c>
      <c r="L300" s="29"/>
      <c r="M300" s="125" t="s">
        <v>17</v>
      </c>
      <c r="N300" s="126" t="s">
        <v>37</v>
      </c>
      <c r="O300" s="127">
        <v>0.454</v>
      </c>
      <c r="P300" s="127">
        <f>O300*H300</f>
        <v>45.7632</v>
      </c>
      <c r="Q300" s="127">
        <v>0</v>
      </c>
      <c r="R300" s="127">
        <f>Q300*H300</f>
        <v>0</v>
      </c>
      <c r="S300" s="127">
        <v>0</v>
      </c>
      <c r="T300" s="128">
        <f>S300*H300</f>
        <v>0</v>
      </c>
      <c r="AR300" s="129" t="s">
        <v>143</v>
      </c>
      <c r="AT300" s="129" t="s">
        <v>138</v>
      </c>
      <c r="AU300" s="129" t="s">
        <v>144</v>
      </c>
      <c r="AY300" s="17" t="s">
        <v>133</v>
      </c>
      <c r="BE300" s="130">
        <f>IF(N300="základní",J300,0)</f>
        <v>0</v>
      </c>
      <c r="BF300" s="130">
        <f>IF(N300="snížená",J300,0)</f>
        <v>0</v>
      </c>
      <c r="BG300" s="130">
        <f>IF(N300="zákl. přenesená",J300,0)</f>
        <v>0</v>
      </c>
      <c r="BH300" s="130">
        <f>IF(N300="sníž. přenesená",J300,0)</f>
        <v>0</v>
      </c>
      <c r="BI300" s="130">
        <f>IF(N300="nulová",J300,0)</f>
        <v>0</v>
      </c>
      <c r="BJ300" s="17" t="s">
        <v>74</v>
      </c>
      <c r="BK300" s="130">
        <f>ROUND(I300*H300,2)</f>
        <v>0</v>
      </c>
      <c r="BL300" s="17" t="s">
        <v>143</v>
      </c>
      <c r="BM300" s="129" t="s">
        <v>613</v>
      </c>
    </row>
    <row r="301" spans="2:47" s="1" customFormat="1" ht="12">
      <c r="B301" s="29"/>
      <c r="D301" s="147" t="s">
        <v>172</v>
      </c>
      <c r="F301" s="148" t="s">
        <v>614</v>
      </c>
      <c r="I301" s="124"/>
      <c r="L301" s="29"/>
      <c r="M301" s="149"/>
      <c r="T301" s="50"/>
      <c r="AT301" s="17" t="s">
        <v>172</v>
      </c>
      <c r="AU301" s="17" t="s">
        <v>144</v>
      </c>
    </row>
    <row r="302" spans="2:51" s="13" customFormat="1" ht="12">
      <c r="B302" s="150"/>
      <c r="D302" s="132" t="s">
        <v>146</v>
      </c>
      <c r="E302" s="151" t="s">
        <v>17</v>
      </c>
      <c r="F302" s="152" t="s">
        <v>565</v>
      </c>
      <c r="H302" s="151" t="s">
        <v>17</v>
      </c>
      <c r="I302" s="124"/>
      <c r="L302" s="150"/>
      <c r="M302" s="153"/>
      <c r="T302" s="154"/>
      <c r="AT302" s="151" t="s">
        <v>146</v>
      </c>
      <c r="AU302" s="151" t="s">
        <v>144</v>
      </c>
      <c r="AV302" s="13" t="s">
        <v>74</v>
      </c>
      <c r="AW302" s="13" t="s">
        <v>28</v>
      </c>
      <c r="AX302" s="13" t="s">
        <v>66</v>
      </c>
      <c r="AY302" s="151" t="s">
        <v>133</v>
      </c>
    </row>
    <row r="303" spans="2:51" s="12" customFormat="1" ht="12">
      <c r="B303" s="131"/>
      <c r="D303" s="132" t="s">
        <v>146</v>
      </c>
      <c r="E303" s="133" t="s">
        <v>17</v>
      </c>
      <c r="F303" s="134" t="s">
        <v>615</v>
      </c>
      <c r="H303" s="135">
        <v>82.5</v>
      </c>
      <c r="I303" s="124"/>
      <c r="L303" s="131"/>
      <c r="M303" s="136"/>
      <c r="T303" s="137"/>
      <c r="AT303" s="133" t="s">
        <v>146</v>
      </c>
      <c r="AU303" s="133" t="s">
        <v>144</v>
      </c>
      <c r="AV303" s="12" t="s">
        <v>76</v>
      </c>
      <c r="AW303" s="12" t="s">
        <v>28</v>
      </c>
      <c r="AX303" s="12" t="s">
        <v>66</v>
      </c>
      <c r="AY303" s="133" t="s">
        <v>133</v>
      </c>
    </row>
    <row r="304" spans="2:51" s="13" customFormat="1" ht="12">
      <c r="B304" s="150"/>
      <c r="D304" s="132" t="s">
        <v>146</v>
      </c>
      <c r="E304" s="151" t="s">
        <v>17</v>
      </c>
      <c r="F304" s="152" t="s">
        <v>616</v>
      </c>
      <c r="H304" s="151" t="s">
        <v>17</v>
      </c>
      <c r="I304" s="124"/>
      <c r="L304" s="150"/>
      <c r="M304" s="153"/>
      <c r="T304" s="154"/>
      <c r="AT304" s="151" t="s">
        <v>146</v>
      </c>
      <c r="AU304" s="151" t="s">
        <v>144</v>
      </c>
      <c r="AV304" s="13" t="s">
        <v>74</v>
      </c>
      <c r="AW304" s="13" t="s">
        <v>28</v>
      </c>
      <c r="AX304" s="13" t="s">
        <v>66</v>
      </c>
      <c r="AY304" s="151" t="s">
        <v>133</v>
      </c>
    </row>
    <row r="305" spans="2:51" s="12" customFormat="1" ht="12">
      <c r="B305" s="131"/>
      <c r="D305" s="132" t="s">
        <v>146</v>
      </c>
      <c r="E305" s="133" t="s">
        <v>17</v>
      </c>
      <c r="F305" s="134" t="s">
        <v>617</v>
      </c>
      <c r="H305" s="135">
        <v>10.3</v>
      </c>
      <c r="I305" s="124"/>
      <c r="L305" s="131"/>
      <c r="M305" s="136"/>
      <c r="T305" s="137"/>
      <c r="AT305" s="133" t="s">
        <v>146</v>
      </c>
      <c r="AU305" s="133" t="s">
        <v>144</v>
      </c>
      <c r="AV305" s="12" t="s">
        <v>76</v>
      </c>
      <c r="AW305" s="12" t="s">
        <v>28</v>
      </c>
      <c r="AX305" s="12" t="s">
        <v>66</v>
      </c>
      <c r="AY305" s="133" t="s">
        <v>133</v>
      </c>
    </row>
    <row r="306" spans="2:51" s="13" customFormat="1" ht="12">
      <c r="B306" s="150"/>
      <c r="D306" s="132" t="s">
        <v>146</v>
      </c>
      <c r="E306" s="151" t="s">
        <v>17</v>
      </c>
      <c r="F306" s="152" t="s">
        <v>567</v>
      </c>
      <c r="H306" s="151" t="s">
        <v>17</v>
      </c>
      <c r="I306" s="124"/>
      <c r="L306" s="150"/>
      <c r="M306" s="153"/>
      <c r="T306" s="154"/>
      <c r="AT306" s="151" t="s">
        <v>146</v>
      </c>
      <c r="AU306" s="151" t="s">
        <v>144</v>
      </c>
      <c r="AV306" s="13" t="s">
        <v>74</v>
      </c>
      <c r="AW306" s="13" t="s">
        <v>28</v>
      </c>
      <c r="AX306" s="13" t="s">
        <v>66</v>
      </c>
      <c r="AY306" s="151" t="s">
        <v>133</v>
      </c>
    </row>
    <row r="307" spans="2:51" s="12" customFormat="1" ht="12">
      <c r="B307" s="131"/>
      <c r="D307" s="132" t="s">
        <v>146</v>
      </c>
      <c r="E307" s="133" t="s">
        <v>17</v>
      </c>
      <c r="F307" s="134" t="s">
        <v>618</v>
      </c>
      <c r="H307" s="135">
        <v>8</v>
      </c>
      <c r="I307" s="124"/>
      <c r="L307" s="131"/>
      <c r="M307" s="136"/>
      <c r="T307" s="137"/>
      <c r="AT307" s="133" t="s">
        <v>146</v>
      </c>
      <c r="AU307" s="133" t="s">
        <v>144</v>
      </c>
      <c r="AV307" s="12" t="s">
        <v>76</v>
      </c>
      <c r="AW307" s="12" t="s">
        <v>28</v>
      </c>
      <c r="AX307" s="12" t="s">
        <v>66</v>
      </c>
      <c r="AY307" s="133" t="s">
        <v>133</v>
      </c>
    </row>
    <row r="308" spans="2:51" s="14" customFormat="1" ht="12">
      <c r="B308" s="156"/>
      <c r="D308" s="132" t="s">
        <v>146</v>
      </c>
      <c r="E308" s="157" t="s">
        <v>17</v>
      </c>
      <c r="F308" s="158" t="s">
        <v>569</v>
      </c>
      <c r="H308" s="159">
        <v>100.8</v>
      </c>
      <c r="I308" s="124"/>
      <c r="L308" s="156"/>
      <c r="M308" s="160"/>
      <c r="T308" s="161"/>
      <c r="AT308" s="157" t="s">
        <v>146</v>
      </c>
      <c r="AU308" s="157" t="s">
        <v>144</v>
      </c>
      <c r="AV308" s="14" t="s">
        <v>132</v>
      </c>
      <c r="AW308" s="14" t="s">
        <v>28</v>
      </c>
      <c r="AX308" s="14" t="s">
        <v>74</v>
      </c>
      <c r="AY308" s="157" t="s">
        <v>133</v>
      </c>
    </row>
    <row r="309" spans="2:65" s="1" customFormat="1" ht="21.75" customHeight="1">
      <c r="B309" s="29"/>
      <c r="C309" s="138" t="s">
        <v>619</v>
      </c>
      <c r="D309" s="138" t="s">
        <v>148</v>
      </c>
      <c r="E309" s="139" t="s">
        <v>620</v>
      </c>
      <c r="F309" s="140" t="s">
        <v>621</v>
      </c>
      <c r="G309" s="141" t="s">
        <v>606</v>
      </c>
      <c r="H309" s="142">
        <v>1.939</v>
      </c>
      <c r="I309" s="124"/>
      <c r="J309" s="143">
        <f>ROUND(I309*H309,2)</f>
        <v>0</v>
      </c>
      <c r="K309" s="140" t="s">
        <v>152</v>
      </c>
      <c r="L309" s="144"/>
      <c r="M309" s="145" t="s">
        <v>17</v>
      </c>
      <c r="N309" s="146" t="s">
        <v>37</v>
      </c>
      <c r="O309" s="127">
        <v>0</v>
      </c>
      <c r="P309" s="127">
        <f>O309*H309</f>
        <v>0</v>
      </c>
      <c r="Q309" s="127">
        <v>0.55</v>
      </c>
      <c r="R309" s="127">
        <f>Q309*H309</f>
        <v>1.0664500000000001</v>
      </c>
      <c r="S309" s="127">
        <v>0</v>
      </c>
      <c r="T309" s="128">
        <f>S309*H309</f>
        <v>0</v>
      </c>
      <c r="AR309" s="129" t="s">
        <v>153</v>
      </c>
      <c r="AT309" s="129" t="s">
        <v>148</v>
      </c>
      <c r="AU309" s="129" t="s">
        <v>144</v>
      </c>
      <c r="AY309" s="17" t="s">
        <v>133</v>
      </c>
      <c r="BE309" s="130">
        <f>IF(N309="základní",J309,0)</f>
        <v>0</v>
      </c>
      <c r="BF309" s="130">
        <f>IF(N309="snížená",J309,0)</f>
        <v>0</v>
      </c>
      <c r="BG309" s="130">
        <f>IF(N309="zákl. přenesená",J309,0)</f>
        <v>0</v>
      </c>
      <c r="BH309" s="130">
        <f>IF(N309="sníž. přenesená",J309,0)</f>
        <v>0</v>
      </c>
      <c r="BI309" s="130">
        <f>IF(N309="nulová",J309,0)</f>
        <v>0</v>
      </c>
      <c r="BJ309" s="17" t="s">
        <v>74</v>
      </c>
      <c r="BK309" s="130">
        <f>ROUND(I309*H309,2)</f>
        <v>0</v>
      </c>
      <c r="BL309" s="17" t="s">
        <v>143</v>
      </c>
      <c r="BM309" s="129" t="s">
        <v>622</v>
      </c>
    </row>
    <row r="310" spans="2:51" s="13" customFormat="1" ht="12">
      <c r="B310" s="150"/>
      <c r="D310" s="132" t="s">
        <v>146</v>
      </c>
      <c r="E310" s="151" t="s">
        <v>17</v>
      </c>
      <c r="F310" s="152" t="s">
        <v>565</v>
      </c>
      <c r="H310" s="151" t="s">
        <v>17</v>
      </c>
      <c r="I310" s="124"/>
      <c r="L310" s="150"/>
      <c r="M310" s="153"/>
      <c r="T310" s="154"/>
      <c r="AT310" s="151" t="s">
        <v>146</v>
      </c>
      <c r="AU310" s="151" t="s">
        <v>144</v>
      </c>
      <c r="AV310" s="13" t="s">
        <v>74</v>
      </c>
      <c r="AW310" s="13" t="s">
        <v>28</v>
      </c>
      <c r="AX310" s="13" t="s">
        <v>66</v>
      </c>
      <c r="AY310" s="151" t="s">
        <v>133</v>
      </c>
    </row>
    <row r="311" spans="2:51" s="12" customFormat="1" ht="12">
      <c r="B311" s="131"/>
      <c r="D311" s="132" t="s">
        <v>146</v>
      </c>
      <c r="E311" s="133" t="s">
        <v>17</v>
      </c>
      <c r="F311" s="134" t="s">
        <v>623</v>
      </c>
      <c r="H311" s="135">
        <v>1.584</v>
      </c>
      <c r="I311" s="124"/>
      <c r="L311" s="131"/>
      <c r="M311" s="136"/>
      <c r="T311" s="137"/>
      <c r="AT311" s="133" t="s">
        <v>146</v>
      </c>
      <c r="AU311" s="133" t="s">
        <v>144</v>
      </c>
      <c r="AV311" s="12" t="s">
        <v>76</v>
      </c>
      <c r="AW311" s="12" t="s">
        <v>28</v>
      </c>
      <c r="AX311" s="12" t="s">
        <v>66</v>
      </c>
      <c r="AY311" s="133" t="s">
        <v>133</v>
      </c>
    </row>
    <row r="312" spans="2:51" s="13" customFormat="1" ht="12">
      <c r="B312" s="150"/>
      <c r="D312" s="132" t="s">
        <v>146</v>
      </c>
      <c r="E312" s="151" t="s">
        <v>17</v>
      </c>
      <c r="F312" s="152" t="s">
        <v>616</v>
      </c>
      <c r="H312" s="151" t="s">
        <v>17</v>
      </c>
      <c r="I312" s="124"/>
      <c r="L312" s="150"/>
      <c r="M312" s="153"/>
      <c r="T312" s="154"/>
      <c r="AT312" s="151" t="s">
        <v>146</v>
      </c>
      <c r="AU312" s="151" t="s">
        <v>144</v>
      </c>
      <c r="AV312" s="13" t="s">
        <v>74</v>
      </c>
      <c r="AW312" s="13" t="s">
        <v>28</v>
      </c>
      <c r="AX312" s="13" t="s">
        <v>66</v>
      </c>
      <c r="AY312" s="151" t="s">
        <v>133</v>
      </c>
    </row>
    <row r="313" spans="2:51" s="12" customFormat="1" ht="12">
      <c r="B313" s="131"/>
      <c r="D313" s="132" t="s">
        <v>146</v>
      </c>
      <c r="E313" s="133" t="s">
        <v>17</v>
      </c>
      <c r="F313" s="134" t="s">
        <v>624</v>
      </c>
      <c r="H313" s="135">
        <v>0.198</v>
      </c>
      <c r="I313" s="124"/>
      <c r="L313" s="131"/>
      <c r="M313" s="136"/>
      <c r="T313" s="137"/>
      <c r="AT313" s="133" t="s">
        <v>146</v>
      </c>
      <c r="AU313" s="133" t="s">
        <v>144</v>
      </c>
      <c r="AV313" s="12" t="s">
        <v>76</v>
      </c>
      <c r="AW313" s="12" t="s">
        <v>28</v>
      </c>
      <c r="AX313" s="12" t="s">
        <v>66</v>
      </c>
      <c r="AY313" s="133" t="s">
        <v>133</v>
      </c>
    </row>
    <row r="314" spans="2:51" s="13" customFormat="1" ht="12">
      <c r="B314" s="150"/>
      <c r="D314" s="132" t="s">
        <v>146</v>
      </c>
      <c r="E314" s="151" t="s">
        <v>17</v>
      </c>
      <c r="F314" s="152" t="s">
        <v>567</v>
      </c>
      <c r="H314" s="151" t="s">
        <v>17</v>
      </c>
      <c r="I314" s="124"/>
      <c r="L314" s="150"/>
      <c r="M314" s="153"/>
      <c r="T314" s="154"/>
      <c r="AT314" s="151" t="s">
        <v>146</v>
      </c>
      <c r="AU314" s="151" t="s">
        <v>144</v>
      </c>
      <c r="AV314" s="13" t="s">
        <v>74</v>
      </c>
      <c r="AW314" s="13" t="s">
        <v>28</v>
      </c>
      <c r="AX314" s="13" t="s">
        <v>66</v>
      </c>
      <c r="AY314" s="151" t="s">
        <v>133</v>
      </c>
    </row>
    <row r="315" spans="2:51" s="12" customFormat="1" ht="12">
      <c r="B315" s="131"/>
      <c r="D315" s="132" t="s">
        <v>146</v>
      </c>
      <c r="E315" s="133" t="s">
        <v>17</v>
      </c>
      <c r="F315" s="134" t="s">
        <v>625</v>
      </c>
      <c r="H315" s="135">
        <v>0.157</v>
      </c>
      <c r="I315" s="124"/>
      <c r="L315" s="131"/>
      <c r="M315" s="136"/>
      <c r="T315" s="137"/>
      <c r="AT315" s="133" t="s">
        <v>146</v>
      </c>
      <c r="AU315" s="133" t="s">
        <v>144</v>
      </c>
      <c r="AV315" s="12" t="s">
        <v>76</v>
      </c>
      <c r="AW315" s="12" t="s">
        <v>28</v>
      </c>
      <c r="AX315" s="12" t="s">
        <v>66</v>
      </c>
      <c r="AY315" s="133" t="s">
        <v>133</v>
      </c>
    </row>
    <row r="316" spans="2:51" s="14" customFormat="1" ht="12">
      <c r="B316" s="156"/>
      <c r="D316" s="132" t="s">
        <v>146</v>
      </c>
      <c r="E316" s="157" t="s">
        <v>17</v>
      </c>
      <c r="F316" s="158" t="s">
        <v>569</v>
      </c>
      <c r="H316" s="159">
        <v>1.939</v>
      </c>
      <c r="I316" s="124"/>
      <c r="L316" s="156"/>
      <c r="M316" s="160"/>
      <c r="T316" s="161"/>
      <c r="AT316" s="157" t="s">
        <v>146</v>
      </c>
      <c r="AU316" s="157" t="s">
        <v>144</v>
      </c>
      <c r="AV316" s="14" t="s">
        <v>132</v>
      </c>
      <c r="AW316" s="14" t="s">
        <v>28</v>
      </c>
      <c r="AX316" s="14" t="s">
        <v>74</v>
      </c>
      <c r="AY316" s="157" t="s">
        <v>133</v>
      </c>
    </row>
    <row r="317" spans="2:65" s="1" customFormat="1" ht="55.5" customHeight="1">
      <c r="B317" s="29"/>
      <c r="C317" s="119" t="s">
        <v>626</v>
      </c>
      <c r="D317" s="119" t="s">
        <v>138</v>
      </c>
      <c r="E317" s="120" t="s">
        <v>627</v>
      </c>
      <c r="F317" s="121" t="s">
        <v>628</v>
      </c>
      <c r="G317" s="122" t="s">
        <v>223</v>
      </c>
      <c r="H317" s="123">
        <v>12.36</v>
      </c>
      <c r="I317" s="124"/>
      <c r="J317" s="124">
        <f>ROUND(I317*H317,2)</f>
        <v>0</v>
      </c>
      <c r="K317" s="121" t="s">
        <v>152</v>
      </c>
      <c r="L317" s="29"/>
      <c r="M317" s="125" t="s">
        <v>17</v>
      </c>
      <c r="N317" s="126" t="s">
        <v>37</v>
      </c>
      <c r="O317" s="127">
        <v>0.575</v>
      </c>
      <c r="P317" s="127">
        <f>O317*H317</f>
        <v>7.106999999999999</v>
      </c>
      <c r="Q317" s="127">
        <v>0</v>
      </c>
      <c r="R317" s="127">
        <f>Q317*H317</f>
        <v>0</v>
      </c>
      <c r="S317" s="127">
        <v>0</v>
      </c>
      <c r="T317" s="128">
        <f>S317*H317</f>
        <v>0</v>
      </c>
      <c r="AR317" s="129" t="s">
        <v>143</v>
      </c>
      <c r="AT317" s="129" t="s">
        <v>138</v>
      </c>
      <c r="AU317" s="129" t="s">
        <v>144</v>
      </c>
      <c r="AY317" s="17" t="s">
        <v>133</v>
      </c>
      <c r="BE317" s="130">
        <f>IF(N317="základní",J317,0)</f>
        <v>0</v>
      </c>
      <c r="BF317" s="130">
        <f>IF(N317="snížená",J317,0)</f>
        <v>0</v>
      </c>
      <c r="BG317" s="130">
        <f>IF(N317="zákl. přenesená",J317,0)</f>
        <v>0</v>
      </c>
      <c r="BH317" s="130">
        <f>IF(N317="sníž. přenesená",J317,0)</f>
        <v>0</v>
      </c>
      <c r="BI317" s="130">
        <f>IF(N317="nulová",J317,0)</f>
        <v>0</v>
      </c>
      <c r="BJ317" s="17" t="s">
        <v>74</v>
      </c>
      <c r="BK317" s="130">
        <f>ROUND(I317*H317,2)</f>
        <v>0</v>
      </c>
      <c r="BL317" s="17" t="s">
        <v>143</v>
      </c>
      <c r="BM317" s="129" t="s">
        <v>629</v>
      </c>
    </row>
    <row r="318" spans="2:47" s="1" customFormat="1" ht="12">
      <c r="B318" s="29"/>
      <c r="D318" s="147" t="s">
        <v>172</v>
      </c>
      <c r="F318" s="148" t="s">
        <v>630</v>
      </c>
      <c r="I318" s="124"/>
      <c r="L318" s="29"/>
      <c r="M318" s="149"/>
      <c r="T318" s="50"/>
      <c r="AT318" s="17" t="s">
        <v>172</v>
      </c>
      <c r="AU318" s="17" t="s">
        <v>144</v>
      </c>
    </row>
    <row r="319" spans="2:51" s="13" customFormat="1" ht="12">
      <c r="B319" s="150"/>
      <c r="D319" s="132" t="s">
        <v>146</v>
      </c>
      <c r="E319" s="151" t="s">
        <v>17</v>
      </c>
      <c r="F319" s="152" t="s">
        <v>563</v>
      </c>
      <c r="H319" s="151" t="s">
        <v>17</v>
      </c>
      <c r="I319" s="124"/>
      <c r="L319" s="150"/>
      <c r="M319" s="153"/>
      <c r="T319" s="154"/>
      <c r="AT319" s="151" t="s">
        <v>146</v>
      </c>
      <c r="AU319" s="151" t="s">
        <v>144</v>
      </c>
      <c r="AV319" s="13" t="s">
        <v>74</v>
      </c>
      <c r="AW319" s="13" t="s">
        <v>28</v>
      </c>
      <c r="AX319" s="13" t="s">
        <v>66</v>
      </c>
      <c r="AY319" s="151" t="s">
        <v>133</v>
      </c>
    </row>
    <row r="320" spans="2:51" s="12" customFormat="1" ht="12">
      <c r="B320" s="131"/>
      <c r="D320" s="132" t="s">
        <v>146</v>
      </c>
      <c r="E320" s="133" t="s">
        <v>17</v>
      </c>
      <c r="F320" s="134" t="s">
        <v>631</v>
      </c>
      <c r="H320" s="135">
        <v>9.6</v>
      </c>
      <c r="I320" s="124"/>
      <c r="L320" s="131"/>
      <c r="M320" s="136"/>
      <c r="T320" s="137"/>
      <c r="AT320" s="133" t="s">
        <v>146</v>
      </c>
      <c r="AU320" s="133" t="s">
        <v>144</v>
      </c>
      <c r="AV320" s="12" t="s">
        <v>76</v>
      </c>
      <c r="AW320" s="12" t="s">
        <v>28</v>
      </c>
      <c r="AX320" s="12" t="s">
        <v>66</v>
      </c>
      <c r="AY320" s="133" t="s">
        <v>133</v>
      </c>
    </row>
    <row r="321" spans="2:51" s="13" customFormat="1" ht="12">
      <c r="B321" s="150"/>
      <c r="D321" s="132" t="s">
        <v>146</v>
      </c>
      <c r="E321" s="151" t="s">
        <v>17</v>
      </c>
      <c r="F321" s="152" t="s">
        <v>632</v>
      </c>
      <c r="H321" s="151" t="s">
        <v>17</v>
      </c>
      <c r="I321" s="124"/>
      <c r="L321" s="150"/>
      <c r="M321" s="153"/>
      <c r="T321" s="154"/>
      <c r="AT321" s="151" t="s">
        <v>146</v>
      </c>
      <c r="AU321" s="151" t="s">
        <v>144</v>
      </c>
      <c r="AV321" s="13" t="s">
        <v>74</v>
      </c>
      <c r="AW321" s="13" t="s">
        <v>28</v>
      </c>
      <c r="AX321" s="13" t="s">
        <v>66</v>
      </c>
      <c r="AY321" s="151" t="s">
        <v>133</v>
      </c>
    </row>
    <row r="322" spans="2:51" s="12" customFormat="1" ht="12">
      <c r="B322" s="131"/>
      <c r="D322" s="132" t="s">
        <v>146</v>
      </c>
      <c r="E322" s="133" t="s">
        <v>17</v>
      </c>
      <c r="F322" s="134" t="s">
        <v>633</v>
      </c>
      <c r="H322" s="135">
        <v>2.76</v>
      </c>
      <c r="I322" s="124"/>
      <c r="L322" s="131"/>
      <c r="M322" s="136"/>
      <c r="T322" s="137"/>
      <c r="AT322" s="133" t="s">
        <v>146</v>
      </c>
      <c r="AU322" s="133" t="s">
        <v>144</v>
      </c>
      <c r="AV322" s="12" t="s">
        <v>76</v>
      </c>
      <c r="AW322" s="12" t="s">
        <v>28</v>
      </c>
      <c r="AX322" s="12" t="s">
        <v>66</v>
      </c>
      <c r="AY322" s="133" t="s">
        <v>133</v>
      </c>
    </row>
    <row r="323" spans="2:51" s="14" customFormat="1" ht="12">
      <c r="B323" s="156"/>
      <c r="D323" s="132" t="s">
        <v>146</v>
      </c>
      <c r="E323" s="157" t="s">
        <v>17</v>
      </c>
      <c r="F323" s="158" t="s">
        <v>569</v>
      </c>
      <c r="H323" s="159">
        <v>12.36</v>
      </c>
      <c r="I323" s="124"/>
      <c r="L323" s="156"/>
      <c r="M323" s="160"/>
      <c r="T323" s="161"/>
      <c r="AT323" s="157" t="s">
        <v>146</v>
      </c>
      <c r="AU323" s="157" t="s">
        <v>144</v>
      </c>
      <c r="AV323" s="14" t="s">
        <v>132</v>
      </c>
      <c r="AW323" s="14" t="s">
        <v>28</v>
      </c>
      <c r="AX323" s="14" t="s">
        <v>74</v>
      </c>
      <c r="AY323" s="157" t="s">
        <v>133</v>
      </c>
    </row>
    <row r="324" spans="2:65" s="1" customFormat="1" ht="21.75" customHeight="1">
      <c r="B324" s="29"/>
      <c r="C324" s="138" t="s">
        <v>634</v>
      </c>
      <c r="D324" s="138" t="s">
        <v>148</v>
      </c>
      <c r="E324" s="139" t="s">
        <v>635</v>
      </c>
      <c r="F324" s="140" t="s">
        <v>636</v>
      </c>
      <c r="G324" s="141" t="s">
        <v>606</v>
      </c>
      <c r="H324" s="142">
        <v>0.349</v>
      </c>
      <c r="I324" s="124"/>
      <c r="J324" s="143">
        <f>ROUND(I324*H324,2)</f>
        <v>0</v>
      </c>
      <c r="K324" s="140" t="s">
        <v>152</v>
      </c>
      <c r="L324" s="144"/>
      <c r="M324" s="145" t="s">
        <v>17</v>
      </c>
      <c r="N324" s="146" t="s">
        <v>37</v>
      </c>
      <c r="O324" s="127">
        <v>0</v>
      </c>
      <c r="P324" s="127">
        <f>O324*H324</f>
        <v>0</v>
      </c>
      <c r="Q324" s="127">
        <v>0.55</v>
      </c>
      <c r="R324" s="127">
        <f>Q324*H324</f>
        <v>0.19195</v>
      </c>
      <c r="S324" s="127">
        <v>0</v>
      </c>
      <c r="T324" s="128">
        <f>S324*H324</f>
        <v>0</v>
      </c>
      <c r="AR324" s="129" t="s">
        <v>153</v>
      </c>
      <c r="AT324" s="129" t="s">
        <v>148</v>
      </c>
      <c r="AU324" s="129" t="s">
        <v>144</v>
      </c>
      <c r="AY324" s="17" t="s">
        <v>133</v>
      </c>
      <c r="BE324" s="130">
        <f>IF(N324="základní",J324,0)</f>
        <v>0</v>
      </c>
      <c r="BF324" s="130">
        <f>IF(N324="snížená",J324,0)</f>
        <v>0</v>
      </c>
      <c r="BG324" s="130">
        <f>IF(N324="zákl. přenesená",J324,0)</f>
        <v>0</v>
      </c>
      <c r="BH324" s="130">
        <f>IF(N324="sníž. přenesená",J324,0)</f>
        <v>0</v>
      </c>
      <c r="BI324" s="130">
        <f>IF(N324="nulová",J324,0)</f>
        <v>0</v>
      </c>
      <c r="BJ324" s="17" t="s">
        <v>74</v>
      </c>
      <c r="BK324" s="130">
        <f>ROUND(I324*H324,2)</f>
        <v>0</v>
      </c>
      <c r="BL324" s="17" t="s">
        <v>143</v>
      </c>
      <c r="BM324" s="129" t="s">
        <v>637</v>
      </c>
    </row>
    <row r="325" spans="2:51" s="13" customFormat="1" ht="12">
      <c r="B325" s="150"/>
      <c r="D325" s="132" t="s">
        <v>146</v>
      </c>
      <c r="E325" s="151" t="s">
        <v>17</v>
      </c>
      <c r="F325" s="152" t="s">
        <v>563</v>
      </c>
      <c r="H325" s="151" t="s">
        <v>17</v>
      </c>
      <c r="I325" s="124"/>
      <c r="L325" s="150"/>
      <c r="M325" s="153"/>
      <c r="T325" s="154"/>
      <c r="AT325" s="151" t="s">
        <v>146</v>
      </c>
      <c r="AU325" s="151" t="s">
        <v>144</v>
      </c>
      <c r="AV325" s="13" t="s">
        <v>74</v>
      </c>
      <c r="AW325" s="13" t="s">
        <v>28</v>
      </c>
      <c r="AX325" s="13" t="s">
        <v>66</v>
      </c>
      <c r="AY325" s="151" t="s">
        <v>133</v>
      </c>
    </row>
    <row r="326" spans="2:51" s="12" customFormat="1" ht="12">
      <c r="B326" s="131"/>
      <c r="D326" s="132" t="s">
        <v>146</v>
      </c>
      <c r="E326" s="133" t="s">
        <v>17</v>
      </c>
      <c r="F326" s="134" t="s">
        <v>638</v>
      </c>
      <c r="H326" s="135">
        <v>0.246</v>
      </c>
      <c r="I326" s="124"/>
      <c r="L326" s="131"/>
      <c r="M326" s="136"/>
      <c r="T326" s="137"/>
      <c r="AT326" s="133" t="s">
        <v>146</v>
      </c>
      <c r="AU326" s="133" t="s">
        <v>144</v>
      </c>
      <c r="AV326" s="12" t="s">
        <v>76</v>
      </c>
      <c r="AW326" s="12" t="s">
        <v>28</v>
      </c>
      <c r="AX326" s="12" t="s">
        <v>66</v>
      </c>
      <c r="AY326" s="133" t="s">
        <v>133</v>
      </c>
    </row>
    <row r="327" spans="2:51" s="13" customFormat="1" ht="12">
      <c r="B327" s="150"/>
      <c r="D327" s="132" t="s">
        <v>146</v>
      </c>
      <c r="E327" s="151" t="s">
        <v>17</v>
      </c>
      <c r="F327" s="152" t="s">
        <v>632</v>
      </c>
      <c r="H327" s="151" t="s">
        <v>17</v>
      </c>
      <c r="I327" s="124"/>
      <c r="L327" s="150"/>
      <c r="M327" s="153"/>
      <c r="T327" s="154"/>
      <c r="AT327" s="151" t="s">
        <v>146</v>
      </c>
      <c r="AU327" s="151" t="s">
        <v>144</v>
      </c>
      <c r="AV327" s="13" t="s">
        <v>74</v>
      </c>
      <c r="AW327" s="13" t="s">
        <v>28</v>
      </c>
      <c r="AX327" s="13" t="s">
        <v>66</v>
      </c>
      <c r="AY327" s="151" t="s">
        <v>133</v>
      </c>
    </row>
    <row r="328" spans="2:51" s="12" customFormat="1" ht="12">
      <c r="B328" s="131"/>
      <c r="D328" s="132" t="s">
        <v>146</v>
      </c>
      <c r="E328" s="133" t="s">
        <v>17</v>
      </c>
      <c r="F328" s="134" t="s">
        <v>639</v>
      </c>
      <c r="H328" s="135">
        <v>0.071</v>
      </c>
      <c r="I328" s="124"/>
      <c r="L328" s="131"/>
      <c r="M328" s="136"/>
      <c r="T328" s="137"/>
      <c r="AT328" s="133" t="s">
        <v>146</v>
      </c>
      <c r="AU328" s="133" t="s">
        <v>144</v>
      </c>
      <c r="AV328" s="12" t="s">
        <v>76</v>
      </c>
      <c r="AW328" s="12" t="s">
        <v>28</v>
      </c>
      <c r="AX328" s="12" t="s">
        <v>66</v>
      </c>
      <c r="AY328" s="133" t="s">
        <v>133</v>
      </c>
    </row>
    <row r="329" spans="2:51" s="14" customFormat="1" ht="12">
      <c r="B329" s="156"/>
      <c r="D329" s="132" t="s">
        <v>146</v>
      </c>
      <c r="E329" s="157" t="s">
        <v>17</v>
      </c>
      <c r="F329" s="158" t="s">
        <v>569</v>
      </c>
      <c r="H329" s="159">
        <v>0.317</v>
      </c>
      <c r="I329" s="124"/>
      <c r="L329" s="156"/>
      <c r="M329" s="160"/>
      <c r="T329" s="161"/>
      <c r="AT329" s="157" t="s">
        <v>146</v>
      </c>
      <c r="AU329" s="157" t="s">
        <v>144</v>
      </c>
      <c r="AV329" s="14" t="s">
        <v>132</v>
      </c>
      <c r="AW329" s="14" t="s">
        <v>28</v>
      </c>
      <c r="AX329" s="14" t="s">
        <v>74</v>
      </c>
      <c r="AY329" s="157" t="s">
        <v>133</v>
      </c>
    </row>
    <row r="330" spans="2:51" s="12" customFormat="1" ht="12">
      <c r="B330" s="131"/>
      <c r="D330" s="132" t="s">
        <v>146</v>
      </c>
      <c r="F330" s="134" t="s">
        <v>640</v>
      </c>
      <c r="H330" s="135">
        <v>0.349</v>
      </c>
      <c r="I330" s="124"/>
      <c r="L330" s="131"/>
      <c r="M330" s="136"/>
      <c r="T330" s="137"/>
      <c r="AT330" s="133" t="s">
        <v>146</v>
      </c>
      <c r="AU330" s="133" t="s">
        <v>144</v>
      </c>
      <c r="AV330" s="12" t="s">
        <v>76</v>
      </c>
      <c r="AW330" s="12" t="s">
        <v>4</v>
      </c>
      <c r="AX330" s="12" t="s">
        <v>74</v>
      </c>
      <c r="AY330" s="133" t="s">
        <v>133</v>
      </c>
    </row>
    <row r="331" spans="2:65" s="1" customFormat="1" ht="55.5" customHeight="1">
      <c r="B331" s="29"/>
      <c r="C331" s="119" t="s">
        <v>641</v>
      </c>
      <c r="D331" s="119" t="s">
        <v>138</v>
      </c>
      <c r="E331" s="120" t="s">
        <v>642</v>
      </c>
      <c r="F331" s="121" t="s">
        <v>643</v>
      </c>
      <c r="G331" s="122" t="s">
        <v>223</v>
      </c>
      <c r="H331" s="123">
        <v>25.1</v>
      </c>
      <c r="I331" s="124"/>
      <c r="J331" s="124">
        <f>ROUND(I331*H331,2)</f>
        <v>0</v>
      </c>
      <c r="K331" s="121" t="s">
        <v>152</v>
      </c>
      <c r="L331" s="29"/>
      <c r="M331" s="125" t="s">
        <v>17</v>
      </c>
      <c r="N331" s="126" t="s">
        <v>37</v>
      </c>
      <c r="O331" s="127">
        <v>0.698</v>
      </c>
      <c r="P331" s="127">
        <f>O331*H331</f>
        <v>17.5198</v>
      </c>
      <c r="Q331" s="127">
        <v>0</v>
      </c>
      <c r="R331" s="127">
        <f>Q331*H331</f>
        <v>0</v>
      </c>
      <c r="S331" s="127">
        <v>0</v>
      </c>
      <c r="T331" s="128">
        <f>S331*H331</f>
        <v>0</v>
      </c>
      <c r="AR331" s="129" t="s">
        <v>143</v>
      </c>
      <c r="AT331" s="129" t="s">
        <v>138</v>
      </c>
      <c r="AU331" s="129" t="s">
        <v>144</v>
      </c>
      <c r="AY331" s="17" t="s">
        <v>133</v>
      </c>
      <c r="BE331" s="130">
        <f>IF(N331="základní",J331,0)</f>
        <v>0</v>
      </c>
      <c r="BF331" s="130">
        <f>IF(N331="snížená",J331,0)</f>
        <v>0</v>
      </c>
      <c r="BG331" s="130">
        <f>IF(N331="zákl. přenesená",J331,0)</f>
        <v>0</v>
      </c>
      <c r="BH331" s="130">
        <f>IF(N331="sníž. přenesená",J331,0)</f>
        <v>0</v>
      </c>
      <c r="BI331" s="130">
        <f>IF(N331="nulová",J331,0)</f>
        <v>0</v>
      </c>
      <c r="BJ331" s="17" t="s">
        <v>74</v>
      </c>
      <c r="BK331" s="130">
        <f>ROUND(I331*H331,2)</f>
        <v>0</v>
      </c>
      <c r="BL331" s="17" t="s">
        <v>143</v>
      </c>
      <c r="BM331" s="129" t="s">
        <v>644</v>
      </c>
    </row>
    <row r="332" spans="2:47" s="1" customFormat="1" ht="12">
      <c r="B332" s="29"/>
      <c r="D332" s="147" t="s">
        <v>172</v>
      </c>
      <c r="F332" s="148" t="s">
        <v>645</v>
      </c>
      <c r="I332" s="124"/>
      <c r="L332" s="29"/>
      <c r="M332" s="149"/>
      <c r="T332" s="50"/>
      <c r="AT332" s="17" t="s">
        <v>172</v>
      </c>
      <c r="AU332" s="17" t="s">
        <v>144</v>
      </c>
    </row>
    <row r="333" spans="2:51" s="13" customFormat="1" ht="12">
      <c r="B333" s="150"/>
      <c r="D333" s="132" t="s">
        <v>146</v>
      </c>
      <c r="E333" s="151" t="s">
        <v>17</v>
      </c>
      <c r="F333" s="152" t="s">
        <v>646</v>
      </c>
      <c r="H333" s="151" t="s">
        <v>17</v>
      </c>
      <c r="I333" s="124"/>
      <c r="L333" s="150"/>
      <c r="M333" s="153"/>
      <c r="T333" s="154"/>
      <c r="AT333" s="151" t="s">
        <v>146</v>
      </c>
      <c r="AU333" s="151" t="s">
        <v>144</v>
      </c>
      <c r="AV333" s="13" t="s">
        <v>74</v>
      </c>
      <c r="AW333" s="13" t="s">
        <v>28</v>
      </c>
      <c r="AX333" s="13" t="s">
        <v>66</v>
      </c>
      <c r="AY333" s="151" t="s">
        <v>133</v>
      </c>
    </row>
    <row r="334" spans="2:51" s="12" customFormat="1" ht="12">
      <c r="B334" s="131"/>
      <c r="D334" s="132" t="s">
        <v>146</v>
      </c>
      <c r="E334" s="133" t="s">
        <v>17</v>
      </c>
      <c r="F334" s="134" t="s">
        <v>617</v>
      </c>
      <c r="H334" s="135">
        <v>10.3</v>
      </c>
      <c r="I334" s="124"/>
      <c r="L334" s="131"/>
      <c r="M334" s="136"/>
      <c r="T334" s="137"/>
      <c r="AT334" s="133" t="s">
        <v>146</v>
      </c>
      <c r="AU334" s="133" t="s">
        <v>144</v>
      </c>
      <c r="AV334" s="12" t="s">
        <v>76</v>
      </c>
      <c r="AW334" s="12" t="s">
        <v>28</v>
      </c>
      <c r="AX334" s="12" t="s">
        <v>66</v>
      </c>
      <c r="AY334" s="133" t="s">
        <v>133</v>
      </c>
    </row>
    <row r="335" spans="2:51" s="13" customFormat="1" ht="12">
      <c r="B335" s="150"/>
      <c r="D335" s="132" t="s">
        <v>146</v>
      </c>
      <c r="E335" s="151" t="s">
        <v>17</v>
      </c>
      <c r="F335" s="152" t="s">
        <v>559</v>
      </c>
      <c r="H335" s="151" t="s">
        <v>17</v>
      </c>
      <c r="I335" s="124"/>
      <c r="L335" s="150"/>
      <c r="M335" s="153"/>
      <c r="T335" s="154"/>
      <c r="AT335" s="151" t="s">
        <v>146</v>
      </c>
      <c r="AU335" s="151" t="s">
        <v>144</v>
      </c>
      <c r="AV335" s="13" t="s">
        <v>74</v>
      </c>
      <c r="AW335" s="13" t="s">
        <v>28</v>
      </c>
      <c r="AX335" s="13" t="s">
        <v>66</v>
      </c>
      <c r="AY335" s="151" t="s">
        <v>133</v>
      </c>
    </row>
    <row r="336" spans="2:51" s="12" customFormat="1" ht="12">
      <c r="B336" s="131"/>
      <c r="D336" s="132" t="s">
        <v>146</v>
      </c>
      <c r="E336" s="133" t="s">
        <v>17</v>
      </c>
      <c r="F336" s="134" t="s">
        <v>647</v>
      </c>
      <c r="H336" s="135">
        <v>10.6</v>
      </c>
      <c r="I336" s="124"/>
      <c r="L336" s="131"/>
      <c r="M336" s="136"/>
      <c r="T336" s="137"/>
      <c r="AT336" s="133" t="s">
        <v>146</v>
      </c>
      <c r="AU336" s="133" t="s">
        <v>144</v>
      </c>
      <c r="AV336" s="12" t="s">
        <v>76</v>
      </c>
      <c r="AW336" s="12" t="s">
        <v>28</v>
      </c>
      <c r="AX336" s="12" t="s">
        <v>66</v>
      </c>
      <c r="AY336" s="133" t="s">
        <v>133</v>
      </c>
    </row>
    <row r="337" spans="2:51" s="13" customFormat="1" ht="12">
      <c r="B337" s="150"/>
      <c r="D337" s="132" t="s">
        <v>146</v>
      </c>
      <c r="E337" s="151" t="s">
        <v>17</v>
      </c>
      <c r="F337" s="152" t="s">
        <v>561</v>
      </c>
      <c r="H337" s="151" t="s">
        <v>17</v>
      </c>
      <c r="I337" s="124"/>
      <c r="L337" s="150"/>
      <c r="M337" s="153"/>
      <c r="T337" s="154"/>
      <c r="AT337" s="151" t="s">
        <v>146</v>
      </c>
      <c r="AU337" s="151" t="s">
        <v>144</v>
      </c>
      <c r="AV337" s="13" t="s">
        <v>74</v>
      </c>
      <c r="AW337" s="13" t="s">
        <v>28</v>
      </c>
      <c r="AX337" s="13" t="s">
        <v>66</v>
      </c>
      <c r="AY337" s="151" t="s">
        <v>133</v>
      </c>
    </row>
    <row r="338" spans="2:51" s="12" customFormat="1" ht="12">
      <c r="B338" s="131"/>
      <c r="D338" s="132" t="s">
        <v>146</v>
      </c>
      <c r="E338" s="133" t="s">
        <v>17</v>
      </c>
      <c r="F338" s="134" t="s">
        <v>648</v>
      </c>
      <c r="H338" s="135">
        <v>4.2</v>
      </c>
      <c r="I338" s="124"/>
      <c r="L338" s="131"/>
      <c r="M338" s="136"/>
      <c r="T338" s="137"/>
      <c r="AT338" s="133" t="s">
        <v>146</v>
      </c>
      <c r="AU338" s="133" t="s">
        <v>144</v>
      </c>
      <c r="AV338" s="12" t="s">
        <v>76</v>
      </c>
      <c r="AW338" s="12" t="s">
        <v>28</v>
      </c>
      <c r="AX338" s="12" t="s">
        <v>66</v>
      </c>
      <c r="AY338" s="133" t="s">
        <v>133</v>
      </c>
    </row>
    <row r="339" spans="2:51" s="14" customFormat="1" ht="12">
      <c r="B339" s="156"/>
      <c r="D339" s="132" t="s">
        <v>146</v>
      </c>
      <c r="E339" s="157" t="s">
        <v>17</v>
      </c>
      <c r="F339" s="158" t="s">
        <v>569</v>
      </c>
      <c r="H339" s="159">
        <v>25.099999999999998</v>
      </c>
      <c r="I339" s="124"/>
      <c r="L339" s="156"/>
      <c r="M339" s="160"/>
      <c r="T339" s="161"/>
      <c r="AT339" s="157" t="s">
        <v>146</v>
      </c>
      <c r="AU339" s="157" t="s">
        <v>144</v>
      </c>
      <c r="AV339" s="14" t="s">
        <v>132</v>
      </c>
      <c r="AW339" s="14" t="s">
        <v>28</v>
      </c>
      <c r="AX339" s="14" t="s">
        <v>74</v>
      </c>
      <c r="AY339" s="157" t="s">
        <v>133</v>
      </c>
    </row>
    <row r="340" spans="2:65" s="1" customFormat="1" ht="21.75" customHeight="1">
      <c r="B340" s="29"/>
      <c r="C340" s="138" t="s">
        <v>649</v>
      </c>
      <c r="D340" s="138" t="s">
        <v>148</v>
      </c>
      <c r="E340" s="139" t="s">
        <v>650</v>
      </c>
      <c r="F340" s="140" t="s">
        <v>651</v>
      </c>
      <c r="G340" s="141" t="s">
        <v>606</v>
      </c>
      <c r="H340" s="142">
        <v>0.883</v>
      </c>
      <c r="I340" s="124"/>
      <c r="J340" s="143">
        <f>ROUND(I340*H340,2)</f>
        <v>0</v>
      </c>
      <c r="K340" s="140" t="s">
        <v>152</v>
      </c>
      <c r="L340" s="144"/>
      <c r="M340" s="145" t="s">
        <v>17</v>
      </c>
      <c r="N340" s="146" t="s">
        <v>37</v>
      </c>
      <c r="O340" s="127">
        <v>0</v>
      </c>
      <c r="P340" s="127">
        <f>O340*H340</f>
        <v>0</v>
      </c>
      <c r="Q340" s="127">
        <v>0.55</v>
      </c>
      <c r="R340" s="127">
        <f>Q340*H340</f>
        <v>0.48565</v>
      </c>
      <c r="S340" s="127">
        <v>0</v>
      </c>
      <c r="T340" s="128">
        <f>S340*H340</f>
        <v>0</v>
      </c>
      <c r="AR340" s="129" t="s">
        <v>153</v>
      </c>
      <c r="AT340" s="129" t="s">
        <v>148</v>
      </c>
      <c r="AU340" s="129" t="s">
        <v>144</v>
      </c>
      <c r="AY340" s="17" t="s">
        <v>133</v>
      </c>
      <c r="BE340" s="130">
        <f>IF(N340="základní",J340,0)</f>
        <v>0</v>
      </c>
      <c r="BF340" s="130">
        <f>IF(N340="snížená",J340,0)</f>
        <v>0</v>
      </c>
      <c r="BG340" s="130">
        <f>IF(N340="zákl. přenesená",J340,0)</f>
        <v>0</v>
      </c>
      <c r="BH340" s="130">
        <f>IF(N340="sníž. přenesená",J340,0)</f>
        <v>0</v>
      </c>
      <c r="BI340" s="130">
        <f>IF(N340="nulová",J340,0)</f>
        <v>0</v>
      </c>
      <c r="BJ340" s="17" t="s">
        <v>74</v>
      </c>
      <c r="BK340" s="130">
        <f>ROUND(I340*H340,2)</f>
        <v>0</v>
      </c>
      <c r="BL340" s="17" t="s">
        <v>143</v>
      </c>
      <c r="BM340" s="129" t="s">
        <v>652</v>
      </c>
    </row>
    <row r="341" spans="2:51" s="13" customFormat="1" ht="12">
      <c r="B341" s="150"/>
      <c r="D341" s="132" t="s">
        <v>146</v>
      </c>
      <c r="E341" s="151" t="s">
        <v>17</v>
      </c>
      <c r="F341" s="152" t="s">
        <v>646</v>
      </c>
      <c r="H341" s="151" t="s">
        <v>17</v>
      </c>
      <c r="I341" s="124"/>
      <c r="L341" s="150"/>
      <c r="M341" s="153"/>
      <c r="T341" s="154"/>
      <c r="AT341" s="151" t="s">
        <v>146</v>
      </c>
      <c r="AU341" s="151" t="s">
        <v>144</v>
      </c>
      <c r="AV341" s="13" t="s">
        <v>74</v>
      </c>
      <c r="AW341" s="13" t="s">
        <v>28</v>
      </c>
      <c r="AX341" s="13" t="s">
        <v>66</v>
      </c>
      <c r="AY341" s="151" t="s">
        <v>133</v>
      </c>
    </row>
    <row r="342" spans="2:51" s="12" customFormat="1" ht="12">
      <c r="B342" s="131"/>
      <c r="D342" s="132" t="s">
        <v>146</v>
      </c>
      <c r="E342" s="133" t="s">
        <v>17</v>
      </c>
      <c r="F342" s="134" t="s">
        <v>653</v>
      </c>
      <c r="H342" s="135">
        <v>0.33</v>
      </c>
      <c r="I342" s="124"/>
      <c r="L342" s="131"/>
      <c r="M342" s="136"/>
      <c r="T342" s="137"/>
      <c r="AT342" s="133" t="s">
        <v>146</v>
      </c>
      <c r="AU342" s="133" t="s">
        <v>144</v>
      </c>
      <c r="AV342" s="12" t="s">
        <v>76</v>
      </c>
      <c r="AW342" s="12" t="s">
        <v>28</v>
      </c>
      <c r="AX342" s="12" t="s">
        <v>66</v>
      </c>
      <c r="AY342" s="133" t="s">
        <v>133</v>
      </c>
    </row>
    <row r="343" spans="2:51" s="13" customFormat="1" ht="12">
      <c r="B343" s="150"/>
      <c r="D343" s="132" t="s">
        <v>146</v>
      </c>
      <c r="E343" s="151" t="s">
        <v>17</v>
      </c>
      <c r="F343" s="152" t="s">
        <v>559</v>
      </c>
      <c r="H343" s="151" t="s">
        <v>17</v>
      </c>
      <c r="I343" s="124"/>
      <c r="L343" s="150"/>
      <c r="M343" s="153"/>
      <c r="T343" s="154"/>
      <c r="AT343" s="151" t="s">
        <v>146</v>
      </c>
      <c r="AU343" s="151" t="s">
        <v>144</v>
      </c>
      <c r="AV343" s="13" t="s">
        <v>74</v>
      </c>
      <c r="AW343" s="13" t="s">
        <v>28</v>
      </c>
      <c r="AX343" s="13" t="s">
        <v>66</v>
      </c>
      <c r="AY343" s="151" t="s">
        <v>133</v>
      </c>
    </row>
    <row r="344" spans="2:51" s="12" customFormat="1" ht="12">
      <c r="B344" s="131"/>
      <c r="D344" s="132" t="s">
        <v>146</v>
      </c>
      <c r="E344" s="133" t="s">
        <v>17</v>
      </c>
      <c r="F344" s="134" t="s">
        <v>654</v>
      </c>
      <c r="H344" s="135">
        <v>0.339</v>
      </c>
      <c r="I344" s="124"/>
      <c r="L344" s="131"/>
      <c r="M344" s="136"/>
      <c r="T344" s="137"/>
      <c r="AT344" s="133" t="s">
        <v>146</v>
      </c>
      <c r="AU344" s="133" t="s">
        <v>144</v>
      </c>
      <c r="AV344" s="12" t="s">
        <v>76</v>
      </c>
      <c r="AW344" s="12" t="s">
        <v>28</v>
      </c>
      <c r="AX344" s="12" t="s">
        <v>66</v>
      </c>
      <c r="AY344" s="133" t="s">
        <v>133</v>
      </c>
    </row>
    <row r="345" spans="2:51" s="13" customFormat="1" ht="12">
      <c r="B345" s="150"/>
      <c r="D345" s="132" t="s">
        <v>146</v>
      </c>
      <c r="E345" s="151" t="s">
        <v>17</v>
      </c>
      <c r="F345" s="152" t="s">
        <v>561</v>
      </c>
      <c r="H345" s="151" t="s">
        <v>17</v>
      </c>
      <c r="I345" s="124"/>
      <c r="L345" s="150"/>
      <c r="M345" s="153"/>
      <c r="T345" s="154"/>
      <c r="AT345" s="151" t="s">
        <v>146</v>
      </c>
      <c r="AU345" s="151" t="s">
        <v>144</v>
      </c>
      <c r="AV345" s="13" t="s">
        <v>74</v>
      </c>
      <c r="AW345" s="13" t="s">
        <v>28</v>
      </c>
      <c r="AX345" s="13" t="s">
        <v>66</v>
      </c>
      <c r="AY345" s="151" t="s">
        <v>133</v>
      </c>
    </row>
    <row r="346" spans="2:51" s="12" customFormat="1" ht="12">
      <c r="B346" s="131"/>
      <c r="D346" s="132" t="s">
        <v>146</v>
      </c>
      <c r="E346" s="133" t="s">
        <v>17</v>
      </c>
      <c r="F346" s="134" t="s">
        <v>655</v>
      </c>
      <c r="H346" s="135">
        <v>0.134</v>
      </c>
      <c r="I346" s="124"/>
      <c r="L346" s="131"/>
      <c r="M346" s="136"/>
      <c r="T346" s="137"/>
      <c r="AT346" s="133" t="s">
        <v>146</v>
      </c>
      <c r="AU346" s="133" t="s">
        <v>144</v>
      </c>
      <c r="AV346" s="12" t="s">
        <v>76</v>
      </c>
      <c r="AW346" s="12" t="s">
        <v>28</v>
      </c>
      <c r="AX346" s="12" t="s">
        <v>66</v>
      </c>
      <c r="AY346" s="133" t="s">
        <v>133</v>
      </c>
    </row>
    <row r="347" spans="2:51" s="14" customFormat="1" ht="12">
      <c r="B347" s="156"/>
      <c r="D347" s="132" t="s">
        <v>146</v>
      </c>
      <c r="E347" s="157" t="s">
        <v>17</v>
      </c>
      <c r="F347" s="158" t="s">
        <v>569</v>
      </c>
      <c r="H347" s="159">
        <v>0.803</v>
      </c>
      <c r="I347" s="124"/>
      <c r="L347" s="156"/>
      <c r="M347" s="160"/>
      <c r="T347" s="161"/>
      <c r="AT347" s="157" t="s">
        <v>146</v>
      </c>
      <c r="AU347" s="157" t="s">
        <v>144</v>
      </c>
      <c r="AV347" s="14" t="s">
        <v>132</v>
      </c>
      <c r="AW347" s="14" t="s">
        <v>28</v>
      </c>
      <c r="AX347" s="14" t="s">
        <v>74</v>
      </c>
      <c r="AY347" s="157" t="s">
        <v>133</v>
      </c>
    </row>
    <row r="348" spans="2:51" s="12" customFormat="1" ht="12">
      <c r="B348" s="131"/>
      <c r="D348" s="132" t="s">
        <v>146</v>
      </c>
      <c r="F348" s="134" t="s">
        <v>656</v>
      </c>
      <c r="H348" s="135">
        <v>0.883</v>
      </c>
      <c r="I348" s="124"/>
      <c r="L348" s="131"/>
      <c r="M348" s="136"/>
      <c r="T348" s="137"/>
      <c r="AT348" s="133" t="s">
        <v>146</v>
      </c>
      <c r="AU348" s="133" t="s">
        <v>144</v>
      </c>
      <c r="AV348" s="12" t="s">
        <v>76</v>
      </c>
      <c r="AW348" s="12" t="s">
        <v>4</v>
      </c>
      <c r="AX348" s="12" t="s">
        <v>74</v>
      </c>
      <c r="AY348" s="133" t="s">
        <v>133</v>
      </c>
    </row>
    <row r="349" spans="2:65" s="1" customFormat="1" ht="33" customHeight="1">
      <c r="B349" s="29"/>
      <c r="C349" s="119" t="s">
        <v>657</v>
      </c>
      <c r="D349" s="119" t="s">
        <v>138</v>
      </c>
      <c r="E349" s="120" t="s">
        <v>658</v>
      </c>
      <c r="F349" s="121" t="s">
        <v>659</v>
      </c>
      <c r="G349" s="122" t="s">
        <v>141</v>
      </c>
      <c r="H349" s="123">
        <v>81</v>
      </c>
      <c r="I349" s="124"/>
      <c r="J349" s="124">
        <f>ROUND(I349*H349,2)</f>
        <v>0</v>
      </c>
      <c r="K349" s="121" t="s">
        <v>660</v>
      </c>
      <c r="L349" s="29"/>
      <c r="M349" s="125" t="s">
        <v>17</v>
      </c>
      <c r="N349" s="126" t="s">
        <v>37</v>
      </c>
      <c r="O349" s="127">
        <v>0.41</v>
      </c>
      <c r="P349" s="127">
        <f>O349*H349</f>
        <v>33.21</v>
      </c>
      <c r="Q349" s="127">
        <v>0</v>
      </c>
      <c r="R349" s="127">
        <f>Q349*H349</f>
        <v>0</v>
      </c>
      <c r="S349" s="127">
        <v>0</v>
      </c>
      <c r="T349" s="128">
        <f>S349*H349</f>
        <v>0</v>
      </c>
      <c r="AR349" s="129" t="s">
        <v>143</v>
      </c>
      <c r="AT349" s="129" t="s">
        <v>138</v>
      </c>
      <c r="AU349" s="129" t="s">
        <v>144</v>
      </c>
      <c r="AY349" s="17" t="s">
        <v>133</v>
      </c>
      <c r="BE349" s="130">
        <f>IF(N349="základní",J349,0)</f>
        <v>0</v>
      </c>
      <c r="BF349" s="130">
        <f>IF(N349="snížená",J349,0)</f>
        <v>0</v>
      </c>
      <c r="BG349" s="130">
        <f>IF(N349="zákl. přenesená",J349,0)</f>
        <v>0</v>
      </c>
      <c r="BH349" s="130">
        <f>IF(N349="sníž. přenesená",J349,0)</f>
        <v>0</v>
      </c>
      <c r="BI349" s="130">
        <f>IF(N349="nulová",J349,0)</f>
        <v>0</v>
      </c>
      <c r="BJ349" s="17" t="s">
        <v>74</v>
      </c>
      <c r="BK349" s="130">
        <f>ROUND(I349*H349,2)</f>
        <v>0</v>
      </c>
      <c r="BL349" s="17" t="s">
        <v>143</v>
      </c>
      <c r="BM349" s="129" t="s">
        <v>661</v>
      </c>
    </row>
    <row r="350" spans="2:51" s="12" customFormat="1" ht="12">
      <c r="B350" s="131"/>
      <c r="D350" s="132" t="s">
        <v>146</v>
      </c>
      <c r="E350" s="133" t="s">
        <v>17</v>
      </c>
      <c r="F350" s="134" t="s">
        <v>188</v>
      </c>
      <c r="H350" s="135">
        <v>81</v>
      </c>
      <c r="I350" s="124"/>
      <c r="L350" s="131"/>
      <c r="M350" s="136"/>
      <c r="T350" s="137"/>
      <c r="AT350" s="133" t="s">
        <v>146</v>
      </c>
      <c r="AU350" s="133" t="s">
        <v>144</v>
      </c>
      <c r="AV350" s="12" t="s">
        <v>76</v>
      </c>
      <c r="AW350" s="12" t="s">
        <v>28</v>
      </c>
      <c r="AX350" s="12" t="s">
        <v>74</v>
      </c>
      <c r="AY350" s="133" t="s">
        <v>133</v>
      </c>
    </row>
    <row r="351" spans="2:65" s="1" customFormat="1" ht="21.75" customHeight="1">
      <c r="B351" s="29"/>
      <c r="C351" s="138" t="s">
        <v>662</v>
      </c>
      <c r="D351" s="138" t="s">
        <v>148</v>
      </c>
      <c r="E351" s="139" t="s">
        <v>663</v>
      </c>
      <c r="F351" s="140" t="s">
        <v>664</v>
      </c>
      <c r="G351" s="141" t="s">
        <v>141</v>
      </c>
      <c r="H351" s="142">
        <v>89.1</v>
      </c>
      <c r="I351" s="124"/>
      <c r="J351" s="143">
        <f>ROUND(I351*H351,2)</f>
        <v>0</v>
      </c>
      <c r="K351" s="140" t="s">
        <v>17</v>
      </c>
      <c r="L351" s="144"/>
      <c r="M351" s="145" t="s">
        <v>17</v>
      </c>
      <c r="N351" s="146" t="s">
        <v>37</v>
      </c>
      <c r="O351" s="127">
        <v>0</v>
      </c>
      <c r="P351" s="127">
        <f>O351*H351</f>
        <v>0</v>
      </c>
      <c r="Q351" s="127">
        <v>0.01008</v>
      </c>
      <c r="R351" s="127">
        <f>Q351*H351</f>
        <v>0.8981279999999999</v>
      </c>
      <c r="S351" s="127">
        <v>0</v>
      </c>
      <c r="T351" s="128">
        <f>S351*H351</f>
        <v>0</v>
      </c>
      <c r="AR351" s="129" t="s">
        <v>153</v>
      </c>
      <c r="AT351" s="129" t="s">
        <v>148</v>
      </c>
      <c r="AU351" s="129" t="s">
        <v>144</v>
      </c>
      <c r="AY351" s="17" t="s">
        <v>133</v>
      </c>
      <c r="BE351" s="130">
        <f>IF(N351="základní",J351,0)</f>
        <v>0</v>
      </c>
      <c r="BF351" s="130">
        <f>IF(N351="snížená",J351,0)</f>
        <v>0</v>
      </c>
      <c r="BG351" s="130">
        <f>IF(N351="zákl. přenesená",J351,0)</f>
        <v>0</v>
      </c>
      <c r="BH351" s="130">
        <f>IF(N351="sníž. přenesená",J351,0)</f>
        <v>0</v>
      </c>
      <c r="BI351" s="130">
        <f>IF(N351="nulová",J351,0)</f>
        <v>0</v>
      </c>
      <c r="BJ351" s="17" t="s">
        <v>74</v>
      </c>
      <c r="BK351" s="130">
        <f>ROUND(I351*H351,2)</f>
        <v>0</v>
      </c>
      <c r="BL351" s="17" t="s">
        <v>143</v>
      </c>
      <c r="BM351" s="129" t="s">
        <v>665</v>
      </c>
    </row>
    <row r="352" spans="2:51" s="12" customFormat="1" ht="12">
      <c r="B352" s="131"/>
      <c r="D352" s="132" t="s">
        <v>146</v>
      </c>
      <c r="F352" s="134" t="s">
        <v>666</v>
      </c>
      <c r="H352" s="135">
        <v>89.1</v>
      </c>
      <c r="I352" s="124"/>
      <c r="L352" s="131"/>
      <c r="M352" s="136"/>
      <c r="T352" s="137"/>
      <c r="AT352" s="133" t="s">
        <v>146</v>
      </c>
      <c r="AU352" s="133" t="s">
        <v>144</v>
      </c>
      <c r="AV352" s="12" t="s">
        <v>76</v>
      </c>
      <c r="AW352" s="12" t="s">
        <v>4</v>
      </c>
      <c r="AX352" s="12" t="s">
        <v>74</v>
      </c>
      <c r="AY352" s="133" t="s">
        <v>133</v>
      </c>
    </row>
    <row r="353" spans="2:65" s="1" customFormat="1" ht="44.25" customHeight="1">
      <c r="B353" s="29"/>
      <c r="C353" s="119" t="s">
        <v>667</v>
      </c>
      <c r="D353" s="119" t="s">
        <v>138</v>
      </c>
      <c r="E353" s="120" t="s">
        <v>668</v>
      </c>
      <c r="F353" s="121" t="s">
        <v>669</v>
      </c>
      <c r="G353" s="122" t="s">
        <v>141</v>
      </c>
      <c r="H353" s="123">
        <v>41.438</v>
      </c>
      <c r="I353" s="124"/>
      <c r="J353" s="124">
        <f>ROUND(I353*H353,2)</f>
        <v>0</v>
      </c>
      <c r="K353" s="121" t="s">
        <v>17</v>
      </c>
      <c r="L353" s="29"/>
      <c r="M353" s="125" t="s">
        <v>17</v>
      </c>
      <c r="N353" s="126" t="s">
        <v>37</v>
      </c>
      <c r="O353" s="127">
        <v>0.322</v>
      </c>
      <c r="P353" s="127">
        <f>O353*H353</f>
        <v>13.343036000000001</v>
      </c>
      <c r="Q353" s="127">
        <v>0.00996</v>
      </c>
      <c r="R353" s="127">
        <f>Q353*H353</f>
        <v>0.41272248</v>
      </c>
      <c r="S353" s="127">
        <v>0</v>
      </c>
      <c r="T353" s="128">
        <f>S353*H353</f>
        <v>0</v>
      </c>
      <c r="AR353" s="129" t="s">
        <v>143</v>
      </c>
      <c r="AT353" s="129" t="s">
        <v>138</v>
      </c>
      <c r="AU353" s="129" t="s">
        <v>144</v>
      </c>
      <c r="AY353" s="17" t="s">
        <v>133</v>
      </c>
      <c r="BE353" s="130">
        <f>IF(N353="základní",J353,0)</f>
        <v>0</v>
      </c>
      <c r="BF353" s="130">
        <f>IF(N353="snížená",J353,0)</f>
        <v>0</v>
      </c>
      <c r="BG353" s="130">
        <f>IF(N353="zákl. přenesená",J353,0)</f>
        <v>0</v>
      </c>
      <c r="BH353" s="130">
        <f>IF(N353="sníž. přenesená",J353,0)</f>
        <v>0</v>
      </c>
      <c r="BI353" s="130">
        <f>IF(N353="nulová",J353,0)</f>
        <v>0</v>
      </c>
      <c r="BJ353" s="17" t="s">
        <v>74</v>
      </c>
      <c r="BK353" s="130">
        <f>ROUND(I353*H353,2)</f>
        <v>0</v>
      </c>
      <c r="BL353" s="17" t="s">
        <v>143</v>
      </c>
      <c r="BM353" s="129" t="s">
        <v>670</v>
      </c>
    </row>
    <row r="354" spans="2:47" s="1" customFormat="1" ht="19.5">
      <c r="B354" s="29"/>
      <c r="D354" s="132" t="s">
        <v>389</v>
      </c>
      <c r="F354" s="155" t="s">
        <v>671</v>
      </c>
      <c r="I354" s="124"/>
      <c r="L354" s="29"/>
      <c r="M354" s="149"/>
      <c r="T354" s="50"/>
      <c r="AT354" s="17" t="s">
        <v>389</v>
      </c>
      <c r="AU354" s="17" t="s">
        <v>144</v>
      </c>
    </row>
    <row r="355" spans="2:51" s="12" customFormat="1" ht="12">
      <c r="B355" s="131"/>
      <c r="D355" s="132" t="s">
        <v>146</v>
      </c>
      <c r="E355" s="133" t="s">
        <v>17</v>
      </c>
      <c r="F355" s="134" t="s">
        <v>215</v>
      </c>
      <c r="H355" s="135">
        <v>41.438</v>
      </c>
      <c r="I355" s="124"/>
      <c r="L355" s="131"/>
      <c r="M355" s="136"/>
      <c r="T355" s="137"/>
      <c r="AT355" s="133" t="s">
        <v>146</v>
      </c>
      <c r="AU355" s="133" t="s">
        <v>144</v>
      </c>
      <c r="AV355" s="12" t="s">
        <v>76</v>
      </c>
      <c r="AW355" s="12" t="s">
        <v>28</v>
      </c>
      <c r="AX355" s="12" t="s">
        <v>74</v>
      </c>
      <c r="AY355" s="133" t="s">
        <v>133</v>
      </c>
    </row>
    <row r="356" spans="2:65" s="1" customFormat="1" ht="44.25" customHeight="1">
      <c r="B356" s="29"/>
      <c r="C356" s="119" t="s">
        <v>429</v>
      </c>
      <c r="D356" s="119" t="s">
        <v>138</v>
      </c>
      <c r="E356" s="120" t="s">
        <v>672</v>
      </c>
      <c r="F356" s="121" t="s">
        <v>673</v>
      </c>
      <c r="G356" s="122" t="s">
        <v>151</v>
      </c>
      <c r="H356" s="123">
        <v>3.65</v>
      </c>
      <c r="I356" s="124"/>
      <c r="J356" s="124">
        <f>ROUND(I356*H356,2)</f>
        <v>0</v>
      </c>
      <c r="K356" s="121" t="s">
        <v>152</v>
      </c>
      <c r="L356" s="29"/>
      <c r="M356" s="125" t="s">
        <v>17</v>
      </c>
      <c r="N356" s="126" t="s">
        <v>37</v>
      </c>
      <c r="O356" s="127">
        <v>3.79</v>
      </c>
      <c r="P356" s="127">
        <f>O356*H356</f>
        <v>13.833499999999999</v>
      </c>
      <c r="Q356" s="127">
        <v>0</v>
      </c>
      <c r="R356" s="127">
        <f>Q356*H356</f>
        <v>0</v>
      </c>
      <c r="S356" s="127">
        <v>0</v>
      </c>
      <c r="T356" s="128">
        <f>S356*H356</f>
        <v>0</v>
      </c>
      <c r="AR356" s="129" t="s">
        <v>143</v>
      </c>
      <c r="AT356" s="129" t="s">
        <v>138</v>
      </c>
      <c r="AU356" s="129" t="s">
        <v>144</v>
      </c>
      <c r="AY356" s="17" t="s">
        <v>133</v>
      </c>
      <c r="BE356" s="130">
        <f>IF(N356="základní",J356,0)</f>
        <v>0</v>
      </c>
      <c r="BF356" s="130">
        <f>IF(N356="snížená",J356,0)</f>
        <v>0</v>
      </c>
      <c r="BG356" s="130">
        <f>IF(N356="zákl. přenesená",J356,0)</f>
        <v>0</v>
      </c>
      <c r="BH356" s="130">
        <f>IF(N356="sníž. přenesená",J356,0)</f>
        <v>0</v>
      </c>
      <c r="BI356" s="130">
        <f>IF(N356="nulová",J356,0)</f>
        <v>0</v>
      </c>
      <c r="BJ356" s="17" t="s">
        <v>74</v>
      </c>
      <c r="BK356" s="130">
        <f>ROUND(I356*H356,2)</f>
        <v>0</v>
      </c>
      <c r="BL356" s="17" t="s">
        <v>143</v>
      </c>
      <c r="BM356" s="129" t="s">
        <v>674</v>
      </c>
    </row>
    <row r="357" spans="2:47" s="1" customFormat="1" ht="12">
      <c r="B357" s="29"/>
      <c r="D357" s="147" t="s">
        <v>172</v>
      </c>
      <c r="F357" s="148" t="s">
        <v>675</v>
      </c>
      <c r="I357" s="124"/>
      <c r="L357" s="29"/>
      <c r="M357" s="149"/>
      <c r="T357" s="50"/>
      <c r="AT357" s="17" t="s">
        <v>172</v>
      </c>
      <c r="AU357" s="17" t="s">
        <v>144</v>
      </c>
    </row>
    <row r="358" spans="2:63" s="11" customFormat="1" ht="20.85" customHeight="1">
      <c r="B358" s="108"/>
      <c r="D358" s="109" t="s">
        <v>65</v>
      </c>
      <c r="E358" s="117" t="s">
        <v>676</v>
      </c>
      <c r="F358" s="117" t="s">
        <v>677</v>
      </c>
      <c r="I358" s="124"/>
      <c r="J358" s="118">
        <f>BK358</f>
        <v>0</v>
      </c>
      <c r="L358" s="108"/>
      <c r="M358" s="112"/>
      <c r="P358" s="113">
        <f>SUM(P359:P370)</f>
        <v>46.137735</v>
      </c>
      <c r="R358" s="113">
        <f>SUM(R359:R370)</f>
        <v>0.5454591999999999</v>
      </c>
      <c r="T358" s="114">
        <f>SUM(T359:T370)</f>
        <v>0</v>
      </c>
      <c r="AR358" s="109" t="s">
        <v>76</v>
      </c>
      <c r="AT358" s="115" t="s">
        <v>65</v>
      </c>
      <c r="AU358" s="115" t="s">
        <v>76</v>
      </c>
      <c r="AY358" s="109" t="s">
        <v>133</v>
      </c>
      <c r="BK358" s="116">
        <f>SUM(BK359:BK370)</f>
        <v>0</v>
      </c>
    </row>
    <row r="359" spans="2:65" s="1" customFormat="1" ht="49.15" customHeight="1">
      <c r="B359" s="29"/>
      <c r="C359" s="119" t="s">
        <v>678</v>
      </c>
      <c r="D359" s="119" t="s">
        <v>138</v>
      </c>
      <c r="E359" s="120" t="s">
        <v>679</v>
      </c>
      <c r="F359" s="121" t="s">
        <v>680</v>
      </c>
      <c r="G359" s="122" t="s">
        <v>141</v>
      </c>
      <c r="H359" s="123">
        <v>23.8</v>
      </c>
      <c r="I359" s="124"/>
      <c r="J359" s="124">
        <f>ROUND(I359*H359,2)</f>
        <v>0</v>
      </c>
      <c r="K359" s="121" t="s">
        <v>152</v>
      </c>
      <c r="L359" s="29"/>
      <c r="M359" s="125" t="s">
        <v>17</v>
      </c>
      <c r="N359" s="126" t="s">
        <v>37</v>
      </c>
      <c r="O359" s="127">
        <v>0.968</v>
      </c>
      <c r="P359" s="127">
        <f>O359*H359</f>
        <v>23.0384</v>
      </c>
      <c r="Q359" s="127">
        <v>0.0122</v>
      </c>
      <c r="R359" s="127">
        <f>Q359*H359</f>
        <v>0.29036</v>
      </c>
      <c r="S359" s="127">
        <v>0</v>
      </c>
      <c r="T359" s="128">
        <f>S359*H359</f>
        <v>0</v>
      </c>
      <c r="AR359" s="129" t="s">
        <v>143</v>
      </c>
      <c r="AT359" s="129" t="s">
        <v>138</v>
      </c>
      <c r="AU359" s="129" t="s">
        <v>144</v>
      </c>
      <c r="AY359" s="17" t="s">
        <v>133</v>
      </c>
      <c r="BE359" s="130">
        <f>IF(N359="základní",J359,0)</f>
        <v>0</v>
      </c>
      <c r="BF359" s="130">
        <f>IF(N359="snížená",J359,0)</f>
        <v>0</v>
      </c>
      <c r="BG359" s="130">
        <f>IF(N359="zákl. přenesená",J359,0)</f>
        <v>0</v>
      </c>
      <c r="BH359" s="130">
        <f>IF(N359="sníž. přenesená",J359,0)</f>
        <v>0</v>
      </c>
      <c r="BI359" s="130">
        <f>IF(N359="nulová",J359,0)</f>
        <v>0</v>
      </c>
      <c r="BJ359" s="17" t="s">
        <v>74</v>
      </c>
      <c r="BK359" s="130">
        <f>ROUND(I359*H359,2)</f>
        <v>0</v>
      </c>
      <c r="BL359" s="17" t="s">
        <v>143</v>
      </c>
      <c r="BM359" s="129" t="s">
        <v>681</v>
      </c>
    </row>
    <row r="360" spans="2:47" s="1" customFormat="1" ht="12">
      <c r="B360" s="29"/>
      <c r="D360" s="147" t="s">
        <v>172</v>
      </c>
      <c r="F360" s="148" t="s">
        <v>682</v>
      </c>
      <c r="I360" s="124"/>
      <c r="L360" s="29"/>
      <c r="M360" s="149"/>
      <c r="T360" s="50"/>
      <c r="AT360" s="17" t="s">
        <v>172</v>
      </c>
      <c r="AU360" s="17" t="s">
        <v>144</v>
      </c>
    </row>
    <row r="361" spans="2:51" s="12" customFormat="1" ht="12">
      <c r="B361" s="131"/>
      <c r="D361" s="132" t="s">
        <v>146</v>
      </c>
      <c r="E361" s="133" t="s">
        <v>17</v>
      </c>
      <c r="F361" s="134" t="s">
        <v>683</v>
      </c>
      <c r="H361" s="135">
        <v>23.8</v>
      </c>
      <c r="I361" s="124"/>
      <c r="L361" s="131"/>
      <c r="M361" s="136"/>
      <c r="T361" s="137"/>
      <c r="AT361" s="133" t="s">
        <v>146</v>
      </c>
      <c r="AU361" s="133" t="s">
        <v>144</v>
      </c>
      <c r="AV361" s="12" t="s">
        <v>76</v>
      </c>
      <c r="AW361" s="12" t="s">
        <v>28</v>
      </c>
      <c r="AX361" s="12" t="s">
        <v>74</v>
      </c>
      <c r="AY361" s="133" t="s">
        <v>133</v>
      </c>
    </row>
    <row r="362" spans="2:65" s="1" customFormat="1" ht="49.15" customHeight="1">
      <c r="B362" s="29"/>
      <c r="C362" s="119" t="s">
        <v>684</v>
      </c>
      <c r="D362" s="119" t="s">
        <v>138</v>
      </c>
      <c r="E362" s="120" t="s">
        <v>685</v>
      </c>
      <c r="F362" s="121" t="s">
        <v>686</v>
      </c>
      <c r="G362" s="122" t="s">
        <v>141</v>
      </c>
      <c r="H362" s="123">
        <v>16.24</v>
      </c>
      <c r="I362" s="124"/>
      <c r="J362" s="124">
        <f>ROUND(I362*H362,2)</f>
        <v>0</v>
      </c>
      <c r="K362" s="121" t="s">
        <v>142</v>
      </c>
      <c r="L362" s="29"/>
      <c r="M362" s="125" t="s">
        <v>17</v>
      </c>
      <c r="N362" s="126" t="s">
        <v>37</v>
      </c>
      <c r="O362" s="127">
        <v>0.968</v>
      </c>
      <c r="P362" s="127">
        <f>O362*H362</f>
        <v>15.720319999999997</v>
      </c>
      <c r="Q362" s="127">
        <v>0.01259</v>
      </c>
      <c r="R362" s="127">
        <f>Q362*H362</f>
        <v>0.2044616</v>
      </c>
      <c r="S362" s="127">
        <v>0</v>
      </c>
      <c r="T362" s="128">
        <f>S362*H362</f>
        <v>0</v>
      </c>
      <c r="AR362" s="129" t="s">
        <v>143</v>
      </c>
      <c r="AT362" s="129" t="s">
        <v>138</v>
      </c>
      <c r="AU362" s="129" t="s">
        <v>144</v>
      </c>
      <c r="AY362" s="17" t="s">
        <v>133</v>
      </c>
      <c r="BE362" s="130">
        <f>IF(N362="základní",J362,0)</f>
        <v>0</v>
      </c>
      <c r="BF362" s="130">
        <f>IF(N362="snížená",J362,0)</f>
        <v>0</v>
      </c>
      <c r="BG362" s="130">
        <f>IF(N362="zákl. přenesená",J362,0)</f>
        <v>0</v>
      </c>
      <c r="BH362" s="130">
        <f>IF(N362="sníž. přenesená",J362,0)</f>
        <v>0</v>
      </c>
      <c r="BI362" s="130">
        <f>IF(N362="nulová",J362,0)</f>
        <v>0</v>
      </c>
      <c r="BJ362" s="17" t="s">
        <v>74</v>
      </c>
      <c r="BK362" s="130">
        <f>ROUND(I362*H362,2)</f>
        <v>0</v>
      </c>
      <c r="BL362" s="17" t="s">
        <v>143</v>
      </c>
      <c r="BM362" s="129" t="s">
        <v>687</v>
      </c>
    </row>
    <row r="363" spans="2:51" s="12" customFormat="1" ht="12">
      <c r="B363" s="131"/>
      <c r="D363" s="132" t="s">
        <v>146</v>
      </c>
      <c r="E363" s="133" t="s">
        <v>17</v>
      </c>
      <c r="F363" s="134" t="s">
        <v>688</v>
      </c>
      <c r="H363" s="135">
        <v>16.24</v>
      </c>
      <c r="I363" s="124"/>
      <c r="L363" s="131"/>
      <c r="M363" s="136"/>
      <c r="T363" s="137"/>
      <c r="AT363" s="133" t="s">
        <v>146</v>
      </c>
      <c r="AU363" s="133" t="s">
        <v>144</v>
      </c>
      <c r="AV363" s="12" t="s">
        <v>76</v>
      </c>
      <c r="AW363" s="12" t="s">
        <v>28</v>
      </c>
      <c r="AX363" s="12" t="s">
        <v>74</v>
      </c>
      <c r="AY363" s="133" t="s">
        <v>133</v>
      </c>
    </row>
    <row r="364" spans="2:65" s="1" customFormat="1" ht="33" customHeight="1">
      <c r="B364" s="29"/>
      <c r="C364" s="119" t="s">
        <v>689</v>
      </c>
      <c r="D364" s="119" t="s">
        <v>138</v>
      </c>
      <c r="E364" s="120" t="s">
        <v>690</v>
      </c>
      <c r="F364" s="121" t="s">
        <v>691</v>
      </c>
      <c r="G364" s="122" t="s">
        <v>141</v>
      </c>
      <c r="H364" s="123">
        <v>1.456</v>
      </c>
      <c r="I364" s="124"/>
      <c r="J364" s="124">
        <f>ROUND(I364*H364,2)</f>
        <v>0</v>
      </c>
      <c r="K364" s="121" t="s">
        <v>152</v>
      </c>
      <c r="L364" s="29"/>
      <c r="M364" s="125" t="s">
        <v>17</v>
      </c>
      <c r="N364" s="126" t="s">
        <v>37</v>
      </c>
      <c r="O364" s="127">
        <v>3.5</v>
      </c>
      <c r="P364" s="127">
        <f>O364*H364</f>
        <v>5.096</v>
      </c>
      <c r="Q364" s="127">
        <v>0.0171</v>
      </c>
      <c r="R364" s="127">
        <f>Q364*H364</f>
        <v>0.0248976</v>
      </c>
      <c r="S364" s="127">
        <v>0</v>
      </c>
      <c r="T364" s="128">
        <f>S364*H364</f>
        <v>0</v>
      </c>
      <c r="AR364" s="129" t="s">
        <v>143</v>
      </c>
      <c r="AT364" s="129" t="s">
        <v>138</v>
      </c>
      <c r="AU364" s="129" t="s">
        <v>144</v>
      </c>
      <c r="AY364" s="17" t="s">
        <v>133</v>
      </c>
      <c r="BE364" s="130">
        <f>IF(N364="základní",J364,0)</f>
        <v>0</v>
      </c>
      <c r="BF364" s="130">
        <f>IF(N364="snížená",J364,0)</f>
        <v>0</v>
      </c>
      <c r="BG364" s="130">
        <f>IF(N364="zákl. přenesená",J364,0)</f>
        <v>0</v>
      </c>
      <c r="BH364" s="130">
        <f>IF(N364="sníž. přenesená",J364,0)</f>
        <v>0</v>
      </c>
      <c r="BI364" s="130">
        <f>IF(N364="nulová",J364,0)</f>
        <v>0</v>
      </c>
      <c r="BJ364" s="17" t="s">
        <v>74</v>
      </c>
      <c r="BK364" s="130">
        <f>ROUND(I364*H364,2)</f>
        <v>0</v>
      </c>
      <c r="BL364" s="17" t="s">
        <v>143</v>
      </c>
      <c r="BM364" s="129" t="s">
        <v>692</v>
      </c>
    </row>
    <row r="365" spans="2:47" s="1" customFormat="1" ht="12">
      <c r="B365" s="29"/>
      <c r="D365" s="147" t="s">
        <v>172</v>
      </c>
      <c r="F365" s="148" t="s">
        <v>693</v>
      </c>
      <c r="I365" s="124"/>
      <c r="L365" s="29"/>
      <c r="M365" s="149"/>
      <c r="T365" s="50"/>
      <c r="AT365" s="17" t="s">
        <v>172</v>
      </c>
      <c r="AU365" s="17" t="s">
        <v>144</v>
      </c>
    </row>
    <row r="366" spans="2:51" s="12" customFormat="1" ht="12">
      <c r="B366" s="131"/>
      <c r="D366" s="132" t="s">
        <v>146</v>
      </c>
      <c r="E366" s="133" t="s">
        <v>17</v>
      </c>
      <c r="F366" s="134" t="s">
        <v>694</v>
      </c>
      <c r="H366" s="135">
        <v>1.456</v>
      </c>
      <c r="I366" s="124"/>
      <c r="L366" s="131"/>
      <c r="M366" s="136"/>
      <c r="T366" s="137"/>
      <c r="AT366" s="133" t="s">
        <v>146</v>
      </c>
      <c r="AU366" s="133" t="s">
        <v>144</v>
      </c>
      <c r="AV366" s="12" t="s">
        <v>76</v>
      </c>
      <c r="AW366" s="12" t="s">
        <v>28</v>
      </c>
      <c r="AX366" s="12" t="s">
        <v>74</v>
      </c>
      <c r="AY366" s="133" t="s">
        <v>133</v>
      </c>
    </row>
    <row r="367" spans="2:65" s="1" customFormat="1" ht="55.5" customHeight="1">
      <c r="B367" s="29"/>
      <c r="C367" s="119" t="s">
        <v>695</v>
      </c>
      <c r="D367" s="119" t="s">
        <v>138</v>
      </c>
      <c r="E367" s="120" t="s">
        <v>696</v>
      </c>
      <c r="F367" s="121" t="s">
        <v>697</v>
      </c>
      <c r="G367" s="122" t="s">
        <v>273</v>
      </c>
      <c r="H367" s="123">
        <v>1</v>
      </c>
      <c r="I367" s="124"/>
      <c r="J367" s="124">
        <f>ROUND(I367*H367,2)</f>
        <v>0</v>
      </c>
      <c r="K367" s="121" t="s">
        <v>152</v>
      </c>
      <c r="L367" s="29"/>
      <c r="M367" s="125" t="s">
        <v>17</v>
      </c>
      <c r="N367" s="126" t="s">
        <v>37</v>
      </c>
      <c r="O367" s="127">
        <v>1.538</v>
      </c>
      <c r="P367" s="127">
        <f>O367*H367</f>
        <v>1.538</v>
      </c>
      <c r="Q367" s="127">
        <v>0.02574</v>
      </c>
      <c r="R367" s="127">
        <f>Q367*H367</f>
        <v>0.02574</v>
      </c>
      <c r="S367" s="127">
        <v>0</v>
      </c>
      <c r="T367" s="128">
        <f>S367*H367</f>
        <v>0</v>
      </c>
      <c r="AR367" s="129" t="s">
        <v>143</v>
      </c>
      <c r="AT367" s="129" t="s">
        <v>138</v>
      </c>
      <c r="AU367" s="129" t="s">
        <v>144</v>
      </c>
      <c r="AY367" s="17" t="s">
        <v>133</v>
      </c>
      <c r="BE367" s="130">
        <f>IF(N367="základní",J367,0)</f>
        <v>0</v>
      </c>
      <c r="BF367" s="130">
        <f>IF(N367="snížená",J367,0)</f>
        <v>0</v>
      </c>
      <c r="BG367" s="130">
        <f>IF(N367="zákl. přenesená",J367,0)</f>
        <v>0</v>
      </c>
      <c r="BH367" s="130">
        <f>IF(N367="sníž. přenesená",J367,0)</f>
        <v>0</v>
      </c>
      <c r="BI367" s="130">
        <f>IF(N367="nulová",J367,0)</f>
        <v>0</v>
      </c>
      <c r="BJ367" s="17" t="s">
        <v>74</v>
      </c>
      <c r="BK367" s="130">
        <f>ROUND(I367*H367,2)</f>
        <v>0</v>
      </c>
      <c r="BL367" s="17" t="s">
        <v>143</v>
      </c>
      <c r="BM367" s="129" t="s">
        <v>698</v>
      </c>
    </row>
    <row r="368" spans="2:47" s="1" customFormat="1" ht="12">
      <c r="B368" s="29"/>
      <c r="D368" s="147" t="s">
        <v>172</v>
      </c>
      <c r="F368" s="148" t="s">
        <v>699</v>
      </c>
      <c r="I368" s="124"/>
      <c r="L368" s="29"/>
      <c r="M368" s="149"/>
      <c r="T368" s="50"/>
      <c r="AT368" s="17" t="s">
        <v>172</v>
      </c>
      <c r="AU368" s="17" t="s">
        <v>144</v>
      </c>
    </row>
    <row r="369" spans="2:65" s="1" customFormat="1" ht="44.25" customHeight="1">
      <c r="B369" s="29"/>
      <c r="C369" s="119" t="s">
        <v>700</v>
      </c>
      <c r="D369" s="119" t="s">
        <v>138</v>
      </c>
      <c r="E369" s="120" t="s">
        <v>701</v>
      </c>
      <c r="F369" s="121" t="s">
        <v>702</v>
      </c>
      <c r="G369" s="122" t="s">
        <v>151</v>
      </c>
      <c r="H369" s="123">
        <v>0.545</v>
      </c>
      <c r="I369" s="124"/>
      <c r="J369" s="124">
        <f>ROUND(I369*H369,2)</f>
        <v>0</v>
      </c>
      <c r="K369" s="121" t="s">
        <v>152</v>
      </c>
      <c r="L369" s="29"/>
      <c r="M369" s="125" t="s">
        <v>17</v>
      </c>
      <c r="N369" s="126" t="s">
        <v>37</v>
      </c>
      <c r="O369" s="127">
        <v>1.367</v>
      </c>
      <c r="P369" s="127">
        <f>O369*H369</f>
        <v>0.7450150000000001</v>
      </c>
      <c r="Q369" s="127">
        <v>0</v>
      </c>
      <c r="R369" s="127">
        <f>Q369*H369</f>
        <v>0</v>
      </c>
      <c r="S369" s="127">
        <v>0</v>
      </c>
      <c r="T369" s="128">
        <f>S369*H369</f>
        <v>0</v>
      </c>
      <c r="AR369" s="129" t="s">
        <v>143</v>
      </c>
      <c r="AT369" s="129" t="s">
        <v>138</v>
      </c>
      <c r="AU369" s="129" t="s">
        <v>144</v>
      </c>
      <c r="AY369" s="17" t="s">
        <v>133</v>
      </c>
      <c r="BE369" s="130">
        <f>IF(N369="základní",J369,0)</f>
        <v>0</v>
      </c>
      <c r="BF369" s="130">
        <f>IF(N369="snížená",J369,0)</f>
        <v>0</v>
      </c>
      <c r="BG369" s="130">
        <f>IF(N369="zákl. přenesená",J369,0)</f>
        <v>0</v>
      </c>
      <c r="BH369" s="130">
        <f>IF(N369="sníž. přenesená",J369,0)</f>
        <v>0</v>
      </c>
      <c r="BI369" s="130">
        <f>IF(N369="nulová",J369,0)</f>
        <v>0</v>
      </c>
      <c r="BJ369" s="17" t="s">
        <v>74</v>
      </c>
      <c r="BK369" s="130">
        <f>ROUND(I369*H369,2)</f>
        <v>0</v>
      </c>
      <c r="BL369" s="17" t="s">
        <v>143</v>
      </c>
      <c r="BM369" s="129" t="s">
        <v>703</v>
      </c>
    </row>
    <row r="370" spans="2:47" s="1" customFormat="1" ht="12">
      <c r="B370" s="29"/>
      <c r="D370" s="147" t="s">
        <v>172</v>
      </c>
      <c r="F370" s="148" t="s">
        <v>704</v>
      </c>
      <c r="I370" s="124"/>
      <c r="L370" s="29"/>
      <c r="M370" s="149"/>
      <c r="T370" s="50"/>
      <c r="AT370" s="17" t="s">
        <v>172</v>
      </c>
      <c r="AU370" s="17" t="s">
        <v>144</v>
      </c>
    </row>
    <row r="371" spans="2:63" s="11" customFormat="1" ht="20.85" customHeight="1">
      <c r="B371" s="108"/>
      <c r="D371" s="109" t="s">
        <v>65</v>
      </c>
      <c r="E371" s="117" t="s">
        <v>705</v>
      </c>
      <c r="F371" s="117" t="s">
        <v>706</v>
      </c>
      <c r="I371" s="124"/>
      <c r="J371" s="118">
        <f>BK371</f>
        <v>0</v>
      </c>
      <c r="L371" s="108"/>
      <c r="M371" s="112"/>
      <c r="P371" s="113">
        <f>SUM(P372:P403)</f>
        <v>90.49572</v>
      </c>
      <c r="R371" s="113">
        <f>SUM(R372:R403)</f>
        <v>0.6104370000000001</v>
      </c>
      <c r="T371" s="114">
        <f>SUM(T372:T403)</f>
        <v>0</v>
      </c>
      <c r="AR371" s="109" t="s">
        <v>76</v>
      </c>
      <c r="AT371" s="115" t="s">
        <v>65</v>
      </c>
      <c r="AU371" s="115" t="s">
        <v>76</v>
      </c>
      <c r="AY371" s="109" t="s">
        <v>133</v>
      </c>
      <c r="BK371" s="116">
        <f>SUM(BK372:BK403)</f>
        <v>0</v>
      </c>
    </row>
    <row r="372" spans="2:65" s="1" customFormat="1" ht="24.2" customHeight="1">
      <c r="B372" s="29"/>
      <c r="C372" s="119" t="s">
        <v>707</v>
      </c>
      <c r="D372" s="119" t="s">
        <v>138</v>
      </c>
      <c r="E372" s="120" t="s">
        <v>708</v>
      </c>
      <c r="F372" s="121" t="s">
        <v>709</v>
      </c>
      <c r="G372" s="122" t="s">
        <v>223</v>
      </c>
      <c r="H372" s="123">
        <v>10.8</v>
      </c>
      <c r="I372" s="124"/>
      <c r="J372" s="124">
        <f>ROUND(I372*H372,2)</f>
        <v>0</v>
      </c>
      <c r="K372" s="121" t="s">
        <v>152</v>
      </c>
      <c r="L372" s="29"/>
      <c r="M372" s="125" t="s">
        <v>17</v>
      </c>
      <c r="N372" s="126" t="s">
        <v>37</v>
      </c>
      <c r="O372" s="127">
        <v>0.088</v>
      </c>
      <c r="P372" s="127">
        <f>O372*H372</f>
        <v>0.9504</v>
      </c>
      <c r="Q372" s="127">
        <v>0.00182</v>
      </c>
      <c r="R372" s="127">
        <f>Q372*H372</f>
        <v>0.019656</v>
      </c>
      <c r="S372" s="127">
        <v>0</v>
      </c>
      <c r="T372" s="128">
        <f>S372*H372</f>
        <v>0</v>
      </c>
      <c r="AR372" s="129" t="s">
        <v>143</v>
      </c>
      <c r="AT372" s="129" t="s">
        <v>138</v>
      </c>
      <c r="AU372" s="129" t="s">
        <v>144</v>
      </c>
      <c r="AY372" s="17" t="s">
        <v>133</v>
      </c>
      <c r="BE372" s="130">
        <f>IF(N372="základní",J372,0)</f>
        <v>0</v>
      </c>
      <c r="BF372" s="130">
        <f>IF(N372="snížená",J372,0)</f>
        <v>0</v>
      </c>
      <c r="BG372" s="130">
        <f>IF(N372="zákl. přenesená",J372,0)</f>
        <v>0</v>
      </c>
      <c r="BH372" s="130">
        <f>IF(N372="sníž. přenesená",J372,0)</f>
        <v>0</v>
      </c>
      <c r="BI372" s="130">
        <f>IF(N372="nulová",J372,0)</f>
        <v>0</v>
      </c>
      <c r="BJ372" s="17" t="s">
        <v>74</v>
      </c>
      <c r="BK372" s="130">
        <f>ROUND(I372*H372,2)</f>
        <v>0</v>
      </c>
      <c r="BL372" s="17" t="s">
        <v>143</v>
      </c>
      <c r="BM372" s="129" t="s">
        <v>710</v>
      </c>
    </row>
    <row r="373" spans="2:47" s="1" customFormat="1" ht="12">
      <c r="B373" s="29"/>
      <c r="D373" s="147" t="s">
        <v>172</v>
      </c>
      <c r="F373" s="148" t="s">
        <v>711</v>
      </c>
      <c r="I373" s="124"/>
      <c r="L373" s="29"/>
      <c r="M373" s="149"/>
      <c r="T373" s="50"/>
      <c r="AT373" s="17" t="s">
        <v>172</v>
      </c>
      <c r="AU373" s="17" t="s">
        <v>144</v>
      </c>
    </row>
    <row r="374" spans="2:65" s="1" customFormat="1" ht="33" customHeight="1">
      <c r="B374" s="29"/>
      <c r="C374" s="119" t="s">
        <v>712</v>
      </c>
      <c r="D374" s="119" t="s">
        <v>138</v>
      </c>
      <c r="E374" s="120" t="s">
        <v>713</v>
      </c>
      <c r="F374" s="121" t="s">
        <v>714</v>
      </c>
      <c r="G374" s="122" t="s">
        <v>223</v>
      </c>
      <c r="H374" s="123">
        <v>10.8</v>
      </c>
      <c r="I374" s="124"/>
      <c r="J374" s="124">
        <f>ROUND(I374*H374,2)</f>
        <v>0</v>
      </c>
      <c r="K374" s="121" t="s">
        <v>152</v>
      </c>
      <c r="L374" s="29"/>
      <c r="M374" s="125" t="s">
        <v>17</v>
      </c>
      <c r="N374" s="126" t="s">
        <v>37</v>
      </c>
      <c r="O374" s="127">
        <v>0.305</v>
      </c>
      <c r="P374" s="127">
        <f>O374*H374</f>
        <v>3.294</v>
      </c>
      <c r="Q374" s="127">
        <v>0.00172</v>
      </c>
      <c r="R374" s="127">
        <f>Q374*H374</f>
        <v>0.018576000000000002</v>
      </c>
      <c r="S374" s="127">
        <v>0</v>
      </c>
      <c r="T374" s="128">
        <f>S374*H374</f>
        <v>0</v>
      </c>
      <c r="AR374" s="129" t="s">
        <v>143</v>
      </c>
      <c r="AT374" s="129" t="s">
        <v>138</v>
      </c>
      <c r="AU374" s="129" t="s">
        <v>144</v>
      </c>
      <c r="AY374" s="17" t="s">
        <v>133</v>
      </c>
      <c r="BE374" s="130">
        <f>IF(N374="základní",J374,0)</f>
        <v>0</v>
      </c>
      <c r="BF374" s="130">
        <f>IF(N374="snížená",J374,0)</f>
        <v>0</v>
      </c>
      <c r="BG374" s="130">
        <f>IF(N374="zákl. přenesená",J374,0)</f>
        <v>0</v>
      </c>
      <c r="BH374" s="130">
        <f>IF(N374="sníž. přenesená",J374,0)</f>
        <v>0</v>
      </c>
      <c r="BI374" s="130">
        <f>IF(N374="nulová",J374,0)</f>
        <v>0</v>
      </c>
      <c r="BJ374" s="17" t="s">
        <v>74</v>
      </c>
      <c r="BK374" s="130">
        <f>ROUND(I374*H374,2)</f>
        <v>0</v>
      </c>
      <c r="BL374" s="17" t="s">
        <v>143</v>
      </c>
      <c r="BM374" s="129" t="s">
        <v>715</v>
      </c>
    </row>
    <row r="375" spans="2:47" s="1" customFormat="1" ht="12">
      <c r="B375" s="29"/>
      <c r="D375" s="147" t="s">
        <v>172</v>
      </c>
      <c r="F375" s="148" t="s">
        <v>716</v>
      </c>
      <c r="I375" s="124"/>
      <c r="L375" s="29"/>
      <c r="M375" s="149"/>
      <c r="T375" s="50"/>
      <c r="AT375" s="17" t="s">
        <v>172</v>
      </c>
      <c r="AU375" s="17" t="s">
        <v>144</v>
      </c>
    </row>
    <row r="376" spans="2:65" s="1" customFormat="1" ht="62.65" customHeight="1">
      <c r="B376" s="29"/>
      <c r="C376" s="119" t="s">
        <v>717</v>
      </c>
      <c r="D376" s="119" t="s">
        <v>138</v>
      </c>
      <c r="E376" s="120" t="s">
        <v>718</v>
      </c>
      <c r="F376" s="121" t="s">
        <v>719</v>
      </c>
      <c r="G376" s="122" t="s">
        <v>141</v>
      </c>
      <c r="H376" s="123">
        <v>81</v>
      </c>
      <c r="I376" s="124"/>
      <c r="J376" s="124">
        <f>ROUND(I376*H376,2)</f>
        <v>0</v>
      </c>
      <c r="K376" s="121" t="s">
        <v>152</v>
      </c>
      <c r="L376" s="29"/>
      <c r="M376" s="125" t="s">
        <v>17</v>
      </c>
      <c r="N376" s="126" t="s">
        <v>37</v>
      </c>
      <c r="O376" s="127">
        <v>0.959</v>
      </c>
      <c r="P376" s="127">
        <f>O376*H376</f>
        <v>77.679</v>
      </c>
      <c r="Q376" s="127">
        <v>0.00661</v>
      </c>
      <c r="R376" s="127">
        <f>Q376*H376</f>
        <v>0.53541</v>
      </c>
      <c r="S376" s="127">
        <v>0</v>
      </c>
      <c r="T376" s="128">
        <f>S376*H376</f>
        <v>0</v>
      </c>
      <c r="AR376" s="129" t="s">
        <v>143</v>
      </c>
      <c r="AT376" s="129" t="s">
        <v>138</v>
      </c>
      <c r="AU376" s="129" t="s">
        <v>144</v>
      </c>
      <c r="AY376" s="17" t="s">
        <v>133</v>
      </c>
      <c r="BE376" s="130">
        <f>IF(N376="základní",J376,0)</f>
        <v>0</v>
      </c>
      <c r="BF376" s="130">
        <f>IF(N376="snížená",J376,0)</f>
        <v>0</v>
      </c>
      <c r="BG376" s="130">
        <f>IF(N376="zákl. přenesená",J376,0)</f>
        <v>0</v>
      </c>
      <c r="BH376" s="130">
        <f>IF(N376="sníž. přenesená",J376,0)</f>
        <v>0</v>
      </c>
      <c r="BI376" s="130">
        <f>IF(N376="nulová",J376,0)</f>
        <v>0</v>
      </c>
      <c r="BJ376" s="17" t="s">
        <v>74</v>
      </c>
      <c r="BK376" s="130">
        <f>ROUND(I376*H376,2)</f>
        <v>0</v>
      </c>
      <c r="BL376" s="17" t="s">
        <v>143</v>
      </c>
      <c r="BM376" s="129" t="s">
        <v>720</v>
      </c>
    </row>
    <row r="377" spans="2:47" s="1" customFormat="1" ht="12">
      <c r="B377" s="29"/>
      <c r="D377" s="147" t="s">
        <v>172</v>
      </c>
      <c r="F377" s="148" t="s">
        <v>721</v>
      </c>
      <c r="I377" s="124"/>
      <c r="L377" s="29"/>
      <c r="M377" s="149"/>
      <c r="T377" s="50"/>
      <c r="AT377" s="17" t="s">
        <v>172</v>
      </c>
      <c r="AU377" s="17" t="s">
        <v>144</v>
      </c>
    </row>
    <row r="378" spans="2:51" s="12" customFormat="1" ht="12">
      <c r="B378" s="131"/>
      <c r="D378" s="132" t="s">
        <v>146</v>
      </c>
      <c r="E378" s="133" t="s">
        <v>17</v>
      </c>
      <c r="F378" s="134" t="s">
        <v>722</v>
      </c>
      <c r="H378" s="135">
        <v>81</v>
      </c>
      <c r="I378" s="124"/>
      <c r="L378" s="131"/>
      <c r="M378" s="136"/>
      <c r="T378" s="137"/>
      <c r="AT378" s="133" t="s">
        <v>146</v>
      </c>
      <c r="AU378" s="133" t="s">
        <v>144</v>
      </c>
      <c r="AV378" s="12" t="s">
        <v>76</v>
      </c>
      <c r="AW378" s="12" t="s">
        <v>28</v>
      </c>
      <c r="AX378" s="12" t="s">
        <v>74</v>
      </c>
      <c r="AY378" s="133" t="s">
        <v>133</v>
      </c>
    </row>
    <row r="379" spans="2:65" s="1" customFormat="1" ht="37.9" customHeight="1">
      <c r="B379" s="29"/>
      <c r="C379" s="119" t="s">
        <v>723</v>
      </c>
      <c r="D379" s="119" t="s">
        <v>138</v>
      </c>
      <c r="E379" s="120" t="s">
        <v>724</v>
      </c>
      <c r="F379" s="121" t="s">
        <v>725</v>
      </c>
      <c r="G379" s="122" t="s">
        <v>223</v>
      </c>
      <c r="H379" s="123">
        <v>2.75</v>
      </c>
      <c r="I379" s="124"/>
      <c r="J379" s="124">
        <f>ROUND(I379*H379,2)</f>
        <v>0</v>
      </c>
      <c r="K379" s="121" t="s">
        <v>152</v>
      </c>
      <c r="L379" s="29"/>
      <c r="M379" s="125" t="s">
        <v>17</v>
      </c>
      <c r="N379" s="126" t="s">
        <v>37</v>
      </c>
      <c r="O379" s="127">
        <v>0.331</v>
      </c>
      <c r="P379" s="127">
        <f>O379*H379</f>
        <v>0.91025</v>
      </c>
      <c r="Q379" s="127">
        <v>0.00222</v>
      </c>
      <c r="R379" s="127">
        <f>Q379*H379</f>
        <v>0.006105</v>
      </c>
      <c r="S379" s="127">
        <v>0</v>
      </c>
      <c r="T379" s="128">
        <f>S379*H379</f>
        <v>0</v>
      </c>
      <c r="AR379" s="129" t="s">
        <v>143</v>
      </c>
      <c r="AT379" s="129" t="s">
        <v>138</v>
      </c>
      <c r="AU379" s="129" t="s">
        <v>144</v>
      </c>
      <c r="AY379" s="17" t="s">
        <v>133</v>
      </c>
      <c r="BE379" s="130">
        <f>IF(N379="základní",J379,0)</f>
        <v>0</v>
      </c>
      <c r="BF379" s="130">
        <f>IF(N379="snížená",J379,0)</f>
        <v>0</v>
      </c>
      <c r="BG379" s="130">
        <f>IF(N379="zákl. přenesená",J379,0)</f>
        <v>0</v>
      </c>
      <c r="BH379" s="130">
        <f>IF(N379="sníž. přenesená",J379,0)</f>
        <v>0</v>
      </c>
      <c r="BI379" s="130">
        <f>IF(N379="nulová",J379,0)</f>
        <v>0</v>
      </c>
      <c r="BJ379" s="17" t="s">
        <v>74</v>
      </c>
      <c r="BK379" s="130">
        <f>ROUND(I379*H379,2)</f>
        <v>0</v>
      </c>
      <c r="BL379" s="17" t="s">
        <v>143</v>
      </c>
      <c r="BM379" s="129" t="s">
        <v>726</v>
      </c>
    </row>
    <row r="380" spans="2:47" s="1" customFormat="1" ht="12">
      <c r="B380" s="29"/>
      <c r="D380" s="147" t="s">
        <v>172</v>
      </c>
      <c r="F380" s="148" t="s">
        <v>727</v>
      </c>
      <c r="I380" s="124"/>
      <c r="L380" s="29"/>
      <c r="M380" s="149"/>
      <c r="T380" s="50"/>
      <c r="AT380" s="17" t="s">
        <v>172</v>
      </c>
      <c r="AU380" s="17" t="s">
        <v>144</v>
      </c>
    </row>
    <row r="381" spans="2:51" s="12" customFormat="1" ht="12">
      <c r="B381" s="131"/>
      <c r="D381" s="132" t="s">
        <v>146</v>
      </c>
      <c r="E381" s="133" t="s">
        <v>17</v>
      </c>
      <c r="F381" s="134" t="s">
        <v>728</v>
      </c>
      <c r="H381" s="135">
        <v>2.75</v>
      </c>
      <c r="I381" s="124"/>
      <c r="L381" s="131"/>
      <c r="M381" s="136"/>
      <c r="T381" s="137"/>
      <c r="AT381" s="133" t="s">
        <v>146</v>
      </c>
      <c r="AU381" s="133" t="s">
        <v>144</v>
      </c>
      <c r="AV381" s="12" t="s">
        <v>76</v>
      </c>
      <c r="AW381" s="12" t="s">
        <v>28</v>
      </c>
      <c r="AX381" s="12" t="s">
        <v>74</v>
      </c>
      <c r="AY381" s="133" t="s">
        <v>133</v>
      </c>
    </row>
    <row r="382" spans="2:65" s="1" customFormat="1" ht="16.5" customHeight="1">
      <c r="B382" s="29"/>
      <c r="C382" s="119" t="s">
        <v>729</v>
      </c>
      <c r="D382" s="119" t="s">
        <v>138</v>
      </c>
      <c r="E382" s="120" t="s">
        <v>730</v>
      </c>
      <c r="F382" s="121" t="s">
        <v>731</v>
      </c>
      <c r="G382" s="122" t="s">
        <v>223</v>
      </c>
      <c r="H382" s="123">
        <v>10.8</v>
      </c>
      <c r="I382" s="124"/>
      <c r="J382" s="124">
        <f>ROUND(I382*H382,2)</f>
        <v>0</v>
      </c>
      <c r="K382" s="121" t="s">
        <v>152</v>
      </c>
      <c r="L382" s="29"/>
      <c r="M382" s="125" t="s">
        <v>17</v>
      </c>
      <c r="N382" s="126" t="s">
        <v>37</v>
      </c>
      <c r="O382" s="127">
        <v>0.245</v>
      </c>
      <c r="P382" s="127">
        <f>O382*H382</f>
        <v>2.646</v>
      </c>
      <c r="Q382" s="127">
        <v>0</v>
      </c>
      <c r="R382" s="127">
        <f>Q382*H382</f>
        <v>0</v>
      </c>
      <c r="S382" s="127">
        <v>0</v>
      </c>
      <c r="T382" s="128">
        <f>S382*H382</f>
        <v>0</v>
      </c>
      <c r="AR382" s="129" t="s">
        <v>143</v>
      </c>
      <c r="AT382" s="129" t="s">
        <v>138</v>
      </c>
      <c r="AU382" s="129" t="s">
        <v>144</v>
      </c>
      <c r="AY382" s="17" t="s">
        <v>133</v>
      </c>
      <c r="BE382" s="130">
        <f>IF(N382="základní",J382,0)</f>
        <v>0</v>
      </c>
      <c r="BF382" s="130">
        <f>IF(N382="snížená",J382,0)</f>
        <v>0</v>
      </c>
      <c r="BG382" s="130">
        <f>IF(N382="zákl. přenesená",J382,0)</f>
        <v>0</v>
      </c>
      <c r="BH382" s="130">
        <f>IF(N382="sníž. přenesená",J382,0)</f>
        <v>0</v>
      </c>
      <c r="BI382" s="130">
        <f>IF(N382="nulová",J382,0)</f>
        <v>0</v>
      </c>
      <c r="BJ382" s="17" t="s">
        <v>74</v>
      </c>
      <c r="BK382" s="130">
        <f>ROUND(I382*H382,2)</f>
        <v>0</v>
      </c>
      <c r="BL382" s="17" t="s">
        <v>143</v>
      </c>
      <c r="BM382" s="129" t="s">
        <v>732</v>
      </c>
    </row>
    <row r="383" spans="2:47" s="1" customFormat="1" ht="12">
      <c r="B383" s="29"/>
      <c r="D383" s="147" t="s">
        <v>172</v>
      </c>
      <c r="F383" s="148" t="s">
        <v>733</v>
      </c>
      <c r="I383" s="124"/>
      <c r="L383" s="29"/>
      <c r="M383" s="149"/>
      <c r="T383" s="50"/>
      <c r="AT383" s="17" t="s">
        <v>172</v>
      </c>
      <c r="AU383" s="17" t="s">
        <v>144</v>
      </c>
    </row>
    <row r="384" spans="2:65" s="1" customFormat="1" ht="16.5" customHeight="1">
      <c r="B384" s="29"/>
      <c r="C384" s="138" t="s">
        <v>734</v>
      </c>
      <c r="D384" s="138" t="s">
        <v>148</v>
      </c>
      <c r="E384" s="139" t="s">
        <v>735</v>
      </c>
      <c r="F384" s="140" t="s">
        <v>736</v>
      </c>
      <c r="G384" s="141" t="s">
        <v>223</v>
      </c>
      <c r="H384" s="142">
        <v>12.96</v>
      </c>
      <c r="I384" s="124"/>
      <c r="J384" s="143">
        <f>ROUND(I384*H384,2)</f>
        <v>0</v>
      </c>
      <c r="K384" s="140" t="s">
        <v>152</v>
      </c>
      <c r="L384" s="144"/>
      <c r="M384" s="145" t="s">
        <v>17</v>
      </c>
      <c r="N384" s="146" t="s">
        <v>37</v>
      </c>
      <c r="O384" s="127">
        <v>0</v>
      </c>
      <c r="P384" s="127">
        <f>O384*H384</f>
        <v>0</v>
      </c>
      <c r="Q384" s="127">
        <v>0.0015</v>
      </c>
      <c r="R384" s="127">
        <f>Q384*H384</f>
        <v>0.019440000000000002</v>
      </c>
      <c r="S384" s="127">
        <v>0</v>
      </c>
      <c r="T384" s="128">
        <f>S384*H384</f>
        <v>0</v>
      </c>
      <c r="AR384" s="129" t="s">
        <v>153</v>
      </c>
      <c r="AT384" s="129" t="s">
        <v>148</v>
      </c>
      <c r="AU384" s="129" t="s">
        <v>144</v>
      </c>
      <c r="AY384" s="17" t="s">
        <v>133</v>
      </c>
      <c r="BE384" s="130">
        <f>IF(N384="základní",J384,0)</f>
        <v>0</v>
      </c>
      <c r="BF384" s="130">
        <f>IF(N384="snížená",J384,0)</f>
        <v>0</v>
      </c>
      <c r="BG384" s="130">
        <f>IF(N384="zákl. přenesená",J384,0)</f>
        <v>0</v>
      </c>
      <c r="BH384" s="130">
        <f>IF(N384="sníž. přenesená",J384,0)</f>
        <v>0</v>
      </c>
      <c r="BI384" s="130">
        <f>IF(N384="nulová",J384,0)</f>
        <v>0</v>
      </c>
      <c r="BJ384" s="17" t="s">
        <v>74</v>
      </c>
      <c r="BK384" s="130">
        <f>ROUND(I384*H384,2)</f>
        <v>0</v>
      </c>
      <c r="BL384" s="17" t="s">
        <v>143</v>
      </c>
      <c r="BM384" s="129" t="s">
        <v>737</v>
      </c>
    </row>
    <row r="385" spans="2:51" s="12" customFormat="1" ht="12">
      <c r="B385" s="131"/>
      <c r="D385" s="132" t="s">
        <v>146</v>
      </c>
      <c r="F385" s="134" t="s">
        <v>738</v>
      </c>
      <c r="H385" s="135">
        <v>12.96</v>
      </c>
      <c r="I385" s="124"/>
      <c r="L385" s="131"/>
      <c r="M385" s="136"/>
      <c r="T385" s="137"/>
      <c r="AT385" s="133" t="s">
        <v>146</v>
      </c>
      <c r="AU385" s="133" t="s">
        <v>144</v>
      </c>
      <c r="AV385" s="12" t="s">
        <v>76</v>
      </c>
      <c r="AW385" s="12" t="s">
        <v>4</v>
      </c>
      <c r="AX385" s="12" t="s">
        <v>74</v>
      </c>
      <c r="AY385" s="133" t="s">
        <v>133</v>
      </c>
    </row>
    <row r="386" spans="2:65" s="1" customFormat="1" ht="16.5" customHeight="1">
      <c r="B386" s="29"/>
      <c r="C386" s="119" t="s">
        <v>739</v>
      </c>
      <c r="D386" s="119" t="s">
        <v>138</v>
      </c>
      <c r="E386" s="120" t="s">
        <v>740</v>
      </c>
      <c r="F386" s="121" t="s">
        <v>741</v>
      </c>
      <c r="G386" s="122" t="s">
        <v>273</v>
      </c>
      <c r="H386" s="123">
        <v>2</v>
      </c>
      <c r="I386" s="124"/>
      <c r="J386" s="124">
        <f>ROUND(I386*H386,2)</f>
        <v>0</v>
      </c>
      <c r="K386" s="121" t="s">
        <v>152</v>
      </c>
      <c r="L386" s="29"/>
      <c r="M386" s="125" t="s">
        <v>17</v>
      </c>
      <c r="N386" s="126" t="s">
        <v>37</v>
      </c>
      <c r="O386" s="127">
        <v>0.15</v>
      </c>
      <c r="P386" s="127">
        <f>O386*H386</f>
        <v>0.3</v>
      </c>
      <c r="Q386" s="127">
        <v>0</v>
      </c>
      <c r="R386" s="127">
        <f>Q386*H386</f>
        <v>0</v>
      </c>
      <c r="S386" s="127">
        <v>0</v>
      </c>
      <c r="T386" s="128">
        <f>S386*H386</f>
        <v>0</v>
      </c>
      <c r="AR386" s="129" t="s">
        <v>143</v>
      </c>
      <c r="AT386" s="129" t="s">
        <v>138</v>
      </c>
      <c r="AU386" s="129" t="s">
        <v>144</v>
      </c>
      <c r="AY386" s="17" t="s">
        <v>133</v>
      </c>
      <c r="BE386" s="130">
        <f>IF(N386="základní",J386,0)</f>
        <v>0</v>
      </c>
      <c r="BF386" s="130">
        <f>IF(N386="snížená",J386,0)</f>
        <v>0</v>
      </c>
      <c r="BG386" s="130">
        <f>IF(N386="zákl. přenesená",J386,0)</f>
        <v>0</v>
      </c>
      <c r="BH386" s="130">
        <f>IF(N386="sníž. přenesená",J386,0)</f>
        <v>0</v>
      </c>
      <c r="BI386" s="130">
        <f>IF(N386="nulová",J386,0)</f>
        <v>0</v>
      </c>
      <c r="BJ386" s="17" t="s">
        <v>74</v>
      </c>
      <c r="BK386" s="130">
        <f>ROUND(I386*H386,2)</f>
        <v>0</v>
      </c>
      <c r="BL386" s="17" t="s">
        <v>143</v>
      </c>
      <c r="BM386" s="129" t="s">
        <v>742</v>
      </c>
    </row>
    <row r="387" spans="2:47" s="1" customFormat="1" ht="12">
      <c r="B387" s="29"/>
      <c r="D387" s="147" t="s">
        <v>172</v>
      </c>
      <c r="F387" s="148" t="s">
        <v>743</v>
      </c>
      <c r="I387" s="124"/>
      <c r="L387" s="29"/>
      <c r="M387" s="149"/>
      <c r="T387" s="50"/>
      <c r="AT387" s="17" t="s">
        <v>172</v>
      </c>
      <c r="AU387" s="17" t="s">
        <v>144</v>
      </c>
    </row>
    <row r="388" spans="2:65" s="1" customFormat="1" ht="16.5" customHeight="1">
      <c r="B388" s="29"/>
      <c r="C388" s="119" t="s">
        <v>744</v>
      </c>
      <c r="D388" s="119" t="s">
        <v>138</v>
      </c>
      <c r="E388" s="120" t="s">
        <v>745</v>
      </c>
      <c r="F388" s="121" t="s">
        <v>746</v>
      </c>
      <c r="G388" s="122" t="s">
        <v>273</v>
      </c>
      <c r="H388" s="123">
        <v>11</v>
      </c>
      <c r="I388" s="124"/>
      <c r="J388" s="124">
        <f>ROUND(I388*H388,2)</f>
        <v>0</v>
      </c>
      <c r="K388" s="121" t="s">
        <v>152</v>
      </c>
      <c r="L388" s="29"/>
      <c r="M388" s="125" t="s">
        <v>17</v>
      </c>
      <c r="N388" s="126" t="s">
        <v>37</v>
      </c>
      <c r="O388" s="127">
        <v>0.057</v>
      </c>
      <c r="P388" s="127">
        <f>O388*H388</f>
        <v>0.627</v>
      </c>
      <c r="Q388" s="127">
        <v>0</v>
      </c>
      <c r="R388" s="127">
        <f>Q388*H388</f>
        <v>0</v>
      </c>
      <c r="S388" s="127">
        <v>0</v>
      </c>
      <c r="T388" s="128">
        <f>S388*H388</f>
        <v>0</v>
      </c>
      <c r="AR388" s="129" t="s">
        <v>143</v>
      </c>
      <c r="AT388" s="129" t="s">
        <v>138</v>
      </c>
      <c r="AU388" s="129" t="s">
        <v>144</v>
      </c>
      <c r="AY388" s="17" t="s">
        <v>133</v>
      </c>
      <c r="BE388" s="130">
        <f>IF(N388="základní",J388,0)</f>
        <v>0</v>
      </c>
      <c r="BF388" s="130">
        <f>IF(N388="snížená",J388,0)</f>
        <v>0</v>
      </c>
      <c r="BG388" s="130">
        <f>IF(N388="zákl. přenesená",J388,0)</f>
        <v>0</v>
      </c>
      <c r="BH388" s="130">
        <f>IF(N388="sníž. přenesená",J388,0)</f>
        <v>0</v>
      </c>
      <c r="BI388" s="130">
        <f>IF(N388="nulová",J388,0)</f>
        <v>0</v>
      </c>
      <c r="BJ388" s="17" t="s">
        <v>74</v>
      </c>
      <c r="BK388" s="130">
        <f>ROUND(I388*H388,2)</f>
        <v>0</v>
      </c>
      <c r="BL388" s="17" t="s">
        <v>143</v>
      </c>
      <c r="BM388" s="129" t="s">
        <v>747</v>
      </c>
    </row>
    <row r="389" spans="2:47" s="1" customFormat="1" ht="12">
      <c r="B389" s="29"/>
      <c r="D389" s="147" t="s">
        <v>172</v>
      </c>
      <c r="F389" s="148" t="s">
        <v>748</v>
      </c>
      <c r="I389" s="124"/>
      <c r="L389" s="29"/>
      <c r="M389" s="149"/>
      <c r="T389" s="50"/>
      <c r="AT389" s="17" t="s">
        <v>172</v>
      </c>
      <c r="AU389" s="17" t="s">
        <v>144</v>
      </c>
    </row>
    <row r="390" spans="2:65" s="1" customFormat="1" ht="16.5" customHeight="1">
      <c r="B390" s="29"/>
      <c r="C390" s="138" t="s">
        <v>749</v>
      </c>
      <c r="D390" s="138" t="s">
        <v>148</v>
      </c>
      <c r="E390" s="139" t="s">
        <v>750</v>
      </c>
      <c r="F390" s="140" t="s">
        <v>751</v>
      </c>
      <c r="G390" s="141" t="s">
        <v>273</v>
      </c>
      <c r="H390" s="142">
        <v>11</v>
      </c>
      <c r="I390" s="124"/>
      <c r="J390" s="143">
        <f>ROUND(I390*H390,2)</f>
        <v>0</v>
      </c>
      <c r="K390" s="140" t="s">
        <v>152</v>
      </c>
      <c r="L390" s="144"/>
      <c r="M390" s="145" t="s">
        <v>17</v>
      </c>
      <c r="N390" s="146" t="s">
        <v>37</v>
      </c>
      <c r="O390" s="127">
        <v>0</v>
      </c>
      <c r="P390" s="127">
        <f>O390*H390</f>
        <v>0</v>
      </c>
      <c r="Q390" s="127">
        <v>0.00041</v>
      </c>
      <c r="R390" s="127">
        <f>Q390*H390</f>
        <v>0.00451</v>
      </c>
      <c r="S390" s="127">
        <v>0</v>
      </c>
      <c r="T390" s="128">
        <f>S390*H390</f>
        <v>0</v>
      </c>
      <c r="AR390" s="129" t="s">
        <v>153</v>
      </c>
      <c r="AT390" s="129" t="s">
        <v>148</v>
      </c>
      <c r="AU390" s="129" t="s">
        <v>144</v>
      </c>
      <c r="AY390" s="17" t="s">
        <v>133</v>
      </c>
      <c r="BE390" s="130">
        <f>IF(N390="základní",J390,0)</f>
        <v>0</v>
      </c>
      <c r="BF390" s="130">
        <f>IF(N390="snížená",J390,0)</f>
        <v>0</v>
      </c>
      <c r="BG390" s="130">
        <f>IF(N390="zákl. přenesená",J390,0)</f>
        <v>0</v>
      </c>
      <c r="BH390" s="130">
        <f>IF(N390="sníž. přenesená",J390,0)</f>
        <v>0</v>
      </c>
      <c r="BI390" s="130">
        <f>IF(N390="nulová",J390,0)</f>
        <v>0</v>
      </c>
      <c r="BJ390" s="17" t="s">
        <v>74</v>
      </c>
      <c r="BK390" s="130">
        <f>ROUND(I390*H390,2)</f>
        <v>0</v>
      </c>
      <c r="BL390" s="17" t="s">
        <v>143</v>
      </c>
      <c r="BM390" s="129" t="s">
        <v>752</v>
      </c>
    </row>
    <row r="391" spans="2:65" s="1" customFormat="1" ht="16.5" customHeight="1">
      <c r="B391" s="29"/>
      <c r="C391" s="119" t="s">
        <v>753</v>
      </c>
      <c r="D391" s="119" t="s">
        <v>138</v>
      </c>
      <c r="E391" s="120" t="s">
        <v>754</v>
      </c>
      <c r="F391" s="121" t="s">
        <v>755</v>
      </c>
      <c r="G391" s="122" t="s">
        <v>273</v>
      </c>
      <c r="H391" s="123">
        <v>1</v>
      </c>
      <c r="I391" s="124"/>
      <c r="J391" s="124">
        <f>ROUND(I391*H391,2)</f>
        <v>0</v>
      </c>
      <c r="K391" s="121" t="s">
        <v>152</v>
      </c>
      <c r="L391" s="29"/>
      <c r="M391" s="125" t="s">
        <v>17</v>
      </c>
      <c r="N391" s="126" t="s">
        <v>37</v>
      </c>
      <c r="O391" s="127">
        <v>0.4</v>
      </c>
      <c r="P391" s="127">
        <f>O391*H391</f>
        <v>0.4</v>
      </c>
      <c r="Q391" s="127">
        <v>0</v>
      </c>
      <c r="R391" s="127">
        <f>Q391*H391</f>
        <v>0</v>
      </c>
      <c r="S391" s="127">
        <v>0</v>
      </c>
      <c r="T391" s="128">
        <f>S391*H391</f>
        <v>0</v>
      </c>
      <c r="AR391" s="129" t="s">
        <v>143</v>
      </c>
      <c r="AT391" s="129" t="s">
        <v>138</v>
      </c>
      <c r="AU391" s="129" t="s">
        <v>144</v>
      </c>
      <c r="AY391" s="17" t="s">
        <v>133</v>
      </c>
      <c r="BE391" s="130">
        <f>IF(N391="základní",J391,0)</f>
        <v>0</v>
      </c>
      <c r="BF391" s="130">
        <f>IF(N391="snížená",J391,0)</f>
        <v>0</v>
      </c>
      <c r="BG391" s="130">
        <f>IF(N391="zákl. přenesená",J391,0)</f>
        <v>0</v>
      </c>
      <c r="BH391" s="130">
        <f>IF(N391="sníž. přenesená",J391,0)</f>
        <v>0</v>
      </c>
      <c r="BI391" s="130">
        <f>IF(N391="nulová",J391,0)</f>
        <v>0</v>
      </c>
      <c r="BJ391" s="17" t="s">
        <v>74</v>
      </c>
      <c r="BK391" s="130">
        <f>ROUND(I391*H391,2)</f>
        <v>0</v>
      </c>
      <c r="BL391" s="17" t="s">
        <v>143</v>
      </c>
      <c r="BM391" s="129" t="s">
        <v>756</v>
      </c>
    </row>
    <row r="392" spans="2:47" s="1" customFormat="1" ht="12">
      <c r="B392" s="29"/>
      <c r="D392" s="147" t="s">
        <v>172</v>
      </c>
      <c r="F392" s="148" t="s">
        <v>757</v>
      </c>
      <c r="I392" s="124"/>
      <c r="L392" s="29"/>
      <c r="M392" s="149"/>
      <c r="T392" s="50"/>
      <c r="AT392" s="17" t="s">
        <v>172</v>
      </c>
      <c r="AU392" s="17" t="s">
        <v>144</v>
      </c>
    </row>
    <row r="393" spans="2:65" s="1" customFormat="1" ht="16.5" customHeight="1">
      <c r="B393" s="29"/>
      <c r="C393" s="138" t="s">
        <v>758</v>
      </c>
      <c r="D393" s="138" t="s">
        <v>148</v>
      </c>
      <c r="E393" s="139" t="s">
        <v>759</v>
      </c>
      <c r="F393" s="140" t="s">
        <v>760</v>
      </c>
      <c r="G393" s="141" t="s">
        <v>273</v>
      </c>
      <c r="H393" s="142">
        <v>1</v>
      </c>
      <c r="I393" s="124"/>
      <c r="J393" s="143">
        <f>ROUND(I393*H393,2)</f>
        <v>0</v>
      </c>
      <c r="K393" s="140" t="s">
        <v>152</v>
      </c>
      <c r="L393" s="144"/>
      <c r="M393" s="145" t="s">
        <v>17</v>
      </c>
      <c r="N393" s="146" t="s">
        <v>37</v>
      </c>
      <c r="O393" s="127">
        <v>0</v>
      </c>
      <c r="P393" s="127">
        <f>O393*H393</f>
        <v>0</v>
      </c>
      <c r="Q393" s="127">
        <v>0.0002</v>
      </c>
      <c r="R393" s="127">
        <f>Q393*H393</f>
        <v>0.0002</v>
      </c>
      <c r="S393" s="127">
        <v>0</v>
      </c>
      <c r="T393" s="128">
        <f>S393*H393</f>
        <v>0</v>
      </c>
      <c r="AR393" s="129" t="s">
        <v>153</v>
      </c>
      <c r="AT393" s="129" t="s">
        <v>148</v>
      </c>
      <c r="AU393" s="129" t="s">
        <v>144</v>
      </c>
      <c r="AY393" s="17" t="s">
        <v>133</v>
      </c>
      <c r="BE393" s="130">
        <f>IF(N393="základní",J393,0)</f>
        <v>0</v>
      </c>
      <c r="BF393" s="130">
        <f>IF(N393="snížená",J393,0)</f>
        <v>0</v>
      </c>
      <c r="BG393" s="130">
        <f>IF(N393="zákl. přenesená",J393,0)</f>
        <v>0</v>
      </c>
      <c r="BH393" s="130">
        <f>IF(N393="sníž. přenesená",J393,0)</f>
        <v>0</v>
      </c>
      <c r="BI393" s="130">
        <f>IF(N393="nulová",J393,0)</f>
        <v>0</v>
      </c>
      <c r="BJ393" s="17" t="s">
        <v>74</v>
      </c>
      <c r="BK393" s="130">
        <f>ROUND(I393*H393,2)</f>
        <v>0</v>
      </c>
      <c r="BL393" s="17" t="s">
        <v>143</v>
      </c>
      <c r="BM393" s="129" t="s">
        <v>761</v>
      </c>
    </row>
    <row r="394" spans="2:65" s="1" customFormat="1" ht="16.5" customHeight="1">
      <c r="B394" s="29"/>
      <c r="C394" s="119" t="s">
        <v>762</v>
      </c>
      <c r="D394" s="119" t="s">
        <v>138</v>
      </c>
      <c r="E394" s="120" t="s">
        <v>763</v>
      </c>
      <c r="F394" s="121" t="s">
        <v>764</v>
      </c>
      <c r="G394" s="122" t="s">
        <v>223</v>
      </c>
      <c r="H394" s="123">
        <v>2.5</v>
      </c>
      <c r="I394" s="124"/>
      <c r="J394" s="124">
        <f>ROUND(I394*H394,2)</f>
        <v>0</v>
      </c>
      <c r="K394" s="121" t="s">
        <v>152</v>
      </c>
      <c r="L394" s="29"/>
      <c r="M394" s="125" t="s">
        <v>17</v>
      </c>
      <c r="N394" s="126" t="s">
        <v>37</v>
      </c>
      <c r="O394" s="127">
        <v>0.215</v>
      </c>
      <c r="P394" s="127">
        <f>O394*H394</f>
        <v>0.5375</v>
      </c>
      <c r="Q394" s="127">
        <v>0</v>
      </c>
      <c r="R394" s="127">
        <f>Q394*H394</f>
        <v>0</v>
      </c>
      <c r="S394" s="127">
        <v>0</v>
      </c>
      <c r="T394" s="128">
        <f>S394*H394</f>
        <v>0</v>
      </c>
      <c r="AR394" s="129" t="s">
        <v>143</v>
      </c>
      <c r="AT394" s="129" t="s">
        <v>138</v>
      </c>
      <c r="AU394" s="129" t="s">
        <v>144</v>
      </c>
      <c r="AY394" s="17" t="s">
        <v>133</v>
      </c>
      <c r="BE394" s="130">
        <f>IF(N394="základní",J394,0)</f>
        <v>0</v>
      </c>
      <c r="BF394" s="130">
        <f>IF(N394="snížená",J394,0)</f>
        <v>0</v>
      </c>
      <c r="BG394" s="130">
        <f>IF(N394="zákl. přenesená",J394,0)</f>
        <v>0</v>
      </c>
      <c r="BH394" s="130">
        <f>IF(N394="sníž. přenesená",J394,0)</f>
        <v>0</v>
      </c>
      <c r="BI394" s="130">
        <f>IF(N394="nulová",J394,0)</f>
        <v>0</v>
      </c>
      <c r="BJ394" s="17" t="s">
        <v>74</v>
      </c>
      <c r="BK394" s="130">
        <f>ROUND(I394*H394,2)</f>
        <v>0</v>
      </c>
      <c r="BL394" s="17" t="s">
        <v>143</v>
      </c>
      <c r="BM394" s="129" t="s">
        <v>765</v>
      </c>
    </row>
    <row r="395" spans="2:47" s="1" customFormat="1" ht="12">
      <c r="B395" s="29"/>
      <c r="D395" s="147" t="s">
        <v>172</v>
      </c>
      <c r="F395" s="148" t="s">
        <v>766</v>
      </c>
      <c r="I395" s="124"/>
      <c r="L395" s="29"/>
      <c r="M395" s="149"/>
      <c r="T395" s="50"/>
      <c r="AT395" s="17" t="s">
        <v>172</v>
      </c>
      <c r="AU395" s="17" t="s">
        <v>144</v>
      </c>
    </row>
    <row r="396" spans="2:65" s="1" customFormat="1" ht="16.5" customHeight="1">
      <c r="B396" s="29"/>
      <c r="C396" s="138" t="s">
        <v>767</v>
      </c>
      <c r="D396" s="138" t="s">
        <v>148</v>
      </c>
      <c r="E396" s="139" t="s">
        <v>768</v>
      </c>
      <c r="F396" s="140" t="s">
        <v>769</v>
      </c>
      <c r="G396" s="141" t="s">
        <v>223</v>
      </c>
      <c r="H396" s="142">
        <v>2.5</v>
      </c>
      <c r="I396" s="124"/>
      <c r="J396" s="143">
        <f>ROUND(I396*H396,2)</f>
        <v>0</v>
      </c>
      <c r="K396" s="140" t="s">
        <v>152</v>
      </c>
      <c r="L396" s="144"/>
      <c r="M396" s="145" t="s">
        <v>17</v>
      </c>
      <c r="N396" s="146" t="s">
        <v>37</v>
      </c>
      <c r="O396" s="127">
        <v>0</v>
      </c>
      <c r="P396" s="127">
        <f>O396*H396</f>
        <v>0</v>
      </c>
      <c r="Q396" s="127">
        <v>0.00164</v>
      </c>
      <c r="R396" s="127">
        <f>Q396*H396</f>
        <v>0.0040999999999999995</v>
      </c>
      <c r="S396" s="127">
        <v>0</v>
      </c>
      <c r="T396" s="128">
        <f>S396*H396</f>
        <v>0</v>
      </c>
      <c r="AR396" s="129" t="s">
        <v>153</v>
      </c>
      <c r="AT396" s="129" t="s">
        <v>148</v>
      </c>
      <c r="AU396" s="129" t="s">
        <v>144</v>
      </c>
      <c r="AY396" s="17" t="s">
        <v>133</v>
      </c>
      <c r="BE396" s="130">
        <f>IF(N396="základní",J396,0)</f>
        <v>0</v>
      </c>
      <c r="BF396" s="130">
        <f>IF(N396="snížená",J396,0)</f>
        <v>0</v>
      </c>
      <c r="BG396" s="130">
        <f>IF(N396="zákl. přenesená",J396,0)</f>
        <v>0</v>
      </c>
      <c r="BH396" s="130">
        <f>IF(N396="sníž. přenesená",J396,0)</f>
        <v>0</v>
      </c>
      <c r="BI396" s="130">
        <f>IF(N396="nulová",J396,0)</f>
        <v>0</v>
      </c>
      <c r="BJ396" s="17" t="s">
        <v>74</v>
      </c>
      <c r="BK396" s="130">
        <f>ROUND(I396*H396,2)</f>
        <v>0</v>
      </c>
      <c r="BL396" s="17" t="s">
        <v>143</v>
      </c>
      <c r="BM396" s="129" t="s">
        <v>770</v>
      </c>
    </row>
    <row r="397" spans="2:65" s="1" customFormat="1" ht="16.5" customHeight="1">
      <c r="B397" s="29"/>
      <c r="C397" s="119" t="s">
        <v>771</v>
      </c>
      <c r="D397" s="119" t="s">
        <v>138</v>
      </c>
      <c r="E397" s="120" t="s">
        <v>772</v>
      </c>
      <c r="F397" s="121" t="s">
        <v>773</v>
      </c>
      <c r="G397" s="122" t="s">
        <v>273</v>
      </c>
      <c r="H397" s="123">
        <v>2</v>
      </c>
      <c r="I397" s="124"/>
      <c r="J397" s="124">
        <f>ROUND(I397*H397,2)</f>
        <v>0</v>
      </c>
      <c r="K397" s="121" t="s">
        <v>152</v>
      </c>
      <c r="L397" s="29"/>
      <c r="M397" s="125" t="s">
        <v>17</v>
      </c>
      <c r="N397" s="126" t="s">
        <v>37</v>
      </c>
      <c r="O397" s="127">
        <v>0.08</v>
      </c>
      <c r="P397" s="127">
        <f>O397*H397</f>
        <v>0.16</v>
      </c>
      <c r="Q397" s="127">
        <v>0</v>
      </c>
      <c r="R397" s="127">
        <f>Q397*H397</f>
        <v>0</v>
      </c>
      <c r="S397" s="127">
        <v>0</v>
      </c>
      <c r="T397" s="128">
        <f>S397*H397</f>
        <v>0</v>
      </c>
      <c r="AR397" s="129" t="s">
        <v>143</v>
      </c>
      <c r="AT397" s="129" t="s">
        <v>138</v>
      </c>
      <c r="AU397" s="129" t="s">
        <v>144</v>
      </c>
      <c r="AY397" s="17" t="s">
        <v>133</v>
      </c>
      <c r="BE397" s="130">
        <f>IF(N397="základní",J397,0)</f>
        <v>0</v>
      </c>
      <c r="BF397" s="130">
        <f>IF(N397="snížená",J397,0)</f>
        <v>0</v>
      </c>
      <c r="BG397" s="130">
        <f>IF(N397="zákl. přenesená",J397,0)</f>
        <v>0</v>
      </c>
      <c r="BH397" s="130">
        <f>IF(N397="sníž. přenesená",J397,0)</f>
        <v>0</v>
      </c>
      <c r="BI397" s="130">
        <f>IF(N397="nulová",J397,0)</f>
        <v>0</v>
      </c>
      <c r="BJ397" s="17" t="s">
        <v>74</v>
      </c>
      <c r="BK397" s="130">
        <f>ROUND(I397*H397,2)</f>
        <v>0</v>
      </c>
      <c r="BL397" s="17" t="s">
        <v>143</v>
      </c>
      <c r="BM397" s="129" t="s">
        <v>774</v>
      </c>
    </row>
    <row r="398" spans="2:47" s="1" customFormat="1" ht="12">
      <c r="B398" s="29"/>
      <c r="D398" s="147" t="s">
        <v>172</v>
      </c>
      <c r="F398" s="148" t="s">
        <v>775</v>
      </c>
      <c r="I398" s="124"/>
      <c r="L398" s="29"/>
      <c r="M398" s="149"/>
      <c r="T398" s="50"/>
      <c r="AT398" s="17" t="s">
        <v>172</v>
      </c>
      <c r="AU398" s="17" t="s">
        <v>144</v>
      </c>
    </row>
    <row r="399" spans="2:65" s="1" customFormat="1" ht="16.5" customHeight="1">
      <c r="B399" s="29"/>
      <c r="C399" s="138" t="s">
        <v>776</v>
      </c>
      <c r="D399" s="138" t="s">
        <v>148</v>
      </c>
      <c r="E399" s="139" t="s">
        <v>777</v>
      </c>
      <c r="F399" s="140" t="s">
        <v>778</v>
      </c>
      <c r="G399" s="141" t="s">
        <v>273</v>
      </c>
      <c r="H399" s="142">
        <v>2</v>
      </c>
      <c r="I399" s="124"/>
      <c r="J399" s="143">
        <f>ROUND(I399*H399,2)</f>
        <v>0</v>
      </c>
      <c r="K399" s="140" t="s">
        <v>152</v>
      </c>
      <c r="L399" s="144"/>
      <c r="M399" s="145" t="s">
        <v>17</v>
      </c>
      <c r="N399" s="146" t="s">
        <v>37</v>
      </c>
      <c r="O399" s="127">
        <v>0</v>
      </c>
      <c r="P399" s="127">
        <f>O399*H399</f>
        <v>0</v>
      </c>
      <c r="Q399" s="127">
        <v>0.0003</v>
      </c>
      <c r="R399" s="127">
        <f>Q399*H399</f>
        <v>0.0006</v>
      </c>
      <c r="S399" s="127">
        <v>0</v>
      </c>
      <c r="T399" s="128">
        <f>S399*H399</f>
        <v>0</v>
      </c>
      <c r="AR399" s="129" t="s">
        <v>153</v>
      </c>
      <c r="AT399" s="129" t="s">
        <v>148</v>
      </c>
      <c r="AU399" s="129" t="s">
        <v>144</v>
      </c>
      <c r="AY399" s="17" t="s">
        <v>133</v>
      </c>
      <c r="BE399" s="130">
        <f>IF(N399="základní",J399,0)</f>
        <v>0</v>
      </c>
      <c r="BF399" s="130">
        <f>IF(N399="snížená",J399,0)</f>
        <v>0</v>
      </c>
      <c r="BG399" s="130">
        <f>IF(N399="zákl. přenesená",J399,0)</f>
        <v>0</v>
      </c>
      <c r="BH399" s="130">
        <f>IF(N399="sníž. přenesená",J399,0)</f>
        <v>0</v>
      </c>
      <c r="BI399" s="130">
        <f>IF(N399="nulová",J399,0)</f>
        <v>0</v>
      </c>
      <c r="BJ399" s="17" t="s">
        <v>74</v>
      </c>
      <c r="BK399" s="130">
        <f>ROUND(I399*H399,2)</f>
        <v>0</v>
      </c>
      <c r="BL399" s="17" t="s">
        <v>143</v>
      </c>
      <c r="BM399" s="129" t="s">
        <v>779</v>
      </c>
    </row>
    <row r="400" spans="2:65" s="1" customFormat="1" ht="16.5" customHeight="1">
      <c r="B400" s="29"/>
      <c r="C400" s="119" t="s">
        <v>780</v>
      </c>
      <c r="D400" s="119" t="s">
        <v>138</v>
      </c>
      <c r="E400" s="120" t="s">
        <v>781</v>
      </c>
      <c r="F400" s="121" t="s">
        <v>782</v>
      </c>
      <c r="G400" s="122" t="s">
        <v>273</v>
      </c>
      <c r="H400" s="123">
        <v>1</v>
      </c>
      <c r="I400" s="124"/>
      <c r="J400" s="124">
        <f>ROUND(I400*H400,2)</f>
        <v>0</v>
      </c>
      <c r="K400" s="121" t="s">
        <v>152</v>
      </c>
      <c r="L400" s="29"/>
      <c r="M400" s="125" t="s">
        <v>17</v>
      </c>
      <c r="N400" s="126" t="s">
        <v>37</v>
      </c>
      <c r="O400" s="127">
        <v>0.102</v>
      </c>
      <c r="P400" s="127">
        <f>O400*H400</f>
        <v>0.102</v>
      </c>
      <c r="Q400" s="127">
        <v>0</v>
      </c>
      <c r="R400" s="127">
        <f>Q400*H400</f>
        <v>0</v>
      </c>
      <c r="S400" s="127">
        <v>0</v>
      </c>
      <c r="T400" s="128">
        <f>S400*H400</f>
        <v>0</v>
      </c>
      <c r="AR400" s="129" t="s">
        <v>143</v>
      </c>
      <c r="AT400" s="129" t="s">
        <v>138</v>
      </c>
      <c r="AU400" s="129" t="s">
        <v>144</v>
      </c>
      <c r="AY400" s="17" t="s">
        <v>133</v>
      </c>
      <c r="BE400" s="130">
        <f>IF(N400="základní",J400,0)</f>
        <v>0</v>
      </c>
      <c r="BF400" s="130">
        <f>IF(N400="snížená",J400,0)</f>
        <v>0</v>
      </c>
      <c r="BG400" s="130">
        <f>IF(N400="zákl. přenesená",J400,0)</f>
        <v>0</v>
      </c>
      <c r="BH400" s="130">
        <f>IF(N400="sníž. přenesená",J400,0)</f>
        <v>0</v>
      </c>
      <c r="BI400" s="130">
        <f>IF(N400="nulová",J400,0)</f>
        <v>0</v>
      </c>
      <c r="BJ400" s="17" t="s">
        <v>74</v>
      </c>
      <c r="BK400" s="130">
        <f>ROUND(I400*H400,2)</f>
        <v>0</v>
      </c>
      <c r="BL400" s="17" t="s">
        <v>143</v>
      </c>
      <c r="BM400" s="129" t="s">
        <v>783</v>
      </c>
    </row>
    <row r="401" spans="2:47" s="1" customFormat="1" ht="12">
      <c r="B401" s="29"/>
      <c r="D401" s="147" t="s">
        <v>172</v>
      </c>
      <c r="F401" s="148" t="s">
        <v>784</v>
      </c>
      <c r="I401" s="124"/>
      <c r="L401" s="29"/>
      <c r="M401" s="149"/>
      <c r="T401" s="50"/>
      <c r="AT401" s="17" t="s">
        <v>172</v>
      </c>
      <c r="AU401" s="17" t="s">
        <v>144</v>
      </c>
    </row>
    <row r="402" spans="2:65" s="1" customFormat="1" ht="16.5" customHeight="1">
      <c r="B402" s="29"/>
      <c r="C402" s="138" t="s">
        <v>785</v>
      </c>
      <c r="D402" s="138" t="s">
        <v>148</v>
      </c>
      <c r="E402" s="139" t="s">
        <v>786</v>
      </c>
      <c r="F402" s="140" t="s">
        <v>787</v>
      </c>
      <c r="G402" s="141" t="s">
        <v>273</v>
      </c>
      <c r="H402" s="142">
        <v>1</v>
      </c>
      <c r="I402" s="124"/>
      <c r="J402" s="143">
        <f>ROUND(I402*H402,2)</f>
        <v>0</v>
      </c>
      <c r="K402" s="140" t="s">
        <v>152</v>
      </c>
      <c r="L402" s="144"/>
      <c r="M402" s="145" t="s">
        <v>17</v>
      </c>
      <c r="N402" s="146" t="s">
        <v>37</v>
      </c>
      <c r="O402" s="127">
        <v>0</v>
      </c>
      <c r="P402" s="127">
        <f>O402*H402</f>
        <v>0</v>
      </c>
      <c r="Q402" s="127">
        <v>0.00184</v>
      </c>
      <c r="R402" s="127">
        <f>Q402*H402</f>
        <v>0.00184</v>
      </c>
      <c r="S402" s="127">
        <v>0</v>
      </c>
      <c r="T402" s="128">
        <f>S402*H402</f>
        <v>0</v>
      </c>
      <c r="AR402" s="129" t="s">
        <v>153</v>
      </c>
      <c r="AT402" s="129" t="s">
        <v>148</v>
      </c>
      <c r="AU402" s="129" t="s">
        <v>144</v>
      </c>
      <c r="AY402" s="17" t="s">
        <v>133</v>
      </c>
      <c r="BE402" s="130">
        <f>IF(N402="základní",J402,0)</f>
        <v>0</v>
      </c>
      <c r="BF402" s="130">
        <f>IF(N402="snížená",J402,0)</f>
        <v>0</v>
      </c>
      <c r="BG402" s="130">
        <f>IF(N402="zákl. přenesená",J402,0)</f>
        <v>0</v>
      </c>
      <c r="BH402" s="130">
        <f>IF(N402="sníž. přenesená",J402,0)</f>
        <v>0</v>
      </c>
      <c r="BI402" s="130">
        <f>IF(N402="nulová",J402,0)</f>
        <v>0</v>
      </c>
      <c r="BJ402" s="17" t="s">
        <v>74</v>
      </c>
      <c r="BK402" s="130">
        <f>ROUND(I402*H402,2)</f>
        <v>0</v>
      </c>
      <c r="BL402" s="17" t="s">
        <v>143</v>
      </c>
      <c r="BM402" s="129" t="s">
        <v>788</v>
      </c>
    </row>
    <row r="403" spans="2:65" s="1" customFormat="1" ht="44.25" customHeight="1">
      <c r="B403" s="29"/>
      <c r="C403" s="119" t="s">
        <v>789</v>
      </c>
      <c r="D403" s="119" t="s">
        <v>138</v>
      </c>
      <c r="E403" s="120" t="s">
        <v>790</v>
      </c>
      <c r="F403" s="121" t="s">
        <v>791</v>
      </c>
      <c r="G403" s="122" t="s">
        <v>151</v>
      </c>
      <c r="H403" s="123">
        <v>0.61</v>
      </c>
      <c r="I403" s="124"/>
      <c r="J403" s="124">
        <f>ROUND(I403*H403,2)</f>
        <v>0</v>
      </c>
      <c r="K403" s="121" t="s">
        <v>142</v>
      </c>
      <c r="L403" s="29"/>
      <c r="M403" s="125" t="s">
        <v>17</v>
      </c>
      <c r="N403" s="126" t="s">
        <v>37</v>
      </c>
      <c r="O403" s="127">
        <v>4.737</v>
      </c>
      <c r="P403" s="127">
        <f>O403*H403</f>
        <v>2.88957</v>
      </c>
      <c r="Q403" s="127">
        <v>0</v>
      </c>
      <c r="R403" s="127">
        <f>Q403*H403</f>
        <v>0</v>
      </c>
      <c r="S403" s="127">
        <v>0</v>
      </c>
      <c r="T403" s="128">
        <f>S403*H403</f>
        <v>0</v>
      </c>
      <c r="AR403" s="129" t="s">
        <v>143</v>
      </c>
      <c r="AT403" s="129" t="s">
        <v>138</v>
      </c>
      <c r="AU403" s="129" t="s">
        <v>144</v>
      </c>
      <c r="AY403" s="17" t="s">
        <v>133</v>
      </c>
      <c r="BE403" s="130">
        <f>IF(N403="základní",J403,0)</f>
        <v>0</v>
      </c>
      <c r="BF403" s="130">
        <f>IF(N403="snížená",J403,0)</f>
        <v>0</v>
      </c>
      <c r="BG403" s="130">
        <f>IF(N403="zákl. přenesená",J403,0)</f>
        <v>0</v>
      </c>
      <c r="BH403" s="130">
        <f>IF(N403="sníž. přenesená",J403,0)</f>
        <v>0</v>
      </c>
      <c r="BI403" s="130">
        <f>IF(N403="nulová",J403,0)</f>
        <v>0</v>
      </c>
      <c r="BJ403" s="17" t="s">
        <v>74</v>
      </c>
      <c r="BK403" s="130">
        <f>ROUND(I403*H403,2)</f>
        <v>0</v>
      </c>
      <c r="BL403" s="17" t="s">
        <v>143</v>
      </c>
      <c r="BM403" s="129" t="s">
        <v>792</v>
      </c>
    </row>
    <row r="404" spans="2:63" s="11" customFormat="1" ht="20.85" customHeight="1">
      <c r="B404" s="108"/>
      <c r="D404" s="109" t="s">
        <v>65</v>
      </c>
      <c r="E404" s="117" t="s">
        <v>793</v>
      </c>
      <c r="F404" s="117" t="s">
        <v>794</v>
      </c>
      <c r="I404" s="124"/>
      <c r="J404" s="118">
        <f>BK404</f>
        <v>0</v>
      </c>
      <c r="L404" s="108"/>
      <c r="M404" s="112"/>
      <c r="P404" s="113">
        <f>SUM(P405:P439)</f>
        <v>39.972187</v>
      </c>
      <c r="R404" s="113">
        <f>SUM(R405:R439)</f>
        <v>0.32114613999999997</v>
      </c>
      <c r="T404" s="114">
        <f>SUM(T405:T439)</f>
        <v>0</v>
      </c>
      <c r="AR404" s="109" t="s">
        <v>76</v>
      </c>
      <c r="AT404" s="115" t="s">
        <v>65</v>
      </c>
      <c r="AU404" s="115" t="s">
        <v>76</v>
      </c>
      <c r="AY404" s="109" t="s">
        <v>133</v>
      </c>
      <c r="BK404" s="116">
        <f>SUM(BK405:BK439)</f>
        <v>0</v>
      </c>
    </row>
    <row r="405" spans="2:65" s="1" customFormat="1" ht="16.5" customHeight="1">
      <c r="B405" s="29"/>
      <c r="C405" s="119" t="s">
        <v>795</v>
      </c>
      <c r="D405" s="119" t="s">
        <v>138</v>
      </c>
      <c r="E405" s="120" t="s">
        <v>796</v>
      </c>
      <c r="F405" s="121" t="s">
        <v>797</v>
      </c>
      <c r="G405" s="122" t="s">
        <v>223</v>
      </c>
      <c r="H405" s="123">
        <v>78</v>
      </c>
      <c r="I405" s="124"/>
      <c r="J405" s="124">
        <f>ROUND(I405*H405,2)</f>
        <v>0</v>
      </c>
      <c r="K405" s="121" t="s">
        <v>152</v>
      </c>
      <c r="L405" s="29"/>
      <c r="M405" s="125" t="s">
        <v>17</v>
      </c>
      <c r="N405" s="126" t="s">
        <v>37</v>
      </c>
      <c r="O405" s="127">
        <v>0.201</v>
      </c>
      <c r="P405" s="127">
        <f>O405*H405</f>
        <v>15.678</v>
      </c>
      <c r="Q405" s="127">
        <v>0</v>
      </c>
      <c r="R405" s="127">
        <f>Q405*H405</f>
        <v>0</v>
      </c>
      <c r="S405" s="127">
        <v>0</v>
      </c>
      <c r="T405" s="128">
        <f>S405*H405</f>
        <v>0</v>
      </c>
      <c r="AR405" s="129" t="s">
        <v>143</v>
      </c>
      <c r="AT405" s="129" t="s">
        <v>138</v>
      </c>
      <c r="AU405" s="129" t="s">
        <v>144</v>
      </c>
      <c r="AY405" s="17" t="s">
        <v>133</v>
      </c>
      <c r="BE405" s="130">
        <f>IF(N405="základní",J405,0)</f>
        <v>0</v>
      </c>
      <c r="BF405" s="130">
        <f>IF(N405="snížená",J405,0)</f>
        <v>0</v>
      </c>
      <c r="BG405" s="130">
        <f>IF(N405="zákl. přenesená",J405,0)</f>
        <v>0</v>
      </c>
      <c r="BH405" s="130">
        <f>IF(N405="sníž. přenesená",J405,0)</f>
        <v>0</v>
      </c>
      <c r="BI405" s="130">
        <f>IF(N405="nulová",J405,0)</f>
        <v>0</v>
      </c>
      <c r="BJ405" s="17" t="s">
        <v>74</v>
      </c>
      <c r="BK405" s="130">
        <f>ROUND(I405*H405,2)</f>
        <v>0</v>
      </c>
      <c r="BL405" s="17" t="s">
        <v>143</v>
      </c>
      <c r="BM405" s="129" t="s">
        <v>798</v>
      </c>
    </row>
    <row r="406" spans="2:47" s="1" customFormat="1" ht="12">
      <c r="B406" s="29"/>
      <c r="D406" s="147" t="s">
        <v>172</v>
      </c>
      <c r="F406" s="148" t="s">
        <v>799</v>
      </c>
      <c r="I406" s="124"/>
      <c r="L406" s="29"/>
      <c r="M406" s="149"/>
      <c r="T406" s="50"/>
      <c r="AT406" s="17" t="s">
        <v>172</v>
      </c>
      <c r="AU406" s="17" t="s">
        <v>144</v>
      </c>
    </row>
    <row r="407" spans="2:51" s="12" customFormat="1" ht="12">
      <c r="B407" s="131"/>
      <c r="D407" s="132" t="s">
        <v>146</v>
      </c>
      <c r="E407" s="133" t="s">
        <v>17</v>
      </c>
      <c r="F407" s="134" t="s">
        <v>800</v>
      </c>
      <c r="H407" s="135">
        <v>78</v>
      </c>
      <c r="I407" s="124"/>
      <c r="L407" s="131"/>
      <c r="M407" s="136"/>
      <c r="T407" s="137"/>
      <c r="AT407" s="133" t="s">
        <v>146</v>
      </c>
      <c r="AU407" s="133" t="s">
        <v>144</v>
      </c>
      <c r="AV407" s="12" t="s">
        <v>76</v>
      </c>
      <c r="AW407" s="12" t="s">
        <v>28</v>
      </c>
      <c r="AX407" s="12" t="s">
        <v>74</v>
      </c>
      <c r="AY407" s="133" t="s">
        <v>133</v>
      </c>
    </row>
    <row r="408" spans="2:65" s="1" customFormat="1" ht="16.5" customHeight="1">
      <c r="B408" s="29"/>
      <c r="C408" s="138" t="s">
        <v>801</v>
      </c>
      <c r="D408" s="138" t="s">
        <v>148</v>
      </c>
      <c r="E408" s="139" t="s">
        <v>802</v>
      </c>
      <c r="F408" s="140" t="s">
        <v>803</v>
      </c>
      <c r="G408" s="141" t="s">
        <v>606</v>
      </c>
      <c r="H408" s="142">
        <v>0.206</v>
      </c>
      <c r="I408" s="124"/>
      <c r="J408" s="143">
        <f>ROUND(I408*H408,2)</f>
        <v>0</v>
      </c>
      <c r="K408" s="140" t="s">
        <v>152</v>
      </c>
      <c r="L408" s="144"/>
      <c r="M408" s="145" t="s">
        <v>17</v>
      </c>
      <c r="N408" s="146" t="s">
        <v>37</v>
      </c>
      <c r="O408" s="127">
        <v>0</v>
      </c>
      <c r="P408" s="127">
        <f>O408*H408</f>
        <v>0</v>
      </c>
      <c r="Q408" s="127">
        <v>0.55</v>
      </c>
      <c r="R408" s="127">
        <f>Q408*H408</f>
        <v>0.1133</v>
      </c>
      <c r="S408" s="127">
        <v>0</v>
      </c>
      <c r="T408" s="128">
        <f>S408*H408</f>
        <v>0</v>
      </c>
      <c r="AR408" s="129" t="s">
        <v>153</v>
      </c>
      <c r="AT408" s="129" t="s">
        <v>148</v>
      </c>
      <c r="AU408" s="129" t="s">
        <v>144</v>
      </c>
      <c r="AY408" s="17" t="s">
        <v>133</v>
      </c>
      <c r="BE408" s="130">
        <f>IF(N408="základní",J408,0)</f>
        <v>0</v>
      </c>
      <c r="BF408" s="130">
        <f>IF(N408="snížená",J408,0)</f>
        <v>0</v>
      </c>
      <c r="BG408" s="130">
        <f>IF(N408="zákl. přenesená",J408,0)</f>
        <v>0</v>
      </c>
      <c r="BH408" s="130">
        <f>IF(N408="sníž. přenesená",J408,0)</f>
        <v>0</v>
      </c>
      <c r="BI408" s="130">
        <f>IF(N408="nulová",J408,0)</f>
        <v>0</v>
      </c>
      <c r="BJ408" s="17" t="s">
        <v>74</v>
      </c>
      <c r="BK408" s="130">
        <f>ROUND(I408*H408,2)</f>
        <v>0</v>
      </c>
      <c r="BL408" s="17" t="s">
        <v>143</v>
      </c>
      <c r="BM408" s="129" t="s">
        <v>804</v>
      </c>
    </row>
    <row r="409" spans="2:51" s="12" customFormat="1" ht="12">
      <c r="B409" s="131"/>
      <c r="D409" s="132" t="s">
        <v>146</v>
      </c>
      <c r="E409" s="133" t="s">
        <v>17</v>
      </c>
      <c r="F409" s="134" t="s">
        <v>805</v>
      </c>
      <c r="H409" s="135">
        <v>0.187</v>
      </c>
      <c r="I409" s="124"/>
      <c r="L409" s="131"/>
      <c r="M409" s="136"/>
      <c r="T409" s="137"/>
      <c r="AT409" s="133" t="s">
        <v>146</v>
      </c>
      <c r="AU409" s="133" t="s">
        <v>144</v>
      </c>
      <c r="AV409" s="12" t="s">
        <v>76</v>
      </c>
      <c r="AW409" s="12" t="s">
        <v>28</v>
      </c>
      <c r="AX409" s="12" t="s">
        <v>74</v>
      </c>
      <c r="AY409" s="133" t="s">
        <v>133</v>
      </c>
    </row>
    <row r="410" spans="2:51" s="12" customFormat="1" ht="12">
      <c r="B410" s="131"/>
      <c r="D410" s="132" t="s">
        <v>146</v>
      </c>
      <c r="F410" s="134" t="s">
        <v>806</v>
      </c>
      <c r="H410" s="135">
        <v>0.206</v>
      </c>
      <c r="I410" s="124"/>
      <c r="L410" s="131"/>
      <c r="M410" s="136"/>
      <c r="T410" s="137"/>
      <c r="AT410" s="133" t="s">
        <v>146</v>
      </c>
      <c r="AU410" s="133" t="s">
        <v>144</v>
      </c>
      <c r="AV410" s="12" t="s">
        <v>76</v>
      </c>
      <c r="AW410" s="12" t="s">
        <v>4</v>
      </c>
      <c r="AX410" s="12" t="s">
        <v>74</v>
      </c>
      <c r="AY410" s="133" t="s">
        <v>133</v>
      </c>
    </row>
    <row r="411" spans="2:65" s="1" customFormat="1" ht="33" customHeight="1">
      <c r="B411" s="29"/>
      <c r="C411" s="119" t="s">
        <v>807</v>
      </c>
      <c r="D411" s="119" t="s">
        <v>138</v>
      </c>
      <c r="E411" s="120" t="s">
        <v>808</v>
      </c>
      <c r="F411" s="121" t="s">
        <v>809</v>
      </c>
      <c r="G411" s="122" t="s">
        <v>141</v>
      </c>
      <c r="H411" s="123">
        <v>2.438</v>
      </c>
      <c r="I411" s="124"/>
      <c r="J411" s="124">
        <f>ROUND(I411*H411,2)</f>
        <v>0</v>
      </c>
      <c r="K411" s="121" t="s">
        <v>152</v>
      </c>
      <c r="L411" s="29"/>
      <c r="M411" s="125" t="s">
        <v>17</v>
      </c>
      <c r="N411" s="126" t="s">
        <v>37</v>
      </c>
      <c r="O411" s="127">
        <v>1.559</v>
      </c>
      <c r="P411" s="127">
        <f>O411*H411</f>
        <v>3.8008420000000003</v>
      </c>
      <c r="Q411" s="127">
        <v>0.00027</v>
      </c>
      <c r="R411" s="127">
        <f>Q411*H411</f>
        <v>0.00065826</v>
      </c>
      <c r="S411" s="127">
        <v>0</v>
      </c>
      <c r="T411" s="128">
        <f>S411*H411</f>
        <v>0</v>
      </c>
      <c r="AR411" s="129" t="s">
        <v>143</v>
      </c>
      <c r="AT411" s="129" t="s">
        <v>138</v>
      </c>
      <c r="AU411" s="129" t="s">
        <v>144</v>
      </c>
      <c r="AY411" s="17" t="s">
        <v>133</v>
      </c>
      <c r="BE411" s="130">
        <f>IF(N411="základní",J411,0)</f>
        <v>0</v>
      </c>
      <c r="BF411" s="130">
        <f>IF(N411="snížená",J411,0)</f>
        <v>0</v>
      </c>
      <c r="BG411" s="130">
        <f>IF(N411="zákl. přenesená",J411,0)</f>
        <v>0</v>
      </c>
      <c r="BH411" s="130">
        <f>IF(N411="sníž. přenesená",J411,0)</f>
        <v>0</v>
      </c>
      <c r="BI411" s="130">
        <f>IF(N411="nulová",J411,0)</f>
        <v>0</v>
      </c>
      <c r="BJ411" s="17" t="s">
        <v>74</v>
      </c>
      <c r="BK411" s="130">
        <f>ROUND(I411*H411,2)</f>
        <v>0</v>
      </c>
      <c r="BL411" s="17" t="s">
        <v>143</v>
      </c>
      <c r="BM411" s="129" t="s">
        <v>810</v>
      </c>
    </row>
    <row r="412" spans="2:47" s="1" customFormat="1" ht="12">
      <c r="B412" s="29"/>
      <c r="D412" s="147" t="s">
        <v>172</v>
      </c>
      <c r="F412" s="148" t="s">
        <v>811</v>
      </c>
      <c r="I412" s="124"/>
      <c r="L412" s="29"/>
      <c r="M412" s="149"/>
      <c r="T412" s="50"/>
      <c r="AT412" s="17" t="s">
        <v>172</v>
      </c>
      <c r="AU412" s="17" t="s">
        <v>144</v>
      </c>
    </row>
    <row r="413" spans="2:51" s="12" customFormat="1" ht="12">
      <c r="B413" s="131"/>
      <c r="D413" s="132" t="s">
        <v>146</v>
      </c>
      <c r="E413" s="133" t="s">
        <v>17</v>
      </c>
      <c r="F413" s="134" t="s">
        <v>812</v>
      </c>
      <c r="H413" s="135">
        <v>2.438</v>
      </c>
      <c r="I413" s="124"/>
      <c r="L413" s="131"/>
      <c r="M413" s="136"/>
      <c r="T413" s="137"/>
      <c r="AT413" s="133" t="s">
        <v>146</v>
      </c>
      <c r="AU413" s="133" t="s">
        <v>144</v>
      </c>
      <c r="AV413" s="12" t="s">
        <v>76</v>
      </c>
      <c r="AW413" s="12" t="s">
        <v>28</v>
      </c>
      <c r="AX413" s="12" t="s">
        <v>74</v>
      </c>
      <c r="AY413" s="133" t="s">
        <v>133</v>
      </c>
    </row>
    <row r="414" spans="2:65" s="1" customFormat="1" ht="24.2" customHeight="1">
      <c r="B414" s="29"/>
      <c r="C414" s="138" t="s">
        <v>813</v>
      </c>
      <c r="D414" s="138" t="s">
        <v>148</v>
      </c>
      <c r="E414" s="139" t="s">
        <v>814</v>
      </c>
      <c r="F414" s="140" t="s">
        <v>815</v>
      </c>
      <c r="G414" s="141" t="s">
        <v>141</v>
      </c>
      <c r="H414" s="142">
        <v>2.438</v>
      </c>
      <c r="I414" s="124"/>
      <c r="J414" s="143">
        <f>ROUND(I414*H414,2)</f>
        <v>0</v>
      </c>
      <c r="K414" s="140" t="s">
        <v>142</v>
      </c>
      <c r="L414" s="144"/>
      <c r="M414" s="145" t="s">
        <v>17</v>
      </c>
      <c r="N414" s="146" t="s">
        <v>37</v>
      </c>
      <c r="O414" s="127">
        <v>0</v>
      </c>
      <c r="P414" s="127">
        <f>O414*H414</f>
        <v>0</v>
      </c>
      <c r="Q414" s="127">
        <v>0.03056</v>
      </c>
      <c r="R414" s="127">
        <f>Q414*H414</f>
        <v>0.07450528000000001</v>
      </c>
      <c r="S414" s="127">
        <v>0</v>
      </c>
      <c r="T414" s="128">
        <f>S414*H414</f>
        <v>0</v>
      </c>
      <c r="AR414" s="129" t="s">
        <v>153</v>
      </c>
      <c r="AT414" s="129" t="s">
        <v>148</v>
      </c>
      <c r="AU414" s="129" t="s">
        <v>144</v>
      </c>
      <c r="AY414" s="17" t="s">
        <v>133</v>
      </c>
      <c r="BE414" s="130">
        <f>IF(N414="základní",J414,0)</f>
        <v>0</v>
      </c>
      <c r="BF414" s="130">
        <f>IF(N414="snížená",J414,0)</f>
        <v>0</v>
      </c>
      <c r="BG414" s="130">
        <f>IF(N414="zákl. přenesená",J414,0)</f>
        <v>0</v>
      </c>
      <c r="BH414" s="130">
        <f>IF(N414="sníž. přenesená",J414,0)</f>
        <v>0</v>
      </c>
      <c r="BI414" s="130">
        <f>IF(N414="nulová",J414,0)</f>
        <v>0</v>
      </c>
      <c r="BJ414" s="17" t="s">
        <v>74</v>
      </c>
      <c r="BK414" s="130">
        <f>ROUND(I414*H414,2)</f>
        <v>0</v>
      </c>
      <c r="BL414" s="17" t="s">
        <v>143</v>
      </c>
      <c r="BM414" s="129" t="s">
        <v>816</v>
      </c>
    </row>
    <row r="415" spans="2:65" s="1" customFormat="1" ht="37.9" customHeight="1">
      <c r="B415" s="29"/>
      <c r="C415" s="119" t="s">
        <v>817</v>
      </c>
      <c r="D415" s="119" t="s">
        <v>138</v>
      </c>
      <c r="E415" s="120" t="s">
        <v>818</v>
      </c>
      <c r="F415" s="121" t="s">
        <v>819</v>
      </c>
      <c r="G415" s="122" t="s">
        <v>273</v>
      </c>
      <c r="H415" s="123">
        <v>1</v>
      </c>
      <c r="I415" s="124"/>
      <c r="J415" s="124">
        <f>ROUND(I415*H415,2)</f>
        <v>0</v>
      </c>
      <c r="K415" s="121" t="s">
        <v>142</v>
      </c>
      <c r="L415" s="29"/>
      <c r="M415" s="125" t="s">
        <v>17</v>
      </c>
      <c r="N415" s="126" t="s">
        <v>37</v>
      </c>
      <c r="O415" s="127">
        <v>1.682</v>
      </c>
      <c r="P415" s="127">
        <f>O415*H415</f>
        <v>1.682</v>
      </c>
      <c r="Q415" s="127">
        <v>0</v>
      </c>
      <c r="R415" s="127">
        <f>Q415*H415</f>
        <v>0</v>
      </c>
      <c r="S415" s="127">
        <v>0</v>
      </c>
      <c r="T415" s="128">
        <f>S415*H415</f>
        <v>0</v>
      </c>
      <c r="AR415" s="129" t="s">
        <v>143</v>
      </c>
      <c r="AT415" s="129" t="s">
        <v>138</v>
      </c>
      <c r="AU415" s="129" t="s">
        <v>144</v>
      </c>
      <c r="AY415" s="17" t="s">
        <v>133</v>
      </c>
      <c r="BE415" s="130">
        <f>IF(N415="základní",J415,0)</f>
        <v>0</v>
      </c>
      <c r="BF415" s="130">
        <f>IF(N415="snížená",J415,0)</f>
        <v>0</v>
      </c>
      <c r="BG415" s="130">
        <f>IF(N415="zákl. přenesená",J415,0)</f>
        <v>0</v>
      </c>
      <c r="BH415" s="130">
        <f>IF(N415="sníž. přenesená",J415,0)</f>
        <v>0</v>
      </c>
      <c r="BI415" s="130">
        <f>IF(N415="nulová",J415,0)</f>
        <v>0</v>
      </c>
      <c r="BJ415" s="17" t="s">
        <v>74</v>
      </c>
      <c r="BK415" s="130">
        <f>ROUND(I415*H415,2)</f>
        <v>0</v>
      </c>
      <c r="BL415" s="17" t="s">
        <v>143</v>
      </c>
      <c r="BM415" s="129" t="s">
        <v>820</v>
      </c>
    </row>
    <row r="416" spans="2:65" s="1" customFormat="1" ht="24.2" customHeight="1">
      <c r="B416" s="29"/>
      <c r="C416" s="138" t="s">
        <v>821</v>
      </c>
      <c r="D416" s="138" t="s">
        <v>148</v>
      </c>
      <c r="E416" s="139" t="s">
        <v>822</v>
      </c>
      <c r="F416" s="140" t="s">
        <v>823</v>
      </c>
      <c r="G416" s="141" t="s">
        <v>273</v>
      </c>
      <c r="H416" s="142">
        <v>1</v>
      </c>
      <c r="I416" s="124"/>
      <c r="J416" s="143">
        <f>ROUND(I416*H416,2)</f>
        <v>0</v>
      </c>
      <c r="K416" s="140" t="s">
        <v>142</v>
      </c>
      <c r="L416" s="144"/>
      <c r="M416" s="145" t="s">
        <v>17</v>
      </c>
      <c r="N416" s="146" t="s">
        <v>37</v>
      </c>
      <c r="O416" s="127">
        <v>0</v>
      </c>
      <c r="P416" s="127">
        <f>O416*H416</f>
        <v>0</v>
      </c>
      <c r="Q416" s="127">
        <v>0.0145</v>
      </c>
      <c r="R416" s="127">
        <f>Q416*H416</f>
        <v>0.0145</v>
      </c>
      <c r="S416" s="127">
        <v>0</v>
      </c>
      <c r="T416" s="128">
        <f>S416*H416</f>
        <v>0</v>
      </c>
      <c r="AR416" s="129" t="s">
        <v>153</v>
      </c>
      <c r="AT416" s="129" t="s">
        <v>148</v>
      </c>
      <c r="AU416" s="129" t="s">
        <v>144</v>
      </c>
      <c r="AY416" s="17" t="s">
        <v>133</v>
      </c>
      <c r="BE416" s="130">
        <f>IF(N416="základní",J416,0)</f>
        <v>0</v>
      </c>
      <c r="BF416" s="130">
        <f>IF(N416="snížená",J416,0)</f>
        <v>0</v>
      </c>
      <c r="BG416" s="130">
        <f>IF(N416="zákl. přenesená",J416,0)</f>
        <v>0</v>
      </c>
      <c r="BH416" s="130">
        <f>IF(N416="sníž. přenesená",J416,0)</f>
        <v>0</v>
      </c>
      <c r="BI416" s="130">
        <f>IF(N416="nulová",J416,0)</f>
        <v>0</v>
      </c>
      <c r="BJ416" s="17" t="s">
        <v>74</v>
      </c>
      <c r="BK416" s="130">
        <f>ROUND(I416*H416,2)</f>
        <v>0</v>
      </c>
      <c r="BL416" s="17" t="s">
        <v>143</v>
      </c>
      <c r="BM416" s="129" t="s">
        <v>824</v>
      </c>
    </row>
    <row r="417" spans="2:65" s="1" customFormat="1" ht="37.9" customHeight="1">
      <c r="B417" s="29"/>
      <c r="C417" s="119" t="s">
        <v>825</v>
      </c>
      <c r="D417" s="119" t="s">
        <v>138</v>
      </c>
      <c r="E417" s="120" t="s">
        <v>826</v>
      </c>
      <c r="F417" s="121" t="s">
        <v>827</v>
      </c>
      <c r="G417" s="122" t="s">
        <v>273</v>
      </c>
      <c r="H417" s="123">
        <v>2</v>
      </c>
      <c r="I417" s="124"/>
      <c r="J417" s="124">
        <f>ROUND(I417*H417,2)</f>
        <v>0</v>
      </c>
      <c r="K417" s="121" t="s">
        <v>142</v>
      </c>
      <c r="L417" s="29"/>
      <c r="M417" s="125" t="s">
        <v>17</v>
      </c>
      <c r="N417" s="126" t="s">
        <v>37</v>
      </c>
      <c r="O417" s="127">
        <v>7.36</v>
      </c>
      <c r="P417" s="127">
        <f>O417*H417</f>
        <v>14.72</v>
      </c>
      <c r="Q417" s="127">
        <v>0.00092</v>
      </c>
      <c r="R417" s="127">
        <f>Q417*H417</f>
        <v>0.00184</v>
      </c>
      <c r="S417" s="127">
        <v>0</v>
      </c>
      <c r="T417" s="128">
        <f>S417*H417</f>
        <v>0</v>
      </c>
      <c r="AR417" s="129" t="s">
        <v>143</v>
      </c>
      <c r="AT417" s="129" t="s">
        <v>138</v>
      </c>
      <c r="AU417" s="129" t="s">
        <v>144</v>
      </c>
      <c r="AY417" s="17" t="s">
        <v>133</v>
      </c>
      <c r="BE417" s="130">
        <f>IF(N417="základní",J417,0)</f>
        <v>0</v>
      </c>
      <c r="BF417" s="130">
        <f>IF(N417="snížená",J417,0)</f>
        <v>0</v>
      </c>
      <c r="BG417" s="130">
        <f>IF(N417="zákl. přenesená",J417,0)</f>
        <v>0</v>
      </c>
      <c r="BH417" s="130">
        <f>IF(N417="sníž. přenesená",J417,0)</f>
        <v>0</v>
      </c>
      <c r="BI417" s="130">
        <f>IF(N417="nulová",J417,0)</f>
        <v>0</v>
      </c>
      <c r="BJ417" s="17" t="s">
        <v>74</v>
      </c>
      <c r="BK417" s="130">
        <f>ROUND(I417*H417,2)</f>
        <v>0</v>
      </c>
      <c r="BL417" s="17" t="s">
        <v>143</v>
      </c>
      <c r="BM417" s="129" t="s">
        <v>828</v>
      </c>
    </row>
    <row r="418" spans="2:65" s="1" customFormat="1" ht="24.2" customHeight="1">
      <c r="B418" s="29"/>
      <c r="C418" s="138" t="s">
        <v>829</v>
      </c>
      <c r="D418" s="138" t="s">
        <v>148</v>
      </c>
      <c r="E418" s="139" t="s">
        <v>830</v>
      </c>
      <c r="F418" s="140" t="s">
        <v>831</v>
      </c>
      <c r="G418" s="141" t="s">
        <v>141</v>
      </c>
      <c r="H418" s="142">
        <v>4.62</v>
      </c>
      <c r="I418" s="124"/>
      <c r="J418" s="143">
        <f>ROUND(I418*H418,2)</f>
        <v>0</v>
      </c>
      <c r="K418" s="140" t="s">
        <v>152</v>
      </c>
      <c r="L418" s="144"/>
      <c r="M418" s="145" t="s">
        <v>17</v>
      </c>
      <c r="N418" s="146" t="s">
        <v>37</v>
      </c>
      <c r="O418" s="127">
        <v>0</v>
      </c>
      <c r="P418" s="127">
        <f>O418*H418</f>
        <v>0</v>
      </c>
      <c r="Q418" s="127">
        <v>0.02423</v>
      </c>
      <c r="R418" s="127">
        <f>Q418*H418</f>
        <v>0.1119426</v>
      </c>
      <c r="S418" s="127">
        <v>0</v>
      </c>
      <c r="T418" s="128">
        <f>S418*H418</f>
        <v>0</v>
      </c>
      <c r="AR418" s="129" t="s">
        <v>153</v>
      </c>
      <c r="AT418" s="129" t="s">
        <v>148</v>
      </c>
      <c r="AU418" s="129" t="s">
        <v>144</v>
      </c>
      <c r="AY418" s="17" t="s">
        <v>133</v>
      </c>
      <c r="BE418" s="130">
        <f>IF(N418="základní",J418,0)</f>
        <v>0</v>
      </c>
      <c r="BF418" s="130">
        <f>IF(N418="snížená",J418,0)</f>
        <v>0</v>
      </c>
      <c r="BG418" s="130">
        <f>IF(N418="zákl. přenesená",J418,0)</f>
        <v>0</v>
      </c>
      <c r="BH418" s="130">
        <f>IF(N418="sníž. přenesená",J418,0)</f>
        <v>0</v>
      </c>
      <c r="BI418" s="130">
        <f>IF(N418="nulová",J418,0)</f>
        <v>0</v>
      </c>
      <c r="BJ418" s="17" t="s">
        <v>74</v>
      </c>
      <c r="BK418" s="130">
        <f>ROUND(I418*H418,2)</f>
        <v>0</v>
      </c>
      <c r="BL418" s="17" t="s">
        <v>143</v>
      </c>
      <c r="BM418" s="129" t="s">
        <v>832</v>
      </c>
    </row>
    <row r="419" spans="2:51" s="12" customFormat="1" ht="12">
      <c r="B419" s="131"/>
      <c r="D419" s="132" t="s">
        <v>146</v>
      </c>
      <c r="F419" s="134" t="s">
        <v>833</v>
      </c>
      <c r="H419" s="135">
        <v>4.62</v>
      </c>
      <c r="I419" s="124"/>
      <c r="L419" s="131"/>
      <c r="M419" s="136"/>
      <c r="T419" s="137"/>
      <c r="AT419" s="133" t="s">
        <v>146</v>
      </c>
      <c r="AU419" s="133" t="s">
        <v>144</v>
      </c>
      <c r="AV419" s="12" t="s">
        <v>76</v>
      </c>
      <c r="AW419" s="12" t="s">
        <v>4</v>
      </c>
      <c r="AX419" s="12" t="s">
        <v>74</v>
      </c>
      <c r="AY419" s="133" t="s">
        <v>133</v>
      </c>
    </row>
    <row r="420" spans="2:65" s="1" customFormat="1" ht="24.2" customHeight="1">
      <c r="B420" s="29"/>
      <c r="C420" s="119" t="s">
        <v>834</v>
      </c>
      <c r="D420" s="119" t="s">
        <v>138</v>
      </c>
      <c r="E420" s="120" t="s">
        <v>835</v>
      </c>
      <c r="F420" s="121" t="s">
        <v>836</v>
      </c>
      <c r="G420" s="122" t="s">
        <v>273</v>
      </c>
      <c r="H420" s="123">
        <v>1</v>
      </c>
      <c r="I420" s="124"/>
      <c r="J420" s="124">
        <f>ROUND(I420*H420,2)</f>
        <v>0</v>
      </c>
      <c r="K420" s="121" t="s">
        <v>142</v>
      </c>
      <c r="L420" s="29"/>
      <c r="M420" s="125" t="s">
        <v>17</v>
      </c>
      <c r="N420" s="126" t="s">
        <v>37</v>
      </c>
      <c r="O420" s="127">
        <v>0.335</v>
      </c>
      <c r="P420" s="127">
        <f>O420*H420</f>
        <v>0.335</v>
      </c>
      <c r="Q420" s="127">
        <v>0</v>
      </c>
      <c r="R420" s="127">
        <f>Q420*H420</f>
        <v>0</v>
      </c>
      <c r="S420" s="127">
        <v>0</v>
      </c>
      <c r="T420" s="128">
        <f>S420*H420</f>
        <v>0</v>
      </c>
      <c r="AR420" s="129" t="s">
        <v>132</v>
      </c>
      <c r="AT420" s="129" t="s">
        <v>138</v>
      </c>
      <c r="AU420" s="129" t="s">
        <v>144</v>
      </c>
      <c r="AY420" s="17" t="s">
        <v>133</v>
      </c>
      <c r="BE420" s="130">
        <f>IF(N420="základní",J420,0)</f>
        <v>0</v>
      </c>
      <c r="BF420" s="130">
        <f>IF(N420="snížená",J420,0)</f>
        <v>0</v>
      </c>
      <c r="BG420" s="130">
        <f>IF(N420="zákl. přenesená",J420,0)</f>
        <v>0</v>
      </c>
      <c r="BH420" s="130">
        <f>IF(N420="sníž. přenesená",J420,0)</f>
        <v>0</v>
      </c>
      <c r="BI420" s="130">
        <f>IF(N420="nulová",J420,0)</f>
        <v>0</v>
      </c>
      <c r="BJ420" s="17" t="s">
        <v>74</v>
      </c>
      <c r="BK420" s="130">
        <f>ROUND(I420*H420,2)</f>
        <v>0</v>
      </c>
      <c r="BL420" s="17" t="s">
        <v>132</v>
      </c>
      <c r="BM420" s="129" t="s">
        <v>837</v>
      </c>
    </row>
    <row r="421" spans="2:65" s="1" customFormat="1" ht="16.5" customHeight="1">
      <c r="B421" s="29"/>
      <c r="C421" s="138" t="s">
        <v>838</v>
      </c>
      <c r="D421" s="138" t="s">
        <v>148</v>
      </c>
      <c r="E421" s="139" t="s">
        <v>839</v>
      </c>
      <c r="F421" s="140" t="s">
        <v>840</v>
      </c>
      <c r="G421" s="141" t="s">
        <v>273</v>
      </c>
      <c r="H421" s="142">
        <v>1</v>
      </c>
      <c r="I421" s="124"/>
      <c r="J421" s="143">
        <f>ROUND(I421*H421,2)</f>
        <v>0</v>
      </c>
      <c r="K421" s="140" t="s">
        <v>152</v>
      </c>
      <c r="L421" s="144"/>
      <c r="M421" s="145" t="s">
        <v>17</v>
      </c>
      <c r="N421" s="146" t="s">
        <v>37</v>
      </c>
      <c r="O421" s="127">
        <v>0</v>
      </c>
      <c r="P421" s="127">
        <f>O421*H421</f>
        <v>0</v>
      </c>
      <c r="Q421" s="127">
        <v>0.0022</v>
      </c>
      <c r="R421" s="127">
        <f>Q421*H421</f>
        <v>0.0022</v>
      </c>
      <c r="S421" s="127">
        <v>0</v>
      </c>
      <c r="T421" s="128">
        <f>S421*H421</f>
        <v>0</v>
      </c>
      <c r="AR421" s="129" t="s">
        <v>183</v>
      </c>
      <c r="AT421" s="129" t="s">
        <v>148</v>
      </c>
      <c r="AU421" s="129" t="s">
        <v>144</v>
      </c>
      <c r="AY421" s="17" t="s">
        <v>133</v>
      </c>
      <c r="BE421" s="130">
        <f>IF(N421="základní",J421,0)</f>
        <v>0</v>
      </c>
      <c r="BF421" s="130">
        <f>IF(N421="snížená",J421,0)</f>
        <v>0</v>
      </c>
      <c r="BG421" s="130">
        <f>IF(N421="zákl. přenesená",J421,0)</f>
        <v>0</v>
      </c>
      <c r="BH421" s="130">
        <f>IF(N421="sníž. přenesená",J421,0)</f>
        <v>0</v>
      </c>
      <c r="BI421" s="130">
        <f>IF(N421="nulová",J421,0)</f>
        <v>0</v>
      </c>
      <c r="BJ421" s="17" t="s">
        <v>74</v>
      </c>
      <c r="BK421" s="130">
        <f>ROUND(I421*H421,2)</f>
        <v>0</v>
      </c>
      <c r="BL421" s="17" t="s">
        <v>132</v>
      </c>
      <c r="BM421" s="129" t="s">
        <v>841</v>
      </c>
    </row>
    <row r="422" spans="2:65" s="1" customFormat="1" ht="24.2" customHeight="1">
      <c r="B422" s="29"/>
      <c r="C422" s="119" t="s">
        <v>842</v>
      </c>
      <c r="D422" s="119" t="s">
        <v>138</v>
      </c>
      <c r="E422" s="120" t="s">
        <v>843</v>
      </c>
      <c r="F422" s="121" t="s">
        <v>844</v>
      </c>
      <c r="G422" s="122" t="s">
        <v>273</v>
      </c>
      <c r="H422" s="123">
        <v>1</v>
      </c>
      <c r="I422" s="124"/>
      <c r="J422" s="124">
        <f>ROUND(I422*H422,2)</f>
        <v>0</v>
      </c>
      <c r="K422" s="121" t="s">
        <v>152</v>
      </c>
      <c r="L422" s="29"/>
      <c r="M422" s="125" t="s">
        <v>17</v>
      </c>
      <c r="N422" s="126" t="s">
        <v>37</v>
      </c>
      <c r="O422" s="127">
        <v>0.379</v>
      </c>
      <c r="P422" s="127">
        <f>O422*H422</f>
        <v>0.379</v>
      </c>
      <c r="Q422" s="127">
        <v>0</v>
      </c>
      <c r="R422" s="127">
        <f>Q422*H422</f>
        <v>0</v>
      </c>
      <c r="S422" s="127">
        <v>0</v>
      </c>
      <c r="T422" s="128">
        <f>S422*H422</f>
        <v>0</v>
      </c>
      <c r="AR422" s="129" t="s">
        <v>143</v>
      </c>
      <c r="AT422" s="129" t="s">
        <v>138</v>
      </c>
      <c r="AU422" s="129" t="s">
        <v>144</v>
      </c>
      <c r="AY422" s="17" t="s">
        <v>133</v>
      </c>
      <c r="BE422" s="130">
        <f>IF(N422="základní",J422,0)</f>
        <v>0</v>
      </c>
      <c r="BF422" s="130">
        <f>IF(N422="snížená",J422,0)</f>
        <v>0</v>
      </c>
      <c r="BG422" s="130">
        <f>IF(N422="zákl. přenesená",J422,0)</f>
        <v>0</v>
      </c>
      <c r="BH422" s="130">
        <f>IF(N422="sníž. přenesená",J422,0)</f>
        <v>0</v>
      </c>
      <c r="BI422" s="130">
        <f>IF(N422="nulová",J422,0)</f>
        <v>0</v>
      </c>
      <c r="BJ422" s="17" t="s">
        <v>74</v>
      </c>
      <c r="BK422" s="130">
        <f>ROUND(I422*H422,2)</f>
        <v>0</v>
      </c>
      <c r="BL422" s="17" t="s">
        <v>143</v>
      </c>
      <c r="BM422" s="129" t="s">
        <v>845</v>
      </c>
    </row>
    <row r="423" spans="2:47" s="1" customFormat="1" ht="12">
      <c r="B423" s="29"/>
      <c r="D423" s="147" t="s">
        <v>172</v>
      </c>
      <c r="F423" s="148" t="s">
        <v>846</v>
      </c>
      <c r="I423" s="124"/>
      <c r="L423" s="29"/>
      <c r="M423" s="149"/>
      <c r="T423" s="50"/>
      <c r="AT423" s="17" t="s">
        <v>172</v>
      </c>
      <c r="AU423" s="17" t="s">
        <v>144</v>
      </c>
    </row>
    <row r="424" spans="2:65" s="1" customFormat="1" ht="16.5" customHeight="1">
      <c r="B424" s="29"/>
      <c r="C424" s="138" t="s">
        <v>847</v>
      </c>
      <c r="D424" s="138" t="s">
        <v>148</v>
      </c>
      <c r="E424" s="139" t="s">
        <v>848</v>
      </c>
      <c r="F424" s="140" t="s">
        <v>849</v>
      </c>
      <c r="G424" s="141" t="s">
        <v>273</v>
      </c>
      <c r="H424" s="142">
        <v>1</v>
      </c>
      <c r="I424" s="124"/>
      <c r="J424" s="143">
        <f>ROUND(I424*H424,2)</f>
        <v>0</v>
      </c>
      <c r="K424" s="140" t="s">
        <v>152</v>
      </c>
      <c r="L424" s="144"/>
      <c r="M424" s="145" t="s">
        <v>17</v>
      </c>
      <c r="N424" s="146" t="s">
        <v>37</v>
      </c>
      <c r="O424" s="127">
        <v>0</v>
      </c>
      <c r="P424" s="127">
        <f>O424*H424</f>
        <v>0</v>
      </c>
      <c r="Q424" s="127">
        <v>0.0022</v>
      </c>
      <c r="R424" s="127">
        <f>Q424*H424</f>
        <v>0.0022</v>
      </c>
      <c r="S424" s="127">
        <v>0</v>
      </c>
      <c r="T424" s="128">
        <f>S424*H424</f>
        <v>0</v>
      </c>
      <c r="AR424" s="129" t="s">
        <v>153</v>
      </c>
      <c r="AT424" s="129" t="s">
        <v>148</v>
      </c>
      <c r="AU424" s="129" t="s">
        <v>144</v>
      </c>
      <c r="AY424" s="17" t="s">
        <v>133</v>
      </c>
      <c r="BE424" s="130">
        <f>IF(N424="základní",J424,0)</f>
        <v>0</v>
      </c>
      <c r="BF424" s="130">
        <f>IF(N424="snížená",J424,0)</f>
        <v>0</v>
      </c>
      <c r="BG424" s="130">
        <f>IF(N424="zákl. přenesená",J424,0)</f>
        <v>0</v>
      </c>
      <c r="BH424" s="130">
        <f>IF(N424="sníž. přenesená",J424,0)</f>
        <v>0</v>
      </c>
      <c r="BI424" s="130">
        <f>IF(N424="nulová",J424,0)</f>
        <v>0</v>
      </c>
      <c r="BJ424" s="17" t="s">
        <v>74</v>
      </c>
      <c r="BK424" s="130">
        <f>ROUND(I424*H424,2)</f>
        <v>0</v>
      </c>
      <c r="BL424" s="17" t="s">
        <v>143</v>
      </c>
      <c r="BM424" s="129" t="s">
        <v>850</v>
      </c>
    </row>
    <row r="425" spans="2:65" s="1" customFormat="1" ht="37.9" customHeight="1">
      <c r="B425" s="29"/>
      <c r="C425" s="119" t="s">
        <v>851</v>
      </c>
      <c r="D425" s="119" t="s">
        <v>138</v>
      </c>
      <c r="E425" s="120" t="s">
        <v>852</v>
      </c>
      <c r="F425" s="121" t="s">
        <v>853</v>
      </c>
      <c r="G425" s="122" t="s">
        <v>273</v>
      </c>
      <c r="H425" s="123">
        <v>2</v>
      </c>
      <c r="I425" s="124"/>
      <c r="J425" s="124">
        <f>ROUND(I425*H425,2)</f>
        <v>0</v>
      </c>
      <c r="K425" s="121" t="s">
        <v>152</v>
      </c>
      <c r="L425" s="29"/>
      <c r="M425" s="125" t="s">
        <v>17</v>
      </c>
      <c r="N425" s="126" t="s">
        <v>37</v>
      </c>
      <c r="O425" s="127">
        <v>0.6</v>
      </c>
      <c r="P425" s="127">
        <f>O425*H425</f>
        <v>1.2</v>
      </c>
      <c r="Q425" s="127">
        <v>0</v>
      </c>
      <c r="R425" s="127">
        <f>Q425*H425</f>
        <v>0</v>
      </c>
      <c r="S425" s="127">
        <v>0</v>
      </c>
      <c r="T425" s="128">
        <f>S425*H425</f>
        <v>0</v>
      </c>
      <c r="AR425" s="129" t="s">
        <v>143</v>
      </c>
      <c r="AT425" s="129" t="s">
        <v>138</v>
      </c>
      <c r="AU425" s="129" t="s">
        <v>144</v>
      </c>
      <c r="AY425" s="17" t="s">
        <v>133</v>
      </c>
      <c r="BE425" s="130">
        <f>IF(N425="základní",J425,0)</f>
        <v>0</v>
      </c>
      <c r="BF425" s="130">
        <f>IF(N425="snížená",J425,0)</f>
        <v>0</v>
      </c>
      <c r="BG425" s="130">
        <f>IF(N425="zákl. přenesená",J425,0)</f>
        <v>0</v>
      </c>
      <c r="BH425" s="130">
        <f>IF(N425="sníž. přenesená",J425,0)</f>
        <v>0</v>
      </c>
      <c r="BI425" s="130">
        <f>IF(N425="nulová",J425,0)</f>
        <v>0</v>
      </c>
      <c r="BJ425" s="17" t="s">
        <v>74</v>
      </c>
      <c r="BK425" s="130">
        <f>ROUND(I425*H425,2)</f>
        <v>0</v>
      </c>
      <c r="BL425" s="17" t="s">
        <v>143</v>
      </c>
      <c r="BM425" s="129" t="s">
        <v>854</v>
      </c>
    </row>
    <row r="426" spans="2:47" s="1" customFormat="1" ht="12">
      <c r="B426" s="29"/>
      <c r="D426" s="147" t="s">
        <v>172</v>
      </c>
      <c r="F426" s="148" t="s">
        <v>855</v>
      </c>
      <c r="I426" s="124"/>
      <c r="L426" s="29"/>
      <c r="M426" s="149"/>
      <c r="T426" s="50"/>
      <c r="AT426" s="17" t="s">
        <v>172</v>
      </c>
      <c r="AU426" s="17" t="s">
        <v>144</v>
      </c>
    </row>
    <row r="427" spans="2:65" s="1" customFormat="1" ht="16.5" customHeight="1">
      <c r="B427" s="29"/>
      <c r="C427" s="138" t="s">
        <v>856</v>
      </c>
      <c r="D427" s="138" t="s">
        <v>148</v>
      </c>
      <c r="E427" s="139" t="s">
        <v>857</v>
      </c>
      <c r="F427" s="140" t="s">
        <v>858</v>
      </c>
      <c r="G427" s="141" t="s">
        <v>273</v>
      </c>
      <c r="H427" s="142">
        <v>2</v>
      </c>
      <c r="I427" s="124"/>
      <c r="J427" s="143">
        <f>ROUND(I427*H427,2)</f>
        <v>0</v>
      </c>
      <c r="K427" s="140" t="s">
        <v>17</v>
      </c>
      <c r="L427" s="144"/>
      <c r="M427" s="145" t="s">
        <v>17</v>
      </c>
      <c r="N427" s="146" t="s">
        <v>37</v>
      </c>
      <c r="O427" s="127">
        <v>0</v>
      </c>
      <c r="P427" s="127">
        <f>O427*H427</f>
        <v>0</v>
      </c>
      <c r="Q427" s="127">
        <v>0</v>
      </c>
      <c r="R427" s="127">
        <f>Q427*H427</f>
        <v>0</v>
      </c>
      <c r="S427" s="127">
        <v>0</v>
      </c>
      <c r="T427" s="128">
        <f>S427*H427</f>
        <v>0</v>
      </c>
      <c r="AR427" s="129" t="s">
        <v>153</v>
      </c>
      <c r="AT427" s="129" t="s">
        <v>148</v>
      </c>
      <c r="AU427" s="129" t="s">
        <v>144</v>
      </c>
      <c r="AY427" s="17" t="s">
        <v>133</v>
      </c>
      <c r="BE427" s="130">
        <f>IF(N427="základní",J427,0)</f>
        <v>0</v>
      </c>
      <c r="BF427" s="130">
        <f>IF(N427="snížená",J427,0)</f>
        <v>0</v>
      </c>
      <c r="BG427" s="130">
        <f>IF(N427="zákl. přenesená",J427,0)</f>
        <v>0</v>
      </c>
      <c r="BH427" s="130">
        <f>IF(N427="sníž. přenesená",J427,0)</f>
        <v>0</v>
      </c>
      <c r="BI427" s="130">
        <f>IF(N427="nulová",J427,0)</f>
        <v>0</v>
      </c>
      <c r="BJ427" s="17" t="s">
        <v>74</v>
      </c>
      <c r="BK427" s="130">
        <f>ROUND(I427*H427,2)</f>
        <v>0</v>
      </c>
      <c r="BL427" s="17" t="s">
        <v>143</v>
      </c>
      <c r="BM427" s="129" t="s">
        <v>859</v>
      </c>
    </row>
    <row r="428" spans="2:65" s="1" customFormat="1" ht="37.9" customHeight="1">
      <c r="B428" s="29"/>
      <c r="C428" s="119" t="s">
        <v>860</v>
      </c>
      <c r="D428" s="119" t="s">
        <v>138</v>
      </c>
      <c r="E428" s="120" t="s">
        <v>861</v>
      </c>
      <c r="F428" s="121" t="s">
        <v>862</v>
      </c>
      <c r="G428" s="122" t="s">
        <v>273</v>
      </c>
      <c r="H428" s="123">
        <v>2</v>
      </c>
      <c r="I428" s="124"/>
      <c r="J428" s="124">
        <f>ROUND(I428*H428,2)</f>
        <v>0</v>
      </c>
      <c r="K428" s="121" t="s">
        <v>152</v>
      </c>
      <c r="L428" s="29"/>
      <c r="M428" s="125" t="s">
        <v>17</v>
      </c>
      <c r="N428" s="126" t="s">
        <v>37</v>
      </c>
      <c r="O428" s="127">
        <v>0.54</v>
      </c>
      <c r="P428" s="127">
        <f>O428*H428</f>
        <v>1.08</v>
      </c>
      <c r="Q428" s="127">
        <v>0</v>
      </c>
      <c r="R428" s="127">
        <f>Q428*H428</f>
        <v>0</v>
      </c>
      <c r="S428" s="127">
        <v>0</v>
      </c>
      <c r="T428" s="128">
        <f>S428*H428</f>
        <v>0</v>
      </c>
      <c r="AR428" s="129" t="s">
        <v>143</v>
      </c>
      <c r="AT428" s="129" t="s">
        <v>138</v>
      </c>
      <c r="AU428" s="129" t="s">
        <v>144</v>
      </c>
      <c r="AY428" s="17" t="s">
        <v>133</v>
      </c>
      <c r="BE428" s="130">
        <f>IF(N428="základní",J428,0)</f>
        <v>0</v>
      </c>
      <c r="BF428" s="130">
        <f>IF(N428="snížená",J428,0)</f>
        <v>0</v>
      </c>
      <c r="BG428" s="130">
        <f>IF(N428="zákl. přenesená",J428,0)</f>
        <v>0</v>
      </c>
      <c r="BH428" s="130">
        <f>IF(N428="sníž. přenesená",J428,0)</f>
        <v>0</v>
      </c>
      <c r="BI428" s="130">
        <f>IF(N428="nulová",J428,0)</f>
        <v>0</v>
      </c>
      <c r="BJ428" s="17" t="s">
        <v>74</v>
      </c>
      <c r="BK428" s="130">
        <f>ROUND(I428*H428,2)</f>
        <v>0</v>
      </c>
      <c r="BL428" s="17" t="s">
        <v>143</v>
      </c>
      <c r="BM428" s="129" t="s">
        <v>863</v>
      </c>
    </row>
    <row r="429" spans="2:47" s="1" customFormat="1" ht="12">
      <c r="B429" s="29"/>
      <c r="D429" s="147" t="s">
        <v>172</v>
      </c>
      <c r="F429" s="148" t="s">
        <v>864</v>
      </c>
      <c r="I429" s="124"/>
      <c r="L429" s="29"/>
      <c r="M429" s="149"/>
      <c r="T429" s="50"/>
      <c r="AT429" s="17" t="s">
        <v>172</v>
      </c>
      <c r="AU429" s="17" t="s">
        <v>144</v>
      </c>
    </row>
    <row r="430" spans="2:65" s="1" customFormat="1" ht="16.5" customHeight="1">
      <c r="B430" s="29"/>
      <c r="C430" s="138" t="s">
        <v>865</v>
      </c>
      <c r="D430" s="138" t="s">
        <v>148</v>
      </c>
      <c r="E430" s="139" t="s">
        <v>866</v>
      </c>
      <c r="F430" s="140" t="s">
        <v>858</v>
      </c>
      <c r="G430" s="141" t="s">
        <v>273</v>
      </c>
      <c r="H430" s="142">
        <v>2</v>
      </c>
      <c r="I430" s="124"/>
      <c r="J430" s="143">
        <f>ROUND(I430*H430,2)</f>
        <v>0</v>
      </c>
      <c r="K430" s="140" t="s">
        <v>17</v>
      </c>
      <c r="L430" s="144"/>
      <c r="M430" s="145" t="s">
        <v>17</v>
      </c>
      <c r="N430" s="146" t="s">
        <v>37</v>
      </c>
      <c r="O430" s="127">
        <v>0</v>
      </c>
      <c r="P430" s="127">
        <f>O430*H430</f>
        <v>0</v>
      </c>
      <c r="Q430" s="127">
        <v>0</v>
      </c>
      <c r="R430" s="127">
        <f>Q430*H430</f>
        <v>0</v>
      </c>
      <c r="S430" s="127">
        <v>0</v>
      </c>
      <c r="T430" s="128">
        <f>S430*H430</f>
        <v>0</v>
      </c>
      <c r="AR430" s="129" t="s">
        <v>153</v>
      </c>
      <c r="AT430" s="129" t="s">
        <v>148</v>
      </c>
      <c r="AU430" s="129" t="s">
        <v>144</v>
      </c>
      <c r="AY430" s="17" t="s">
        <v>133</v>
      </c>
      <c r="BE430" s="130">
        <f>IF(N430="základní",J430,0)</f>
        <v>0</v>
      </c>
      <c r="BF430" s="130">
        <f>IF(N430="snížená",J430,0)</f>
        <v>0</v>
      </c>
      <c r="BG430" s="130">
        <f>IF(N430="zákl. přenesená",J430,0)</f>
        <v>0</v>
      </c>
      <c r="BH430" s="130">
        <f>IF(N430="sníž. přenesená",J430,0)</f>
        <v>0</v>
      </c>
      <c r="BI430" s="130">
        <f>IF(N430="nulová",J430,0)</f>
        <v>0</v>
      </c>
      <c r="BJ430" s="17" t="s">
        <v>74</v>
      </c>
      <c r="BK430" s="130">
        <f>ROUND(I430*H430,2)</f>
        <v>0</v>
      </c>
      <c r="BL430" s="17" t="s">
        <v>143</v>
      </c>
      <c r="BM430" s="129" t="s">
        <v>867</v>
      </c>
    </row>
    <row r="431" spans="2:65" s="1" customFormat="1" ht="33" customHeight="1">
      <c r="B431" s="29"/>
      <c r="C431" s="119" t="s">
        <v>868</v>
      </c>
      <c r="D431" s="119" t="s">
        <v>138</v>
      </c>
      <c r="E431" s="120" t="s">
        <v>869</v>
      </c>
      <c r="F431" s="121" t="s">
        <v>870</v>
      </c>
      <c r="G431" s="122" t="s">
        <v>273</v>
      </c>
      <c r="H431" s="123">
        <v>1</v>
      </c>
      <c r="I431" s="124"/>
      <c r="J431" s="124">
        <f>ROUND(I431*H431,2)</f>
        <v>0</v>
      </c>
      <c r="K431" s="121" t="s">
        <v>152</v>
      </c>
      <c r="L431" s="29"/>
      <c r="M431" s="125" t="s">
        <v>17</v>
      </c>
      <c r="N431" s="126" t="s">
        <v>37</v>
      </c>
      <c r="O431" s="127">
        <v>0.21</v>
      </c>
      <c r="P431" s="127">
        <f>O431*H431</f>
        <v>0.21</v>
      </c>
      <c r="Q431" s="127">
        <v>0</v>
      </c>
      <c r="R431" s="127">
        <f>Q431*H431</f>
        <v>0</v>
      </c>
      <c r="S431" s="127">
        <v>0</v>
      </c>
      <c r="T431" s="128">
        <f>S431*H431</f>
        <v>0</v>
      </c>
      <c r="AR431" s="129" t="s">
        <v>143</v>
      </c>
      <c r="AT431" s="129" t="s">
        <v>138</v>
      </c>
      <c r="AU431" s="129" t="s">
        <v>144</v>
      </c>
      <c r="AY431" s="17" t="s">
        <v>133</v>
      </c>
      <c r="BE431" s="130">
        <f>IF(N431="základní",J431,0)</f>
        <v>0</v>
      </c>
      <c r="BF431" s="130">
        <f>IF(N431="snížená",J431,0)</f>
        <v>0</v>
      </c>
      <c r="BG431" s="130">
        <f>IF(N431="zákl. přenesená",J431,0)</f>
        <v>0</v>
      </c>
      <c r="BH431" s="130">
        <f>IF(N431="sníž. přenesená",J431,0)</f>
        <v>0</v>
      </c>
      <c r="BI431" s="130">
        <f>IF(N431="nulová",J431,0)</f>
        <v>0</v>
      </c>
      <c r="BJ431" s="17" t="s">
        <v>74</v>
      </c>
      <c r="BK431" s="130">
        <f>ROUND(I431*H431,2)</f>
        <v>0</v>
      </c>
      <c r="BL431" s="17" t="s">
        <v>143</v>
      </c>
      <c r="BM431" s="129" t="s">
        <v>871</v>
      </c>
    </row>
    <row r="432" spans="2:47" s="1" customFormat="1" ht="12">
      <c r="B432" s="29"/>
      <c r="D432" s="147" t="s">
        <v>172</v>
      </c>
      <c r="F432" s="148" t="s">
        <v>872</v>
      </c>
      <c r="I432" s="124"/>
      <c r="L432" s="29"/>
      <c r="M432" s="149"/>
      <c r="T432" s="50"/>
      <c r="AT432" s="17" t="s">
        <v>172</v>
      </c>
      <c r="AU432" s="17" t="s">
        <v>144</v>
      </c>
    </row>
    <row r="433" spans="2:65" s="1" customFormat="1" ht="16.5" customHeight="1">
      <c r="B433" s="29"/>
      <c r="C433" s="138" t="s">
        <v>873</v>
      </c>
      <c r="D433" s="138" t="s">
        <v>148</v>
      </c>
      <c r="E433" s="139" t="s">
        <v>874</v>
      </c>
      <c r="F433" s="140" t="s">
        <v>875</v>
      </c>
      <c r="G433" s="141" t="s">
        <v>141</v>
      </c>
      <c r="H433" s="142">
        <v>1.08</v>
      </c>
      <c r="I433" s="124"/>
      <c r="J433" s="143">
        <f>ROUND(I433*H433,2)</f>
        <v>0</v>
      </c>
      <c r="K433" s="140" t="s">
        <v>17</v>
      </c>
      <c r="L433" s="144"/>
      <c r="M433" s="145" t="s">
        <v>17</v>
      </c>
      <c r="N433" s="146" t="s">
        <v>37</v>
      </c>
      <c r="O433" s="127">
        <v>0</v>
      </c>
      <c r="P433" s="127">
        <f>O433*H433</f>
        <v>0</v>
      </c>
      <c r="Q433" s="127">
        <v>0</v>
      </c>
      <c r="R433" s="127">
        <f>Q433*H433</f>
        <v>0</v>
      </c>
      <c r="S433" s="127">
        <v>0</v>
      </c>
      <c r="T433" s="128">
        <f>S433*H433</f>
        <v>0</v>
      </c>
      <c r="AR433" s="129" t="s">
        <v>153</v>
      </c>
      <c r="AT433" s="129" t="s">
        <v>148</v>
      </c>
      <c r="AU433" s="129" t="s">
        <v>144</v>
      </c>
      <c r="AY433" s="17" t="s">
        <v>133</v>
      </c>
      <c r="BE433" s="130">
        <f>IF(N433="základní",J433,0)</f>
        <v>0</v>
      </c>
      <c r="BF433" s="130">
        <f>IF(N433="snížená",J433,0)</f>
        <v>0</v>
      </c>
      <c r="BG433" s="130">
        <f>IF(N433="zákl. přenesená",J433,0)</f>
        <v>0</v>
      </c>
      <c r="BH433" s="130">
        <f>IF(N433="sníž. přenesená",J433,0)</f>
        <v>0</v>
      </c>
      <c r="BI433" s="130">
        <f>IF(N433="nulová",J433,0)</f>
        <v>0</v>
      </c>
      <c r="BJ433" s="17" t="s">
        <v>74</v>
      </c>
      <c r="BK433" s="130">
        <f>ROUND(I433*H433,2)</f>
        <v>0</v>
      </c>
      <c r="BL433" s="17" t="s">
        <v>143</v>
      </c>
      <c r="BM433" s="129" t="s">
        <v>876</v>
      </c>
    </row>
    <row r="434" spans="2:51" s="12" customFormat="1" ht="12">
      <c r="B434" s="131"/>
      <c r="D434" s="132" t="s">
        <v>146</v>
      </c>
      <c r="E434" s="133" t="s">
        <v>17</v>
      </c>
      <c r="F434" s="134" t="s">
        <v>877</v>
      </c>
      <c r="H434" s="135">
        <v>1.08</v>
      </c>
      <c r="I434" s="124"/>
      <c r="L434" s="131"/>
      <c r="M434" s="136"/>
      <c r="T434" s="137"/>
      <c r="AT434" s="133" t="s">
        <v>146</v>
      </c>
      <c r="AU434" s="133" t="s">
        <v>144</v>
      </c>
      <c r="AV434" s="12" t="s">
        <v>76</v>
      </c>
      <c r="AW434" s="12" t="s">
        <v>28</v>
      </c>
      <c r="AX434" s="12" t="s">
        <v>74</v>
      </c>
      <c r="AY434" s="133" t="s">
        <v>133</v>
      </c>
    </row>
    <row r="435" spans="2:65" s="1" customFormat="1" ht="21.75" customHeight="1">
      <c r="B435" s="29"/>
      <c r="C435" s="119" t="s">
        <v>878</v>
      </c>
      <c r="D435" s="119" t="s">
        <v>138</v>
      </c>
      <c r="E435" s="120" t="s">
        <v>879</v>
      </c>
      <c r="F435" s="121" t="s">
        <v>880</v>
      </c>
      <c r="G435" s="122" t="s">
        <v>223</v>
      </c>
      <c r="H435" s="123">
        <v>2.4</v>
      </c>
      <c r="I435" s="124"/>
      <c r="J435" s="124">
        <f>ROUND(I435*H435,2)</f>
        <v>0</v>
      </c>
      <c r="K435" s="121" t="s">
        <v>152</v>
      </c>
      <c r="L435" s="29"/>
      <c r="M435" s="125" t="s">
        <v>17</v>
      </c>
      <c r="N435" s="126" t="s">
        <v>37</v>
      </c>
      <c r="O435" s="127">
        <v>0.07</v>
      </c>
      <c r="P435" s="127">
        <f>O435*H435</f>
        <v>0.168</v>
      </c>
      <c r="Q435" s="127">
        <v>0</v>
      </c>
      <c r="R435" s="127">
        <f>Q435*H435</f>
        <v>0</v>
      </c>
      <c r="S435" s="127">
        <v>0</v>
      </c>
      <c r="T435" s="128">
        <f>S435*H435</f>
        <v>0</v>
      </c>
      <c r="AR435" s="129" t="s">
        <v>143</v>
      </c>
      <c r="AT435" s="129" t="s">
        <v>138</v>
      </c>
      <c r="AU435" s="129" t="s">
        <v>144</v>
      </c>
      <c r="AY435" s="17" t="s">
        <v>133</v>
      </c>
      <c r="BE435" s="130">
        <f>IF(N435="základní",J435,0)</f>
        <v>0</v>
      </c>
      <c r="BF435" s="130">
        <f>IF(N435="snížená",J435,0)</f>
        <v>0</v>
      </c>
      <c r="BG435" s="130">
        <f>IF(N435="zákl. přenesená",J435,0)</f>
        <v>0</v>
      </c>
      <c r="BH435" s="130">
        <f>IF(N435="sníž. přenesená",J435,0)</f>
        <v>0</v>
      </c>
      <c r="BI435" s="130">
        <f>IF(N435="nulová",J435,0)</f>
        <v>0</v>
      </c>
      <c r="BJ435" s="17" t="s">
        <v>74</v>
      </c>
      <c r="BK435" s="130">
        <f>ROUND(I435*H435,2)</f>
        <v>0</v>
      </c>
      <c r="BL435" s="17" t="s">
        <v>143</v>
      </c>
      <c r="BM435" s="129" t="s">
        <v>881</v>
      </c>
    </row>
    <row r="436" spans="2:47" s="1" customFormat="1" ht="12">
      <c r="B436" s="29"/>
      <c r="D436" s="147" t="s">
        <v>172</v>
      </c>
      <c r="F436" s="148" t="s">
        <v>882</v>
      </c>
      <c r="I436" s="124"/>
      <c r="L436" s="29"/>
      <c r="M436" s="149"/>
      <c r="T436" s="50"/>
      <c r="AT436" s="17" t="s">
        <v>172</v>
      </c>
      <c r="AU436" s="17" t="s">
        <v>144</v>
      </c>
    </row>
    <row r="437" spans="2:51" s="12" customFormat="1" ht="12">
      <c r="B437" s="131"/>
      <c r="D437" s="132" t="s">
        <v>146</v>
      </c>
      <c r="E437" s="133" t="s">
        <v>17</v>
      </c>
      <c r="F437" s="134" t="s">
        <v>883</v>
      </c>
      <c r="H437" s="135">
        <v>2.4</v>
      </c>
      <c r="I437" s="124"/>
      <c r="L437" s="131"/>
      <c r="M437" s="136"/>
      <c r="T437" s="137"/>
      <c r="AT437" s="133" t="s">
        <v>146</v>
      </c>
      <c r="AU437" s="133" t="s">
        <v>144</v>
      </c>
      <c r="AV437" s="12" t="s">
        <v>76</v>
      </c>
      <c r="AW437" s="12" t="s">
        <v>28</v>
      </c>
      <c r="AX437" s="12" t="s">
        <v>74</v>
      </c>
      <c r="AY437" s="133" t="s">
        <v>133</v>
      </c>
    </row>
    <row r="438" spans="2:65" s="1" customFormat="1" ht="16.5" customHeight="1">
      <c r="B438" s="29"/>
      <c r="C438" s="138" t="s">
        <v>884</v>
      </c>
      <c r="D438" s="138" t="s">
        <v>148</v>
      </c>
      <c r="E438" s="139" t="s">
        <v>885</v>
      </c>
      <c r="F438" s="140" t="s">
        <v>886</v>
      </c>
      <c r="G438" s="141" t="s">
        <v>223</v>
      </c>
      <c r="H438" s="142">
        <v>2.4</v>
      </c>
      <c r="I438" s="124"/>
      <c r="J438" s="143">
        <f>ROUND(I438*H438,2)</f>
        <v>0</v>
      </c>
      <c r="K438" s="140" t="s">
        <v>17</v>
      </c>
      <c r="L438" s="144"/>
      <c r="M438" s="145" t="s">
        <v>17</v>
      </c>
      <c r="N438" s="146" t="s">
        <v>37</v>
      </c>
      <c r="O438" s="127">
        <v>0</v>
      </c>
      <c r="P438" s="127">
        <f>O438*H438</f>
        <v>0</v>
      </c>
      <c r="Q438" s="127">
        <v>0</v>
      </c>
      <c r="R438" s="127">
        <f>Q438*H438</f>
        <v>0</v>
      </c>
      <c r="S438" s="127">
        <v>0</v>
      </c>
      <c r="T438" s="128">
        <f>S438*H438</f>
        <v>0</v>
      </c>
      <c r="AR438" s="129" t="s">
        <v>153</v>
      </c>
      <c r="AT438" s="129" t="s">
        <v>148</v>
      </c>
      <c r="AU438" s="129" t="s">
        <v>144</v>
      </c>
      <c r="AY438" s="17" t="s">
        <v>133</v>
      </c>
      <c r="BE438" s="130">
        <f>IF(N438="základní",J438,0)</f>
        <v>0</v>
      </c>
      <c r="BF438" s="130">
        <f>IF(N438="snížená",J438,0)</f>
        <v>0</v>
      </c>
      <c r="BG438" s="130">
        <f>IF(N438="zákl. přenesená",J438,0)</f>
        <v>0</v>
      </c>
      <c r="BH438" s="130">
        <f>IF(N438="sníž. přenesená",J438,0)</f>
        <v>0</v>
      </c>
      <c r="BI438" s="130">
        <f>IF(N438="nulová",J438,0)</f>
        <v>0</v>
      </c>
      <c r="BJ438" s="17" t="s">
        <v>74</v>
      </c>
      <c r="BK438" s="130">
        <f>ROUND(I438*H438,2)</f>
        <v>0</v>
      </c>
      <c r="BL438" s="17" t="s">
        <v>143</v>
      </c>
      <c r="BM438" s="129" t="s">
        <v>887</v>
      </c>
    </row>
    <row r="439" spans="2:65" s="1" customFormat="1" ht="44.25" customHeight="1">
      <c r="B439" s="29"/>
      <c r="C439" s="119" t="s">
        <v>888</v>
      </c>
      <c r="D439" s="119" t="s">
        <v>138</v>
      </c>
      <c r="E439" s="120" t="s">
        <v>889</v>
      </c>
      <c r="F439" s="121" t="s">
        <v>890</v>
      </c>
      <c r="G439" s="122" t="s">
        <v>151</v>
      </c>
      <c r="H439" s="123">
        <v>0.319</v>
      </c>
      <c r="I439" s="124"/>
      <c r="J439" s="124">
        <f>ROUND(I439*H439,2)</f>
        <v>0</v>
      </c>
      <c r="K439" s="121" t="s">
        <v>142</v>
      </c>
      <c r="L439" s="29"/>
      <c r="M439" s="125" t="s">
        <v>17</v>
      </c>
      <c r="N439" s="126" t="s">
        <v>37</v>
      </c>
      <c r="O439" s="127">
        <v>2.255</v>
      </c>
      <c r="P439" s="127">
        <f>O439*H439</f>
        <v>0.719345</v>
      </c>
      <c r="Q439" s="127">
        <v>0</v>
      </c>
      <c r="R439" s="127">
        <f>Q439*H439</f>
        <v>0</v>
      </c>
      <c r="S439" s="127">
        <v>0</v>
      </c>
      <c r="T439" s="128">
        <f>S439*H439</f>
        <v>0</v>
      </c>
      <c r="AR439" s="129" t="s">
        <v>143</v>
      </c>
      <c r="AT439" s="129" t="s">
        <v>138</v>
      </c>
      <c r="AU439" s="129" t="s">
        <v>144</v>
      </c>
      <c r="AY439" s="17" t="s">
        <v>133</v>
      </c>
      <c r="BE439" s="130">
        <f>IF(N439="základní",J439,0)</f>
        <v>0</v>
      </c>
      <c r="BF439" s="130">
        <f>IF(N439="snížená",J439,0)</f>
        <v>0</v>
      </c>
      <c r="BG439" s="130">
        <f>IF(N439="zákl. přenesená",J439,0)</f>
        <v>0</v>
      </c>
      <c r="BH439" s="130">
        <f>IF(N439="sníž. přenesená",J439,0)</f>
        <v>0</v>
      </c>
      <c r="BI439" s="130">
        <f>IF(N439="nulová",J439,0)</f>
        <v>0</v>
      </c>
      <c r="BJ439" s="17" t="s">
        <v>74</v>
      </c>
      <c r="BK439" s="130">
        <f>ROUND(I439*H439,2)</f>
        <v>0</v>
      </c>
      <c r="BL439" s="17" t="s">
        <v>143</v>
      </c>
      <c r="BM439" s="129" t="s">
        <v>891</v>
      </c>
    </row>
    <row r="440" spans="2:63" s="11" customFormat="1" ht="20.85" customHeight="1">
      <c r="B440" s="108"/>
      <c r="D440" s="109" t="s">
        <v>65</v>
      </c>
      <c r="E440" s="117" t="s">
        <v>892</v>
      </c>
      <c r="F440" s="117" t="s">
        <v>893</v>
      </c>
      <c r="I440" s="124"/>
      <c r="J440" s="118">
        <f>BK440</f>
        <v>0</v>
      </c>
      <c r="L440" s="108"/>
      <c r="M440" s="112"/>
      <c r="P440" s="113">
        <f>SUM(P441:P462)</f>
        <v>47.643162999999994</v>
      </c>
      <c r="R440" s="113">
        <f>SUM(R441:R462)</f>
        <v>1.1692850000000001</v>
      </c>
      <c r="T440" s="114">
        <f>SUM(T441:T462)</f>
        <v>0</v>
      </c>
      <c r="AR440" s="109" t="s">
        <v>76</v>
      </c>
      <c r="AT440" s="115" t="s">
        <v>65</v>
      </c>
      <c r="AU440" s="115" t="s">
        <v>76</v>
      </c>
      <c r="AY440" s="109" t="s">
        <v>133</v>
      </c>
      <c r="BK440" s="116">
        <f>SUM(BK441:BK462)</f>
        <v>0</v>
      </c>
    </row>
    <row r="441" spans="2:65" s="1" customFormat="1" ht="24.2" customHeight="1">
      <c r="B441" s="29"/>
      <c r="C441" s="119" t="s">
        <v>894</v>
      </c>
      <c r="D441" s="119" t="s">
        <v>138</v>
      </c>
      <c r="E441" s="120" t="s">
        <v>895</v>
      </c>
      <c r="F441" s="121" t="s">
        <v>896</v>
      </c>
      <c r="G441" s="122" t="s">
        <v>141</v>
      </c>
      <c r="H441" s="123">
        <v>40.283</v>
      </c>
      <c r="I441" s="124"/>
      <c r="J441" s="124">
        <f>ROUND(I441*H441,2)</f>
        <v>0</v>
      </c>
      <c r="K441" s="121" t="s">
        <v>152</v>
      </c>
      <c r="L441" s="29"/>
      <c r="M441" s="125" t="s">
        <v>17</v>
      </c>
      <c r="N441" s="126" t="s">
        <v>37</v>
      </c>
      <c r="O441" s="127">
        <v>0.044</v>
      </c>
      <c r="P441" s="127">
        <f>O441*H441</f>
        <v>1.772452</v>
      </c>
      <c r="Q441" s="127">
        <v>0.0003</v>
      </c>
      <c r="R441" s="127">
        <f>Q441*H441</f>
        <v>0.012084899999999999</v>
      </c>
      <c r="S441" s="127">
        <v>0</v>
      </c>
      <c r="T441" s="128">
        <f>S441*H441</f>
        <v>0</v>
      </c>
      <c r="AR441" s="129" t="s">
        <v>143</v>
      </c>
      <c r="AT441" s="129" t="s">
        <v>138</v>
      </c>
      <c r="AU441" s="129" t="s">
        <v>144</v>
      </c>
      <c r="AY441" s="17" t="s">
        <v>133</v>
      </c>
      <c r="BE441" s="130">
        <f>IF(N441="základní",J441,0)</f>
        <v>0</v>
      </c>
      <c r="BF441" s="130">
        <f>IF(N441="snížená",J441,0)</f>
        <v>0</v>
      </c>
      <c r="BG441" s="130">
        <f>IF(N441="zákl. přenesená",J441,0)</f>
        <v>0</v>
      </c>
      <c r="BH441" s="130">
        <f>IF(N441="sníž. přenesená",J441,0)</f>
        <v>0</v>
      </c>
      <c r="BI441" s="130">
        <f>IF(N441="nulová",J441,0)</f>
        <v>0</v>
      </c>
      <c r="BJ441" s="17" t="s">
        <v>74</v>
      </c>
      <c r="BK441" s="130">
        <f>ROUND(I441*H441,2)</f>
        <v>0</v>
      </c>
      <c r="BL441" s="17" t="s">
        <v>143</v>
      </c>
      <c r="BM441" s="129" t="s">
        <v>897</v>
      </c>
    </row>
    <row r="442" spans="2:47" s="1" customFormat="1" ht="12">
      <c r="B442" s="29"/>
      <c r="D442" s="147" t="s">
        <v>172</v>
      </c>
      <c r="F442" s="148" t="s">
        <v>898</v>
      </c>
      <c r="I442" s="124"/>
      <c r="L442" s="29"/>
      <c r="M442" s="149"/>
      <c r="T442" s="50"/>
      <c r="AT442" s="17" t="s">
        <v>172</v>
      </c>
      <c r="AU442" s="17" t="s">
        <v>144</v>
      </c>
    </row>
    <row r="443" spans="2:51" s="12" customFormat="1" ht="12">
      <c r="B443" s="131"/>
      <c r="D443" s="132" t="s">
        <v>146</v>
      </c>
      <c r="E443" s="133" t="s">
        <v>17</v>
      </c>
      <c r="F443" s="134" t="s">
        <v>899</v>
      </c>
      <c r="H443" s="135">
        <v>40.283</v>
      </c>
      <c r="I443" s="124"/>
      <c r="L443" s="131"/>
      <c r="M443" s="136"/>
      <c r="T443" s="137"/>
      <c r="AT443" s="133" t="s">
        <v>146</v>
      </c>
      <c r="AU443" s="133" t="s">
        <v>144</v>
      </c>
      <c r="AV443" s="12" t="s">
        <v>76</v>
      </c>
      <c r="AW443" s="12" t="s">
        <v>28</v>
      </c>
      <c r="AX443" s="12" t="s">
        <v>74</v>
      </c>
      <c r="AY443" s="133" t="s">
        <v>133</v>
      </c>
    </row>
    <row r="444" spans="2:65" s="1" customFormat="1" ht="37.9" customHeight="1">
      <c r="B444" s="29"/>
      <c r="C444" s="119" t="s">
        <v>900</v>
      </c>
      <c r="D444" s="119" t="s">
        <v>138</v>
      </c>
      <c r="E444" s="120" t="s">
        <v>901</v>
      </c>
      <c r="F444" s="121" t="s">
        <v>902</v>
      </c>
      <c r="G444" s="122" t="s">
        <v>223</v>
      </c>
      <c r="H444" s="123">
        <v>24.5</v>
      </c>
      <c r="I444" s="124"/>
      <c r="J444" s="124">
        <f>ROUND(I444*H444,2)</f>
        <v>0</v>
      </c>
      <c r="K444" s="121" t="s">
        <v>152</v>
      </c>
      <c r="L444" s="29"/>
      <c r="M444" s="125" t="s">
        <v>17</v>
      </c>
      <c r="N444" s="126" t="s">
        <v>37</v>
      </c>
      <c r="O444" s="127">
        <v>0.058</v>
      </c>
      <c r="P444" s="127">
        <f>O444*H444</f>
        <v>1.421</v>
      </c>
      <c r="Q444" s="127">
        <v>0</v>
      </c>
      <c r="R444" s="127">
        <f>Q444*H444</f>
        <v>0</v>
      </c>
      <c r="S444" s="127">
        <v>0</v>
      </c>
      <c r="T444" s="128">
        <f>S444*H444</f>
        <v>0</v>
      </c>
      <c r="AR444" s="129" t="s">
        <v>143</v>
      </c>
      <c r="AT444" s="129" t="s">
        <v>138</v>
      </c>
      <c r="AU444" s="129" t="s">
        <v>144</v>
      </c>
      <c r="AY444" s="17" t="s">
        <v>133</v>
      </c>
      <c r="BE444" s="130">
        <f>IF(N444="základní",J444,0)</f>
        <v>0</v>
      </c>
      <c r="BF444" s="130">
        <f>IF(N444="snížená",J444,0)</f>
        <v>0</v>
      </c>
      <c r="BG444" s="130">
        <f>IF(N444="zákl. přenesená",J444,0)</f>
        <v>0</v>
      </c>
      <c r="BH444" s="130">
        <f>IF(N444="sníž. přenesená",J444,0)</f>
        <v>0</v>
      </c>
      <c r="BI444" s="130">
        <f>IF(N444="nulová",J444,0)</f>
        <v>0</v>
      </c>
      <c r="BJ444" s="17" t="s">
        <v>74</v>
      </c>
      <c r="BK444" s="130">
        <f>ROUND(I444*H444,2)</f>
        <v>0</v>
      </c>
      <c r="BL444" s="17" t="s">
        <v>143</v>
      </c>
      <c r="BM444" s="129" t="s">
        <v>903</v>
      </c>
    </row>
    <row r="445" spans="2:47" s="1" customFormat="1" ht="12">
      <c r="B445" s="29"/>
      <c r="D445" s="147" t="s">
        <v>172</v>
      </c>
      <c r="F445" s="148" t="s">
        <v>904</v>
      </c>
      <c r="I445" s="124"/>
      <c r="L445" s="29"/>
      <c r="M445" s="149"/>
      <c r="T445" s="50"/>
      <c r="AT445" s="17" t="s">
        <v>172</v>
      </c>
      <c r="AU445" s="17" t="s">
        <v>144</v>
      </c>
    </row>
    <row r="446" spans="2:51" s="12" customFormat="1" ht="22.5">
      <c r="B446" s="131"/>
      <c r="D446" s="132" t="s">
        <v>146</v>
      </c>
      <c r="E446" s="133" t="s">
        <v>17</v>
      </c>
      <c r="F446" s="134" t="s">
        <v>905</v>
      </c>
      <c r="H446" s="135">
        <v>24.5</v>
      </c>
      <c r="I446" s="124"/>
      <c r="L446" s="131"/>
      <c r="M446" s="136"/>
      <c r="T446" s="137"/>
      <c r="AT446" s="133" t="s">
        <v>146</v>
      </c>
      <c r="AU446" s="133" t="s">
        <v>144</v>
      </c>
      <c r="AV446" s="12" t="s">
        <v>76</v>
      </c>
      <c r="AW446" s="12" t="s">
        <v>28</v>
      </c>
      <c r="AX446" s="12" t="s">
        <v>74</v>
      </c>
      <c r="AY446" s="133" t="s">
        <v>133</v>
      </c>
    </row>
    <row r="447" spans="2:65" s="1" customFormat="1" ht="24.2" customHeight="1">
      <c r="B447" s="29"/>
      <c r="C447" s="119" t="s">
        <v>906</v>
      </c>
      <c r="D447" s="119" t="s">
        <v>138</v>
      </c>
      <c r="E447" s="120" t="s">
        <v>907</v>
      </c>
      <c r="F447" s="121" t="s">
        <v>908</v>
      </c>
      <c r="G447" s="122" t="s">
        <v>223</v>
      </c>
      <c r="H447" s="123">
        <v>26.4</v>
      </c>
      <c r="I447" s="124"/>
      <c r="J447" s="124">
        <f>ROUND(I447*H447,2)</f>
        <v>0</v>
      </c>
      <c r="K447" s="121" t="s">
        <v>152</v>
      </c>
      <c r="L447" s="29"/>
      <c r="M447" s="125" t="s">
        <v>17</v>
      </c>
      <c r="N447" s="126" t="s">
        <v>37</v>
      </c>
      <c r="O447" s="127">
        <v>0.161</v>
      </c>
      <c r="P447" s="127">
        <f>O447*H447</f>
        <v>4.2504</v>
      </c>
      <c r="Q447" s="127">
        <v>0.0003</v>
      </c>
      <c r="R447" s="127">
        <f>Q447*H447</f>
        <v>0.007919999999999998</v>
      </c>
      <c r="S447" s="127">
        <v>0</v>
      </c>
      <c r="T447" s="128">
        <f>S447*H447</f>
        <v>0</v>
      </c>
      <c r="AR447" s="129" t="s">
        <v>143</v>
      </c>
      <c r="AT447" s="129" t="s">
        <v>138</v>
      </c>
      <c r="AU447" s="129" t="s">
        <v>144</v>
      </c>
      <c r="AY447" s="17" t="s">
        <v>133</v>
      </c>
      <c r="BE447" s="130">
        <f>IF(N447="základní",J447,0)</f>
        <v>0</v>
      </c>
      <c r="BF447" s="130">
        <f>IF(N447="snížená",J447,0)</f>
        <v>0</v>
      </c>
      <c r="BG447" s="130">
        <f>IF(N447="zákl. přenesená",J447,0)</f>
        <v>0</v>
      </c>
      <c r="BH447" s="130">
        <f>IF(N447="sníž. přenesená",J447,0)</f>
        <v>0</v>
      </c>
      <c r="BI447" s="130">
        <f>IF(N447="nulová",J447,0)</f>
        <v>0</v>
      </c>
      <c r="BJ447" s="17" t="s">
        <v>74</v>
      </c>
      <c r="BK447" s="130">
        <f>ROUND(I447*H447,2)</f>
        <v>0</v>
      </c>
      <c r="BL447" s="17" t="s">
        <v>143</v>
      </c>
      <c r="BM447" s="129" t="s">
        <v>909</v>
      </c>
    </row>
    <row r="448" spans="2:47" s="1" customFormat="1" ht="12">
      <c r="B448" s="29"/>
      <c r="D448" s="147" t="s">
        <v>172</v>
      </c>
      <c r="F448" s="148" t="s">
        <v>910</v>
      </c>
      <c r="I448" s="124"/>
      <c r="L448" s="29"/>
      <c r="M448" s="149"/>
      <c r="T448" s="50"/>
      <c r="AT448" s="17" t="s">
        <v>172</v>
      </c>
      <c r="AU448" s="17" t="s">
        <v>144</v>
      </c>
    </row>
    <row r="449" spans="2:51" s="12" customFormat="1" ht="12">
      <c r="B449" s="131"/>
      <c r="D449" s="132" t="s">
        <v>146</v>
      </c>
      <c r="E449" s="133" t="s">
        <v>17</v>
      </c>
      <c r="F449" s="134" t="s">
        <v>911</v>
      </c>
      <c r="H449" s="135">
        <v>26.4</v>
      </c>
      <c r="I449" s="124"/>
      <c r="L449" s="131"/>
      <c r="M449" s="136"/>
      <c r="T449" s="137"/>
      <c r="AT449" s="133" t="s">
        <v>146</v>
      </c>
      <c r="AU449" s="133" t="s">
        <v>144</v>
      </c>
      <c r="AV449" s="12" t="s">
        <v>76</v>
      </c>
      <c r="AW449" s="12" t="s">
        <v>28</v>
      </c>
      <c r="AX449" s="12" t="s">
        <v>74</v>
      </c>
      <c r="AY449" s="133" t="s">
        <v>133</v>
      </c>
    </row>
    <row r="450" spans="2:65" s="1" customFormat="1" ht="33" customHeight="1">
      <c r="B450" s="29"/>
      <c r="C450" s="138" t="s">
        <v>912</v>
      </c>
      <c r="D450" s="138" t="s">
        <v>148</v>
      </c>
      <c r="E450" s="139" t="s">
        <v>913</v>
      </c>
      <c r="F450" s="140" t="s">
        <v>914</v>
      </c>
      <c r="G450" s="141" t="s">
        <v>141</v>
      </c>
      <c r="H450" s="142">
        <v>1.742</v>
      </c>
      <c r="I450" s="124"/>
      <c r="J450" s="143">
        <f>ROUND(I450*H450,2)</f>
        <v>0</v>
      </c>
      <c r="K450" s="140" t="s">
        <v>152</v>
      </c>
      <c r="L450" s="144"/>
      <c r="M450" s="145" t="s">
        <v>17</v>
      </c>
      <c r="N450" s="146" t="s">
        <v>37</v>
      </c>
      <c r="O450" s="127">
        <v>0</v>
      </c>
      <c r="P450" s="127">
        <f>O450*H450</f>
        <v>0</v>
      </c>
      <c r="Q450" s="127">
        <v>0.0192</v>
      </c>
      <c r="R450" s="127">
        <f>Q450*H450</f>
        <v>0.033446399999999994</v>
      </c>
      <c r="S450" s="127">
        <v>0</v>
      </c>
      <c r="T450" s="128">
        <f>S450*H450</f>
        <v>0</v>
      </c>
      <c r="AR450" s="129" t="s">
        <v>153</v>
      </c>
      <c r="AT450" s="129" t="s">
        <v>148</v>
      </c>
      <c r="AU450" s="129" t="s">
        <v>144</v>
      </c>
      <c r="AY450" s="17" t="s">
        <v>133</v>
      </c>
      <c r="BE450" s="130">
        <f>IF(N450="základní",J450,0)</f>
        <v>0</v>
      </c>
      <c r="BF450" s="130">
        <f>IF(N450="snížená",J450,0)</f>
        <v>0</v>
      </c>
      <c r="BG450" s="130">
        <f>IF(N450="zákl. přenesená",J450,0)</f>
        <v>0</v>
      </c>
      <c r="BH450" s="130">
        <f>IF(N450="sníž. přenesená",J450,0)</f>
        <v>0</v>
      </c>
      <c r="BI450" s="130">
        <f>IF(N450="nulová",J450,0)</f>
        <v>0</v>
      </c>
      <c r="BJ450" s="17" t="s">
        <v>74</v>
      </c>
      <c r="BK450" s="130">
        <f>ROUND(I450*H450,2)</f>
        <v>0</v>
      </c>
      <c r="BL450" s="17" t="s">
        <v>143</v>
      </c>
      <c r="BM450" s="129" t="s">
        <v>915</v>
      </c>
    </row>
    <row r="451" spans="2:51" s="12" customFormat="1" ht="12">
      <c r="B451" s="131"/>
      <c r="D451" s="132" t="s">
        <v>146</v>
      </c>
      <c r="F451" s="134" t="s">
        <v>916</v>
      </c>
      <c r="H451" s="135">
        <v>1.742</v>
      </c>
      <c r="I451" s="124"/>
      <c r="L451" s="131"/>
      <c r="M451" s="136"/>
      <c r="T451" s="137"/>
      <c r="AT451" s="133" t="s">
        <v>146</v>
      </c>
      <c r="AU451" s="133" t="s">
        <v>144</v>
      </c>
      <c r="AV451" s="12" t="s">
        <v>76</v>
      </c>
      <c r="AW451" s="12" t="s">
        <v>4</v>
      </c>
      <c r="AX451" s="12" t="s">
        <v>74</v>
      </c>
      <c r="AY451" s="133" t="s">
        <v>133</v>
      </c>
    </row>
    <row r="452" spans="2:65" s="1" customFormat="1" ht="37.9" customHeight="1">
      <c r="B452" s="29"/>
      <c r="C452" s="119" t="s">
        <v>917</v>
      </c>
      <c r="D452" s="119" t="s">
        <v>138</v>
      </c>
      <c r="E452" s="120" t="s">
        <v>918</v>
      </c>
      <c r="F452" s="121" t="s">
        <v>919</v>
      </c>
      <c r="G452" s="122" t="s">
        <v>141</v>
      </c>
      <c r="H452" s="123">
        <v>40.283</v>
      </c>
      <c r="I452" s="124"/>
      <c r="J452" s="124">
        <f>ROUND(I452*H452,2)</f>
        <v>0</v>
      </c>
      <c r="K452" s="121" t="s">
        <v>152</v>
      </c>
      <c r="L452" s="29"/>
      <c r="M452" s="125" t="s">
        <v>17</v>
      </c>
      <c r="N452" s="126" t="s">
        <v>37</v>
      </c>
      <c r="O452" s="127">
        <v>0.61</v>
      </c>
      <c r="P452" s="127">
        <f>O452*H452</f>
        <v>24.57263</v>
      </c>
      <c r="Q452" s="127">
        <v>0.0063</v>
      </c>
      <c r="R452" s="127">
        <f>Q452*H452</f>
        <v>0.25378290000000003</v>
      </c>
      <c r="S452" s="127">
        <v>0</v>
      </c>
      <c r="T452" s="128">
        <f>S452*H452</f>
        <v>0</v>
      </c>
      <c r="AR452" s="129" t="s">
        <v>143</v>
      </c>
      <c r="AT452" s="129" t="s">
        <v>138</v>
      </c>
      <c r="AU452" s="129" t="s">
        <v>144</v>
      </c>
      <c r="AY452" s="17" t="s">
        <v>133</v>
      </c>
      <c r="BE452" s="130">
        <f>IF(N452="základní",J452,0)</f>
        <v>0</v>
      </c>
      <c r="BF452" s="130">
        <f>IF(N452="snížená",J452,0)</f>
        <v>0</v>
      </c>
      <c r="BG452" s="130">
        <f>IF(N452="zákl. přenesená",J452,0)</f>
        <v>0</v>
      </c>
      <c r="BH452" s="130">
        <f>IF(N452="sníž. přenesená",J452,0)</f>
        <v>0</v>
      </c>
      <c r="BI452" s="130">
        <f>IF(N452="nulová",J452,0)</f>
        <v>0</v>
      </c>
      <c r="BJ452" s="17" t="s">
        <v>74</v>
      </c>
      <c r="BK452" s="130">
        <f>ROUND(I452*H452,2)</f>
        <v>0</v>
      </c>
      <c r="BL452" s="17" t="s">
        <v>143</v>
      </c>
      <c r="BM452" s="129" t="s">
        <v>920</v>
      </c>
    </row>
    <row r="453" spans="2:47" s="1" customFormat="1" ht="12">
      <c r="B453" s="29"/>
      <c r="D453" s="147" t="s">
        <v>172</v>
      </c>
      <c r="F453" s="148" t="s">
        <v>921</v>
      </c>
      <c r="I453" s="124"/>
      <c r="L453" s="29"/>
      <c r="M453" s="149"/>
      <c r="T453" s="50"/>
      <c r="AT453" s="17" t="s">
        <v>172</v>
      </c>
      <c r="AU453" s="17" t="s">
        <v>144</v>
      </c>
    </row>
    <row r="454" spans="2:51" s="12" customFormat="1" ht="12">
      <c r="B454" s="131"/>
      <c r="D454" s="132" t="s">
        <v>146</v>
      </c>
      <c r="E454" s="133" t="s">
        <v>17</v>
      </c>
      <c r="F454" s="134" t="s">
        <v>899</v>
      </c>
      <c r="H454" s="135">
        <v>40.283</v>
      </c>
      <c r="I454" s="124"/>
      <c r="L454" s="131"/>
      <c r="M454" s="136"/>
      <c r="T454" s="137"/>
      <c r="AT454" s="133" t="s">
        <v>146</v>
      </c>
      <c r="AU454" s="133" t="s">
        <v>144</v>
      </c>
      <c r="AV454" s="12" t="s">
        <v>76</v>
      </c>
      <c r="AW454" s="12" t="s">
        <v>28</v>
      </c>
      <c r="AX454" s="12" t="s">
        <v>74</v>
      </c>
      <c r="AY454" s="133" t="s">
        <v>133</v>
      </c>
    </row>
    <row r="455" spans="2:65" s="1" customFormat="1" ht="24.2" customHeight="1">
      <c r="B455" s="29"/>
      <c r="C455" s="138" t="s">
        <v>922</v>
      </c>
      <c r="D455" s="138" t="s">
        <v>148</v>
      </c>
      <c r="E455" s="139" t="s">
        <v>923</v>
      </c>
      <c r="F455" s="140" t="s">
        <v>924</v>
      </c>
      <c r="G455" s="141" t="s">
        <v>141</v>
      </c>
      <c r="H455" s="142">
        <v>44.311</v>
      </c>
      <c r="I455" s="124"/>
      <c r="J455" s="143">
        <f>ROUND(I455*H455,2)</f>
        <v>0</v>
      </c>
      <c r="K455" s="140" t="s">
        <v>152</v>
      </c>
      <c r="L455" s="144"/>
      <c r="M455" s="145" t="s">
        <v>17</v>
      </c>
      <c r="N455" s="146" t="s">
        <v>37</v>
      </c>
      <c r="O455" s="127">
        <v>0</v>
      </c>
      <c r="P455" s="127">
        <f>O455*H455</f>
        <v>0</v>
      </c>
      <c r="Q455" s="127">
        <v>0.018</v>
      </c>
      <c r="R455" s="127">
        <f>Q455*H455</f>
        <v>0.7975979999999999</v>
      </c>
      <c r="S455" s="127">
        <v>0</v>
      </c>
      <c r="T455" s="128">
        <f>S455*H455</f>
        <v>0</v>
      </c>
      <c r="AR455" s="129" t="s">
        <v>153</v>
      </c>
      <c r="AT455" s="129" t="s">
        <v>148</v>
      </c>
      <c r="AU455" s="129" t="s">
        <v>144</v>
      </c>
      <c r="AY455" s="17" t="s">
        <v>133</v>
      </c>
      <c r="BE455" s="130">
        <f>IF(N455="základní",J455,0)</f>
        <v>0</v>
      </c>
      <c r="BF455" s="130">
        <f>IF(N455="snížená",J455,0)</f>
        <v>0</v>
      </c>
      <c r="BG455" s="130">
        <f>IF(N455="zákl. přenesená",J455,0)</f>
        <v>0</v>
      </c>
      <c r="BH455" s="130">
        <f>IF(N455="sníž. přenesená",J455,0)</f>
        <v>0</v>
      </c>
      <c r="BI455" s="130">
        <f>IF(N455="nulová",J455,0)</f>
        <v>0</v>
      </c>
      <c r="BJ455" s="17" t="s">
        <v>74</v>
      </c>
      <c r="BK455" s="130">
        <f>ROUND(I455*H455,2)</f>
        <v>0</v>
      </c>
      <c r="BL455" s="17" t="s">
        <v>143</v>
      </c>
      <c r="BM455" s="129" t="s">
        <v>925</v>
      </c>
    </row>
    <row r="456" spans="2:51" s="12" customFormat="1" ht="12">
      <c r="B456" s="131"/>
      <c r="D456" s="132" t="s">
        <v>146</v>
      </c>
      <c r="F456" s="134" t="s">
        <v>926</v>
      </c>
      <c r="H456" s="135">
        <v>44.311</v>
      </c>
      <c r="I456" s="124"/>
      <c r="L456" s="131"/>
      <c r="M456" s="136"/>
      <c r="T456" s="137"/>
      <c r="AT456" s="133" t="s">
        <v>146</v>
      </c>
      <c r="AU456" s="133" t="s">
        <v>144</v>
      </c>
      <c r="AV456" s="12" t="s">
        <v>76</v>
      </c>
      <c r="AW456" s="12" t="s">
        <v>4</v>
      </c>
      <c r="AX456" s="12" t="s">
        <v>74</v>
      </c>
      <c r="AY456" s="133" t="s">
        <v>133</v>
      </c>
    </row>
    <row r="457" spans="2:65" s="1" customFormat="1" ht="24.2" customHeight="1">
      <c r="B457" s="29"/>
      <c r="C457" s="119" t="s">
        <v>927</v>
      </c>
      <c r="D457" s="119" t="s">
        <v>138</v>
      </c>
      <c r="E457" s="120" t="s">
        <v>928</v>
      </c>
      <c r="F457" s="121" t="s">
        <v>929</v>
      </c>
      <c r="G457" s="122" t="s">
        <v>141</v>
      </c>
      <c r="H457" s="123">
        <v>40.283</v>
      </c>
      <c r="I457" s="124"/>
      <c r="J457" s="124">
        <f>ROUND(I457*H457,2)</f>
        <v>0</v>
      </c>
      <c r="K457" s="121" t="s">
        <v>142</v>
      </c>
      <c r="L457" s="29"/>
      <c r="M457" s="125" t="s">
        <v>17</v>
      </c>
      <c r="N457" s="126" t="s">
        <v>37</v>
      </c>
      <c r="O457" s="127">
        <v>0.278</v>
      </c>
      <c r="P457" s="127">
        <f>O457*H457</f>
        <v>11.198674</v>
      </c>
      <c r="Q457" s="127">
        <v>0.0015</v>
      </c>
      <c r="R457" s="127">
        <f>Q457*H457</f>
        <v>0.060424500000000006</v>
      </c>
      <c r="S457" s="127">
        <v>0</v>
      </c>
      <c r="T457" s="128">
        <f>S457*H457</f>
        <v>0</v>
      </c>
      <c r="AR457" s="129" t="s">
        <v>143</v>
      </c>
      <c r="AT457" s="129" t="s">
        <v>138</v>
      </c>
      <c r="AU457" s="129" t="s">
        <v>144</v>
      </c>
      <c r="AY457" s="17" t="s">
        <v>133</v>
      </c>
      <c r="BE457" s="130">
        <f>IF(N457="základní",J457,0)</f>
        <v>0</v>
      </c>
      <c r="BF457" s="130">
        <f>IF(N457="snížená",J457,0)</f>
        <v>0</v>
      </c>
      <c r="BG457" s="130">
        <f>IF(N457="zákl. přenesená",J457,0)</f>
        <v>0</v>
      </c>
      <c r="BH457" s="130">
        <f>IF(N457="sníž. přenesená",J457,0)</f>
        <v>0</v>
      </c>
      <c r="BI457" s="130">
        <f>IF(N457="nulová",J457,0)</f>
        <v>0</v>
      </c>
      <c r="BJ457" s="17" t="s">
        <v>74</v>
      </c>
      <c r="BK457" s="130">
        <f>ROUND(I457*H457,2)</f>
        <v>0</v>
      </c>
      <c r="BL457" s="17" t="s">
        <v>143</v>
      </c>
      <c r="BM457" s="129" t="s">
        <v>930</v>
      </c>
    </row>
    <row r="458" spans="2:51" s="12" customFormat="1" ht="12">
      <c r="B458" s="131"/>
      <c r="D458" s="132" t="s">
        <v>146</v>
      </c>
      <c r="E458" s="133" t="s">
        <v>17</v>
      </c>
      <c r="F458" s="134" t="s">
        <v>899</v>
      </c>
      <c r="H458" s="135">
        <v>40.283</v>
      </c>
      <c r="I458" s="124"/>
      <c r="L458" s="131"/>
      <c r="M458" s="136"/>
      <c r="T458" s="137"/>
      <c r="AT458" s="133" t="s">
        <v>146</v>
      </c>
      <c r="AU458" s="133" t="s">
        <v>144</v>
      </c>
      <c r="AV458" s="12" t="s">
        <v>76</v>
      </c>
      <c r="AW458" s="12" t="s">
        <v>28</v>
      </c>
      <c r="AX458" s="12" t="s">
        <v>74</v>
      </c>
      <c r="AY458" s="133" t="s">
        <v>133</v>
      </c>
    </row>
    <row r="459" spans="2:65" s="1" customFormat="1" ht="16.5" customHeight="1">
      <c r="B459" s="29"/>
      <c r="C459" s="119" t="s">
        <v>931</v>
      </c>
      <c r="D459" s="119" t="s">
        <v>138</v>
      </c>
      <c r="E459" s="120" t="s">
        <v>932</v>
      </c>
      <c r="F459" s="121" t="s">
        <v>933</v>
      </c>
      <c r="G459" s="122" t="s">
        <v>223</v>
      </c>
      <c r="H459" s="123">
        <v>40.283</v>
      </c>
      <c r="I459" s="124"/>
      <c r="J459" s="124">
        <f>ROUND(I459*H459,2)</f>
        <v>0</v>
      </c>
      <c r="K459" s="121" t="s">
        <v>152</v>
      </c>
      <c r="L459" s="29"/>
      <c r="M459" s="125" t="s">
        <v>17</v>
      </c>
      <c r="N459" s="126" t="s">
        <v>37</v>
      </c>
      <c r="O459" s="127">
        <v>0.065</v>
      </c>
      <c r="P459" s="127">
        <f>O459*H459</f>
        <v>2.618395</v>
      </c>
      <c r="Q459" s="127">
        <v>0.0001</v>
      </c>
      <c r="R459" s="127">
        <f>Q459*H459</f>
        <v>0.0040283</v>
      </c>
      <c r="S459" s="127">
        <v>0</v>
      </c>
      <c r="T459" s="128">
        <f>S459*H459</f>
        <v>0</v>
      </c>
      <c r="AR459" s="129" t="s">
        <v>143</v>
      </c>
      <c r="AT459" s="129" t="s">
        <v>138</v>
      </c>
      <c r="AU459" s="129" t="s">
        <v>144</v>
      </c>
      <c r="AY459" s="17" t="s">
        <v>133</v>
      </c>
      <c r="BE459" s="130">
        <f>IF(N459="základní",J459,0)</f>
        <v>0</v>
      </c>
      <c r="BF459" s="130">
        <f>IF(N459="snížená",J459,0)</f>
        <v>0</v>
      </c>
      <c r="BG459" s="130">
        <f>IF(N459="zákl. přenesená",J459,0)</f>
        <v>0</v>
      </c>
      <c r="BH459" s="130">
        <f>IF(N459="sníž. přenesená",J459,0)</f>
        <v>0</v>
      </c>
      <c r="BI459" s="130">
        <f>IF(N459="nulová",J459,0)</f>
        <v>0</v>
      </c>
      <c r="BJ459" s="17" t="s">
        <v>74</v>
      </c>
      <c r="BK459" s="130">
        <f>ROUND(I459*H459,2)</f>
        <v>0</v>
      </c>
      <c r="BL459" s="17" t="s">
        <v>143</v>
      </c>
      <c r="BM459" s="129" t="s">
        <v>934</v>
      </c>
    </row>
    <row r="460" spans="2:47" s="1" customFormat="1" ht="12">
      <c r="B460" s="29"/>
      <c r="D460" s="147" t="s">
        <v>172</v>
      </c>
      <c r="F460" s="148" t="s">
        <v>935</v>
      </c>
      <c r="I460" s="124"/>
      <c r="L460" s="29"/>
      <c r="M460" s="149"/>
      <c r="T460" s="50"/>
      <c r="AT460" s="17" t="s">
        <v>172</v>
      </c>
      <c r="AU460" s="17" t="s">
        <v>144</v>
      </c>
    </row>
    <row r="461" spans="2:65" s="1" customFormat="1" ht="44.25" customHeight="1">
      <c r="B461" s="29"/>
      <c r="C461" s="119" t="s">
        <v>936</v>
      </c>
      <c r="D461" s="119" t="s">
        <v>138</v>
      </c>
      <c r="E461" s="120" t="s">
        <v>937</v>
      </c>
      <c r="F461" s="121" t="s">
        <v>938</v>
      </c>
      <c r="G461" s="122" t="s">
        <v>151</v>
      </c>
      <c r="H461" s="123">
        <v>1.169</v>
      </c>
      <c r="I461" s="124"/>
      <c r="J461" s="124">
        <f>ROUND(I461*H461,2)</f>
        <v>0</v>
      </c>
      <c r="K461" s="121" t="s">
        <v>152</v>
      </c>
      <c r="L461" s="29"/>
      <c r="M461" s="125" t="s">
        <v>17</v>
      </c>
      <c r="N461" s="126" t="s">
        <v>37</v>
      </c>
      <c r="O461" s="127">
        <v>1.548</v>
      </c>
      <c r="P461" s="127">
        <f>O461*H461</f>
        <v>1.8096120000000002</v>
      </c>
      <c r="Q461" s="127">
        <v>0</v>
      </c>
      <c r="R461" s="127">
        <f>Q461*H461</f>
        <v>0</v>
      </c>
      <c r="S461" s="127">
        <v>0</v>
      </c>
      <c r="T461" s="128">
        <f>S461*H461</f>
        <v>0</v>
      </c>
      <c r="AR461" s="129" t="s">
        <v>143</v>
      </c>
      <c r="AT461" s="129" t="s">
        <v>138</v>
      </c>
      <c r="AU461" s="129" t="s">
        <v>144</v>
      </c>
      <c r="AY461" s="17" t="s">
        <v>133</v>
      </c>
      <c r="BE461" s="130">
        <f>IF(N461="základní",J461,0)</f>
        <v>0</v>
      </c>
      <c r="BF461" s="130">
        <f>IF(N461="snížená",J461,0)</f>
        <v>0</v>
      </c>
      <c r="BG461" s="130">
        <f>IF(N461="zákl. přenesená",J461,0)</f>
        <v>0</v>
      </c>
      <c r="BH461" s="130">
        <f>IF(N461="sníž. přenesená",J461,0)</f>
        <v>0</v>
      </c>
      <c r="BI461" s="130">
        <f>IF(N461="nulová",J461,0)</f>
        <v>0</v>
      </c>
      <c r="BJ461" s="17" t="s">
        <v>74</v>
      </c>
      <c r="BK461" s="130">
        <f>ROUND(I461*H461,2)</f>
        <v>0</v>
      </c>
      <c r="BL461" s="17" t="s">
        <v>143</v>
      </c>
      <c r="BM461" s="129" t="s">
        <v>939</v>
      </c>
    </row>
    <row r="462" spans="2:47" s="1" customFormat="1" ht="12">
      <c r="B462" s="29"/>
      <c r="D462" s="147" t="s">
        <v>172</v>
      </c>
      <c r="F462" s="148" t="s">
        <v>940</v>
      </c>
      <c r="I462" s="124"/>
      <c r="L462" s="29"/>
      <c r="M462" s="149"/>
      <c r="T462" s="50"/>
      <c r="AT462" s="17" t="s">
        <v>172</v>
      </c>
      <c r="AU462" s="17" t="s">
        <v>144</v>
      </c>
    </row>
    <row r="463" spans="2:63" s="11" customFormat="1" ht="20.85" customHeight="1">
      <c r="B463" s="108"/>
      <c r="D463" s="109" t="s">
        <v>65</v>
      </c>
      <c r="E463" s="117" t="s">
        <v>941</v>
      </c>
      <c r="F463" s="117" t="s">
        <v>942</v>
      </c>
      <c r="I463" s="124"/>
      <c r="J463" s="118">
        <f>BK463</f>
        <v>0</v>
      </c>
      <c r="L463" s="108"/>
      <c r="M463" s="112"/>
      <c r="P463" s="113">
        <f>SUM(P464:P497)</f>
        <v>50.718242000000004</v>
      </c>
      <c r="R463" s="113">
        <f>SUM(R464:R497)</f>
        <v>0.874231</v>
      </c>
      <c r="T463" s="114">
        <f>SUM(T464:T497)</f>
        <v>0</v>
      </c>
      <c r="AR463" s="109" t="s">
        <v>76</v>
      </c>
      <c r="AT463" s="115" t="s">
        <v>65</v>
      </c>
      <c r="AU463" s="115" t="s">
        <v>76</v>
      </c>
      <c r="AY463" s="109" t="s">
        <v>133</v>
      </c>
      <c r="BK463" s="116">
        <f>SUM(BK464:BK497)</f>
        <v>0</v>
      </c>
    </row>
    <row r="464" spans="2:65" s="1" customFormat="1" ht="24.2" customHeight="1">
      <c r="B464" s="29"/>
      <c r="C464" s="119" t="s">
        <v>943</v>
      </c>
      <c r="D464" s="119" t="s">
        <v>138</v>
      </c>
      <c r="E464" s="120" t="s">
        <v>944</v>
      </c>
      <c r="F464" s="121" t="s">
        <v>945</v>
      </c>
      <c r="G464" s="122" t="s">
        <v>141</v>
      </c>
      <c r="H464" s="123">
        <v>39.81</v>
      </c>
      <c r="I464" s="124"/>
      <c r="J464" s="124">
        <f>ROUND(I464*H464,2)</f>
        <v>0</v>
      </c>
      <c r="K464" s="121" t="s">
        <v>152</v>
      </c>
      <c r="L464" s="29"/>
      <c r="M464" s="125" t="s">
        <v>17</v>
      </c>
      <c r="N464" s="126" t="s">
        <v>37</v>
      </c>
      <c r="O464" s="127">
        <v>0.044</v>
      </c>
      <c r="P464" s="127">
        <f>O464*H464</f>
        <v>1.75164</v>
      </c>
      <c r="Q464" s="127">
        <v>0.0003</v>
      </c>
      <c r="R464" s="127">
        <f>Q464*H464</f>
        <v>0.011943</v>
      </c>
      <c r="S464" s="127">
        <v>0</v>
      </c>
      <c r="T464" s="128">
        <f>S464*H464</f>
        <v>0</v>
      </c>
      <c r="AR464" s="129" t="s">
        <v>143</v>
      </c>
      <c r="AT464" s="129" t="s">
        <v>138</v>
      </c>
      <c r="AU464" s="129" t="s">
        <v>144</v>
      </c>
      <c r="AY464" s="17" t="s">
        <v>133</v>
      </c>
      <c r="BE464" s="130">
        <f>IF(N464="základní",J464,0)</f>
        <v>0</v>
      </c>
      <c r="BF464" s="130">
        <f>IF(N464="snížená",J464,0)</f>
        <v>0</v>
      </c>
      <c r="BG464" s="130">
        <f>IF(N464="zákl. přenesená",J464,0)</f>
        <v>0</v>
      </c>
      <c r="BH464" s="130">
        <f>IF(N464="sníž. přenesená",J464,0)</f>
        <v>0</v>
      </c>
      <c r="BI464" s="130">
        <f>IF(N464="nulová",J464,0)</f>
        <v>0</v>
      </c>
      <c r="BJ464" s="17" t="s">
        <v>74</v>
      </c>
      <c r="BK464" s="130">
        <f>ROUND(I464*H464,2)</f>
        <v>0</v>
      </c>
      <c r="BL464" s="17" t="s">
        <v>143</v>
      </c>
      <c r="BM464" s="129" t="s">
        <v>946</v>
      </c>
    </row>
    <row r="465" spans="2:47" s="1" customFormat="1" ht="12">
      <c r="B465" s="29"/>
      <c r="D465" s="147" t="s">
        <v>172</v>
      </c>
      <c r="F465" s="148" t="s">
        <v>947</v>
      </c>
      <c r="I465" s="124"/>
      <c r="L465" s="29"/>
      <c r="M465" s="149"/>
      <c r="T465" s="50"/>
      <c r="AT465" s="17" t="s">
        <v>172</v>
      </c>
      <c r="AU465" s="17" t="s">
        <v>144</v>
      </c>
    </row>
    <row r="466" spans="2:51" s="12" customFormat="1" ht="12">
      <c r="B466" s="131"/>
      <c r="D466" s="132" t="s">
        <v>146</v>
      </c>
      <c r="E466" s="133" t="s">
        <v>17</v>
      </c>
      <c r="F466" s="134" t="s">
        <v>948</v>
      </c>
      <c r="H466" s="135">
        <v>22.55</v>
      </c>
      <c r="I466" s="124"/>
      <c r="L466" s="131"/>
      <c r="M466" s="136"/>
      <c r="T466" s="137"/>
      <c r="AT466" s="133" t="s">
        <v>146</v>
      </c>
      <c r="AU466" s="133" t="s">
        <v>144</v>
      </c>
      <c r="AV466" s="12" t="s">
        <v>76</v>
      </c>
      <c r="AW466" s="12" t="s">
        <v>28</v>
      </c>
      <c r="AX466" s="12" t="s">
        <v>66</v>
      </c>
      <c r="AY466" s="133" t="s">
        <v>133</v>
      </c>
    </row>
    <row r="467" spans="2:51" s="12" customFormat="1" ht="22.5">
      <c r="B467" s="131"/>
      <c r="D467" s="132" t="s">
        <v>146</v>
      </c>
      <c r="E467" s="133" t="s">
        <v>17</v>
      </c>
      <c r="F467" s="134" t="s">
        <v>949</v>
      </c>
      <c r="H467" s="135">
        <v>17.26</v>
      </c>
      <c r="I467" s="124"/>
      <c r="L467" s="131"/>
      <c r="M467" s="136"/>
      <c r="T467" s="137"/>
      <c r="AT467" s="133" t="s">
        <v>146</v>
      </c>
      <c r="AU467" s="133" t="s">
        <v>144</v>
      </c>
      <c r="AV467" s="12" t="s">
        <v>76</v>
      </c>
      <c r="AW467" s="12" t="s">
        <v>28</v>
      </c>
      <c r="AX467" s="12" t="s">
        <v>66</v>
      </c>
      <c r="AY467" s="133" t="s">
        <v>133</v>
      </c>
    </row>
    <row r="468" spans="2:51" s="14" customFormat="1" ht="12">
      <c r="B468" s="156"/>
      <c r="D468" s="132" t="s">
        <v>146</v>
      </c>
      <c r="E468" s="157" t="s">
        <v>17</v>
      </c>
      <c r="F468" s="158" t="s">
        <v>569</v>
      </c>
      <c r="H468" s="159">
        <v>39.81</v>
      </c>
      <c r="I468" s="124"/>
      <c r="L468" s="156"/>
      <c r="M468" s="160"/>
      <c r="T468" s="161"/>
      <c r="AT468" s="157" t="s">
        <v>146</v>
      </c>
      <c r="AU468" s="157" t="s">
        <v>144</v>
      </c>
      <c r="AV468" s="14" t="s">
        <v>132</v>
      </c>
      <c r="AW468" s="14" t="s">
        <v>28</v>
      </c>
      <c r="AX468" s="14" t="s">
        <v>74</v>
      </c>
      <c r="AY468" s="157" t="s">
        <v>133</v>
      </c>
    </row>
    <row r="469" spans="2:65" s="1" customFormat="1" ht="24.2" customHeight="1">
      <c r="B469" s="29"/>
      <c r="C469" s="119" t="s">
        <v>950</v>
      </c>
      <c r="D469" s="119" t="s">
        <v>138</v>
      </c>
      <c r="E469" s="120" t="s">
        <v>951</v>
      </c>
      <c r="F469" s="121" t="s">
        <v>952</v>
      </c>
      <c r="G469" s="122" t="s">
        <v>141</v>
      </c>
      <c r="H469" s="123">
        <v>39.81</v>
      </c>
      <c r="I469" s="124"/>
      <c r="J469" s="124">
        <f>ROUND(I469*H469,2)</f>
        <v>0</v>
      </c>
      <c r="K469" s="121" t="s">
        <v>142</v>
      </c>
      <c r="L469" s="29"/>
      <c r="M469" s="125" t="s">
        <v>17</v>
      </c>
      <c r="N469" s="126" t="s">
        <v>37</v>
      </c>
      <c r="O469" s="127">
        <v>0.375</v>
      </c>
      <c r="P469" s="127">
        <f>O469*H469</f>
        <v>14.92875</v>
      </c>
      <c r="Q469" s="127">
        <v>0.0015</v>
      </c>
      <c r="R469" s="127">
        <f>Q469*H469</f>
        <v>0.059715000000000004</v>
      </c>
      <c r="S469" s="127">
        <v>0</v>
      </c>
      <c r="T469" s="128">
        <f>S469*H469</f>
        <v>0</v>
      </c>
      <c r="AR469" s="129" t="s">
        <v>143</v>
      </c>
      <c r="AT469" s="129" t="s">
        <v>138</v>
      </c>
      <c r="AU469" s="129" t="s">
        <v>144</v>
      </c>
      <c r="AY469" s="17" t="s">
        <v>133</v>
      </c>
      <c r="BE469" s="130">
        <f>IF(N469="základní",J469,0)</f>
        <v>0</v>
      </c>
      <c r="BF469" s="130">
        <f>IF(N469="snížená",J469,0)</f>
        <v>0</v>
      </c>
      <c r="BG469" s="130">
        <f>IF(N469="zákl. přenesená",J469,0)</f>
        <v>0</v>
      </c>
      <c r="BH469" s="130">
        <f>IF(N469="sníž. přenesená",J469,0)</f>
        <v>0</v>
      </c>
      <c r="BI469" s="130">
        <f>IF(N469="nulová",J469,0)</f>
        <v>0</v>
      </c>
      <c r="BJ469" s="17" t="s">
        <v>74</v>
      </c>
      <c r="BK469" s="130">
        <f>ROUND(I469*H469,2)</f>
        <v>0</v>
      </c>
      <c r="BL469" s="17" t="s">
        <v>143</v>
      </c>
      <c r="BM469" s="129" t="s">
        <v>953</v>
      </c>
    </row>
    <row r="470" spans="2:51" s="12" customFormat="1" ht="12">
      <c r="B470" s="131"/>
      <c r="D470" s="132" t="s">
        <v>146</v>
      </c>
      <c r="E470" s="133" t="s">
        <v>17</v>
      </c>
      <c r="F470" s="134" t="s">
        <v>948</v>
      </c>
      <c r="H470" s="135">
        <v>22.55</v>
      </c>
      <c r="I470" s="124"/>
      <c r="L470" s="131"/>
      <c r="M470" s="136"/>
      <c r="T470" s="137"/>
      <c r="AT470" s="133" t="s">
        <v>146</v>
      </c>
      <c r="AU470" s="133" t="s">
        <v>144</v>
      </c>
      <c r="AV470" s="12" t="s">
        <v>76</v>
      </c>
      <c r="AW470" s="12" t="s">
        <v>28</v>
      </c>
      <c r="AX470" s="12" t="s">
        <v>66</v>
      </c>
      <c r="AY470" s="133" t="s">
        <v>133</v>
      </c>
    </row>
    <row r="471" spans="2:51" s="12" customFormat="1" ht="22.5">
      <c r="B471" s="131"/>
      <c r="D471" s="132" t="s">
        <v>146</v>
      </c>
      <c r="E471" s="133" t="s">
        <v>17</v>
      </c>
      <c r="F471" s="134" t="s">
        <v>949</v>
      </c>
      <c r="H471" s="135">
        <v>17.26</v>
      </c>
      <c r="I471" s="124"/>
      <c r="L471" s="131"/>
      <c r="M471" s="136"/>
      <c r="T471" s="137"/>
      <c r="AT471" s="133" t="s">
        <v>146</v>
      </c>
      <c r="AU471" s="133" t="s">
        <v>144</v>
      </c>
      <c r="AV471" s="12" t="s">
        <v>76</v>
      </c>
      <c r="AW471" s="12" t="s">
        <v>28</v>
      </c>
      <c r="AX471" s="12" t="s">
        <v>66</v>
      </c>
      <c r="AY471" s="133" t="s">
        <v>133</v>
      </c>
    </row>
    <row r="472" spans="2:51" s="14" customFormat="1" ht="12">
      <c r="B472" s="156"/>
      <c r="D472" s="132" t="s">
        <v>146</v>
      </c>
      <c r="E472" s="157" t="s">
        <v>17</v>
      </c>
      <c r="F472" s="158" t="s">
        <v>569</v>
      </c>
      <c r="H472" s="159">
        <v>39.81</v>
      </c>
      <c r="I472" s="124"/>
      <c r="L472" s="156"/>
      <c r="M472" s="160"/>
      <c r="T472" s="161"/>
      <c r="AT472" s="157" t="s">
        <v>146</v>
      </c>
      <c r="AU472" s="157" t="s">
        <v>144</v>
      </c>
      <c r="AV472" s="14" t="s">
        <v>132</v>
      </c>
      <c r="AW472" s="14" t="s">
        <v>28</v>
      </c>
      <c r="AX472" s="14" t="s">
        <v>74</v>
      </c>
      <c r="AY472" s="157" t="s">
        <v>133</v>
      </c>
    </row>
    <row r="473" spans="2:65" s="1" customFormat="1" ht="33" customHeight="1">
      <c r="B473" s="29"/>
      <c r="C473" s="119" t="s">
        <v>954</v>
      </c>
      <c r="D473" s="119" t="s">
        <v>138</v>
      </c>
      <c r="E473" s="120" t="s">
        <v>955</v>
      </c>
      <c r="F473" s="121" t="s">
        <v>956</v>
      </c>
      <c r="G473" s="122" t="s">
        <v>223</v>
      </c>
      <c r="H473" s="123">
        <v>12.2</v>
      </c>
      <c r="I473" s="124"/>
      <c r="J473" s="124">
        <f>ROUND(I473*H473,2)</f>
        <v>0</v>
      </c>
      <c r="K473" s="121" t="s">
        <v>152</v>
      </c>
      <c r="L473" s="29"/>
      <c r="M473" s="125" t="s">
        <v>17</v>
      </c>
      <c r="N473" s="126" t="s">
        <v>37</v>
      </c>
      <c r="O473" s="127">
        <v>0.07</v>
      </c>
      <c r="P473" s="127">
        <f>O473*H473</f>
        <v>0.854</v>
      </c>
      <c r="Q473" s="127">
        <v>0.0002</v>
      </c>
      <c r="R473" s="127">
        <f>Q473*H473</f>
        <v>0.00244</v>
      </c>
      <c r="S473" s="127">
        <v>0</v>
      </c>
      <c r="T473" s="128">
        <f>S473*H473</f>
        <v>0</v>
      </c>
      <c r="AR473" s="129" t="s">
        <v>143</v>
      </c>
      <c r="AT473" s="129" t="s">
        <v>138</v>
      </c>
      <c r="AU473" s="129" t="s">
        <v>144</v>
      </c>
      <c r="AY473" s="17" t="s">
        <v>133</v>
      </c>
      <c r="BE473" s="130">
        <f>IF(N473="základní",J473,0)</f>
        <v>0</v>
      </c>
      <c r="BF473" s="130">
        <f>IF(N473="snížená",J473,0)</f>
        <v>0</v>
      </c>
      <c r="BG473" s="130">
        <f>IF(N473="zákl. přenesená",J473,0)</f>
        <v>0</v>
      </c>
      <c r="BH473" s="130">
        <f>IF(N473="sníž. přenesená",J473,0)</f>
        <v>0</v>
      </c>
      <c r="BI473" s="130">
        <f>IF(N473="nulová",J473,0)</f>
        <v>0</v>
      </c>
      <c r="BJ473" s="17" t="s">
        <v>74</v>
      </c>
      <c r="BK473" s="130">
        <f>ROUND(I473*H473,2)</f>
        <v>0</v>
      </c>
      <c r="BL473" s="17" t="s">
        <v>143</v>
      </c>
      <c r="BM473" s="129" t="s">
        <v>957</v>
      </c>
    </row>
    <row r="474" spans="2:47" s="1" customFormat="1" ht="12">
      <c r="B474" s="29"/>
      <c r="D474" s="147" t="s">
        <v>172</v>
      </c>
      <c r="F474" s="148" t="s">
        <v>958</v>
      </c>
      <c r="I474" s="124"/>
      <c r="L474" s="29"/>
      <c r="M474" s="149"/>
      <c r="T474" s="50"/>
      <c r="AT474" s="17" t="s">
        <v>172</v>
      </c>
      <c r="AU474" s="17" t="s">
        <v>144</v>
      </c>
    </row>
    <row r="475" spans="2:51" s="12" customFormat="1" ht="12">
      <c r="B475" s="131"/>
      <c r="D475" s="132" t="s">
        <v>146</v>
      </c>
      <c r="E475" s="133" t="s">
        <v>17</v>
      </c>
      <c r="F475" s="134" t="s">
        <v>959</v>
      </c>
      <c r="H475" s="135">
        <v>12.2</v>
      </c>
      <c r="I475" s="124"/>
      <c r="L475" s="131"/>
      <c r="M475" s="136"/>
      <c r="T475" s="137"/>
      <c r="AT475" s="133" t="s">
        <v>146</v>
      </c>
      <c r="AU475" s="133" t="s">
        <v>144</v>
      </c>
      <c r="AV475" s="12" t="s">
        <v>76</v>
      </c>
      <c r="AW475" s="12" t="s">
        <v>28</v>
      </c>
      <c r="AX475" s="12" t="s">
        <v>74</v>
      </c>
      <c r="AY475" s="133" t="s">
        <v>133</v>
      </c>
    </row>
    <row r="476" spans="2:65" s="1" customFormat="1" ht="16.5" customHeight="1">
      <c r="B476" s="29"/>
      <c r="C476" s="138" t="s">
        <v>960</v>
      </c>
      <c r="D476" s="138" t="s">
        <v>148</v>
      </c>
      <c r="E476" s="139" t="s">
        <v>961</v>
      </c>
      <c r="F476" s="140" t="s">
        <v>962</v>
      </c>
      <c r="G476" s="141" t="s">
        <v>223</v>
      </c>
      <c r="H476" s="142">
        <v>13.42</v>
      </c>
      <c r="I476" s="124"/>
      <c r="J476" s="143">
        <f>ROUND(I476*H476,2)</f>
        <v>0</v>
      </c>
      <c r="K476" s="140" t="s">
        <v>152</v>
      </c>
      <c r="L476" s="144"/>
      <c r="M476" s="145" t="s">
        <v>17</v>
      </c>
      <c r="N476" s="146" t="s">
        <v>37</v>
      </c>
      <c r="O476" s="127">
        <v>0</v>
      </c>
      <c r="P476" s="127">
        <f>O476*H476</f>
        <v>0</v>
      </c>
      <c r="Q476" s="127">
        <v>0.0003</v>
      </c>
      <c r="R476" s="127">
        <f>Q476*H476</f>
        <v>0.004025999999999999</v>
      </c>
      <c r="S476" s="127">
        <v>0</v>
      </c>
      <c r="T476" s="128">
        <f>S476*H476</f>
        <v>0</v>
      </c>
      <c r="AR476" s="129" t="s">
        <v>153</v>
      </c>
      <c r="AT476" s="129" t="s">
        <v>148</v>
      </c>
      <c r="AU476" s="129" t="s">
        <v>144</v>
      </c>
      <c r="AY476" s="17" t="s">
        <v>133</v>
      </c>
      <c r="BE476" s="130">
        <f>IF(N476="základní",J476,0)</f>
        <v>0</v>
      </c>
      <c r="BF476" s="130">
        <f>IF(N476="snížená",J476,0)</f>
        <v>0</v>
      </c>
      <c r="BG476" s="130">
        <f>IF(N476="zákl. přenesená",J476,0)</f>
        <v>0</v>
      </c>
      <c r="BH476" s="130">
        <f>IF(N476="sníž. přenesená",J476,0)</f>
        <v>0</v>
      </c>
      <c r="BI476" s="130">
        <f>IF(N476="nulová",J476,0)</f>
        <v>0</v>
      </c>
      <c r="BJ476" s="17" t="s">
        <v>74</v>
      </c>
      <c r="BK476" s="130">
        <f>ROUND(I476*H476,2)</f>
        <v>0</v>
      </c>
      <c r="BL476" s="17" t="s">
        <v>143</v>
      </c>
      <c r="BM476" s="129" t="s">
        <v>963</v>
      </c>
    </row>
    <row r="477" spans="2:51" s="12" customFormat="1" ht="12">
      <c r="B477" s="131"/>
      <c r="D477" s="132" t="s">
        <v>146</v>
      </c>
      <c r="F477" s="134" t="s">
        <v>964</v>
      </c>
      <c r="H477" s="135">
        <v>13.42</v>
      </c>
      <c r="I477" s="124"/>
      <c r="L477" s="131"/>
      <c r="M477" s="136"/>
      <c r="T477" s="137"/>
      <c r="AT477" s="133" t="s">
        <v>146</v>
      </c>
      <c r="AU477" s="133" t="s">
        <v>144</v>
      </c>
      <c r="AV477" s="12" t="s">
        <v>76</v>
      </c>
      <c r="AW477" s="12" t="s">
        <v>4</v>
      </c>
      <c r="AX477" s="12" t="s">
        <v>74</v>
      </c>
      <c r="AY477" s="133" t="s">
        <v>133</v>
      </c>
    </row>
    <row r="478" spans="2:65" s="1" customFormat="1" ht="37.9" customHeight="1">
      <c r="B478" s="29"/>
      <c r="C478" s="119" t="s">
        <v>965</v>
      </c>
      <c r="D478" s="119" t="s">
        <v>138</v>
      </c>
      <c r="E478" s="120" t="s">
        <v>966</v>
      </c>
      <c r="F478" s="121" t="s">
        <v>967</v>
      </c>
      <c r="G478" s="122" t="s">
        <v>141</v>
      </c>
      <c r="H478" s="123">
        <v>41.25</v>
      </c>
      <c r="I478" s="124"/>
      <c r="J478" s="124">
        <f>ROUND(I478*H478,2)</f>
        <v>0</v>
      </c>
      <c r="K478" s="121" t="s">
        <v>152</v>
      </c>
      <c r="L478" s="29"/>
      <c r="M478" s="125" t="s">
        <v>17</v>
      </c>
      <c r="N478" s="126" t="s">
        <v>37</v>
      </c>
      <c r="O478" s="127">
        <v>0.746</v>
      </c>
      <c r="P478" s="127">
        <f>O478*H478</f>
        <v>30.7725</v>
      </c>
      <c r="Q478" s="127">
        <v>0.0052</v>
      </c>
      <c r="R478" s="127">
        <f>Q478*H478</f>
        <v>0.2145</v>
      </c>
      <c r="S478" s="127">
        <v>0</v>
      </c>
      <c r="T478" s="128">
        <f>S478*H478</f>
        <v>0</v>
      </c>
      <c r="AR478" s="129" t="s">
        <v>143</v>
      </c>
      <c r="AT478" s="129" t="s">
        <v>138</v>
      </c>
      <c r="AU478" s="129" t="s">
        <v>144</v>
      </c>
      <c r="AY478" s="17" t="s">
        <v>133</v>
      </c>
      <c r="BE478" s="130">
        <f>IF(N478="základní",J478,0)</f>
        <v>0</v>
      </c>
      <c r="BF478" s="130">
        <f>IF(N478="snížená",J478,0)</f>
        <v>0</v>
      </c>
      <c r="BG478" s="130">
        <f>IF(N478="zákl. přenesená",J478,0)</f>
        <v>0</v>
      </c>
      <c r="BH478" s="130">
        <f>IF(N478="sníž. přenesená",J478,0)</f>
        <v>0</v>
      </c>
      <c r="BI478" s="130">
        <f>IF(N478="nulová",J478,0)</f>
        <v>0</v>
      </c>
      <c r="BJ478" s="17" t="s">
        <v>74</v>
      </c>
      <c r="BK478" s="130">
        <f>ROUND(I478*H478,2)</f>
        <v>0</v>
      </c>
      <c r="BL478" s="17" t="s">
        <v>143</v>
      </c>
      <c r="BM478" s="129" t="s">
        <v>968</v>
      </c>
    </row>
    <row r="479" spans="2:47" s="1" customFormat="1" ht="12">
      <c r="B479" s="29"/>
      <c r="D479" s="147" t="s">
        <v>172</v>
      </c>
      <c r="F479" s="148" t="s">
        <v>969</v>
      </c>
      <c r="I479" s="124"/>
      <c r="L479" s="29"/>
      <c r="M479" s="149"/>
      <c r="T479" s="50"/>
      <c r="AT479" s="17" t="s">
        <v>172</v>
      </c>
      <c r="AU479" s="17" t="s">
        <v>144</v>
      </c>
    </row>
    <row r="480" spans="2:51" s="12" customFormat="1" ht="12">
      <c r="B480" s="131"/>
      <c r="D480" s="132" t="s">
        <v>146</v>
      </c>
      <c r="E480" s="133" t="s">
        <v>17</v>
      </c>
      <c r="F480" s="134" t="s">
        <v>948</v>
      </c>
      <c r="H480" s="135">
        <v>22.55</v>
      </c>
      <c r="I480" s="124"/>
      <c r="L480" s="131"/>
      <c r="M480" s="136"/>
      <c r="T480" s="137"/>
      <c r="AT480" s="133" t="s">
        <v>146</v>
      </c>
      <c r="AU480" s="133" t="s">
        <v>144</v>
      </c>
      <c r="AV480" s="12" t="s">
        <v>76</v>
      </c>
      <c r="AW480" s="12" t="s">
        <v>28</v>
      </c>
      <c r="AX480" s="12" t="s">
        <v>66</v>
      </c>
      <c r="AY480" s="133" t="s">
        <v>133</v>
      </c>
    </row>
    <row r="481" spans="2:51" s="12" customFormat="1" ht="22.5">
      <c r="B481" s="131"/>
      <c r="D481" s="132" t="s">
        <v>146</v>
      </c>
      <c r="E481" s="133" t="s">
        <v>17</v>
      </c>
      <c r="F481" s="134" t="s">
        <v>949</v>
      </c>
      <c r="H481" s="135">
        <v>17.26</v>
      </c>
      <c r="I481" s="124"/>
      <c r="L481" s="131"/>
      <c r="M481" s="136"/>
      <c r="T481" s="137"/>
      <c r="AT481" s="133" t="s">
        <v>146</v>
      </c>
      <c r="AU481" s="133" t="s">
        <v>144</v>
      </c>
      <c r="AV481" s="12" t="s">
        <v>76</v>
      </c>
      <c r="AW481" s="12" t="s">
        <v>28</v>
      </c>
      <c r="AX481" s="12" t="s">
        <v>66</v>
      </c>
      <c r="AY481" s="133" t="s">
        <v>133</v>
      </c>
    </row>
    <row r="482" spans="2:51" s="12" customFormat="1" ht="12">
      <c r="B482" s="131"/>
      <c r="D482" s="132" t="s">
        <v>146</v>
      </c>
      <c r="E482" s="133" t="s">
        <v>17</v>
      </c>
      <c r="F482" s="134" t="s">
        <v>970</v>
      </c>
      <c r="H482" s="135">
        <v>1.44</v>
      </c>
      <c r="I482" s="124"/>
      <c r="L482" s="131"/>
      <c r="M482" s="136"/>
      <c r="T482" s="137"/>
      <c r="AT482" s="133" t="s">
        <v>146</v>
      </c>
      <c r="AU482" s="133" t="s">
        <v>144</v>
      </c>
      <c r="AV482" s="12" t="s">
        <v>76</v>
      </c>
      <c r="AW482" s="12" t="s">
        <v>28</v>
      </c>
      <c r="AX482" s="12" t="s">
        <v>66</v>
      </c>
      <c r="AY482" s="133" t="s">
        <v>133</v>
      </c>
    </row>
    <row r="483" spans="2:51" s="14" customFormat="1" ht="12">
      <c r="B483" s="156"/>
      <c r="D483" s="132" t="s">
        <v>146</v>
      </c>
      <c r="E483" s="157" t="s">
        <v>17</v>
      </c>
      <c r="F483" s="158" t="s">
        <v>569</v>
      </c>
      <c r="H483" s="159">
        <v>41.25</v>
      </c>
      <c r="I483" s="124"/>
      <c r="L483" s="156"/>
      <c r="M483" s="160"/>
      <c r="T483" s="161"/>
      <c r="AT483" s="157" t="s">
        <v>146</v>
      </c>
      <c r="AU483" s="157" t="s">
        <v>144</v>
      </c>
      <c r="AV483" s="14" t="s">
        <v>132</v>
      </c>
      <c r="AW483" s="14" t="s">
        <v>28</v>
      </c>
      <c r="AX483" s="14" t="s">
        <v>74</v>
      </c>
      <c r="AY483" s="157" t="s">
        <v>133</v>
      </c>
    </row>
    <row r="484" spans="2:65" s="1" customFormat="1" ht="16.5" customHeight="1">
      <c r="B484" s="29"/>
      <c r="C484" s="138" t="s">
        <v>971</v>
      </c>
      <c r="D484" s="138" t="s">
        <v>148</v>
      </c>
      <c r="E484" s="139" t="s">
        <v>972</v>
      </c>
      <c r="F484" s="140" t="s">
        <v>973</v>
      </c>
      <c r="G484" s="141" t="s">
        <v>141</v>
      </c>
      <c r="H484" s="142">
        <v>45.375</v>
      </c>
      <c r="I484" s="124"/>
      <c r="J484" s="143">
        <f>ROUND(I484*H484,2)</f>
        <v>0</v>
      </c>
      <c r="K484" s="140" t="s">
        <v>152</v>
      </c>
      <c r="L484" s="144"/>
      <c r="M484" s="145" t="s">
        <v>17</v>
      </c>
      <c r="N484" s="146" t="s">
        <v>37</v>
      </c>
      <c r="O484" s="127">
        <v>0</v>
      </c>
      <c r="P484" s="127">
        <f>O484*H484</f>
        <v>0</v>
      </c>
      <c r="Q484" s="127">
        <v>0.0126</v>
      </c>
      <c r="R484" s="127">
        <f>Q484*H484</f>
        <v>0.571725</v>
      </c>
      <c r="S484" s="127">
        <v>0</v>
      </c>
      <c r="T484" s="128">
        <f>S484*H484</f>
        <v>0</v>
      </c>
      <c r="AR484" s="129" t="s">
        <v>153</v>
      </c>
      <c r="AT484" s="129" t="s">
        <v>148</v>
      </c>
      <c r="AU484" s="129" t="s">
        <v>144</v>
      </c>
      <c r="AY484" s="17" t="s">
        <v>133</v>
      </c>
      <c r="BE484" s="130">
        <f>IF(N484="základní",J484,0)</f>
        <v>0</v>
      </c>
      <c r="BF484" s="130">
        <f>IF(N484="snížená",J484,0)</f>
        <v>0</v>
      </c>
      <c r="BG484" s="130">
        <f>IF(N484="zákl. přenesená",J484,0)</f>
        <v>0</v>
      </c>
      <c r="BH484" s="130">
        <f>IF(N484="sníž. přenesená",J484,0)</f>
        <v>0</v>
      </c>
      <c r="BI484" s="130">
        <f>IF(N484="nulová",J484,0)</f>
        <v>0</v>
      </c>
      <c r="BJ484" s="17" t="s">
        <v>74</v>
      </c>
      <c r="BK484" s="130">
        <f>ROUND(I484*H484,2)</f>
        <v>0</v>
      </c>
      <c r="BL484" s="17" t="s">
        <v>143</v>
      </c>
      <c r="BM484" s="129" t="s">
        <v>974</v>
      </c>
    </row>
    <row r="485" spans="2:51" s="12" customFormat="1" ht="12">
      <c r="B485" s="131"/>
      <c r="D485" s="132" t="s">
        <v>146</v>
      </c>
      <c r="F485" s="134" t="s">
        <v>975</v>
      </c>
      <c r="H485" s="135">
        <v>45.375</v>
      </c>
      <c r="I485" s="124"/>
      <c r="L485" s="131"/>
      <c r="M485" s="136"/>
      <c r="T485" s="137"/>
      <c r="AT485" s="133" t="s">
        <v>146</v>
      </c>
      <c r="AU485" s="133" t="s">
        <v>144</v>
      </c>
      <c r="AV485" s="12" t="s">
        <v>76</v>
      </c>
      <c r="AW485" s="12" t="s">
        <v>4</v>
      </c>
      <c r="AX485" s="12" t="s">
        <v>74</v>
      </c>
      <c r="AY485" s="133" t="s">
        <v>133</v>
      </c>
    </row>
    <row r="486" spans="2:65" s="1" customFormat="1" ht="24.2" customHeight="1">
      <c r="B486" s="29"/>
      <c r="C486" s="119" t="s">
        <v>976</v>
      </c>
      <c r="D486" s="119" t="s">
        <v>138</v>
      </c>
      <c r="E486" s="120" t="s">
        <v>977</v>
      </c>
      <c r="F486" s="121" t="s">
        <v>978</v>
      </c>
      <c r="G486" s="122" t="s">
        <v>141</v>
      </c>
      <c r="H486" s="123">
        <v>1</v>
      </c>
      <c r="I486" s="124"/>
      <c r="J486" s="124">
        <f>ROUND(I486*H486,2)</f>
        <v>0</v>
      </c>
      <c r="K486" s="121" t="s">
        <v>152</v>
      </c>
      <c r="L486" s="29"/>
      <c r="M486" s="125" t="s">
        <v>17</v>
      </c>
      <c r="N486" s="126" t="s">
        <v>37</v>
      </c>
      <c r="O486" s="127">
        <v>0.729</v>
      </c>
      <c r="P486" s="127">
        <f>O486*H486</f>
        <v>0.729</v>
      </c>
      <c r="Q486" s="127">
        <v>0.00058</v>
      </c>
      <c r="R486" s="127">
        <f>Q486*H486</f>
        <v>0.00058</v>
      </c>
      <c r="S486" s="127">
        <v>0</v>
      </c>
      <c r="T486" s="128">
        <f>S486*H486</f>
        <v>0</v>
      </c>
      <c r="AR486" s="129" t="s">
        <v>143</v>
      </c>
      <c r="AT486" s="129" t="s">
        <v>138</v>
      </c>
      <c r="AU486" s="129" t="s">
        <v>144</v>
      </c>
      <c r="AY486" s="17" t="s">
        <v>133</v>
      </c>
      <c r="BE486" s="130">
        <f>IF(N486="základní",J486,0)</f>
        <v>0</v>
      </c>
      <c r="BF486" s="130">
        <f>IF(N486="snížená",J486,0)</f>
        <v>0</v>
      </c>
      <c r="BG486" s="130">
        <f>IF(N486="zákl. přenesená",J486,0)</f>
        <v>0</v>
      </c>
      <c r="BH486" s="130">
        <f>IF(N486="sníž. přenesená",J486,0)</f>
        <v>0</v>
      </c>
      <c r="BI486" s="130">
        <f>IF(N486="nulová",J486,0)</f>
        <v>0</v>
      </c>
      <c r="BJ486" s="17" t="s">
        <v>74</v>
      </c>
      <c r="BK486" s="130">
        <f>ROUND(I486*H486,2)</f>
        <v>0</v>
      </c>
      <c r="BL486" s="17" t="s">
        <v>143</v>
      </c>
      <c r="BM486" s="129" t="s">
        <v>979</v>
      </c>
    </row>
    <row r="487" spans="2:47" s="1" customFormat="1" ht="12">
      <c r="B487" s="29"/>
      <c r="D487" s="147" t="s">
        <v>172</v>
      </c>
      <c r="F487" s="148" t="s">
        <v>980</v>
      </c>
      <c r="I487" s="124"/>
      <c r="L487" s="29"/>
      <c r="M487" s="149"/>
      <c r="T487" s="50"/>
      <c r="AT487" s="17" t="s">
        <v>172</v>
      </c>
      <c r="AU487" s="17" t="s">
        <v>144</v>
      </c>
    </row>
    <row r="488" spans="2:65" s="1" customFormat="1" ht="24.2" customHeight="1">
      <c r="B488" s="29"/>
      <c r="C488" s="138" t="s">
        <v>981</v>
      </c>
      <c r="D488" s="138" t="s">
        <v>148</v>
      </c>
      <c r="E488" s="139" t="s">
        <v>982</v>
      </c>
      <c r="F488" s="140" t="s">
        <v>983</v>
      </c>
      <c r="G488" s="141" t="s">
        <v>141</v>
      </c>
      <c r="H488" s="142">
        <v>1.1</v>
      </c>
      <c r="I488" s="124"/>
      <c r="J488" s="143">
        <f>ROUND(I488*H488,2)</f>
        <v>0</v>
      </c>
      <c r="K488" s="140" t="s">
        <v>152</v>
      </c>
      <c r="L488" s="144"/>
      <c r="M488" s="145" t="s">
        <v>17</v>
      </c>
      <c r="N488" s="146" t="s">
        <v>37</v>
      </c>
      <c r="O488" s="127">
        <v>0</v>
      </c>
      <c r="P488" s="127">
        <f>O488*H488</f>
        <v>0</v>
      </c>
      <c r="Q488" s="127">
        <v>0.0075</v>
      </c>
      <c r="R488" s="127">
        <f>Q488*H488</f>
        <v>0.00825</v>
      </c>
      <c r="S488" s="127">
        <v>0</v>
      </c>
      <c r="T488" s="128">
        <f>S488*H488</f>
        <v>0</v>
      </c>
      <c r="AR488" s="129" t="s">
        <v>153</v>
      </c>
      <c r="AT488" s="129" t="s">
        <v>148</v>
      </c>
      <c r="AU488" s="129" t="s">
        <v>144</v>
      </c>
      <c r="AY488" s="17" t="s">
        <v>133</v>
      </c>
      <c r="BE488" s="130">
        <f>IF(N488="základní",J488,0)</f>
        <v>0</v>
      </c>
      <c r="BF488" s="130">
        <f>IF(N488="snížená",J488,0)</f>
        <v>0</v>
      </c>
      <c r="BG488" s="130">
        <f>IF(N488="zákl. přenesená",J488,0)</f>
        <v>0</v>
      </c>
      <c r="BH488" s="130">
        <f>IF(N488="sníž. přenesená",J488,0)</f>
        <v>0</v>
      </c>
      <c r="BI488" s="130">
        <f>IF(N488="nulová",J488,0)</f>
        <v>0</v>
      </c>
      <c r="BJ488" s="17" t="s">
        <v>74</v>
      </c>
      <c r="BK488" s="130">
        <f>ROUND(I488*H488,2)</f>
        <v>0</v>
      </c>
      <c r="BL488" s="17" t="s">
        <v>143</v>
      </c>
      <c r="BM488" s="129" t="s">
        <v>984</v>
      </c>
    </row>
    <row r="489" spans="2:51" s="12" customFormat="1" ht="12">
      <c r="B489" s="131"/>
      <c r="D489" s="132" t="s">
        <v>146</v>
      </c>
      <c r="F489" s="134" t="s">
        <v>985</v>
      </c>
      <c r="H489" s="135">
        <v>1.1</v>
      </c>
      <c r="I489" s="124"/>
      <c r="L489" s="131"/>
      <c r="M489" s="136"/>
      <c r="T489" s="137"/>
      <c r="AT489" s="133" t="s">
        <v>146</v>
      </c>
      <c r="AU489" s="133" t="s">
        <v>144</v>
      </c>
      <c r="AV489" s="12" t="s">
        <v>76</v>
      </c>
      <c r="AW489" s="12" t="s">
        <v>4</v>
      </c>
      <c r="AX489" s="12" t="s">
        <v>74</v>
      </c>
      <c r="AY489" s="133" t="s">
        <v>133</v>
      </c>
    </row>
    <row r="490" spans="2:65" s="1" customFormat="1" ht="33" customHeight="1">
      <c r="B490" s="29"/>
      <c r="C490" s="119" t="s">
        <v>986</v>
      </c>
      <c r="D490" s="119" t="s">
        <v>138</v>
      </c>
      <c r="E490" s="120" t="s">
        <v>987</v>
      </c>
      <c r="F490" s="121" t="s">
        <v>988</v>
      </c>
      <c r="G490" s="122" t="s">
        <v>223</v>
      </c>
      <c r="H490" s="123">
        <v>0.54</v>
      </c>
      <c r="I490" s="124"/>
      <c r="J490" s="124">
        <f>ROUND(I490*H490,2)</f>
        <v>0</v>
      </c>
      <c r="K490" s="121" t="s">
        <v>152</v>
      </c>
      <c r="L490" s="29"/>
      <c r="M490" s="125" t="s">
        <v>17</v>
      </c>
      <c r="N490" s="126" t="s">
        <v>37</v>
      </c>
      <c r="O490" s="127">
        <v>0.39</v>
      </c>
      <c r="P490" s="127">
        <f>O490*H490</f>
        <v>0.2106</v>
      </c>
      <c r="Q490" s="127">
        <v>0.00095</v>
      </c>
      <c r="R490" s="127">
        <f>Q490*H490</f>
        <v>0.000513</v>
      </c>
      <c r="S490" s="127">
        <v>0</v>
      </c>
      <c r="T490" s="128">
        <f>S490*H490</f>
        <v>0</v>
      </c>
      <c r="AR490" s="129" t="s">
        <v>143</v>
      </c>
      <c r="AT490" s="129" t="s">
        <v>138</v>
      </c>
      <c r="AU490" s="129" t="s">
        <v>144</v>
      </c>
      <c r="AY490" s="17" t="s">
        <v>133</v>
      </c>
      <c r="BE490" s="130">
        <f>IF(N490="základní",J490,0)</f>
        <v>0</v>
      </c>
      <c r="BF490" s="130">
        <f>IF(N490="snížená",J490,0)</f>
        <v>0</v>
      </c>
      <c r="BG490" s="130">
        <f>IF(N490="zákl. přenesená",J490,0)</f>
        <v>0</v>
      </c>
      <c r="BH490" s="130">
        <f>IF(N490="sníž. přenesená",J490,0)</f>
        <v>0</v>
      </c>
      <c r="BI490" s="130">
        <f>IF(N490="nulová",J490,0)</f>
        <v>0</v>
      </c>
      <c r="BJ490" s="17" t="s">
        <v>74</v>
      </c>
      <c r="BK490" s="130">
        <f>ROUND(I490*H490,2)</f>
        <v>0</v>
      </c>
      <c r="BL490" s="17" t="s">
        <v>143</v>
      </c>
      <c r="BM490" s="129" t="s">
        <v>989</v>
      </c>
    </row>
    <row r="491" spans="2:47" s="1" customFormat="1" ht="12">
      <c r="B491" s="29"/>
      <c r="D491" s="147" t="s">
        <v>172</v>
      </c>
      <c r="F491" s="148" t="s">
        <v>990</v>
      </c>
      <c r="I491" s="124"/>
      <c r="L491" s="29"/>
      <c r="M491" s="149"/>
      <c r="T491" s="50"/>
      <c r="AT491" s="17" t="s">
        <v>172</v>
      </c>
      <c r="AU491" s="17" t="s">
        <v>144</v>
      </c>
    </row>
    <row r="492" spans="2:51" s="12" customFormat="1" ht="12">
      <c r="B492" s="131"/>
      <c r="D492" s="132" t="s">
        <v>146</v>
      </c>
      <c r="E492" s="133" t="s">
        <v>17</v>
      </c>
      <c r="F492" s="134" t="s">
        <v>991</v>
      </c>
      <c r="H492" s="135">
        <v>0.54</v>
      </c>
      <c r="I492" s="124"/>
      <c r="L492" s="131"/>
      <c r="M492" s="136"/>
      <c r="T492" s="137"/>
      <c r="AT492" s="133" t="s">
        <v>146</v>
      </c>
      <c r="AU492" s="133" t="s">
        <v>144</v>
      </c>
      <c r="AV492" s="12" t="s">
        <v>76</v>
      </c>
      <c r="AW492" s="12" t="s">
        <v>28</v>
      </c>
      <c r="AX492" s="12" t="s">
        <v>74</v>
      </c>
      <c r="AY492" s="133" t="s">
        <v>133</v>
      </c>
    </row>
    <row r="493" spans="2:65" s="1" customFormat="1" ht="37.9" customHeight="1">
      <c r="B493" s="29"/>
      <c r="C493" s="119" t="s">
        <v>992</v>
      </c>
      <c r="D493" s="119" t="s">
        <v>138</v>
      </c>
      <c r="E493" s="120" t="s">
        <v>993</v>
      </c>
      <c r="F493" s="121" t="s">
        <v>994</v>
      </c>
      <c r="G493" s="122" t="s">
        <v>223</v>
      </c>
      <c r="H493" s="123">
        <v>0.55</v>
      </c>
      <c r="I493" s="124"/>
      <c r="J493" s="124">
        <f>ROUND(I493*H493,2)</f>
        <v>0</v>
      </c>
      <c r="K493" s="121" t="s">
        <v>152</v>
      </c>
      <c r="L493" s="29"/>
      <c r="M493" s="125" t="s">
        <v>17</v>
      </c>
      <c r="N493" s="126" t="s">
        <v>37</v>
      </c>
      <c r="O493" s="127">
        <v>0.216</v>
      </c>
      <c r="P493" s="127">
        <f>O493*H493</f>
        <v>0.1188</v>
      </c>
      <c r="Q493" s="127">
        <v>0.00098</v>
      </c>
      <c r="R493" s="127">
        <f>Q493*H493</f>
        <v>0.000539</v>
      </c>
      <c r="S493" s="127">
        <v>0</v>
      </c>
      <c r="T493" s="128">
        <f>S493*H493</f>
        <v>0</v>
      </c>
      <c r="AR493" s="129" t="s">
        <v>143</v>
      </c>
      <c r="AT493" s="129" t="s">
        <v>138</v>
      </c>
      <c r="AU493" s="129" t="s">
        <v>144</v>
      </c>
      <c r="AY493" s="17" t="s">
        <v>133</v>
      </c>
      <c r="BE493" s="130">
        <f>IF(N493="základní",J493,0)</f>
        <v>0</v>
      </c>
      <c r="BF493" s="130">
        <f>IF(N493="snížená",J493,0)</f>
        <v>0</v>
      </c>
      <c r="BG493" s="130">
        <f>IF(N493="zákl. přenesená",J493,0)</f>
        <v>0</v>
      </c>
      <c r="BH493" s="130">
        <f>IF(N493="sníž. přenesená",J493,0)</f>
        <v>0</v>
      </c>
      <c r="BI493" s="130">
        <f>IF(N493="nulová",J493,0)</f>
        <v>0</v>
      </c>
      <c r="BJ493" s="17" t="s">
        <v>74</v>
      </c>
      <c r="BK493" s="130">
        <f>ROUND(I493*H493,2)</f>
        <v>0</v>
      </c>
      <c r="BL493" s="17" t="s">
        <v>143</v>
      </c>
      <c r="BM493" s="129" t="s">
        <v>995</v>
      </c>
    </row>
    <row r="494" spans="2:47" s="1" customFormat="1" ht="12">
      <c r="B494" s="29"/>
      <c r="D494" s="147" t="s">
        <v>172</v>
      </c>
      <c r="F494" s="148" t="s">
        <v>996</v>
      </c>
      <c r="I494" s="124"/>
      <c r="L494" s="29"/>
      <c r="M494" s="149"/>
      <c r="T494" s="50"/>
      <c r="AT494" s="17" t="s">
        <v>172</v>
      </c>
      <c r="AU494" s="17" t="s">
        <v>144</v>
      </c>
    </row>
    <row r="495" spans="2:51" s="12" customFormat="1" ht="12">
      <c r="B495" s="131"/>
      <c r="D495" s="132" t="s">
        <v>146</v>
      </c>
      <c r="E495" s="133" t="s">
        <v>17</v>
      </c>
      <c r="F495" s="134" t="s">
        <v>997</v>
      </c>
      <c r="H495" s="135">
        <v>0.55</v>
      </c>
      <c r="I495" s="124"/>
      <c r="L495" s="131"/>
      <c r="M495" s="136"/>
      <c r="T495" s="137"/>
      <c r="AT495" s="133" t="s">
        <v>146</v>
      </c>
      <c r="AU495" s="133" t="s">
        <v>144</v>
      </c>
      <c r="AV495" s="12" t="s">
        <v>76</v>
      </c>
      <c r="AW495" s="12" t="s">
        <v>28</v>
      </c>
      <c r="AX495" s="12" t="s">
        <v>74</v>
      </c>
      <c r="AY495" s="133" t="s">
        <v>133</v>
      </c>
    </row>
    <row r="496" spans="2:65" s="1" customFormat="1" ht="44.25" customHeight="1">
      <c r="B496" s="29"/>
      <c r="C496" s="119" t="s">
        <v>998</v>
      </c>
      <c r="D496" s="119" t="s">
        <v>138</v>
      </c>
      <c r="E496" s="120" t="s">
        <v>999</v>
      </c>
      <c r="F496" s="121" t="s">
        <v>1000</v>
      </c>
      <c r="G496" s="122" t="s">
        <v>151</v>
      </c>
      <c r="H496" s="123">
        <v>0.874</v>
      </c>
      <c r="I496" s="124"/>
      <c r="J496" s="124">
        <f>ROUND(I496*H496,2)</f>
        <v>0</v>
      </c>
      <c r="K496" s="121" t="s">
        <v>152</v>
      </c>
      <c r="L496" s="29"/>
      <c r="M496" s="125" t="s">
        <v>17</v>
      </c>
      <c r="N496" s="126" t="s">
        <v>37</v>
      </c>
      <c r="O496" s="127">
        <v>1.548</v>
      </c>
      <c r="P496" s="127">
        <f>O496*H496</f>
        <v>1.352952</v>
      </c>
      <c r="Q496" s="127">
        <v>0</v>
      </c>
      <c r="R496" s="127">
        <f>Q496*H496</f>
        <v>0</v>
      </c>
      <c r="S496" s="127">
        <v>0</v>
      </c>
      <c r="T496" s="128">
        <f>S496*H496</f>
        <v>0</v>
      </c>
      <c r="AR496" s="129" t="s">
        <v>143</v>
      </c>
      <c r="AT496" s="129" t="s">
        <v>138</v>
      </c>
      <c r="AU496" s="129" t="s">
        <v>144</v>
      </c>
      <c r="AY496" s="17" t="s">
        <v>133</v>
      </c>
      <c r="BE496" s="130">
        <f>IF(N496="základní",J496,0)</f>
        <v>0</v>
      </c>
      <c r="BF496" s="130">
        <f>IF(N496="snížená",J496,0)</f>
        <v>0</v>
      </c>
      <c r="BG496" s="130">
        <f>IF(N496="zákl. přenesená",J496,0)</f>
        <v>0</v>
      </c>
      <c r="BH496" s="130">
        <f>IF(N496="sníž. přenesená",J496,0)</f>
        <v>0</v>
      </c>
      <c r="BI496" s="130">
        <f>IF(N496="nulová",J496,0)</f>
        <v>0</v>
      </c>
      <c r="BJ496" s="17" t="s">
        <v>74</v>
      </c>
      <c r="BK496" s="130">
        <f>ROUND(I496*H496,2)</f>
        <v>0</v>
      </c>
      <c r="BL496" s="17" t="s">
        <v>143</v>
      </c>
      <c r="BM496" s="129" t="s">
        <v>1001</v>
      </c>
    </row>
    <row r="497" spans="2:47" s="1" customFormat="1" ht="12">
      <c r="B497" s="29"/>
      <c r="D497" s="147" t="s">
        <v>172</v>
      </c>
      <c r="F497" s="148" t="s">
        <v>1002</v>
      </c>
      <c r="I497" s="124"/>
      <c r="L497" s="29"/>
      <c r="M497" s="149"/>
      <c r="T497" s="50"/>
      <c r="AT497" s="17" t="s">
        <v>172</v>
      </c>
      <c r="AU497" s="17" t="s">
        <v>144</v>
      </c>
    </row>
    <row r="498" spans="2:63" s="11" customFormat="1" ht="20.85" customHeight="1">
      <c r="B498" s="108"/>
      <c r="D498" s="109" t="s">
        <v>65</v>
      </c>
      <c r="E498" s="117" t="s">
        <v>1003</v>
      </c>
      <c r="F498" s="117" t="s">
        <v>1004</v>
      </c>
      <c r="I498" s="124"/>
      <c r="J498" s="118">
        <f>BK498</f>
        <v>0</v>
      </c>
      <c r="L498" s="108"/>
      <c r="M498" s="112"/>
      <c r="P498" s="113">
        <f>SUM(P499:P522)</f>
        <v>40.743545999999995</v>
      </c>
      <c r="R498" s="113">
        <f>SUM(R499:R522)</f>
        <v>0.11685592</v>
      </c>
      <c r="T498" s="114">
        <f>SUM(T499:T522)</f>
        <v>0</v>
      </c>
      <c r="AR498" s="109" t="s">
        <v>76</v>
      </c>
      <c r="AT498" s="115" t="s">
        <v>65</v>
      </c>
      <c r="AU498" s="115" t="s">
        <v>76</v>
      </c>
      <c r="AY498" s="109" t="s">
        <v>133</v>
      </c>
      <c r="BK498" s="116">
        <f>SUM(BK499:BK522)</f>
        <v>0</v>
      </c>
    </row>
    <row r="499" spans="2:65" s="1" customFormat="1" ht="24.2" customHeight="1">
      <c r="B499" s="29"/>
      <c r="C499" s="119" t="s">
        <v>1005</v>
      </c>
      <c r="D499" s="119" t="s">
        <v>138</v>
      </c>
      <c r="E499" s="120" t="s">
        <v>1006</v>
      </c>
      <c r="F499" s="121" t="s">
        <v>1007</v>
      </c>
      <c r="G499" s="122" t="s">
        <v>141</v>
      </c>
      <c r="H499" s="123">
        <v>118.224</v>
      </c>
      <c r="I499" s="124"/>
      <c r="J499" s="124">
        <f>ROUND(I499*H499,2)</f>
        <v>0</v>
      </c>
      <c r="K499" s="121" t="s">
        <v>152</v>
      </c>
      <c r="L499" s="29"/>
      <c r="M499" s="125" t="s">
        <v>17</v>
      </c>
      <c r="N499" s="126" t="s">
        <v>37</v>
      </c>
      <c r="O499" s="127">
        <v>0.304</v>
      </c>
      <c r="P499" s="127">
        <f>O499*H499</f>
        <v>35.940096</v>
      </c>
      <c r="Q499" s="127">
        <v>0.00023</v>
      </c>
      <c r="R499" s="127">
        <f>Q499*H499</f>
        <v>0.02719152</v>
      </c>
      <c r="S499" s="127">
        <v>0</v>
      </c>
      <c r="T499" s="128">
        <f>S499*H499</f>
        <v>0</v>
      </c>
      <c r="AR499" s="129" t="s">
        <v>143</v>
      </c>
      <c r="AT499" s="129" t="s">
        <v>138</v>
      </c>
      <c r="AU499" s="129" t="s">
        <v>144</v>
      </c>
      <c r="AY499" s="17" t="s">
        <v>133</v>
      </c>
      <c r="BE499" s="130">
        <f>IF(N499="základní",J499,0)</f>
        <v>0</v>
      </c>
      <c r="BF499" s="130">
        <f>IF(N499="snížená",J499,0)</f>
        <v>0</v>
      </c>
      <c r="BG499" s="130">
        <f>IF(N499="zákl. přenesená",J499,0)</f>
        <v>0</v>
      </c>
      <c r="BH499" s="130">
        <f>IF(N499="sníž. přenesená",J499,0)</f>
        <v>0</v>
      </c>
      <c r="BI499" s="130">
        <f>IF(N499="nulová",J499,0)</f>
        <v>0</v>
      </c>
      <c r="BJ499" s="17" t="s">
        <v>74</v>
      </c>
      <c r="BK499" s="130">
        <f>ROUND(I499*H499,2)</f>
        <v>0</v>
      </c>
      <c r="BL499" s="17" t="s">
        <v>143</v>
      </c>
      <c r="BM499" s="129" t="s">
        <v>1008</v>
      </c>
    </row>
    <row r="500" spans="2:47" s="1" customFormat="1" ht="12">
      <c r="B500" s="29"/>
      <c r="D500" s="147" t="s">
        <v>172</v>
      </c>
      <c r="F500" s="148" t="s">
        <v>1009</v>
      </c>
      <c r="I500" s="124"/>
      <c r="L500" s="29"/>
      <c r="M500" s="149"/>
      <c r="T500" s="50"/>
      <c r="AT500" s="17" t="s">
        <v>172</v>
      </c>
      <c r="AU500" s="17" t="s">
        <v>144</v>
      </c>
    </row>
    <row r="501" spans="2:51" s="13" customFormat="1" ht="12">
      <c r="B501" s="150"/>
      <c r="D501" s="132" t="s">
        <v>146</v>
      </c>
      <c r="E501" s="151" t="s">
        <v>17</v>
      </c>
      <c r="F501" s="152" t="s">
        <v>559</v>
      </c>
      <c r="H501" s="151" t="s">
        <v>17</v>
      </c>
      <c r="I501" s="124"/>
      <c r="L501" s="150"/>
      <c r="M501" s="153"/>
      <c r="T501" s="154"/>
      <c r="AT501" s="151" t="s">
        <v>146</v>
      </c>
      <c r="AU501" s="151" t="s">
        <v>144</v>
      </c>
      <c r="AV501" s="13" t="s">
        <v>74</v>
      </c>
      <c r="AW501" s="13" t="s">
        <v>28</v>
      </c>
      <c r="AX501" s="13" t="s">
        <v>66</v>
      </c>
      <c r="AY501" s="151" t="s">
        <v>133</v>
      </c>
    </row>
    <row r="502" spans="2:51" s="12" customFormat="1" ht="12">
      <c r="B502" s="131"/>
      <c r="D502" s="132" t="s">
        <v>146</v>
      </c>
      <c r="E502" s="133" t="s">
        <v>17</v>
      </c>
      <c r="F502" s="134" t="s">
        <v>560</v>
      </c>
      <c r="H502" s="135">
        <v>45.792</v>
      </c>
      <c r="I502" s="124"/>
      <c r="L502" s="131"/>
      <c r="M502" s="136"/>
      <c r="T502" s="137"/>
      <c r="AT502" s="133" t="s">
        <v>146</v>
      </c>
      <c r="AU502" s="133" t="s">
        <v>144</v>
      </c>
      <c r="AV502" s="12" t="s">
        <v>76</v>
      </c>
      <c r="AW502" s="12" t="s">
        <v>28</v>
      </c>
      <c r="AX502" s="12" t="s">
        <v>66</v>
      </c>
      <c r="AY502" s="133" t="s">
        <v>133</v>
      </c>
    </row>
    <row r="503" spans="2:51" s="13" customFormat="1" ht="12">
      <c r="B503" s="150"/>
      <c r="D503" s="132" t="s">
        <v>146</v>
      </c>
      <c r="E503" s="151" t="s">
        <v>17</v>
      </c>
      <c r="F503" s="152" t="s">
        <v>561</v>
      </c>
      <c r="H503" s="151" t="s">
        <v>17</v>
      </c>
      <c r="I503" s="124"/>
      <c r="L503" s="150"/>
      <c r="M503" s="153"/>
      <c r="T503" s="154"/>
      <c r="AT503" s="151" t="s">
        <v>146</v>
      </c>
      <c r="AU503" s="151" t="s">
        <v>144</v>
      </c>
      <c r="AV503" s="13" t="s">
        <v>74</v>
      </c>
      <c r="AW503" s="13" t="s">
        <v>28</v>
      </c>
      <c r="AX503" s="13" t="s">
        <v>66</v>
      </c>
      <c r="AY503" s="151" t="s">
        <v>133</v>
      </c>
    </row>
    <row r="504" spans="2:51" s="12" customFormat="1" ht="12">
      <c r="B504" s="131"/>
      <c r="D504" s="132" t="s">
        <v>146</v>
      </c>
      <c r="E504" s="133" t="s">
        <v>17</v>
      </c>
      <c r="F504" s="134" t="s">
        <v>562</v>
      </c>
      <c r="H504" s="135">
        <v>18.144</v>
      </c>
      <c r="I504" s="124"/>
      <c r="L504" s="131"/>
      <c r="M504" s="136"/>
      <c r="T504" s="137"/>
      <c r="AT504" s="133" t="s">
        <v>146</v>
      </c>
      <c r="AU504" s="133" t="s">
        <v>144</v>
      </c>
      <c r="AV504" s="12" t="s">
        <v>76</v>
      </c>
      <c r="AW504" s="12" t="s">
        <v>28</v>
      </c>
      <c r="AX504" s="12" t="s">
        <v>66</v>
      </c>
      <c r="AY504" s="133" t="s">
        <v>133</v>
      </c>
    </row>
    <row r="505" spans="2:51" s="13" customFormat="1" ht="12">
      <c r="B505" s="150"/>
      <c r="D505" s="132" t="s">
        <v>146</v>
      </c>
      <c r="E505" s="151" t="s">
        <v>17</v>
      </c>
      <c r="F505" s="152" t="s">
        <v>563</v>
      </c>
      <c r="H505" s="151" t="s">
        <v>17</v>
      </c>
      <c r="I505" s="124"/>
      <c r="L505" s="150"/>
      <c r="M505" s="153"/>
      <c r="T505" s="154"/>
      <c r="AT505" s="151" t="s">
        <v>146</v>
      </c>
      <c r="AU505" s="151" t="s">
        <v>144</v>
      </c>
      <c r="AV505" s="13" t="s">
        <v>74</v>
      </c>
      <c r="AW505" s="13" t="s">
        <v>28</v>
      </c>
      <c r="AX505" s="13" t="s">
        <v>66</v>
      </c>
      <c r="AY505" s="151" t="s">
        <v>133</v>
      </c>
    </row>
    <row r="506" spans="2:51" s="12" customFormat="1" ht="12">
      <c r="B506" s="131"/>
      <c r="D506" s="132" t="s">
        <v>146</v>
      </c>
      <c r="E506" s="133" t="s">
        <v>17</v>
      </c>
      <c r="F506" s="134" t="s">
        <v>564</v>
      </c>
      <c r="H506" s="135">
        <v>6.144</v>
      </c>
      <c r="I506" s="124"/>
      <c r="L506" s="131"/>
      <c r="M506" s="136"/>
      <c r="T506" s="137"/>
      <c r="AT506" s="133" t="s">
        <v>146</v>
      </c>
      <c r="AU506" s="133" t="s">
        <v>144</v>
      </c>
      <c r="AV506" s="12" t="s">
        <v>76</v>
      </c>
      <c r="AW506" s="12" t="s">
        <v>28</v>
      </c>
      <c r="AX506" s="12" t="s">
        <v>66</v>
      </c>
      <c r="AY506" s="133" t="s">
        <v>133</v>
      </c>
    </row>
    <row r="507" spans="2:51" s="13" customFormat="1" ht="12">
      <c r="B507" s="150"/>
      <c r="D507" s="132" t="s">
        <v>146</v>
      </c>
      <c r="E507" s="151" t="s">
        <v>17</v>
      </c>
      <c r="F507" s="152" t="s">
        <v>565</v>
      </c>
      <c r="H507" s="151" t="s">
        <v>17</v>
      </c>
      <c r="I507" s="124"/>
      <c r="L507" s="150"/>
      <c r="M507" s="153"/>
      <c r="T507" s="154"/>
      <c r="AT507" s="151" t="s">
        <v>146</v>
      </c>
      <c r="AU507" s="151" t="s">
        <v>144</v>
      </c>
      <c r="AV507" s="13" t="s">
        <v>74</v>
      </c>
      <c r="AW507" s="13" t="s">
        <v>28</v>
      </c>
      <c r="AX507" s="13" t="s">
        <v>66</v>
      </c>
      <c r="AY507" s="151" t="s">
        <v>133</v>
      </c>
    </row>
    <row r="508" spans="2:51" s="12" customFormat="1" ht="12">
      <c r="B508" s="131"/>
      <c r="D508" s="132" t="s">
        <v>146</v>
      </c>
      <c r="E508" s="133" t="s">
        <v>17</v>
      </c>
      <c r="F508" s="134" t="s">
        <v>566</v>
      </c>
      <c r="H508" s="135">
        <v>12.584</v>
      </c>
      <c r="I508" s="124"/>
      <c r="L508" s="131"/>
      <c r="M508" s="136"/>
      <c r="T508" s="137"/>
      <c r="AT508" s="133" t="s">
        <v>146</v>
      </c>
      <c r="AU508" s="133" t="s">
        <v>144</v>
      </c>
      <c r="AV508" s="12" t="s">
        <v>76</v>
      </c>
      <c r="AW508" s="12" t="s">
        <v>28</v>
      </c>
      <c r="AX508" s="12" t="s">
        <v>66</v>
      </c>
      <c r="AY508" s="133" t="s">
        <v>133</v>
      </c>
    </row>
    <row r="509" spans="2:51" s="13" customFormat="1" ht="12">
      <c r="B509" s="150"/>
      <c r="D509" s="132" t="s">
        <v>146</v>
      </c>
      <c r="E509" s="151" t="s">
        <v>17</v>
      </c>
      <c r="F509" s="152" t="s">
        <v>567</v>
      </c>
      <c r="H509" s="151" t="s">
        <v>17</v>
      </c>
      <c r="I509" s="124"/>
      <c r="L509" s="150"/>
      <c r="M509" s="153"/>
      <c r="T509" s="154"/>
      <c r="AT509" s="151" t="s">
        <v>146</v>
      </c>
      <c r="AU509" s="151" t="s">
        <v>144</v>
      </c>
      <c r="AV509" s="13" t="s">
        <v>74</v>
      </c>
      <c r="AW509" s="13" t="s">
        <v>28</v>
      </c>
      <c r="AX509" s="13" t="s">
        <v>66</v>
      </c>
      <c r="AY509" s="151" t="s">
        <v>133</v>
      </c>
    </row>
    <row r="510" spans="2:51" s="12" customFormat="1" ht="12">
      <c r="B510" s="131"/>
      <c r="D510" s="132" t="s">
        <v>146</v>
      </c>
      <c r="E510" s="133" t="s">
        <v>17</v>
      </c>
      <c r="F510" s="134" t="s">
        <v>568</v>
      </c>
      <c r="H510" s="135">
        <v>4.48</v>
      </c>
      <c r="I510" s="124"/>
      <c r="L510" s="131"/>
      <c r="M510" s="136"/>
      <c r="T510" s="137"/>
      <c r="AT510" s="133" t="s">
        <v>146</v>
      </c>
      <c r="AU510" s="133" t="s">
        <v>144</v>
      </c>
      <c r="AV510" s="12" t="s">
        <v>76</v>
      </c>
      <c r="AW510" s="12" t="s">
        <v>28</v>
      </c>
      <c r="AX510" s="12" t="s">
        <v>66</v>
      </c>
      <c r="AY510" s="133" t="s">
        <v>133</v>
      </c>
    </row>
    <row r="511" spans="2:51" s="13" customFormat="1" ht="12">
      <c r="B511" s="150"/>
      <c r="D511" s="132" t="s">
        <v>146</v>
      </c>
      <c r="E511" s="151" t="s">
        <v>17</v>
      </c>
      <c r="F511" s="152" t="s">
        <v>1010</v>
      </c>
      <c r="H511" s="151" t="s">
        <v>17</v>
      </c>
      <c r="I511" s="124"/>
      <c r="L511" s="150"/>
      <c r="M511" s="153"/>
      <c r="T511" s="154"/>
      <c r="AT511" s="151" t="s">
        <v>146</v>
      </c>
      <c r="AU511" s="151" t="s">
        <v>144</v>
      </c>
      <c r="AV511" s="13" t="s">
        <v>74</v>
      </c>
      <c r="AW511" s="13" t="s">
        <v>28</v>
      </c>
      <c r="AX511" s="13" t="s">
        <v>66</v>
      </c>
      <c r="AY511" s="151" t="s">
        <v>133</v>
      </c>
    </row>
    <row r="512" spans="2:51" s="12" customFormat="1" ht="12">
      <c r="B512" s="131"/>
      <c r="D512" s="132" t="s">
        <v>146</v>
      </c>
      <c r="E512" s="133" t="s">
        <v>17</v>
      </c>
      <c r="F512" s="134" t="s">
        <v>1011</v>
      </c>
      <c r="H512" s="135">
        <v>31.08</v>
      </c>
      <c r="I512" s="124"/>
      <c r="L512" s="131"/>
      <c r="M512" s="136"/>
      <c r="T512" s="137"/>
      <c r="AT512" s="133" t="s">
        <v>146</v>
      </c>
      <c r="AU512" s="133" t="s">
        <v>144</v>
      </c>
      <c r="AV512" s="12" t="s">
        <v>76</v>
      </c>
      <c r="AW512" s="12" t="s">
        <v>28</v>
      </c>
      <c r="AX512" s="12" t="s">
        <v>66</v>
      </c>
      <c r="AY512" s="133" t="s">
        <v>133</v>
      </c>
    </row>
    <row r="513" spans="2:51" s="14" customFormat="1" ht="12">
      <c r="B513" s="156"/>
      <c r="D513" s="132" t="s">
        <v>146</v>
      </c>
      <c r="E513" s="157" t="s">
        <v>17</v>
      </c>
      <c r="F513" s="158" t="s">
        <v>569</v>
      </c>
      <c r="H513" s="159">
        <v>118.224</v>
      </c>
      <c r="I513" s="124"/>
      <c r="L513" s="156"/>
      <c r="M513" s="160"/>
      <c r="T513" s="161"/>
      <c r="AT513" s="157" t="s">
        <v>146</v>
      </c>
      <c r="AU513" s="157" t="s">
        <v>144</v>
      </c>
      <c r="AV513" s="14" t="s">
        <v>132</v>
      </c>
      <c r="AW513" s="14" t="s">
        <v>28</v>
      </c>
      <c r="AX513" s="14" t="s">
        <v>74</v>
      </c>
      <c r="AY513" s="157" t="s">
        <v>133</v>
      </c>
    </row>
    <row r="514" spans="2:65" s="1" customFormat="1" ht="37.9" customHeight="1">
      <c r="B514" s="29"/>
      <c r="C514" s="119" t="s">
        <v>1012</v>
      </c>
      <c r="D514" s="119" t="s">
        <v>138</v>
      </c>
      <c r="E514" s="120" t="s">
        <v>1013</v>
      </c>
      <c r="F514" s="121" t="s">
        <v>1014</v>
      </c>
      <c r="G514" s="122" t="s">
        <v>141</v>
      </c>
      <c r="H514" s="123">
        <v>64.046</v>
      </c>
      <c r="I514" s="124"/>
      <c r="J514" s="124">
        <f>ROUND(I514*H514,2)</f>
        <v>0</v>
      </c>
      <c r="K514" s="121" t="s">
        <v>152</v>
      </c>
      <c r="L514" s="29"/>
      <c r="M514" s="125" t="s">
        <v>17</v>
      </c>
      <c r="N514" s="126" t="s">
        <v>37</v>
      </c>
      <c r="O514" s="127">
        <v>0.075</v>
      </c>
      <c r="P514" s="127">
        <f>O514*H514</f>
        <v>4.803450000000001</v>
      </c>
      <c r="Q514" s="127">
        <v>0</v>
      </c>
      <c r="R514" s="127">
        <f>Q514*H514</f>
        <v>0</v>
      </c>
      <c r="S514" s="127">
        <v>0</v>
      </c>
      <c r="T514" s="128">
        <f>S514*H514</f>
        <v>0</v>
      </c>
      <c r="AR514" s="129" t="s">
        <v>143</v>
      </c>
      <c r="AT514" s="129" t="s">
        <v>138</v>
      </c>
      <c r="AU514" s="129" t="s">
        <v>144</v>
      </c>
      <c r="AY514" s="17" t="s">
        <v>133</v>
      </c>
      <c r="BE514" s="130">
        <f>IF(N514="základní",J514,0)</f>
        <v>0</v>
      </c>
      <c r="BF514" s="130">
        <f>IF(N514="snížená",J514,0)</f>
        <v>0</v>
      </c>
      <c r="BG514" s="130">
        <f>IF(N514="zákl. přenesená",J514,0)</f>
        <v>0</v>
      </c>
      <c r="BH514" s="130">
        <f>IF(N514="sníž. přenesená",J514,0)</f>
        <v>0</v>
      </c>
      <c r="BI514" s="130">
        <f>IF(N514="nulová",J514,0)</f>
        <v>0</v>
      </c>
      <c r="BJ514" s="17" t="s">
        <v>74</v>
      </c>
      <c r="BK514" s="130">
        <f>ROUND(I514*H514,2)</f>
        <v>0</v>
      </c>
      <c r="BL514" s="17" t="s">
        <v>143</v>
      </c>
      <c r="BM514" s="129" t="s">
        <v>1015</v>
      </c>
    </row>
    <row r="515" spans="2:47" s="1" customFormat="1" ht="12">
      <c r="B515" s="29"/>
      <c r="D515" s="147" t="s">
        <v>172</v>
      </c>
      <c r="F515" s="148" t="s">
        <v>1016</v>
      </c>
      <c r="I515" s="124"/>
      <c r="L515" s="29"/>
      <c r="M515" s="149"/>
      <c r="T515" s="50"/>
      <c r="AT515" s="17" t="s">
        <v>172</v>
      </c>
      <c r="AU515" s="17" t="s">
        <v>144</v>
      </c>
    </row>
    <row r="516" spans="2:51" s="12" customFormat="1" ht="12">
      <c r="B516" s="131"/>
      <c r="D516" s="132" t="s">
        <v>146</v>
      </c>
      <c r="E516" s="133" t="s">
        <v>17</v>
      </c>
      <c r="F516" s="134" t="s">
        <v>1017</v>
      </c>
      <c r="H516" s="135">
        <v>65.5</v>
      </c>
      <c r="I516" s="124"/>
      <c r="L516" s="131"/>
      <c r="M516" s="136"/>
      <c r="T516" s="137"/>
      <c r="AT516" s="133" t="s">
        <v>146</v>
      </c>
      <c r="AU516" s="133" t="s">
        <v>144</v>
      </c>
      <c r="AV516" s="12" t="s">
        <v>76</v>
      </c>
      <c r="AW516" s="12" t="s">
        <v>28</v>
      </c>
      <c r="AX516" s="12" t="s">
        <v>66</v>
      </c>
      <c r="AY516" s="133" t="s">
        <v>133</v>
      </c>
    </row>
    <row r="517" spans="2:51" s="12" customFormat="1" ht="12">
      <c r="B517" s="131"/>
      <c r="D517" s="132" t="s">
        <v>146</v>
      </c>
      <c r="E517" s="133" t="s">
        <v>17</v>
      </c>
      <c r="F517" s="134" t="s">
        <v>1018</v>
      </c>
      <c r="H517" s="135">
        <v>-6.214</v>
      </c>
      <c r="I517" s="124"/>
      <c r="L517" s="131"/>
      <c r="M517" s="136"/>
      <c r="T517" s="137"/>
      <c r="AT517" s="133" t="s">
        <v>146</v>
      </c>
      <c r="AU517" s="133" t="s">
        <v>144</v>
      </c>
      <c r="AV517" s="12" t="s">
        <v>76</v>
      </c>
      <c r="AW517" s="12" t="s">
        <v>28</v>
      </c>
      <c r="AX517" s="12" t="s">
        <v>66</v>
      </c>
      <c r="AY517" s="133" t="s">
        <v>133</v>
      </c>
    </row>
    <row r="518" spans="2:51" s="12" customFormat="1" ht="12">
      <c r="B518" s="131"/>
      <c r="D518" s="132" t="s">
        <v>146</v>
      </c>
      <c r="E518" s="133" t="s">
        <v>17</v>
      </c>
      <c r="F518" s="134" t="s">
        <v>1019</v>
      </c>
      <c r="H518" s="135">
        <v>3.77</v>
      </c>
      <c r="I518" s="124"/>
      <c r="L518" s="131"/>
      <c r="M518" s="136"/>
      <c r="T518" s="137"/>
      <c r="AT518" s="133" t="s">
        <v>146</v>
      </c>
      <c r="AU518" s="133" t="s">
        <v>144</v>
      </c>
      <c r="AV518" s="12" t="s">
        <v>76</v>
      </c>
      <c r="AW518" s="12" t="s">
        <v>28</v>
      </c>
      <c r="AX518" s="12" t="s">
        <v>66</v>
      </c>
      <c r="AY518" s="133" t="s">
        <v>133</v>
      </c>
    </row>
    <row r="519" spans="2:51" s="13" customFormat="1" ht="12">
      <c r="B519" s="150"/>
      <c r="D519" s="132" t="s">
        <v>146</v>
      </c>
      <c r="E519" s="151" t="s">
        <v>17</v>
      </c>
      <c r="F519" s="152" t="s">
        <v>1020</v>
      </c>
      <c r="H519" s="151" t="s">
        <v>17</v>
      </c>
      <c r="I519" s="124"/>
      <c r="L519" s="150"/>
      <c r="M519" s="153"/>
      <c r="T519" s="154"/>
      <c r="AT519" s="151" t="s">
        <v>146</v>
      </c>
      <c r="AU519" s="151" t="s">
        <v>144</v>
      </c>
      <c r="AV519" s="13" t="s">
        <v>74</v>
      </c>
      <c r="AW519" s="13" t="s">
        <v>28</v>
      </c>
      <c r="AX519" s="13" t="s">
        <v>66</v>
      </c>
      <c r="AY519" s="151" t="s">
        <v>133</v>
      </c>
    </row>
    <row r="520" spans="2:51" s="12" customFormat="1" ht="12">
      <c r="B520" s="131"/>
      <c r="D520" s="132" t="s">
        <v>146</v>
      </c>
      <c r="E520" s="133" t="s">
        <v>17</v>
      </c>
      <c r="F520" s="134" t="s">
        <v>1021</v>
      </c>
      <c r="H520" s="135">
        <v>0.99</v>
      </c>
      <c r="I520" s="124"/>
      <c r="L520" s="131"/>
      <c r="M520" s="136"/>
      <c r="T520" s="137"/>
      <c r="AT520" s="133" t="s">
        <v>146</v>
      </c>
      <c r="AU520" s="133" t="s">
        <v>144</v>
      </c>
      <c r="AV520" s="12" t="s">
        <v>76</v>
      </c>
      <c r="AW520" s="12" t="s">
        <v>28</v>
      </c>
      <c r="AX520" s="12" t="s">
        <v>66</v>
      </c>
      <c r="AY520" s="133" t="s">
        <v>133</v>
      </c>
    </row>
    <row r="521" spans="2:51" s="14" customFormat="1" ht="12">
      <c r="B521" s="156"/>
      <c r="D521" s="132" t="s">
        <v>146</v>
      </c>
      <c r="E521" s="157" t="s">
        <v>17</v>
      </c>
      <c r="F521" s="158" t="s">
        <v>569</v>
      </c>
      <c r="H521" s="159">
        <v>64.046</v>
      </c>
      <c r="I521" s="124"/>
      <c r="L521" s="156"/>
      <c r="M521" s="160"/>
      <c r="T521" s="161"/>
      <c r="AT521" s="157" t="s">
        <v>146</v>
      </c>
      <c r="AU521" s="157" t="s">
        <v>144</v>
      </c>
      <c r="AV521" s="14" t="s">
        <v>132</v>
      </c>
      <c r="AW521" s="14" t="s">
        <v>28</v>
      </c>
      <c r="AX521" s="14" t="s">
        <v>74</v>
      </c>
      <c r="AY521" s="157" t="s">
        <v>133</v>
      </c>
    </row>
    <row r="522" spans="2:65" s="1" customFormat="1" ht="24.2" customHeight="1">
      <c r="B522" s="29"/>
      <c r="C522" s="138" t="s">
        <v>1022</v>
      </c>
      <c r="D522" s="138" t="s">
        <v>148</v>
      </c>
      <c r="E522" s="139" t="s">
        <v>1023</v>
      </c>
      <c r="F522" s="140" t="s">
        <v>1024</v>
      </c>
      <c r="G522" s="141" t="s">
        <v>1025</v>
      </c>
      <c r="H522" s="142">
        <v>64.046</v>
      </c>
      <c r="I522" s="124"/>
      <c r="J522" s="143">
        <f>ROUND(I522*H522,2)</f>
        <v>0</v>
      </c>
      <c r="K522" s="140" t="s">
        <v>152</v>
      </c>
      <c r="L522" s="144"/>
      <c r="M522" s="145" t="s">
        <v>17</v>
      </c>
      <c r="N522" s="146" t="s">
        <v>37</v>
      </c>
      <c r="O522" s="127">
        <v>0</v>
      </c>
      <c r="P522" s="127">
        <f>O522*H522</f>
        <v>0</v>
      </c>
      <c r="Q522" s="127">
        <v>0.0014</v>
      </c>
      <c r="R522" s="127">
        <f>Q522*H522</f>
        <v>0.0896644</v>
      </c>
      <c r="S522" s="127">
        <v>0</v>
      </c>
      <c r="T522" s="128">
        <f>S522*H522</f>
        <v>0</v>
      </c>
      <c r="AR522" s="129" t="s">
        <v>153</v>
      </c>
      <c r="AT522" s="129" t="s">
        <v>148</v>
      </c>
      <c r="AU522" s="129" t="s">
        <v>144</v>
      </c>
      <c r="AY522" s="17" t="s">
        <v>133</v>
      </c>
      <c r="BE522" s="130">
        <f>IF(N522="základní",J522,0)</f>
        <v>0</v>
      </c>
      <c r="BF522" s="130">
        <f>IF(N522="snížená",J522,0)</f>
        <v>0</v>
      </c>
      <c r="BG522" s="130">
        <f>IF(N522="zákl. přenesená",J522,0)</f>
        <v>0</v>
      </c>
      <c r="BH522" s="130">
        <f>IF(N522="sníž. přenesená",J522,0)</f>
        <v>0</v>
      </c>
      <c r="BI522" s="130">
        <f>IF(N522="nulová",J522,0)</f>
        <v>0</v>
      </c>
      <c r="BJ522" s="17" t="s">
        <v>74</v>
      </c>
      <c r="BK522" s="130">
        <f>ROUND(I522*H522,2)</f>
        <v>0</v>
      </c>
      <c r="BL522" s="17" t="s">
        <v>143</v>
      </c>
      <c r="BM522" s="129" t="s">
        <v>1026</v>
      </c>
    </row>
    <row r="523" spans="2:63" s="11" customFormat="1" ht="20.85" customHeight="1">
      <c r="B523" s="108"/>
      <c r="D523" s="109" t="s">
        <v>65</v>
      </c>
      <c r="E523" s="117" t="s">
        <v>1027</v>
      </c>
      <c r="F523" s="117" t="s">
        <v>1028</v>
      </c>
      <c r="I523" s="124"/>
      <c r="J523" s="118">
        <f>BK523</f>
        <v>0</v>
      </c>
      <c r="L523" s="108"/>
      <c r="M523" s="112"/>
      <c r="P523" s="113">
        <f>SUM(P524:P539)</f>
        <v>14.429525</v>
      </c>
      <c r="R523" s="113">
        <f>SUM(R524:R539)</f>
        <v>0.03235619</v>
      </c>
      <c r="T523" s="114">
        <f>SUM(T524:T539)</f>
        <v>0</v>
      </c>
      <c r="AR523" s="109" t="s">
        <v>76</v>
      </c>
      <c r="AT523" s="115" t="s">
        <v>65</v>
      </c>
      <c r="AU523" s="115" t="s">
        <v>76</v>
      </c>
      <c r="AY523" s="109" t="s">
        <v>133</v>
      </c>
      <c r="BK523" s="116">
        <f>SUM(BK524:BK539)</f>
        <v>0</v>
      </c>
    </row>
    <row r="524" spans="2:65" s="1" customFormat="1" ht="24.2" customHeight="1">
      <c r="B524" s="29"/>
      <c r="C524" s="119" t="s">
        <v>1029</v>
      </c>
      <c r="D524" s="119" t="s">
        <v>138</v>
      </c>
      <c r="E524" s="120" t="s">
        <v>1030</v>
      </c>
      <c r="F524" s="121" t="s">
        <v>1031</v>
      </c>
      <c r="G524" s="122" t="s">
        <v>141</v>
      </c>
      <c r="H524" s="123">
        <v>105.325</v>
      </c>
      <c r="I524" s="124"/>
      <c r="J524" s="124">
        <f>ROUND(I524*H524,2)</f>
        <v>0</v>
      </c>
      <c r="K524" s="121" t="s">
        <v>152</v>
      </c>
      <c r="L524" s="29"/>
      <c r="M524" s="125" t="s">
        <v>17</v>
      </c>
      <c r="N524" s="126" t="s">
        <v>37</v>
      </c>
      <c r="O524" s="127">
        <v>0.033</v>
      </c>
      <c r="P524" s="127">
        <f>O524*H524</f>
        <v>3.475725</v>
      </c>
      <c r="Q524" s="127">
        <v>0</v>
      </c>
      <c r="R524" s="127">
        <f>Q524*H524</f>
        <v>0</v>
      </c>
      <c r="S524" s="127">
        <v>0</v>
      </c>
      <c r="T524" s="128">
        <f>S524*H524</f>
        <v>0</v>
      </c>
      <c r="AR524" s="129" t="s">
        <v>143</v>
      </c>
      <c r="AT524" s="129" t="s">
        <v>138</v>
      </c>
      <c r="AU524" s="129" t="s">
        <v>144</v>
      </c>
      <c r="AY524" s="17" t="s">
        <v>133</v>
      </c>
      <c r="BE524" s="130">
        <f>IF(N524="základní",J524,0)</f>
        <v>0</v>
      </c>
      <c r="BF524" s="130">
        <f>IF(N524="snížená",J524,0)</f>
        <v>0</v>
      </c>
      <c r="BG524" s="130">
        <f>IF(N524="zákl. přenesená",J524,0)</f>
        <v>0</v>
      </c>
      <c r="BH524" s="130">
        <f>IF(N524="sníž. přenesená",J524,0)</f>
        <v>0</v>
      </c>
      <c r="BI524" s="130">
        <f>IF(N524="nulová",J524,0)</f>
        <v>0</v>
      </c>
      <c r="BJ524" s="17" t="s">
        <v>74</v>
      </c>
      <c r="BK524" s="130">
        <f>ROUND(I524*H524,2)</f>
        <v>0</v>
      </c>
      <c r="BL524" s="17" t="s">
        <v>143</v>
      </c>
      <c r="BM524" s="129" t="s">
        <v>1032</v>
      </c>
    </row>
    <row r="525" spans="2:47" s="1" customFormat="1" ht="12">
      <c r="B525" s="29"/>
      <c r="D525" s="147" t="s">
        <v>172</v>
      </c>
      <c r="F525" s="148" t="s">
        <v>1033</v>
      </c>
      <c r="I525" s="124"/>
      <c r="L525" s="29"/>
      <c r="M525" s="149"/>
      <c r="T525" s="50"/>
      <c r="AT525" s="17" t="s">
        <v>172</v>
      </c>
      <c r="AU525" s="17" t="s">
        <v>144</v>
      </c>
    </row>
    <row r="526" spans="2:51" s="12" customFormat="1" ht="12">
      <c r="B526" s="131"/>
      <c r="D526" s="132" t="s">
        <v>146</v>
      </c>
      <c r="E526" s="133" t="s">
        <v>17</v>
      </c>
      <c r="F526" s="134" t="s">
        <v>1034</v>
      </c>
      <c r="H526" s="135">
        <v>78.96</v>
      </c>
      <c r="I526" s="124"/>
      <c r="L526" s="131"/>
      <c r="M526" s="136"/>
      <c r="T526" s="137"/>
      <c r="AT526" s="133" t="s">
        <v>146</v>
      </c>
      <c r="AU526" s="133" t="s">
        <v>144</v>
      </c>
      <c r="AV526" s="12" t="s">
        <v>76</v>
      </c>
      <c r="AW526" s="12" t="s">
        <v>28</v>
      </c>
      <c r="AX526" s="12" t="s">
        <v>66</v>
      </c>
      <c r="AY526" s="133" t="s">
        <v>133</v>
      </c>
    </row>
    <row r="527" spans="2:51" s="12" customFormat="1" ht="12">
      <c r="B527" s="131"/>
      <c r="D527" s="132" t="s">
        <v>146</v>
      </c>
      <c r="E527" s="133" t="s">
        <v>17</v>
      </c>
      <c r="F527" s="134" t="s">
        <v>1035</v>
      </c>
      <c r="H527" s="135">
        <v>-0.19</v>
      </c>
      <c r="I527" s="124"/>
      <c r="L527" s="131"/>
      <c r="M527" s="136"/>
      <c r="T527" s="137"/>
      <c r="AT527" s="133" t="s">
        <v>146</v>
      </c>
      <c r="AU527" s="133" t="s">
        <v>144</v>
      </c>
      <c r="AV527" s="12" t="s">
        <v>76</v>
      </c>
      <c r="AW527" s="12" t="s">
        <v>28</v>
      </c>
      <c r="AX527" s="12" t="s">
        <v>66</v>
      </c>
      <c r="AY527" s="133" t="s">
        <v>133</v>
      </c>
    </row>
    <row r="528" spans="2:51" s="12" customFormat="1" ht="12">
      <c r="B528" s="131"/>
      <c r="D528" s="132" t="s">
        <v>146</v>
      </c>
      <c r="E528" s="133" t="s">
        <v>17</v>
      </c>
      <c r="F528" s="134" t="s">
        <v>1036</v>
      </c>
      <c r="H528" s="135">
        <v>-1.89</v>
      </c>
      <c r="I528" s="124"/>
      <c r="L528" s="131"/>
      <c r="M528" s="136"/>
      <c r="T528" s="137"/>
      <c r="AT528" s="133" t="s">
        <v>146</v>
      </c>
      <c r="AU528" s="133" t="s">
        <v>144</v>
      </c>
      <c r="AV528" s="12" t="s">
        <v>76</v>
      </c>
      <c r="AW528" s="12" t="s">
        <v>28</v>
      </c>
      <c r="AX528" s="12" t="s">
        <v>66</v>
      </c>
      <c r="AY528" s="133" t="s">
        <v>133</v>
      </c>
    </row>
    <row r="529" spans="2:51" s="12" customFormat="1" ht="12">
      <c r="B529" s="131"/>
      <c r="D529" s="132" t="s">
        <v>146</v>
      </c>
      <c r="E529" s="133" t="s">
        <v>17</v>
      </c>
      <c r="F529" s="134" t="s">
        <v>1037</v>
      </c>
      <c r="H529" s="135">
        <v>9.68</v>
      </c>
      <c r="I529" s="124"/>
      <c r="L529" s="131"/>
      <c r="M529" s="136"/>
      <c r="T529" s="137"/>
      <c r="AT529" s="133" t="s">
        <v>146</v>
      </c>
      <c r="AU529" s="133" t="s">
        <v>144</v>
      </c>
      <c r="AV529" s="12" t="s">
        <v>76</v>
      </c>
      <c r="AW529" s="12" t="s">
        <v>28</v>
      </c>
      <c r="AX529" s="12" t="s">
        <v>66</v>
      </c>
      <c r="AY529" s="133" t="s">
        <v>133</v>
      </c>
    </row>
    <row r="530" spans="2:51" s="12" customFormat="1" ht="12">
      <c r="B530" s="131"/>
      <c r="D530" s="132" t="s">
        <v>146</v>
      </c>
      <c r="E530" s="133" t="s">
        <v>17</v>
      </c>
      <c r="F530" s="134" t="s">
        <v>1038</v>
      </c>
      <c r="H530" s="135">
        <v>17.64</v>
      </c>
      <c r="I530" s="124"/>
      <c r="L530" s="131"/>
      <c r="M530" s="136"/>
      <c r="T530" s="137"/>
      <c r="AT530" s="133" t="s">
        <v>146</v>
      </c>
      <c r="AU530" s="133" t="s">
        <v>144</v>
      </c>
      <c r="AV530" s="12" t="s">
        <v>76</v>
      </c>
      <c r="AW530" s="12" t="s">
        <v>28</v>
      </c>
      <c r="AX530" s="12" t="s">
        <v>66</v>
      </c>
      <c r="AY530" s="133" t="s">
        <v>133</v>
      </c>
    </row>
    <row r="531" spans="2:51" s="12" customFormat="1" ht="12">
      <c r="B531" s="131"/>
      <c r="D531" s="132" t="s">
        <v>146</v>
      </c>
      <c r="E531" s="133" t="s">
        <v>17</v>
      </c>
      <c r="F531" s="134" t="s">
        <v>1039</v>
      </c>
      <c r="H531" s="135">
        <v>1.125</v>
      </c>
      <c r="I531" s="124"/>
      <c r="L531" s="131"/>
      <c r="M531" s="136"/>
      <c r="T531" s="137"/>
      <c r="AT531" s="133" t="s">
        <v>146</v>
      </c>
      <c r="AU531" s="133" t="s">
        <v>144</v>
      </c>
      <c r="AV531" s="12" t="s">
        <v>76</v>
      </c>
      <c r="AW531" s="12" t="s">
        <v>28</v>
      </c>
      <c r="AX531" s="12" t="s">
        <v>66</v>
      </c>
      <c r="AY531" s="133" t="s">
        <v>133</v>
      </c>
    </row>
    <row r="532" spans="2:51" s="14" customFormat="1" ht="12">
      <c r="B532" s="156"/>
      <c r="D532" s="132" t="s">
        <v>146</v>
      </c>
      <c r="E532" s="157" t="s">
        <v>17</v>
      </c>
      <c r="F532" s="158" t="s">
        <v>569</v>
      </c>
      <c r="H532" s="159">
        <v>105.325</v>
      </c>
      <c r="I532" s="124"/>
      <c r="L532" s="156"/>
      <c r="M532" s="160"/>
      <c r="T532" s="161"/>
      <c r="AT532" s="157" t="s">
        <v>146</v>
      </c>
      <c r="AU532" s="157" t="s">
        <v>144</v>
      </c>
      <c r="AV532" s="14" t="s">
        <v>132</v>
      </c>
      <c r="AW532" s="14" t="s">
        <v>28</v>
      </c>
      <c r="AX532" s="14" t="s">
        <v>74</v>
      </c>
      <c r="AY532" s="157" t="s">
        <v>133</v>
      </c>
    </row>
    <row r="533" spans="2:65" s="1" customFormat="1" ht="24.2" customHeight="1">
      <c r="B533" s="29"/>
      <c r="C533" s="138" t="s">
        <v>1040</v>
      </c>
      <c r="D533" s="138" t="s">
        <v>148</v>
      </c>
      <c r="E533" s="139" t="s">
        <v>1041</v>
      </c>
      <c r="F533" s="140" t="s">
        <v>1042</v>
      </c>
      <c r="G533" s="141" t="s">
        <v>1025</v>
      </c>
      <c r="H533" s="142">
        <v>4.213</v>
      </c>
      <c r="I533" s="124"/>
      <c r="J533" s="143">
        <f>ROUND(I533*H533,2)</f>
        <v>0</v>
      </c>
      <c r="K533" s="140" t="s">
        <v>152</v>
      </c>
      <c r="L533" s="144"/>
      <c r="M533" s="145" t="s">
        <v>17</v>
      </c>
      <c r="N533" s="146" t="s">
        <v>37</v>
      </c>
      <c r="O533" s="127">
        <v>0</v>
      </c>
      <c r="P533" s="127">
        <f>O533*H533</f>
        <v>0</v>
      </c>
      <c r="Q533" s="127">
        <v>0.00103</v>
      </c>
      <c r="R533" s="127">
        <f>Q533*H533</f>
        <v>0.00433939</v>
      </c>
      <c r="S533" s="127">
        <v>0</v>
      </c>
      <c r="T533" s="128">
        <f>S533*H533</f>
        <v>0</v>
      </c>
      <c r="AR533" s="129" t="s">
        <v>153</v>
      </c>
      <c r="AT533" s="129" t="s">
        <v>148</v>
      </c>
      <c r="AU533" s="129" t="s">
        <v>144</v>
      </c>
      <c r="AY533" s="17" t="s">
        <v>133</v>
      </c>
      <c r="BE533" s="130">
        <f>IF(N533="základní",J533,0)</f>
        <v>0</v>
      </c>
      <c r="BF533" s="130">
        <f>IF(N533="snížená",J533,0)</f>
        <v>0</v>
      </c>
      <c r="BG533" s="130">
        <f>IF(N533="zákl. přenesená",J533,0)</f>
        <v>0</v>
      </c>
      <c r="BH533" s="130">
        <f>IF(N533="sníž. přenesená",J533,0)</f>
        <v>0</v>
      </c>
      <c r="BI533" s="130">
        <f>IF(N533="nulová",J533,0)</f>
        <v>0</v>
      </c>
      <c r="BJ533" s="17" t="s">
        <v>74</v>
      </c>
      <c r="BK533" s="130">
        <f>ROUND(I533*H533,2)</f>
        <v>0</v>
      </c>
      <c r="BL533" s="17" t="s">
        <v>143</v>
      </c>
      <c r="BM533" s="129" t="s">
        <v>1043</v>
      </c>
    </row>
    <row r="534" spans="2:51" s="12" customFormat="1" ht="12">
      <c r="B534" s="131"/>
      <c r="D534" s="132" t="s">
        <v>146</v>
      </c>
      <c r="F534" s="134" t="s">
        <v>1044</v>
      </c>
      <c r="H534" s="135">
        <v>4.213</v>
      </c>
      <c r="I534" s="124"/>
      <c r="L534" s="131"/>
      <c r="M534" s="136"/>
      <c r="T534" s="137"/>
      <c r="AT534" s="133" t="s">
        <v>146</v>
      </c>
      <c r="AU534" s="133" t="s">
        <v>144</v>
      </c>
      <c r="AV534" s="12" t="s">
        <v>76</v>
      </c>
      <c r="AW534" s="12" t="s">
        <v>4</v>
      </c>
      <c r="AX534" s="12" t="s">
        <v>74</v>
      </c>
      <c r="AY534" s="133" t="s">
        <v>133</v>
      </c>
    </row>
    <row r="535" spans="2:65" s="1" customFormat="1" ht="33" customHeight="1">
      <c r="B535" s="29"/>
      <c r="C535" s="119" t="s">
        <v>1045</v>
      </c>
      <c r="D535" s="119" t="s">
        <v>138</v>
      </c>
      <c r="E535" s="120" t="s">
        <v>1046</v>
      </c>
      <c r="F535" s="121" t="s">
        <v>1047</v>
      </c>
      <c r="G535" s="122" t="s">
        <v>141</v>
      </c>
      <c r="H535" s="123">
        <v>105.325</v>
      </c>
      <c r="I535" s="124"/>
      <c r="J535" s="124">
        <f>ROUND(I535*H535,2)</f>
        <v>0</v>
      </c>
      <c r="K535" s="121" t="s">
        <v>152</v>
      </c>
      <c r="L535" s="29"/>
      <c r="M535" s="125" t="s">
        <v>17</v>
      </c>
      <c r="N535" s="126" t="s">
        <v>37</v>
      </c>
      <c r="O535" s="127">
        <v>0.104</v>
      </c>
      <c r="P535" s="127">
        <f>O535*H535</f>
        <v>10.9538</v>
      </c>
      <c r="Q535" s="127">
        <v>0</v>
      </c>
      <c r="R535" s="127">
        <f>Q535*H535</f>
        <v>0</v>
      </c>
      <c r="S535" s="127">
        <v>0</v>
      </c>
      <c r="T535" s="128">
        <f>S535*H535</f>
        <v>0</v>
      </c>
      <c r="AR535" s="129" t="s">
        <v>143</v>
      </c>
      <c r="AT535" s="129" t="s">
        <v>138</v>
      </c>
      <c r="AU535" s="129" t="s">
        <v>144</v>
      </c>
      <c r="AY535" s="17" t="s">
        <v>133</v>
      </c>
      <c r="BE535" s="130">
        <f>IF(N535="základní",J535,0)</f>
        <v>0</v>
      </c>
      <c r="BF535" s="130">
        <f>IF(N535="snížená",J535,0)</f>
        <v>0</v>
      </c>
      <c r="BG535" s="130">
        <f>IF(N535="zákl. přenesená",J535,0)</f>
        <v>0</v>
      </c>
      <c r="BH535" s="130">
        <f>IF(N535="sníž. přenesená",J535,0)</f>
        <v>0</v>
      </c>
      <c r="BI535" s="130">
        <f>IF(N535="nulová",J535,0)</f>
        <v>0</v>
      </c>
      <c r="BJ535" s="17" t="s">
        <v>74</v>
      </c>
      <c r="BK535" s="130">
        <f>ROUND(I535*H535,2)</f>
        <v>0</v>
      </c>
      <c r="BL535" s="17" t="s">
        <v>143</v>
      </c>
      <c r="BM535" s="129" t="s">
        <v>1048</v>
      </c>
    </row>
    <row r="536" spans="2:47" s="1" customFormat="1" ht="12">
      <c r="B536" s="29"/>
      <c r="D536" s="147" t="s">
        <v>172</v>
      </c>
      <c r="F536" s="148" t="s">
        <v>1049</v>
      </c>
      <c r="I536" s="124"/>
      <c r="L536" s="29"/>
      <c r="M536" s="149"/>
      <c r="T536" s="50"/>
      <c r="AT536" s="17" t="s">
        <v>172</v>
      </c>
      <c r="AU536" s="17" t="s">
        <v>144</v>
      </c>
    </row>
    <row r="537" spans="2:51" s="12" customFormat="1" ht="12">
      <c r="B537" s="131"/>
      <c r="D537" s="132" t="s">
        <v>146</v>
      </c>
      <c r="E537" s="133" t="s">
        <v>17</v>
      </c>
      <c r="F537" s="134" t="s">
        <v>1050</v>
      </c>
      <c r="H537" s="135">
        <v>105.325</v>
      </c>
      <c r="I537" s="124"/>
      <c r="L537" s="131"/>
      <c r="M537" s="136"/>
      <c r="T537" s="137"/>
      <c r="AT537" s="133" t="s">
        <v>146</v>
      </c>
      <c r="AU537" s="133" t="s">
        <v>144</v>
      </c>
      <c r="AV537" s="12" t="s">
        <v>76</v>
      </c>
      <c r="AW537" s="12" t="s">
        <v>28</v>
      </c>
      <c r="AX537" s="12" t="s">
        <v>74</v>
      </c>
      <c r="AY537" s="133" t="s">
        <v>133</v>
      </c>
    </row>
    <row r="538" spans="2:65" s="1" customFormat="1" ht="24.2" customHeight="1">
      <c r="B538" s="29"/>
      <c r="C538" s="138" t="s">
        <v>1051</v>
      </c>
      <c r="D538" s="138" t="s">
        <v>148</v>
      </c>
      <c r="E538" s="139" t="s">
        <v>1052</v>
      </c>
      <c r="F538" s="140" t="s">
        <v>1053</v>
      </c>
      <c r="G538" s="141" t="s">
        <v>1025</v>
      </c>
      <c r="H538" s="142">
        <v>20.012</v>
      </c>
      <c r="I538" s="124"/>
      <c r="J538" s="143">
        <f>ROUND(I538*H538,2)</f>
        <v>0</v>
      </c>
      <c r="K538" s="140" t="s">
        <v>152</v>
      </c>
      <c r="L538" s="144"/>
      <c r="M538" s="145" t="s">
        <v>17</v>
      </c>
      <c r="N538" s="146" t="s">
        <v>37</v>
      </c>
      <c r="O538" s="127">
        <v>0</v>
      </c>
      <c r="P538" s="127">
        <f>O538*H538</f>
        <v>0</v>
      </c>
      <c r="Q538" s="127">
        <v>0.0014</v>
      </c>
      <c r="R538" s="127">
        <f>Q538*H538</f>
        <v>0.0280168</v>
      </c>
      <c r="S538" s="127">
        <v>0</v>
      </c>
      <c r="T538" s="128">
        <f>S538*H538</f>
        <v>0</v>
      </c>
      <c r="AR538" s="129" t="s">
        <v>153</v>
      </c>
      <c r="AT538" s="129" t="s">
        <v>148</v>
      </c>
      <c r="AU538" s="129" t="s">
        <v>144</v>
      </c>
      <c r="AY538" s="17" t="s">
        <v>133</v>
      </c>
      <c r="BE538" s="130">
        <f>IF(N538="základní",J538,0)</f>
        <v>0</v>
      </c>
      <c r="BF538" s="130">
        <f>IF(N538="snížená",J538,0)</f>
        <v>0</v>
      </c>
      <c r="BG538" s="130">
        <f>IF(N538="zákl. přenesená",J538,0)</f>
        <v>0</v>
      </c>
      <c r="BH538" s="130">
        <f>IF(N538="sníž. přenesená",J538,0)</f>
        <v>0</v>
      </c>
      <c r="BI538" s="130">
        <f>IF(N538="nulová",J538,0)</f>
        <v>0</v>
      </c>
      <c r="BJ538" s="17" t="s">
        <v>74</v>
      </c>
      <c r="BK538" s="130">
        <f>ROUND(I538*H538,2)</f>
        <v>0</v>
      </c>
      <c r="BL538" s="17" t="s">
        <v>143</v>
      </c>
      <c r="BM538" s="129" t="s">
        <v>1054</v>
      </c>
    </row>
    <row r="539" spans="2:51" s="12" customFormat="1" ht="12">
      <c r="B539" s="131"/>
      <c r="D539" s="132" t="s">
        <v>146</v>
      </c>
      <c r="F539" s="134" t="s">
        <v>1055</v>
      </c>
      <c r="H539" s="135">
        <v>20.012</v>
      </c>
      <c r="I539" s="124"/>
      <c r="L539" s="131"/>
      <c r="M539" s="136"/>
      <c r="T539" s="137"/>
      <c r="AT539" s="133" t="s">
        <v>146</v>
      </c>
      <c r="AU539" s="133" t="s">
        <v>144</v>
      </c>
      <c r="AV539" s="12" t="s">
        <v>76</v>
      </c>
      <c r="AW539" s="12" t="s">
        <v>4</v>
      </c>
      <c r="AX539" s="12" t="s">
        <v>74</v>
      </c>
      <c r="AY539" s="133" t="s">
        <v>133</v>
      </c>
    </row>
    <row r="540" spans="2:63" s="11" customFormat="1" ht="22.9" customHeight="1">
      <c r="B540" s="108"/>
      <c r="D540" s="109" t="s">
        <v>65</v>
      </c>
      <c r="E540" s="117" t="s">
        <v>1056</v>
      </c>
      <c r="F540" s="117" t="s">
        <v>1057</v>
      </c>
      <c r="I540" s="124"/>
      <c r="J540" s="118">
        <f>BK540</f>
        <v>0</v>
      </c>
      <c r="L540" s="108"/>
      <c r="M540" s="112"/>
      <c r="P540" s="113">
        <f>P541+P574+P610+P638+P656+P661+P697+P710</f>
        <v>388.207313</v>
      </c>
      <c r="R540" s="113">
        <f>R541+R574+R610+R638+R656+R661+R697+R710</f>
        <v>127.78491815</v>
      </c>
      <c r="T540" s="114">
        <f>T541+T574+T610+T638+T656+T661+T697+T710</f>
        <v>0</v>
      </c>
      <c r="AR540" s="109" t="s">
        <v>74</v>
      </c>
      <c r="AT540" s="115" t="s">
        <v>65</v>
      </c>
      <c r="AU540" s="115" t="s">
        <v>74</v>
      </c>
      <c r="AY540" s="109" t="s">
        <v>133</v>
      </c>
      <c r="BK540" s="116">
        <f>BK541+BK574+BK610+BK638+BK656+BK661+BK697+BK710</f>
        <v>0</v>
      </c>
    </row>
    <row r="541" spans="2:63" s="11" customFormat="1" ht="20.85" customHeight="1">
      <c r="B541" s="108"/>
      <c r="D541" s="109" t="s">
        <v>65</v>
      </c>
      <c r="E541" s="117" t="s">
        <v>74</v>
      </c>
      <c r="F541" s="117" t="s">
        <v>1058</v>
      </c>
      <c r="I541" s="124"/>
      <c r="J541" s="118">
        <f>BK541</f>
        <v>0</v>
      </c>
      <c r="L541" s="108"/>
      <c r="M541" s="112"/>
      <c r="P541" s="113">
        <f>SUM(P542:P573)</f>
        <v>31.319813999999997</v>
      </c>
      <c r="R541" s="113">
        <f>SUM(R542:R573)</f>
        <v>8.28</v>
      </c>
      <c r="T541" s="114">
        <f>SUM(T542:T573)</f>
        <v>0</v>
      </c>
      <c r="AR541" s="109" t="s">
        <v>74</v>
      </c>
      <c r="AT541" s="115" t="s">
        <v>65</v>
      </c>
      <c r="AU541" s="115" t="s">
        <v>76</v>
      </c>
      <c r="AY541" s="109" t="s">
        <v>133</v>
      </c>
      <c r="BK541" s="116">
        <f>SUM(BK542:BK573)</f>
        <v>0</v>
      </c>
    </row>
    <row r="542" spans="2:65" s="1" customFormat="1" ht="24.2" customHeight="1">
      <c r="B542" s="29"/>
      <c r="C542" s="119" t="s">
        <v>1059</v>
      </c>
      <c r="D542" s="119" t="s">
        <v>138</v>
      </c>
      <c r="E542" s="120" t="s">
        <v>1060</v>
      </c>
      <c r="F542" s="121" t="s">
        <v>1061</v>
      </c>
      <c r="G542" s="122" t="s">
        <v>606</v>
      </c>
      <c r="H542" s="123">
        <v>16.5</v>
      </c>
      <c r="I542" s="124"/>
      <c r="J542" s="124">
        <f>ROUND(I542*H542,2)</f>
        <v>0</v>
      </c>
      <c r="K542" s="121" t="s">
        <v>152</v>
      </c>
      <c r="L542" s="29"/>
      <c r="M542" s="125" t="s">
        <v>17</v>
      </c>
      <c r="N542" s="126" t="s">
        <v>37</v>
      </c>
      <c r="O542" s="127">
        <v>0.406</v>
      </c>
      <c r="P542" s="127">
        <f>O542*H542</f>
        <v>6.699000000000001</v>
      </c>
      <c r="Q542" s="127">
        <v>0</v>
      </c>
      <c r="R542" s="127">
        <f>Q542*H542</f>
        <v>0</v>
      </c>
      <c r="S542" s="127">
        <v>0</v>
      </c>
      <c r="T542" s="128">
        <f>S542*H542</f>
        <v>0</v>
      </c>
      <c r="AR542" s="129" t="s">
        <v>132</v>
      </c>
      <c r="AT542" s="129" t="s">
        <v>138</v>
      </c>
      <c r="AU542" s="129" t="s">
        <v>144</v>
      </c>
      <c r="AY542" s="17" t="s">
        <v>133</v>
      </c>
      <c r="BE542" s="130">
        <f>IF(N542="základní",J542,0)</f>
        <v>0</v>
      </c>
      <c r="BF542" s="130">
        <f>IF(N542="snížená",J542,0)</f>
        <v>0</v>
      </c>
      <c r="BG542" s="130">
        <f>IF(N542="zákl. přenesená",J542,0)</f>
        <v>0</v>
      </c>
      <c r="BH542" s="130">
        <f>IF(N542="sníž. přenesená",J542,0)</f>
        <v>0</v>
      </c>
      <c r="BI542" s="130">
        <f>IF(N542="nulová",J542,0)</f>
        <v>0</v>
      </c>
      <c r="BJ542" s="17" t="s">
        <v>74</v>
      </c>
      <c r="BK542" s="130">
        <f>ROUND(I542*H542,2)</f>
        <v>0</v>
      </c>
      <c r="BL542" s="17" t="s">
        <v>132</v>
      </c>
      <c r="BM542" s="129" t="s">
        <v>1062</v>
      </c>
    </row>
    <row r="543" spans="2:47" s="1" customFormat="1" ht="12">
      <c r="B543" s="29"/>
      <c r="D543" s="147" t="s">
        <v>172</v>
      </c>
      <c r="F543" s="148" t="s">
        <v>1063</v>
      </c>
      <c r="I543" s="124"/>
      <c r="L543" s="29"/>
      <c r="M543" s="149"/>
      <c r="T543" s="50"/>
      <c r="AT543" s="17" t="s">
        <v>172</v>
      </c>
      <c r="AU543" s="17" t="s">
        <v>144</v>
      </c>
    </row>
    <row r="544" spans="2:51" s="12" customFormat="1" ht="12">
      <c r="B544" s="131"/>
      <c r="D544" s="132" t="s">
        <v>146</v>
      </c>
      <c r="E544" s="133" t="s">
        <v>17</v>
      </c>
      <c r="F544" s="134" t="s">
        <v>1064</v>
      </c>
      <c r="H544" s="135">
        <v>16.5</v>
      </c>
      <c r="I544" s="124"/>
      <c r="L544" s="131"/>
      <c r="M544" s="136"/>
      <c r="T544" s="137"/>
      <c r="AT544" s="133" t="s">
        <v>146</v>
      </c>
      <c r="AU544" s="133" t="s">
        <v>144</v>
      </c>
      <c r="AV544" s="12" t="s">
        <v>76</v>
      </c>
      <c r="AW544" s="12" t="s">
        <v>28</v>
      </c>
      <c r="AX544" s="12" t="s">
        <v>74</v>
      </c>
      <c r="AY544" s="133" t="s">
        <v>133</v>
      </c>
    </row>
    <row r="545" spans="2:65" s="1" customFormat="1" ht="49.15" customHeight="1">
      <c r="B545" s="29"/>
      <c r="C545" s="119" t="s">
        <v>1065</v>
      </c>
      <c r="D545" s="119" t="s">
        <v>138</v>
      </c>
      <c r="E545" s="120" t="s">
        <v>1066</v>
      </c>
      <c r="F545" s="121" t="s">
        <v>1067</v>
      </c>
      <c r="G545" s="122" t="s">
        <v>606</v>
      </c>
      <c r="H545" s="123">
        <v>29.766</v>
      </c>
      <c r="I545" s="124"/>
      <c r="J545" s="124">
        <f>ROUND(I545*H545,2)</f>
        <v>0</v>
      </c>
      <c r="K545" s="121" t="s">
        <v>152</v>
      </c>
      <c r="L545" s="29"/>
      <c r="M545" s="125" t="s">
        <v>17</v>
      </c>
      <c r="N545" s="126" t="s">
        <v>37</v>
      </c>
      <c r="O545" s="127">
        <v>0.605</v>
      </c>
      <c r="P545" s="127">
        <f>O545*H545</f>
        <v>18.008429999999997</v>
      </c>
      <c r="Q545" s="127">
        <v>0</v>
      </c>
      <c r="R545" s="127">
        <f>Q545*H545</f>
        <v>0</v>
      </c>
      <c r="S545" s="127">
        <v>0</v>
      </c>
      <c r="T545" s="128">
        <f>S545*H545</f>
        <v>0</v>
      </c>
      <c r="AR545" s="129" t="s">
        <v>132</v>
      </c>
      <c r="AT545" s="129" t="s">
        <v>138</v>
      </c>
      <c r="AU545" s="129" t="s">
        <v>144</v>
      </c>
      <c r="AY545" s="17" t="s">
        <v>133</v>
      </c>
      <c r="BE545" s="130">
        <f>IF(N545="základní",J545,0)</f>
        <v>0</v>
      </c>
      <c r="BF545" s="130">
        <f>IF(N545="snížená",J545,0)</f>
        <v>0</v>
      </c>
      <c r="BG545" s="130">
        <f>IF(N545="zákl. přenesená",J545,0)</f>
        <v>0</v>
      </c>
      <c r="BH545" s="130">
        <f>IF(N545="sníž. přenesená",J545,0)</f>
        <v>0</v>
      </c>
      <c r="BI545" s="130">
        <f>IF(N545="nulová",J545,0)</f>
        <v>0</v>
      </c>
      <c r="BJ545" s="17" t="s">
        <v>74</v>
      </c>
      <c r="BK545" s="130">
        <f>ROUND(I545*H545,2)</f>
        <v>0</v>
      </c>
      <c r="BL545" s="17" t="s">
        <v>132</v>
      </c>
      <c r="BM545" s="129" t="s">
        <v>1068</v>
      </c>
    </row>
    <row r="546" spans="2:47" s="1" customFormat="1" ht="12">
      <c r="B546" s="29"/>
      <c r="D546" s="147" t="s">
        <v>172</v>
      </c>
      <c r="F546" s="148" t="s">
        <v>1069</v>
      </c>
      <c r="I546" s="124"/>
      <c r="L546" s="29"/>
      <c r="M546" s="149"/>
      <c r="T546" s="50"/>
      <c r="AT546" s="17" t="s">
        <v>172</v>
      </c>
      <c r="AU546" s="17" t="s">
        <v>144</v>
      </c>
    </row>
    <row r="547" spans="2:51" s="13" customFormat="1" ht="12">
      <c r="B547" s="150"/>
      <c r="D547" s="132" t="s">
        <v>146</v>
      </c>
      <c r="E547" s="151" t="s">
        <v>17</v>
      </c>
      <c r="F547" s="152" t="s">
        <v>1070</v>
      </c>
      <c r="H547" s="151" t="s">
        <v>17</v>
      </c>
      <c r="I547" s="124"/>
      <c r="L547" s="150"/>
      <c r="M547" s="153"/>
      <c r="T547" s="154"/>
      <c r="AT547" s="151" t="s">
        <v>146</v>
      </c>
      <c r="AU547" s="151" t="s">
        <v>144</v>
      </c>
      <c r="AV547" s="13" t="s">
        <v>74</v>
      </c>
      <c r="AW547" s="13" t="s">
        <v>28</v>
      </c>
      <c r="AX547" s="13" t="s">
        <v>66</v>
      </c>
      <c r="AY547" s="151" t="s">
        <v>133</v>
      </c>
    </row>
    <row r="548" spans="2:51" s="12" customFormat="1" ht="12">
      <c r="B548" s="131"/>
      <c r="D548" s="132" t="s">
        <v>146</v>
      </c>
      <c r="E548" s="133" t="s">
        <v>17</v>
      </c>
      <c r="F548" s="134" t="s">
        <v>1071</v>
      </c>
      <c r="H548" s="135">
        <v>14.016</v>
      </c>
      <c r="I548" s="124"/>
      <c r="L548" s="131"/>
      <c r="M548" s="136"/>
      <c r="T548" s="137"/>
      <c r="AT548" s="133" t="s">
        <v>146</v>
      </c>
      <c r="AU548" s="133" t="s">
        <v>144</v>
      </c>
      <c r="AV548" s="12" t="s">
        <v>76</v>
      </c>
      <c r="AW548" s="12" t="s">
        <v>28</v>
      </c>
      <c r="AX548" s="12" t="s">
        <v>66</v>
      </c>
      <c r="AY548" s="133" t="s">
        <v>133</v>
      </c>
    </row>
    <row r="549" spans="2:51" s="13" customFormat="1" ht="12">
      <c r="B549" s="150"/>
      <c r="D549" s="132" t="s">
        <v>146</v>
      </c>
      <c r="E549" s="151" t="s">
        <v>17</v>
      </c>
      <c r="F549" s="152" t="s">
        <v>1072</v>
      </c>
      <c r="H549" s="151" t="s">
        <v>17</v>
      </c>
      <c r="I549" s="124"/>
      <c r="L549" s="150"/>
      <c r="M549" s="153"/>
      <c r="T549" s="154"/>
      <c r="AT549" s="151" t="s">
        <v>146</v>
      </c>
      <c r="AU549" s="151" t="s">
        <v>144</v>
      </c>
      <c r="AV549" s="13" t="s">
        <v>74</v>
      </c>
      <c r="AW549" s="13" t="s">
        <v>28</v>
      </c>
      <c r="AX549" s="13" t="s">
        <v>66</v>
      </c>
      <c r="AY549" s="151" t="s">
        <v>133</v>
      </c>
    </row>
    <row r="550" spans="2:51" s="12" customFormat="1" ht="12">
      <c r="B550" s="131"/>
      <c r="D550" s="132" t="s">
        <v>146</v>
      </c>
      <c r="E550" s="133" t="s">
        <v>17</v>
      </c>
      <c r="F550" s="134" t="s">
        <v>1073</v>
      </c>
      <c r="H550" s="135">
        <v>8.505</v>
      </c>
      <c r="I550" s="124"/>
      <c r="L550" s="131"/>
      <c r="M550" s="136"/>
      <c r="T550" s="137"/>
      <c r="AT550" s="133" t="s">
        <v>146</v>
      </c>
      <c r="AU550" s="133" t="s">
        <v>144</v>
      </c>
      <c r="AV550" s="12" t="s">
        <v>76</v>
      </c>
      <c r="AW550" s="12" t="s">
        <v>28</v>
      </c>
      <c r="AX550" s="12" t="s">
        <v>66</v>
      </c>
      <c r="AY550" s="133" t="s">
        <v>133</v>
      </c>
    </row>
    <row r="551" spans="2:51" s="13" customFormat="1" ht="12">
      <c r="B551" s="150"/>
      <c r="D551" s="132" t="s">
        <v>146</v>
      </c>
      <c r="E551" s="151" t="s">
        <v>17</v>
      </c>
      <c r="F551" s="152" t="s">
        <v>1074</v>
      </c>
      <c r="H551" s="151" t="s">
        <v>17</v>
      </c>
      <c r="I551" s="124"/>
      <c r="L551" s="150"/>
      <c r="M551" s="153"/>
      <c r="T551" s="154"/>
      <c r="AT551" s="151" t="s">
        <v>146</v>
      </c>
      <c r="AU551" s="151" t="s">
        <v>144</v>
      </c>
      <c r="AV551" s="13" t="s">
        <v>74</v>
      </c>
      <c r="AW551" s="13" t="s">
        <v>28</v>
      </c>
      <c r="AX551" s="13" t="s">
        <v>66</v>
      </c>
      <c r="AY551" s="151" t="s">
        <v>133</v>
      </c>
    </row>
    <row r="552" spans="2:51" s="12" customFormat="1" ht="12">
      <c r="B552" s="131"/>
      <c r="D552" s="132" t="s">
        <v>146</v>
      </c>
      <c r="E552" s="133" t="s">
        <v>17</v>
      </c>
      <c r="F552" s="134" t="s">
        <v>1075</v>
      </c>
      <c r="H552" s="135">
        <v>7.245</v>
      </c>
      <c r="I552" s="124"/>
      <c r="L552" s="131"/>
      <c r="M552" s="136"/>
      <c r="T552" s="137"/>
      <c r="AT552" s="133" t="s">
        <v>146</v>
      </c>
      <c r="AU552" s="133" t="s">
        <v>144</v>
      </c>
      <c r="AV552" s="12" t="s">
        <v>76</v>
      </c>
      <c r="AW552" s="12" t="s">
        <v>28</v>
      </c>
      <c r="AX552" s="12" t="s">
        <v>66</v>
      </c>
      <c r="AY552" s="133" t="s">
        <v>133</v>
      </c>
    </row>
    <row r="553" spans="2:51" s="14" customFormat="1" ht="12">
      <c r="B553" s="156"/>
      <c r="D553" s="132" t="s">
        <v>146</v>
      </c>
      <c r="E553" s="157" t="s">
        <v>17</v>
      </c>
      <c r="F553" s="158" t="s">
        <v>569</v>
      </c>
      <c r="H553" s="159">
        <v>29.766000000000002</v>
      </c>
      <c r="I553" s="124"/>
      <c r="L553" s="156"/>
      <c r="M553" s="160"/>
      <c r="T553" s="161"/>
      <c r="AT553" s="157" t="s">
        <v>146</v>
      </c>
      <c r="AU553" s="157" t="s">
        <v>144</v>
      </c>
      <c r="AV553" s="14" t="s">
        <v>132</v>
      </c>
      <c r="AW553" s="14" t="s">
        <v>28</v>
      </c>
      <c r="AX553" s="14" t="s">
        <v>74</v>
      </c>
      <c r="AY553" s="157" t="s">
        <v>133</v>
      </c>
    </row>
    <row r="554" spans="2:65" s="1" customFormat="1" ht="24.2" customHeight="1">
      <c r="B554" s="29"/>
      <c r="C554" s="119" t="s">
        <v>1076</v>
      </c>
      <c r="D554" s="119" t="s">
        <v>138</v>
      </c>
      <c r="E554" s="120" t="s">
        <v>1077</v>
      </c>
      <c r="F554" s="121" t="s">
        <v>1078</v>
      </c>
      <c r="G554" s="122" t="s">
        <v>606</v>
      </c>
      <c r="H554" s="123">
        <v>0.72</v>
      </c>
      <c r="I554" s="124"/>
      <c r="J554" s="124">
        <f>ROUND(I554*H554,2)</f>
        <v>0</v>
      </c>
      <c r="K554" s="121" t="s">
        <v>152</v>
      </c>
      <c r="L554" s="29"/>
      <c r="M554" s="125" t="s">
        <v>17</v>
      </c>
      <c r="N554" s="126" t="s">
        <v>37</v>
      </c>
      <c r="O554" s="127">
        <v>1.101</v>
      </c>
      <c r="P554" s="127">
        <f>O554*H554</f>
        <v>0.79272</v>
      </c>
      <c r="Q554" s="127">
        <v>0</v>
      </c>
      <c r="R554" s="127">
        <f>Q554*H554</f>
        <v>0</v>
      </c>
      <c r="S554" s="127">
        <v>0</v>
      </c>
      <c r="T554" s="128">
        <f>S554*H554</f>
        <v>0</v>
      </c>
      <c r="AR554" s="129" t="s">
        <v>132</v>
      </c>
      <c r="AT554" s="129" t="s">
        <v>138</v>
      </c>
      <c r="AU554" s="129" t="s">
        <v>144</v>
      </c>
      <c r="AY554" s="17" t="s">
        <v>133</v>
      </c>
      <c r="BE554" s="130">
        <f>IF(N554="základní",J554,0)</f>
        <v>0</v>
      </c>
      <c r="BF554" s="130">
        <f>IF(N554="snížená",J554,0)</f>
        <v>0</v>
      </c>
      <c r="BG554" s="130">
        <f>IF(N554="zákl. přenesená",J554,0)</f>
        <v>0</v>
      </c>
      <c r="BH554" s="130">
        <f>IF(N554="sníž. přenesená",J554,0)</f>
        <v>0</v>
      </c>
      <c r="BI554" s="130">
        <f>IF(N554="nulová",J554,0)</f>
        <v>0</v>
      </c>
      <c r="BJ554" s="17" t="s">
        <v>74</v>
      </c>
      <c r="BK554" s="130">
        <f>ROUND(I554*H554,2)</f>
        <v>0</v>
      </c>
      <c r="BL554" s="17" t="s">
        <v>132</v>
      </c>
      <c r="BM554" s="129" t="s">
        <v>1079</v>
      </c>
    </row>
    <row r="555" spans="2:47" s="1" customFormat="1" ht="12">
      <c r="B555" s="29"/>
      <c r="D555" s="147" t="s">
        <v>172</v>
      </c>
      <c r="F555" s="148" t="s">
        <v>1080</v>
      </c>
      <c r="I555" s="124"/>
      <c r="L555" s="29"/>
      <c r="M555" s="149"/>
      <c r="T555" s="50"/>
      <c r="AT555" s="17" t="s">
        <v>172</v>
      </c>
      <c r="AU555" s="17" t="s">
        <v>144</v>
      </c>
    </row>
    <row r="556" spans="2:51" s="12" customFormat="1" ht="12">
      <c r="B556" s="131"/>
      <c r="D556" s="132" t="s">
        <v>146</v>
      </c>
      <c r="E556" s="133" t="s">
        <v>17</v>
      </c>
      <c r="F556" s="134" t="s">
        <v>1081</v>
      </c>
      <c r="H556" s="135">
        <v>0.72</v>
      </c>
      <c r="I556" s="124"/>
      <c r="L556" s="131"/>
      <c r="M556" s="136"/>
      <c r="T556" s="137"/>
      <c r="AT556" s="133" t="s">
        <v>146</v>
      </c>
      <c r="AU556" s="133" t="s">
        <v>144</v>
      </c>
      <c r="AV556" s="12" t="s">
        <v>76</v>
      </c>
      <c r="AW556" s="12" t="s">
        <v>28</v>
      </c>
      <c r="AX556" s="12" t="s">
        <v>74</v>
      </c>
      <c r="AY556" s="133" t="s">
        <v>133</v>
      </c>
    </row>
    <row r="557" spans="2:65" s="1" customFormat="1" ht="62.65" customHeight="1">
      <c r="B557" s="29"/>
      <c r="C557" s="119" t="s">
        <v>1082</v>
      </c>
      <c r="D557" s="119" t="s">
        <v>138</v>
      </c>
      <c r="E557" s="120" t="s">
        <v>1083</v>
      </c>
      <c r="F557" s="121" t="s">
        <v>1084</v>
      </c>
      <c r="G557" s="122" t="s">
        <v>606</v>
      </c>
      <c r="H557" s="123">
        <v>46.986</v>
      </c>
      <c r="I557" s="124"/>
      <c r="J557" s="124">
        <f>ROUND(I557*H557,2)</f>
        <v>0</v>
      </c>
      <c r="K557" s="121" t="s">
        <v>152</v>
      </c>
      <c r="L557" s="29"/>
      <c r="M557" s="125" t="s">
        <v>17</v>
      </c>
      <c r="N557" s="126" t="s">
        <v>37</v>
      </c>
      <c r="O557" s="127">
        <v>0.044</v>
      </c>
      <c r="P557" s="127">
        <f>O557*H557</f>
        <v>2.0673839999999997</v>
      </c>
      <c r="Q557" s="127">
        <v>0</v>
      </c>
      <c r="R557" s="127">
        <f>Q557*H557</f>
        <v>0</v>
      </c>
      <c r="S557" s="127">
        <v>0</v>
      </c>
      <c r="T557" s="128">
        <f>S557*H557</f>
        <v>0</v>
      </c>
      <c r="AR557" s="129" t="s">
        <v>132</v>
      </c>
      <c r="AT557" s="129" t="s">
        <v>138</v>
      </c>
      <c r="AU557" s="129" t="s">
        <v>144</v>
      </c>
      <c r="AY557" s="17" t="s">
        <v>133</v>
      </c>
      <c r="BE557" s="130">
        <f>IF(N557="základní",J557,0)</f>
        <v>0</v>
      </c>
      <c r="BF557" s="130">
        <f>IF(N557="snížená",J557,0)</f>
        <v>0</v>
      </c>
      <c r="BG557" s="130">
        <f>IF(N557="zákl. přenesená",J557,0)</f>
        <v>0</v>
      </c>
      <c r="BH557" s="130">
        <f>IF(N557="sníž. přenesená",J557,0)</f>
        <v>0</v>
      </c>
      <c r="BI557" s="130">
        <f>IF(N557="nulová",J557,0)</f>
        <v>0</v>
      </c>
      <c r="BJ557" s="17" t="s">
        <v>74</v>
      </c>
      <c r="BK557" s="130">
        <f>ROUND(I557*H557,2)</f>
        <v>0</v>
      </c>
      <c r="BL557" s="17" t="s">
        <v>132</v>
      </c>
      <c r="BM557" s="129" t="s">
        <v>1085</v>
      </c>
    </row>
    <row r="558" spans="2:47" s="1" customFormat="1" ht="12">
      <c r="B558" s="29"/>
      <c r="D558" s="147" t="s">
        <v>172</v>
      </c>
      <c r="F558" s="148" t="s">
        <v>1086</v>
      </c>
      <c r="I558" s="124"/>
      <c r="L558" s="29"/>
      <c r="M558" s="149"/>
      <c r="T558" s="50"/>
      <c r="AT558" s="17" t="s">
        <v>172</v>
      </c>
      <c r="AU558" s="17" t="s">
        <v>144</v>
      </c>
    </row>
    <row r="559" spans="2:51" s="12" customFormat="1" ht="12">
      <c r="B559" s="131"/>
      <c r="D559" s="132" t="s">
        <v>146</v>
      </c>
      <c r="E559" s="133" t="s">
        <v>17</v>
      </c>
      <c r="F559" s="134" t="s">
        <v>1087</v>
      </c>
      <c r="H559" s="135">
        <v>46.986</v>
      </c>
      <c r="I559" s="124"/>
      <c r="L559" s="131"/>
      <c r="M559" s="136"/>
      <c r="T559" s="137"/>
      <c r="AT559" s="133" t="s">
        <v>146</v>
      </c>
      <c r="AU559" s="133" t="s">
        <v>144</v>
      </c>
      <c r="AV559" s="12" t="s">
        <v>76</v>
      </c>
      <c r="AW559" s="12" t="s">
        <v>28</v>
      </c>
      <c r="AX559" s="12" t="s">
        <v>74</v>
      </c>
      <c r="AY559" s="133" t="s">
        <v>133</v>
      </c>
    </row>
    <row r="560" spans="2:65" s="1" customFormat="1" ht="44.25" customHeight="1">
      <c r="B560" s="29"/>
      <c r="C560" s="119" t="s">
        <v>1088</v>
      </c>
      <c r="D560" s="119" t="s">
        <v>138</v>
      </c>
      <c r="E560" s="120" t="s">
        <v>1089</v>
      </c>
      <c r="F560" s="121" t="s">
        <v>1090</v>
      </c>
      <c r="G560" s="122" t="s">
        <v>606</v>
      </c>
      <c r="H560" s="123">
        <v>7.83</v>
      </c>
      <c r="I560" s="124"/>
      <c r="J560" s="124">
        <f>ROUND(I560*H560,2)</f>
        <v>0</v>
      </c>
      <c r="K560" s="121" t="s">
        <v>152</v>
      </c>
      <c r="L560" s="29"/>
      <c r="M560" s="125" t="s">
        <v>17</v>
      </c>
      <c r="N560" s="126" t="s">
        <v>37</v>
      </c>
      <c r="O560" s="127">
        <v>0.328</v>
      </c>
      <c r="P560" s="127">
        <f>O560*H560</f>
        <v>2.5682400000000003</v>
      </c>
      <c r="Q560" s="127">
        <v>0</v>
      </c>
      <c r="R560" s="127">
        <f>Q560*H560</f>
        <v>0</v>
      </c>
      <c r="S560" s="127">
        <v>0</v>
      </c>
      <c r="T560" s="128">
        <f>S560*H560</f>
        <v>0</v>
      </c>
      <c r="AR560" s="129" t="s">
        <v>132</v>
      </c>
      <c r="AT560" s="129" t="s">
        <v>138</v>
      </c>
      <c r="AU560" s="129" t="s">
        <v>144</v>
      </c>
      <c r="AY560" s="17" t="s">
        <v>133</v>
      </c>
      <c r="BE560" s="130">
        <f>IF(N560="základní",J560,0)</f>
        <v>0</v>
      </c>
      <c r="BF560" s="130">
        <f>IF(N560="snížená",J560,0)</f>
        <v>0</v>
      </c>
      <c r="BG560" s="130">
        <f>IF(N560="zákl. přenesená",J560,0)</f>
        <v>0</v>
      </c>
      <c r="BH560" s="130">
        <f>IF(N560="sníž. přenesená",J560,0)</f>
        <v>0</v>
      </c>
      <c r="BI560" s="130">
        <f>IF(N560="nulová",J560,0)</f>
        <v>0</v>
      </c>
      <c r="BJ560" s="17" t="s">
        <v>74</v>
      </c>
      <c r="BK560" s="130">
        <f>ROUND(I560*H560,2)</f>
        <v>0</v>
      </c>
      <c r="BL560" s="17" t="s">
        <v>132</v>
      </c>
      <c r="BM560" s="129" t="s">
        <v>1091</v>
      </c>
    </row>
    <row r="561" spans="2:47" s="1" customFormat="1" ht="12">
      <c r="B561" s="29"/>
      <c r="D561" s="147" t="s">
        <v>172</v>
      </c>
      <c r="F561" s="148" t="s">
        <v>1092</v>
      </c>
      <c r="I561" s="124"/>
      <c r="L561" s="29"/>
      <c r="M561" s="149"/>
      <c r="T561" s="50"/>
      <c r="AT561" s="17" t="s">
        <v>172</v>
      </c>
      <c r="AU561" s="17" t="s">
        <v>144</v>
      </c>
    </row>
    <row r="562" spans="2:51" s="13" customFormat="1" ht="12">
      <c r="B562" s="150"/>
      <c r="D562" s="132" t="s">
        <v>146</v>
      </c>
      <c r="E562" s="151" t="s">
        <v>17</v>
      </c>
      <c r="F562" s="152" t="s">
        <v>1072</v>
      </c>
      <c r="H562" s="151" t="s">
        <v>17</v>
      </c>
      <c r="I562" s="124"/>
      <c r="L562" s="150"/>
      <c r="M562" s="153"/>
      <c r="T562" s="154"/>
      <c r="AT562" s="151" t="s">
        <v>146</v>
      </c>
      <c r="AU562" s="151" t="s">
        <v>144</v>
      </c>
      <c r="AV562" s="13" t="s">
        <v>74</v>
      </c>
      <c r="AW562" s="13" t="s">
        <v>28</v>
      </c>
      <c r="AX562" s="13" t="s">
        <v>66</v>
      </c>
      <c r="AY562" s="151" t="s">
        <v>133</v>
      </c>
    </row>
    <row r="563" spans="2:51" s="12" customFormat="1" ht="12">
      <c r="B563" s="131"/>
      <c r="D563" s="132" t="s">
        <v>146</v>
      </c>
      <c r="E563" s="133" t="s">
        <v>17</v>
      </c>
      <c r="F563" s="134" t="s">
        <v>1093</v>
      </c>
      <c r="H563" s="135">
        <v>4.725</v>
      </c>
      <c r="I563" s="124"/>
      <c r="L563" s="131"/>
      <c r="M563" s="136"/>
      <c r="T563" s="137"/>
      <c r="AT563" s="133" t="s">
        <v>146</v>
      </c>
      <c r="AU563" s="133" t="s">
        <v>144</v>
      </c>
      <c r="AV563" s="12" t="s">
        <v>76</v>
      </c>
      <c r="AW563" s="12" t="s">
        <v>28</v>
      </c>
      <c r="AX563" s="12" t="s">
        <v>66</v>
      </c>
      <c r="AY563" s="133" t="s">
        <v>133</v>
      </c>
    </row>
    <row r="564" spans="2:51" s="13" customFormat="1" ht="12">
      <c r="B564" s="150"/>
      <c r="D564" s="132" t="s">
        <v>146</v>
      </c>
      <c r="E564" s="151" t="s">
        <v>17</v>
      </c>
      <c r="F564" s="152" t="s">
        <v>1074</v>
      </c>
      <c r="H564" s="151" t="s">
        <v>17</v>
      </c>
      <c r="I564" s="124"/>
      <c r="L564" s="150"/>
      <c r="M564" s="153"/>
      <c r="T564" s="154"/>
      <c r="AT564" s="151" t="s">
        <v>146</v>
      </c>
      <c r="AU564" s="151" t="s">
        <v>144</v>
      </c>
      <c r="AV564" s="13" t="s">
        <v>74</v>
      </c>
      <c r="AW564" s="13" t="s">
        <v>28</v>
      </c>
      <c r="AX564" s="13" t="s">
        <v>66</v>
      </c>
      <c r="AY564" s="151" t="s">
        <v>133</v>
      </c>
    </row>
    <row r="565" spans="2:51" s="12" customFormat="1" ht="12">
      <c r="B565" s="131"/>
      <c r="D565" s="132" t="s">
        <v>146</v>
      </c>
      <c r="E565" s="133" t="s">
        <v>17</v>
      </c>
      <c r="F565" s="134" t="s">
        <v>1094</v>
      </c>
      <c r="H565" s="135">
        <v>3.105</v>
      </c>
      <c r="I565" s="124"/>
      <c r="L565" s="131"/>
      <c r="M565" s="136"/>
      <c r="T565" s="137"/>
      <c r="AT565" s="133" t="s">
        <v>146</v>
      </c>
      <c r="AU565" s="133" t="s">
        <v>144</v>
      </c>
      <c r="AV565" s="12" t="s">
        <v>76</v>
      </c>
      <c r="AW565" s="12" t="s">
        <v>28</v>
      </c>
      <c r="AX565" s="12" t="s">
        <v>66</v>
      </c>
      <c r="AY565" s="133" t="s">
        <v>133</v>
      </c>
    </row>
    <row r="566" spans="2:51" s="14" customFormat="1" ht="12">
      <c r="B566" s="156"/>
      <c r="D566" s="132" t="s">
        <v>146</v>
      </c>
      <c r="E566" s="157" t="s">
        <v>17</v>
      </c>
      <c r="F566" s="158" t="s">
        <v>569</v>
      </c>
      <c r="H566" s="159">
        <v>7.83</v>
      </c>
      <c r="I566" s="124"/>
      <c r="L566" s="156"/>
      <c r="M566" s="160"/>
      <c r="T566" s="161"/>
      <c r="AT566" s="157" t="s">
        <v>146</v>
      </c>
      <c r="AU566" s="157" t="s">
        <v>144</v>
      </c>
      <c r="AV566" s="14" t="s">
        <v>132</v>
      </c>
      <c r="AW566" s="14" t="s">
        <v>28</v>
      </c>
      <c r="AX566" s="14" t="s">
        <v>74</v>
      </c>
      <c r="AY566" s="157" t="s">
        <v>133</v>
      </c>
    </row>
    <row r="567" spans="2:65" s="1" customFormat="1" ht="62.65" customHeight="1">
      <c r="B567" s="29"/>
      <c r="C567" s="119" t="s">
        <v>1095</v>
      </c>
      <c r="D567" s="119" t="s">
        <v>138</v>
      </c>
      <c r="E567" s="120" t="s">
        <v>1096</v>
      </c>
      <c r="F567" s="121" t="s">
        <v>1097</v>
      </c>
      <c r="G567" s="122" t="s">
        <v>606</v>
      </c>
      <c r="H567" s="123">
        <v>4.14</v>
      </c>
      <c r="I567" s="124"/>
      <c r="J567" s="124">
        <f>ROUND(I567*H567,2)</f>
        <v>0</v>
      </c>
      <c r="K567" s="121" t="s">
        <v>142</v>
      </c>
      <c r="L567" s="29"/>
      <c r="M567" s="125" t="s">
        <v>17</v>
      </c>
      <c r="N567" s="126" t="s">
        <v>37</v>
      </c>
      <c r="O567" s="127">
        <v>0.286</v>
      </c>
      <c r="P567" s="127">
        <f>O567*H567</f>
        <v>1.1840399999999998</v>
      </c>
      <c r="Q567" s="127">
        <v>0</v>
      </c>
      <c r="R567" s="127">
        <f>Q567*H567</f>
        <v>0</v>
      </c>
      <c r="S567" s="127">
        <v>0</v>
      </c>
      <c r="T567" s="128">
        <f>S567*H567</f>
        <v>0</v>
      </c>
      <c r="AR567" s="129" t="s">
        <v>132</v>
      </c>
      <c r="AT567" s="129" t="s">
        <v>138</v>
      </c>
      <c r="AU567" s="129" t="s">
        <v>144</v>
      </c>
      <c r="AY567" s="17" t="s">
        <v>133</v>
      </c>
      <c r="BE567" s="130">
        <f>IF(N567="základní",J567,0)</f>
        <v>0</v>
      </c>
      <c r="BF567" s="130">
        <f>IF(N567="snížená",J567,0)</f>
        <v>0</v>
      </c>
      <c r="BG567" s="130">
        <f>IF(N567="zákl. přenesená",J567,0)</f>
        <v>0</v>
      </c>
      <c r="BH567" s="130">
        <f>IF(N567="sníž. přenesená",J567,0)</f>
        <v>0</v>
      </c>
      <c r="BI567" s="130">
        <f>IF(N567="nulová",J567,0)</f>
        <v>0</v>
      </c>
      <c r="BJ567" s="17" t="s">
        <v>74</v>
      </c>
      <c r="BK567" s="130">
        <f>ROUND(I567*H567,2)</f>
        <v>0</v>
      </c>
      <c r="BL567" s="17" t="s">
        <v>132</v>
      </c>
      <c r="BM567" s="129" t="s">
        <v>1098</v>
      </c>
    </row>
    <row r="568" spans="2:51" s="13" customFormat="1" ht="12">
      <c r="B568" s="150"/>
      <c r="D568" s="132" t="s">
        <v>146</v>
      </c>
      <c r="E568" s="151" t="s">
        <v>17</v>
      </c>
      <c r="F568" s="152" t="s">
        <v>1072</v>
      </c>
      <c r="H568" s="151" t="s">
        <v>17</v>
      </c>
      <c r="I568" s="124"/>
      <c r="L568" s="150"/>
      <c r="M568" s="153"/>
      <c r="T568" s="154"/>
      <c r="AT568" s="151" t="s">
        <v>146</v>
      </c>
      <c r="AU568" s="151" t="s">
        <v>144</v>
      </c>
      <c r="AV568" s="13" t="s">
        <v>74</v>
      </c>
      <c r="AW568" s="13" t="s">
        <v>28</v>
      </c>
      <c r="AX568" s="13" t="s">
        <v>66</v>
      </c>
      <c r="AY568" s="151" t="s">
        <v>133</v>
      </c>
    </row>
    <row r="569" spans="2:51" s="12" customFormat="1" ht="12">
      <c r="B569" s="131"/>
      <c r="D569" s="132" t="s">
        <v>146</v>
      </c>
      <c r="E569" s="133" t="s">
        <v>17</v>
      </c>
      <c r="F569" s="134" t="s">
        <v>1099</v>
      </c>
      <c r="H569" s="135">
        <v>3.78</v>
      </c>
      <c r="I569" s="124"/>
      <c r="L569" s="131"/>
      <c r="M569" s="136"/>
      <c r="T569" s="137"/>
      <c r="AT569" s="133" t="s">
        <v>146</v>
      </c>
      <c r="AU569" s="133" t="s">
        <v>144</v>
      </c>
      <c r="AV569" s="12" t="s">
        <v>76</v>
      </c>
      <c r="AW569" s="12" t="s">
        <v>28</v>
      </c>
      <c r="AX569" s="12" t="s">
        <v>66</v>
      </c>
      <c r="AY569" s="133" t="s">
        <v>133</v>
      </c>
    </row>
    <row r="570" spans="2:51" s="13" customFormat="1" ht="12">
      <c r="B570" s="150"/>
      <c r="D570" s="132" t="s">
        <v>146</v>
      </c>
      <c r="E570" s="151" t="s">
        <v>17</v>
      </c>
      <c r="F570" s="152" t="s">
        <v>1074</v>
      </c>
      <c r="H570" s="151" t="s">
        <v>17</v>
      </c>
      <c r="I570" s="124"/>
      <c r="L570" s="150"/>
      <c r="M570" s="153"/>
      <c r="T570" s="154"/>
      <c r="AT570" s="151" t="s">
        <v>146</v>
      </c>
      <c r="AU570" s="151" t="s">
        <v>144</v>
      </c>
      <c r="AV570" s="13" t="s">
        <v>74</v>
      </c>
      <c r="AW570" s="13" t="s">
        <v>28</v>
      </c>
      <c r="AX570" s="13" t="s">
        <v>66</v>
      </c>
      <c r="AY570" s="151" t="s">
        <v>133</v>
      </c>
    </row>
    <row r="571" spans="2:51" s="12" customFormat="1" ht="12">
      <c r="B571" s="131"/>
      <c r="D571" s="132" t="s">
        <v>146</v>
      </c>
      <c r="E571" s="133" t="s">
        <v>17</v>
      </c>
      <c r="F571" s="134" t="s">
        <v>1100</v>
      </c>
      <c r="H571" s="135">
        <v>4.14</v>
      </c>
      <c r="I571" s="124"/>
      <c r="L571" s="131"/>
      <c r="M571" s="136"/>
      <c r="T571" s="137"/>
      <c r="AT571" s="133" t="s">
        <v>146</v>
      </c>
      <c r="AU571" s="133" t="s">
        <v>144</v>
      </c>
      <c r="AV571" s="12" t="s">
        <v>76</v>
      </c>
      <c r="AW571" s="12" t="s">
        <v>28</v>
      </c>
      <c r="AX571" s="12" t="s">
        <v>74</v>
      </c>
      <c r="AY571" s="133" t="s">
        <v>133</v>
      </c>
    </row>
    <row r="572" spans="2:65" s="1" customFormat="1" ht="16.5" customHeight="1">
      <c r="B572" s="29"/>
      <c r="C572" s="138" t="s">
        <v>1101</v>
      </c>
      <c r="D572" s="138" t="s">
        <v>148</v>
      </c>
      <c r="E572" s="139" t="s">
        <v>1102</v>
      </c>
      <c r="F572" s="140" t="s">
        <v>1103</v>
      </c>
      <c r="G572" s="141" t="s">
        <v>151</v>
      </c>
      <c r="H572" s="142">
        <v>8.28</v>
      </c>
      <c r="I572" s="124"/>
      <c r="J572" s="143">
        <f>ROUND(I572*H572,2)</f>
        <v>0</v>
      </c>
      <c r="K572" s="140" t="s">
        <v>142</v>
      </c>
      <c r="L572" s="144"/>
      <c r="M572" s="145" t="s">
        <v>17</v>
      </c>
      <c r="N572" s="146" t="s">
        <v>37</v>
      </c>
      <c r="O572" s="127">
        <v>0</v>
      </c>
      <c r="P572" s="127">
        <f>O572*H572</f>
        <v>0</v>
      </c>
      <c r="Q572" s="127">
        <v>1</v>
      </c>
      <c r="R572" s="127">
        <f>Q572*H572</f>
        <v>8.28</v>
      </c>
      <c r="S572" s="127">
        <v>0</v>
      </c>
      <c r="T572" s="128">
        <f>S572*H572</f>
        <v>0</v>
      </c>
      <c r="AR572" s="129" t="s">
        <v>183</v>
      </c>
      <c r="AT572" s="129" t="s">
        <v>148</v>
      </c>
      <c r="AU572" s="129" t="s">
        <v>144</v>
      </c>
      <c r="AY572" s="17" t="s">
        <v>133</v>
      </c>
      <c r="BE572" s="130">
        <f>IF(N572="základní",J572,0)</f>
        <v>0</v>
      </c>
      <c r="BF572" s="130">
        <f>IF(N572="snížená",J572,0)</f>
        <v>0</v>
      </c>
      <c r="BG572" s="130">
        <f>IF(N572="zákl. přenesená",J572,0)</f>
        <v>0</v>
      </c>
      <c r="BH572" s="130">
        <f>IF(N572="sníž. přenesená",J572,0)</f>
        <v>0</v>
      </c>
      <c r="BI572" s="130">
        <f>IF(N572="nulová",J572,0)</f>
        <v>0</v>
      </c>
      <c r="BJ572" s="17" t="s">
        <v>74</v>
      </c>
      <c r="BK572" s="130">
        <f>ROUND(I572*H572,2)</f>
        <v>0</v>
      </c>
      <c r="BL572" s="17" t="s">
        <v>132</v>
      </c>
      <c r="BM572" s="129" t="s">
        <v>1104</v>
      </c>
    </row>
    <row r="573" spans="2:51" s="12" customFormat="1" ht="12">
      <c r="B573" s="131"/>
      <c r="D573" s="132" t="s">
        <v>146</v>
      </c>
      <c r="F573" s="134" t="s">
        <v>1105</v>
      </c>
      <c r="H573" s="135">
        <v>8.28</v>
      </c>
      <c r="I573" s="124"/>
      <c r="L573" s="131"/>
      <c r="M573" s="136"/>
      <c r="T573" s="137"/>
      <c r="AT573" s="133" t="s">
        <v>146</v>
      </c>
      <c r="AU573" s="133" t="s">
        <v>144</v>
      </c>
      <c r="AV573" s="12" t="s">
        <v>76</v>
      </c>
      <c r="AW573" s="12" t="s">
        <v>4</v>
      </c>
      <c r="AX573" s="12" t="s">
        <v>74</v>
      </c>
      <c r="AY573" s="133" t="s">
        <v>133</v>
      </c>
    </row>
    <row r="574" spans="2:63" s="11" customFormat="1" ht="20.85" customHeight="1">
      <c r="B574" s="108"/>
      <c r="D574" s="109" t="s">
        <v>65</v>
      </c>
      <c r="E574" s="117" t="s">
        <v>76</v>
      </c>
      <c r="F574" s="117" t="s">
        <v>1106</v>
      </c>
      <c r="I574" s="124"/>
      <c r="J574" s="118">
        <f>BK574</f>
        <v>0</v>
      </c>
      <c r="L574" s="108"/>
      <c r="M574" s="112"/>
      <c r="P574" s="113">
        <f>SUM(P575:P609)</f>
        <v>35.897312</v>
      </c>
      <c r="R574" s="113">
        <f>SUM(R575:R609)</f>
        <v>80.15122546999999</v>
      </c>
      <c r="T574" s="114">
        <f>SUM(T575:T609)</f>
        <v>0</v>
      </c>
      <c r="AR574" s="109" t="s">
        <v>74</v>
      </c>
      <c r="AT574" s="115" t="s">
        <v>65</v>
      </c>
      <c r="AU574" s="115" t="s">
        <v>76</v>
      </c>
      <c r="AY574" s="109" t="s">
        <v>133</v>
      </c>
      <c r="BK574" s="116">
        <f>SUM(BK575:BK609)</f>
        <v>0</v>
      </c>
    </row>
    <row r="575" spans="2:65" s="1" customFormat="1" ht="37.9" customHeight="1">
      <c r="B575" s="29"/>
      <c r="C575" s="119" t="s">
        <v>1107</v>
      </c>
      <c r="D575" s="119" t="s">
        <v>138</v>
      </c>
      <c r="E575" s="120" t="s">
        <v>1108</v>
      </c>
      <c r="F575" s="121" t="s">
        <v>1109</v>
      </c>
      <c r="G575" s="122" t="s">
        <v>606</v>
      </c>
      <c r="H575" s="123">
        <v>10.542</v>
      </c>
      <c r="I575" s="124"/>
      <c r="J575" s="124">
        <f>ROUND(I575*H575,2)</f>
        <v>0</v>
      </c>
      <c r="K575" s="121" t="s">
        <v>142</v>
      </c>
      <c r="L575" s="29"/>
      <c r="M575" s="125" t="s">
        <v>17</v>
      </c>
      <c r="N575" s="126" t="s">
        <v>37</v>
      </c>
      <c r="O575" s="127">
        <v>1.025</v>
      </c>
      <c r="P575" s="127">
        <f>O575*H575</f>
        <v>10.805549999999998</v>
      </c>
      <c r="Q575" s="127">
        <v>2.16</v>
      </c>
      <c r="R575" s="127">
        <f>Q575*H575</f>
        <v>22.77072</v>
      </c>
      <c r="S575" s="127">
        <v>0</v>
      </c>
      <c r="T575" s="128">
        <f>S575*H575</f>
        <v>0</v>
      </c>
      <c r="AR575" s="129" t="s">
        <v>132</v>
      </c>
      <c r="AT575" s="129" t="s">
        <v>138</v>
      </c>
      <c r="AU575" s="129" t="s">
        <v>144</v>
      </c>
      <c r="AY575" s="17" t="s">
        <v>133</v>
      </c>
      <c r="BE575" s="130">
        <f>IF(N575="základní",J575,0)</f>
        <v>0</v>
      </c>
      <c r="BF575" s="130">
        <f>IF(N575="snížená",J575,0)</f>
        <v>0</v>
      </c>
      <c r="BG575" s="130">
        <f>IF(N575="zákl. přenesená",J575,0)</f>
        <v>0</v>
      </c>
      <c r="BH575" s="130">
        <f>IF(N575="sníž. přenesená",J575,0)</f>
        <v>0</v>
      </c>
      <c r="BI575" s="130">
        <f>IF(N575="nulová",J575,0)</f>
        <v>0</v>
      </c>
      <c r="BJ575" s="17" t="s">
        <v>74</v>
      </c>
      <c r="BK575" s="130">
        <f>ROUND(I575*H575,2)</f>
        <v>0</v>
      </c>
      <c r="BL575" s="17" t="s">
        <v>132</v>
      </c>
      <c r="BM575" s="129" t="s">
        <v>1110</v>
      </c>
    </row>
    <row r="576" spans="2:51" s="13" customFormat="1" ht="12">
      <c r="B576" s="150"/>
      <c r="D576" s="132" t="s">
        <v>146</v>
      </c>
      <c r="E576" s="151" t="s">
        <v>17</v>
      </c>
      <c r="F576" s="152" t="s">
        <v>1111</v>
      </c>
      <c r="H576" s="151" t="s">
        <v>17</v>
      </c>
      <c r="I576" s="124"/>
      <c r="L576" s="150"/>
      <c r="M576" s="153"/>
      <c r="T576" s="154"/>
      <c r="AT576" s="151" t="s">
        <v>146</v>
      </c>
      <c r="AU576" s="151" t="s">
        <v>144</v>
      </c>
      <c r="AV576" s="13" t="s">
        <v>74</v>
      </c>
      <c r="AW576" s="13" t="s">
        <v>28</v>
      </c>
      <c r="AX576" s="13" t="s">
        <v>66</v>
      </c>
      <c r="AY576" s="151" t="s">
        <v>133</v>
      </c>
    </row>
    <row r="577" spans="2:51" s="12" customFormat="1" ht="12">
      <c r="B577" s="131"/>
      <c r="D577" s="132" t="s">
        <v>146</v>
      </c>
      <c r="E577" s="133" t="s">
        <v>17</v>
      </c>
      <c r="F577" s="134" t="s">
        <v>1112</v>
      </c>
      <c r="H577" s="135">
        <v>6.762</v>
      </c>
      <c r="I577" s="124"/>
      <c r="L577" s="131"/>
      <c r="M577" s="136"/>
      <c r="T577" s="137"/>
      <c r="AT577" s="133" t="s">
        <v>146</v>
      </c>
      <c r="AU577" s="133" t="s">
        <v>144</v>
      </c>
      <c r="AV577" s="12" t="s">
        <v>76</v>
      </c>
      <c r="AW577" s="12" t="s">
        <v>28</v>
      </c>
      <c r="AX577" s="12" t="s">
        <v>66</v>
      </c>
      <c r="AY577" s="133" t="s">
        <v>133</v>
      </c>
    </row>
    <row r="578" spans="2:51" s="13" customFormat="1" ht="12">
      <c r="B578" s="150"/>
      <c r="D578" s="132" t="s">
        <v>146</v>
      </c>
      <c r="E578" s="151" t="s">
        <v>17</v>
      </c>
      <c r="F578" s="152" t="s">
        <v>1113</v>
      </c>
      <c r="H578" s="151" t="s">
        <v>17</v>
      </c>
      <c r="I578" s="124"/>
      <c r="L578" s="150"/>
      <c r="M578" s="153"/>
      <c r="T578" s="154"/>
      <c r="AT578" s="151" t="s">
        <v>146</v>
      </c>
      <c r="AU578" s="151" t="s">
        <v>144</v>
      </c>
      <c r="AV578" s="13" t="s">
        <v>74</v>
      </c>
      <c r="AW578" s="13" t="s">
        <v>28</v>
      </c>
      <c r="AX578" s="13" t="s">
        <v>66</v>
      </c>
      <c r="AY578" s="151" t="s">
        <v>133</v>
      </c>
    </row>
    <row r="579" spans="2:51" s="12" customFormat="1" ht="12">
      <c r="B579" s="131"/>
      <c r="D579" s="132" t="s">
        <v>146</v>
      </c>
      <c r="E579" s="133" t="s">
        <v>17</v>
      </c>
      <c r="F579" s="134" t="s">
        <v>1114</v>
      </c>
      <c r="H579" s="135">
        <v>3.78</v>
      </c>
      <c r="I579" s="124"/>
      <c r="L579" s="131"/>
      <c r="M579" s="136"/>
      <c r="T579" s="137"/>
      <c r="AT579" s="133" t="s">
        <v>146</v>
      </c>
      <c r="AU579" s="133" t="s">
        <v>144</v>
      </c>
      <c r="AV579" s="12" t="s">
        <v>76</v>
      </c>
      <c r="AW579" s="12" t="s">
        <v>28</v>
      </c>
      <c r="AX579" s="12" t="s">
        <v>66</v>
      </c>
      <c r="AY579" s="133" t="s">
        <v>133</v>
      </c>
    </row>
    <row r="580" spans="2:51" s="14" customFormat="1" ht="12">
      <c r="B580" s="156"/>
      <c r="D580" s="132" t="s">
        <v>146</v>
      </c>
      <c r="E580" s="157" t="s">
        <v>17</v>
      </c>
      <c r="F580" s="158" t="s">
        <v>569</v>
      </c>
      <c r="H580" s="159">
        <v>10.542</v>
      </c>
      <c r="I580" s="124"/>
      <c r="L580" s="156"/>
      <c r="M580" s="160"/>
      <c r="T580" s="161"/>
      <c r="AT580" s="157" t="s">
        <v>146</v>
      </c>
      <c r="AU580" s="157" t="s">
        <v>144</v>
      </c>
      <c r="AV580" s="14" t="s">
        <v>132</v>
      </c>
      <c r="AW580" s="14" t="s">
        <v>28</v>
      </c>
      <c r="AX580" s="14" t="s">
        <v>74</v>
      </c>
      <c r="AY580" s="157" t="s">
        <v>133</v>
      </c>
    </row>
    <row r="581" spans="2:65" s="1" customFormat="1" ht="24.2" customHeight="1">
      <c r="B581" s="29"/>
      <c r="C581" s="119" t="s">
        <v>1115</v>
      </c>
      <c r="D581" s="119" t="s">
        <v>138</v>
      </c>
      <c r="E581" s="120" t="s">
        <v>1116</v>
      </c>
      <c r="F581" s="121" t="s">
        <v>1117</v>
      </c>
      <c r="G581" s="122" t="s">
        <v>606</v>
      </c>
      <c r="H581" s="123">
        <v>1.896</v>
      </c>
      <c r="I581" s="124"/>
      <c r="J581" s="124">
        <f>ROUND(I581*H581,2)</f>
        <v>0</v>
      </c>
      <c r="K581" s="121" t="s">
        <v>152</v>
      </c>
      <c r="L581" s="29"/>
      <c r="M581" s="125" t="s">
        <v>17</v>
      </c>
      <c r="N581" s="126" t="s">
        <v>37</v>
      </c>
      <c r="O581" s="127">
        <v>0.985</v>
      </c>
      <c r="P581" s="127">
        <f>O581*H581</f>
        <v>1.8675599999999999</v>
      </c>
      <c r="Q581" s="127">
        <v>2.16</v>
      </c>
      <c r="R581" s="127">
        <f>Q581*H581</f>
        <v>4.09536</v>
      </c>
      <c r="S581" s="127">
        <v>0</v>
      </c>
      <c r="T581" s="128">
        <f>S581*H581</f>
        <v>0</v>
      </c>
      <c r="AR581" s="129" t="s">
        <v>132</v>
      </c>
      <c r="AT581" s="129" t="s">
        <v>138</v>
      </c>
      <c r="AU581" s="129" t="s">
        <v>144</v>
      </c>
      <c r="AY581" s="17" t="s">
        <v>133</v>
      </c>
      <c r="BE581" s="130">
        <f>IF(N581="základní",J581,0)</f>
        <v>0</v>
      </c>
      <c r="BF581" s="130">
        <f>IF(N581="snížená",J581,0)</f>
        <v>0</v>
      </c>
      <c r="BG581" s="130">
        <f>IF(N581="zákl. přenesená",J581,0)</f>
        <v>0</v>
      </c>
      <c r="BH581" s="130">
        <f>IF(N581="sníž. přenesená",J581,0)</f>
        <v>0</v>
      </c>
      <c r="BI581" s="130">
        <f>IF(N581="nulová",J581,0)</f>
        <v>0</v>
      </c>
      <c r="BJ581" s="17" t="s">
        <v>74</v>
      </c>
      <c r="BK581" s="130">
        <f>ROUND(I581*H581,2)</f>
        <v>0</v>
      </c>
      <c r="BL581" s="17" t="s">
        <v>132</v>
      </c>
      <c r="BM581" s="129" t="s">
        <v>1118</v>
      </c>
    </row>
    <row r="582" spans="2:47" s="1" customFormat="1" ht="12">
      <c r="B582" s="29"/>
      <c r="D582" s="147" t="s">
        <v>172</v>
      </c>
      <c r="F582" s="148" t="s">
        <v>1119</v>
      </c>
      <c r="I582" s="124"/>
      <c r="L582" s="29"/>
      <c r="M582" s="149"/>
      <c r="T582" s="50"/>
      <c r="AT582" s="17" t="s">
        <v>172</v>
      </c>
      <c r="AU582" s="17" t="s">
        <v>144</v>
      </c>
    </row>
    <row r="583" spans="2:51" s="12" customFormat="1" ht="12">
      <c r="B583" s="131"/>
      <c r="D583" s="132" t="s">
        <v>146</v>
      </c>
      <c r="E583" s="133" t="s">
        <v>17</v>
      </c>
      <c r="F583" s="134" t="s">
        <v>1120</v>
      </c>
      <c r="H583" s="135">
        <v>1.752</v>
      </c>
      <c r="I583" s="124"/>
      <c r="L583" s="131"/>
      <c r="M583" s="136"/>
      <c r="T583" s="137"/>
      <c r="AT583" s="133" t="s">
        <v>146</v>
      </c>
      <c r="AU583" s="133" t="s">
        <v>144</v>
      </c>
      <c r="AV583" s="12" t="s">
        <v>76</v>
      </c>
      <c r="AW583" s="12" t="s">
        <v>28</v>
      </c>
      <c r="AX583" s="12" t="s">
        <v>66</v>
      </c>
      <c r="AY583" s="133" t="s">
        <v>133</v>
      </c>
    </row>
    <row r="584" spans="2:51" s="12" customFormat="1" ht="12">
      <c r="B584" s="131"/>
      <c r="D584" s="132" t="s">
        <v>146</v>
      </c>
      <c r="E584" s="133" t="s">
        <v>17</v>
      </c>
      <c r="F584" s="134" t="s">
        <v>1121</v>
      </c>
      <c r="H584" s="135">
        <v>0.144</v>
      </c>
      <c r="I584" s="124"/>
      <c r="L584" s="131"/>
      <c r="M584" s="136"/>
      <c r="T584" s="137"/>
      <c r="AT584" s="133" t="s">
        <v>146</v>
      </c>
      <c r="AU584" s="133" t="s">
        <v>144</v>
      </c>
      <c r="AV584" s="12" t="s">
        <v>76</v>
      </c>
      <c r="AW584" s="12" t="s">
        <v>28</v>
      </c>
      <c r="AX584" s="12" t="s">
        <v>66</v>
      </c>
      <c r="AY584" s="133" t="s">
        <v>133</v>
      </c>
    </row>
    <row r="585" spans="2:51" s="14" customFormat="1" ht="12">
      <c r="B585" s="156"/>
      <c r="D585" s="132" t="s">
        <v>146</v>
      </c>
      <c r="E585" s="157" t="s">
        <v>17</v>
      </c>
      <c r="F585" s="158" t="s">
        <v>569</v>
      </c>
      <c r="H585" s="159">
        <v>1.896</v>
      </c>
      <c r="I585" s="124"/>
      <c r="L585" s="156"/>
      <c r="M585" s="160"/>
      <c r="T585" s="161"/>
      <c r="AT585" s="157" t="s">
        <v>146</v>
      </c>
      <c r="AU585" s="157" t="s">
        <v>144</v>
      </c>
      <c r="AV585" s="14" t="s">
        <v>132</v>
      </c>
      <c r="AW585" s="14" t="s">
        <v>28</v>
      </c>
      <c r="AX585" s="14" t="s">
        <v>74</v>
      </c>
      <c r="AY585" s="157" t="s">
        <v>133</v>
      </c>
    </row>
    <row r="586" spans="2:65" s="1" customFormat="1" ht="37.9" customHeight="1">
      <c r="B586" s="29"/>
      <c r="C586" s="119" t="s">
        <v>1122</v>
      </c>
      <c r="D586" s="119" t="s">
        <v>138</v>
      </c>
      <c r="E586" s="120" t="s">
        <v>1123</v>
      </c>
      <c r="F586" s="121" t="s">
        <v>1124</v>
      </c>
      <c r="G586" s="122" t="s">
        <v>606</v>
      </c>
      <c r="H586" s="123">
        <v>1.764</v>
      </c>
      <c r="I586" s="124"/>
      <c r="J586" s="124">
        <f>ROUND(I586*H586,2)</f>
        <v>0</v>
      </c>
      <c r="K586" s="121" t="s">
        <v>152</v>
      </c>
      <c r="L586" s="29"/>
      <c r="M586" s="125" t="s">
        <v>17</v>
      </c>
      <c r="N586" s="126" t="s">
        <v>37</v>
      </c>
      <c r="O586" s="127">
        <v>0.985</v>
      </c>
      <c r="P586" s="127">
        <f>O586*H586</f>
        <v>1.73754</v>
      </c>
      <c r="Q586" s="127">
        <v>1.98</v>
      </c>
      <c r="R586" s="127">
        <f>Q586*H586</f>
        <v>3.49272</v>
      </c>
      <c r="S586" s="127">
        <v>0</v>
      </c>
      <c r="T586" s="128">
        <f>S586*H586</f>
        <v>0</v>
      </c>
      <c r="AR586" s="129" t="s">
        <v>132</v>
      </c>
      <c r="AT586" s="129" t="s">
        <v>138</v>
      </c>
      <c r="AU586" s="129" t="s">
        <v>144</v>
      </c>
      <c r="AY586" s="17" t="s">
        <v>133</v>
      </c>
      <c r="BE586" s="130">
        <f>IF(N586="základní",J586,0)</f>
        <v>0</v>
      </c>
      <c r="BF586" s="130">
        <f>IF(N586="snížená",J586,0)</f>
        <v>0</v>
      </c>
      <c r="BG586" s="130">
        <f>IF(N586="zákl. přenesená",J586,0)</f>
        <v>0</v>
      </c>
      <c r="BH586" s="130">
        <f>IF(N586="sníž. přenesená",J586,0)</f>
        <v>0</v>
      </c>
      <c r="BI586" s="130">
        <f>IF(N586="nulová",J586,0)</f>
        <v>0</v>
      </c>
      <c r="BJ586" s="17" t="s">
        <v>74</v>
      </c>
      <c r="BK586" s="130">
        <f>ROUND(I586*H586,2)</f>
        <v>0</v>
      </c>
      <c r="BL586" s="17" t="s">
        <v>132</v>
      </c>
      <c r="BM586" s="129" t="s">
        <v>1125</v>
      </c>
    </row>
    <row r="587" spans="2:47" s="1" customFormat="1" ht="12">
      <c r="B587" s="29"/>
      <c r="D587" s="147" t="s">
        <v>172</v>
      </c>
      <c r="F587" s="148" t="s">
        <v>1126</v>
      </c>
      <c r="I587" s="124"/>
      <c r="L587" s="29"/>
      <c r="M587" s="149"/>
      <c r="T587" s="50"/>
      <c r="AT587" s="17" t="s">
        <v>172</v>
      </c>
      <c r="AU587" s="17" t="s">
        <v>144</v>
      </c>
    </row>
    <row r="588" spans="2:51" s="13" customFormat="1" ht="12">
      <c r="B588" s="150"/>
      <c r="D588" s="132" t="s">
        <v>146</v>
      </c>
      <c r="E588" s="151" t="s">
        <v>17</v>
      </c>
      <c r="F588" s="152" t="s">
        <v>1113</v>
      </c>
      <c r="H588" s="151" t="s">
        <v>17</v>
      </c>
      <c r="I588" s="124"/>
      <c r="L588" s="150"/>
      <c r="M588" s="153"/>
      <c r="T588" s="154"/>
      <c r="AT588" s="151" t="s">
        <v>146</v>
      </c>
      <c r="AU588" s="151" t="s">
        <v>144</v>
      </c>
      <c r="AV588" s="13" t="s">
        <v>74</v>
      </c>
      <c r="AW588" s="13" t="s">
        <v>28</v>
      </c>
      <c r="AX588" s="13" t="s">
        <v>66</v>
      </c>
      <c r="AY588" s="151" t="s">
        <v>133</v>
      </c>
    </row>
    <row r="589" spans="2:51" s="12" customFormat="1" ht="12">
      <c r="B589" s="131"/>
      <c r="D589" s="132" t="s">
        <v>146</v>
      </c>
      <c r="E589" s="133" t="s">
        <v>17</v>
      </c>
      <c r="F589" s="134" t="s">
        <v>1127</v>
      </c>
      <c r="H589" s="135">
        <v>1.764</v>
      </c>
      <c r="I589" s="124"/>
      <c r="L589" s="131"/>
      <c r="M589" s="136"/>
      <c r="T589" s="137"/>
      <c r="AT589" s="133" t="s">
        <v>146</v>
      </c>
      <c r="AU589" s="133" t="s">
        <v>144</v>
      </c>
      <c r="AV589" s="12" t="s">
        <v>76</v>
      </c>
      <c r="AW589" s="12" t="s">
        <v>28</v>
      </c>
      <c r="AX589" s="12" t="s">
        <v>74</v>
      </c>
      <c r="AY589" s="133" t="s">
        <v>133</v>
      </c>
    </row>
    <row r="590" spans="2:65" s="1" customFormat="1" ht="24.2" customHeight="1">
      <c r="B590" s="29"/>
      <c r="C590" s="119" t="s">
        <v>1128</v>
      </c>
      <c r="D590" s="119" t="s">
        <v>138</v>
      </c>
      <c r="E590" s="120" t="s">
        <v>1129</v>
      </c>
      <c r="F590" s="121" t="s">
        <v>1130</v>
      </c>
      <c r="G590" s="122" t="s">
        <v>606</v>
      </c>
      <c r="H590" s="123">
        <v>12.264</v>
      </c>
      <c r="I590" s="124"/>
      <c r="J590" s="124">
        <f>ROUND(I590*H590,2)</f>
        <v>0</v>
      </c>
      <c r="K590" s="121" t="s">
        <v>152</v>
      </c>
      <c r="L590" s="29"/>
      <c r="M590" s="125" t="s">
        <v>17</v>
      </c>
      <c r="N590" s="126" t="s">
        <v>37</v>
      </c>
      <c r="O590" s="127">
        <v>0.584</v>
      </c>
      <c r="P590" s="127">
        <f>O590*H590</f>
        <v>7.162175999999999</v>
      </c>
      <c r="Q590" s="127">
        <v>2.30102</v>
      </c>
      <c r="R590" s="127">
        <f>Q590*H590</f>
        <v>28.219709279999996</v>
      </c>
      <c r="S590" s="127">
        <v>0</v>
      </c>
      <c r="T590" s="128">
        <f>S590*H590</f>
        <v>0</v>
      </c>
      <c r="AR590" s="129" t="s">
        <v>132</v>
      </c>
      <c r="AT590" s="129" t="s">
        <v>138</v>
      </c>
      <c r="AU590" s="129" t="s">
        <v>144</v>
      </c>
      <c r="AY590" s="17" t="s">
        <v>133</v>
      </c>
      <c r="BE590" s="130">
        <f>IF(N590="základní",J590,0)</f>
        <v>0</v>
      </c>
      <c r="BF590" s="130">
        <f>IF(N590="snížená",J590,0)</f>
        <v>0</v>
      </c>
      <c r="BG590" s="130">
        <f>IF(N590="zákl. přenesená",J590,0)</f>
        <v>0</v>
      </c>
      <c r="BH590" s="130">
        <f>IF(N590="sníž. přenesená",J590,0)</f>
        <v>0</v>
      </c>
      <c r="BI590" s="130">
        <f>IF(N590="nulová",J590,0)</f>
        <v>0</v>
      </c>
      <c r="BJ590" s="17" t="s">
        <v>74</v>
      </c>
      <c r="BK590" s="130">
        <f>ROUND(I590*H590,2)</f>
        <v>0</v>
      </c>
      <c r="BL590" s="17" t="s">
        <v>132</v>
      </c>
      <c r="BM590" s="129" t="s">
        <v>1131</v>
      </c>
    </row>
    <row r="591" spans="2:47" s="1" customFormat="1" ht="12">
      <c r="B591" s="29"/>
      <c r="D591" s="147" t="s">
        <v>172</v>
      </c>
      <c r="F591" s="148" t="s">
        <v>1132</v>
      </c>
      <c r="I591" s="124"/>
      <c r="L591" s="29"/>
      <c r="M591" s="149"/>
      <c r="T591" s="50"/>
      <c r="AT591" s="17" t="s">
        <v>172</v>
      </c>
      <c r="AU591" s="17" t="s">
        <v>144</v>
      </c>
    </row>
    <row r="592" spans="2:51" s="12" customFormat="1" ht="12">
      <c r="B592" s="131"/>
      <c r="D592" s="132" t="s">
        <v>146</v>
      </c>
      <c r="E592" s="133" t="s">
        <v>17</v>
      </c>
      <c r="F592" s="134" t="s">
        <v>1133</v>
      </c>
      <c r="H592" s="135">
        <v>12.264</v>
      </c>
      <c r="I592" s="124"/>
      <c r="L592" s="131"/>
      <c r="M592" s="136"/>
      <c r="T592" s="137"/>
      <c r="AT592" s="133" t="s">
        <v>146</v>
      </c>
      <c r="AU592" s="133" t="s">
        <v>144</v>
      </c>
      <c r="AV592" s="12" t="s">
        <v>76</v>
      </c>
      <c r="AW592" s="12" t="s">
        <v>28</v>
      </c>
      <c r="AX592" s="12" t="s">
        <v>74</v>
      </c>
      <c r="AY592" s="133" t="s">
        <v>133</v>
      </c>
    </row>
    <row r="593" spans="2:65" s="1" customFormat="1" ht="24.2" customHeight="1">
      <c r="B593" s="29"/>
      <c r="C593" s="119" t="s">
        <v>1134</v>
      </c>
      <c r="D593" s="119" t="s">
        <v>138</v>
      </c>
      <c r="E593" s="120" t="s">
        <v>1135</v>
      </c>
      <c r="F593" s="121" t="s">
        <v>1136</v>
      </c>
      <c r="G593" s="122" t="s">
        <v>606</v>
      </c>
      <c r="H593" s="123">
        <v>7.875</v>
      </c>
      <c r="I593" s="124"/>
      <c r="J593" s="124">
        <f>ROUND(I593*H593,2)</f>
        <v>0</v>
      </c>
      <c r="K593" s="121" t="s">
        <v>152</v>
      </c>
      <c r="L593" s="29"/>
      <c r="M593" s="125" t="s">
        <v>17</v>
      </c>
      <c r="N593" s="126" t="s">
        <v>37</v>
      </c>
      <c r="O593" s="127">
        <v>0.584</v>
      </c>
      <c r="P593" s="127">
        <f>O593*H593</f>
        <v>4.598999999999999</v>
      </c>
      <c r="Q593" s="127">
        <v>2.30102</v>
      </c>
      <c r="R593" s="127">
        <f>Q593*H593</f>
        <v>18.1205325</v>
      </c>
      <c r="S593" s="127">
        <v>0</v>
      </c>
      <c r="T593" s="128">
        <f>S593*H593</f>
        <v>0</v>
      </c>
      <c r="AR593" s="129" t="s">
        <v>132</v>
      </c>
      <c r="AT593" s="129" t="s">
        <v>138</v>
      </c>
      <c r="AU593" s="129" t="s">
        <v>144</v>
      </c>
      <c r="AY593" s="17" t="s">
        <v>133</v>
      </c>
      <c r="BE593" s="130">
        <f>IF(N593="základní",J593,0)</f>
        <v>0</v>
      </c>
      <c r="BF593" s="130">
        <f>IF(N593="snížená",J593,0)</f>
        <v>0</v>
      </c>
      <c r="BG593" s="130">
        <f>IF(N593="zákl. přenesená",J593,0)</f>
        <v>0</v>
      </c>
      <c r="BH593" s="130">
        <f>IF(N593="sníž. přenesená",J593,0)</f>
        <v>0</v>
      </c>
      <c r="BI593" s="130">
        <f>IF(N593="nulová",J593,0)</f>
        <v>0</v>
      </c>
      <c r="BJ593" s="17" t="s">
        <v>74</v>
      </c>
      <c r="BK593" s="130">
        <f>ROUND(I593*H593,2)</f>
        <v>0</v>
      </c>
      <c r="BL593" s="17" t="s">
        <v>132</v>
      </c>
      <c r="BM593" s="129" t="s">
        <v>1137</v>
      </c>
    </row>
    <row r="594" spans="2:47" s="1" customFormat="1" ht="12">
      <c r="B594" s="29"/>
      <c r="D594" s="147" t="s">
        <v>172</v>
      </c>
      <c r="F594" s="148" t="s">
        <v>1138</v>
      </c>
      <c r="I594" s="124"/>
      <c r="L594" s="29"/>
      <c r="M594" s="149"/>
      <c r="T594" s="50"/>
      <c r="AT594" s="17" t="s">
        <v>172</v>
      </c>
      <c r="AU594" s="17" t="s">
        <v>144</v>
      </c>
    </row>
    <row r="595" spans="2:51" s="12" customFormat="1" ht="12">
      <c r="B595" s="131"/>
      <c r="D595" s="132" t="s">
        <v>146</v>
      </c>
      <c r="E595" s="133" t="s">
        <v>17</v>
      </c>
      <c r="F595" s="134" t="s">
        <v>1139</v>
      </c>
      <c r="H595" s="135">
        <v>7.875</v>
      </c>
      <c r="I595" s="124"/>
      <c r="L595" s="131"/>
      <c r="M595" s="136"/>
      <c r="T595" s="137"/>
      <c r="AT595" s="133" t="s">
        <v>146</v>
      </c>
      <c r="AU595" s="133" t="s">
        <v>144</v>
      </c>
      <c r="AV595" s="12" t="s">
        <v>76</v>
      </c>
      <c r="AW595" s="12" t="s">
        <v>28</v>
      </c>
      <c r="AX595" s="12" t="s">
        <v>74</v>
      </c>
      <c r="AY595" s="133" t="s">
        <v>133</v>
      </c>
    </row>
    <row r="596" spans="2:65" s="1" customFormat="1" ht="16.5" customHeight="1">
      <c r="B596" s="29"/>
      <c r="C596" s="119" t="s">
        <v>1140</v>
      </c>
      <c r="D596" s="119" t="s">
        <v>138</v>
      </c>
      <c r="E596" s="120" t="s">
        <v>1141</v>
      </c>
      <c r="F596" s="121" t="s">
        <v>1142</v>
      </c>
      <c r="G596" s="122" t="s">
        <v>141</v>
      </c>
      <c r="H596" s="123">
        <v>5.125</v>
      </c>
      <c r="I596" s="124"/>
      <c r="J596" s="124">
        <f>ROUND(I596*H596,2)</f>
        <v>0</v>
      </c>
      <c r="K596" s="121" t="s">
        <v>142</v>
      </c>
      <c r="L596" s="29"/>
      <c r="M596" s="125" t="s">
        <v>17</v>
      </c>
      <c r="N596" s="126" t="s">
        <v>37</v>
      </c>
      <c r="O596" s="127">
        <v>0.3</v>
      </c>
      <c r="P596" s="127">
        <f>O596*H596</f>
        <v>1.5374999999999999</v>
      </c>
      <c r="Q596" s="127">
        <v>0.00247</v>
      </c>
      <c r="R596" s="127">
        <f>Q596*H596</f>
        <v>0.01265875</v>
      </c>
      <c r="S596" s="127">
        <v>0</v>
      </c>
      <c r="T596" s="128">
        <f>S596*H596</f>
        <v>0</v>
      </c>
      <c r="AR596" s="129" t="s">
        <v>132</v>
      </c>
      <c r="AT596" s="129" t="s">
        <v>138</v>
      </c>
      <c r="AU596" s="129" t="s">
        <v>144</v>
      </c>
      <c r="AY596" s="17" t="s">
        <v>133</v>
      </c>
      <c r="BE596" s="130">
        <f>IF(N596="základní",J596,0)</f>
        <v>0</v>
      </c>
      <c r="BF596" s="130">
        <f>IF(N596="snížená",J596,0)</f>
        <v>0</v>
      </c>
      <c r="BG596" s="130">
        <f>IF(N596="zákl. přenesená",J596,0)</f>
        <v>0</v>
      </c>
      <c r="BH596" s="130">
        <f>IF(N596="sníž. přenesená",J596,0)</f>
        <v>0</v>
      </c>
      <c r="BI596" s="130">
        <f>IF(N596="nulová",J596,0)</f>
        <v>0</v>
      </c>
      <c r="BJ596" s="17" t="s">
        <v>74</v>
      </c>
      <c r="BK596" s="130">
        <f>ROUND(I596*H596,2)</f>
        <v>0</v>
      </c>
      <c r="BL596" s="17" t="s">
        <v>132</v>
      </c>
      <c r="BM596" s="129" t="s">
        <v>1143</v>
      </c>
    </row>
    <row r="597" spans="2:51" s="12" customFormat="1" ht="12">
      <c r="B597" s="131"/>
      <c r="D597" s="132" t="s">
        <v>146</v>
      </c>
      <c r="E597" s="133" t="s">
        <v>17</v>
      </c>
      <c r="F597" s="134" t="s">
        <v>1144</v>
      </c>
      <c r="H597" s="135">
        <v>5.125</v>
      </c>
      <c r="I597" s="124"/>
      <c r="L597" s="131"/>
      <c r="M597" s="136"/>
      <c r="T597" s="137"/>
      <c r="AT597" s="133" t="s">
        <v>146</v>
      </c>
      <c r="AU597" s="133" t="s">
        <v>144</v>
      </c>
      <c r="AV597" s="12" t="s">
        <v>76</v>
      </c>
      <c r="AW597" s="12" t="s">
        <v>28</v>
      </c>
      <c r="AX597" s="12" t="s">
        <v>74</v>
      </c>
      <c r="AY597" s="133" t="s">
        <v>133</v>
      </c>
    </row>
    <row r="598" spans="2:65" s="1" customFormat="1" ht="16.5" customHeight="1">
      <c r="B598" s="29"/>
      <c r="C598" s="119" t="s">
        <v>1145</v>
      </c>
      <c r="D598" s="119" t="s">
        <v>138</v>
      </c>
      <c r="E598" s="120" t="s">
        <v>1146</v>
      </c>
      <c r="F598" s="121" t="s">
        <v>1147</v>
      </c>
      <c r="G598" s="122" t="s">
        <v>141</v>
      </c>
      <c r="H598" s="123">
        <v>5.125</v>
      </c>
      <c r="I598" s="124"/>
      <c r="J598" s="124">
        <f>ROUND(I598*H598,2)</f>
        <v>0</v>
      </c>
      <c r="K598" s="121" t="s">
        <v>142</v>
      </c>
      <c r="L598" s="29"/>
      <c r="M598" s="125" t="s">
        <v>17</v>
      </c>
      <c r="N598" s="126" t="s">
        <v>37</v>
      </c>
      <c r="O598" s="127">
        <v>0.152</v>
      </c>
      <c r="P598" s="127">
        <f>O598*H598</f>
        <v>0.779</v>
      </c>
      <c r="Q598" s="127">
        <v>0</v>
      </c>
      <c r="R598" s="127">
        <f>Q598*H598</f>
        <v>0</v>
      </c>
      <c r="S598" s="127">
        <v>0</v>
      </c>
      <c r="T598" s="128">
        <f>S598*H598</f>
        <v>0</v>
      </c>
      <c r="AR598" s="129" t="s">
        <v>132</v>
      </c>
      <c r="AT598" s="129" t="s">
        <v>138</v>
      </c>
      <c r="AU598" s="129" t="s">
        <v>144</v>
      </c>
      <c r="AY598" s="17" t="s">
        <v>133</v>
      </c>
      <c r="BE598" s="130">
        <f>IF(N598="základní",J598,0)</f>
        <v>0</v>
      </c>
      <c r="BF598" s="130">
        <f>IF(N598="snížená",J598,0)</f>
        <v>0</v>
      </c>
      <c r="BG598" s="130">
        <f>IF(N598="zákl. přenesená",J598,0)</f>
        <v>0</v>
      </c>
      <c r="BH598" s="130">
        <f>IF(N598="sníž. přenesená",J598,0)</f>
        <v>0</v>
      </c>
      <c r="BI598" s="130">
        <f>IF(N598="nulová",J598,0)</f>
        <v>0</v>
      </c>
      <c r="BJ598" s="17" t="s">
        <v>74</v>
      </c>
      <c r="BK598" s="130">
        <f>ROUND(I598*H598,2)</f>
        <v>0</v>
      </c>
      <c r="BL598" s="17" t="s">
        <v>132</v>
      </c>
      <c r="BM598" s="129" t="s">
        <v>1148</v>
      </c>
    </row>
    <row r="599" spans="2:65" s="1" customFormat="1" ht="24.2" customHeight="1">
      <c r="B599" s="29"/>
      <c r="C599" s="119" t="s">
        <v>1149</v>
      </c>
      <c r="D599" s="119" t="s">
        <v>138</v>
      </c>
      <c r="E599" s="120" t="s">
        <v>1150</v>
      </c>
      <c r="F599" s="121" t="s">
        <v>1151</v>
      </c>
      <c r="G599" s="122" t="s">
        <v>151</v>
      </c>
      <c r="H599" s="123">
        <v>0.032</v>
      </c>
      <c r="I599" s="124"/>
      <c r="J599" s="124">
        <f>ROUND(I599*H599,2)</f>
        <v>0</v>
      </c>
      <c r="K599" s="121" t="s">
        <v>142</v>
      </c>
      <c r="L599" s="29"/>
      <c r="M599" s="125" t="s">
        <v>17</v>
      </c>
      <c r="N599" s="126" t="s">
        <v>37</v>
      </c>
      <c r="O599" s="127">
        <v>15.231</v>
      </c>
      <c r="P599" s="127">
        <f>O599*H599</f>
        <v>0.487392</v>
      </c>
      <c r="Q599" s="127">
        <v>1.06277</v>
      </c>
      <c r="R599" s="127">
        <f>Q599*H599</f>
        <v>0.03400864</v>
      </c>
      <c r="S599" s="127">
        <v>0</v>
      </c>
      <c r="T599" s="128">
        <f>S599*H599</f>
        <v>0</v>
      </c>
      <c r="AR599" s="129" t="s">
        <v>132</v>
      </c>
      <c r="AT599" s="129" t="s">
        <v>138</v>
      </c>
      <c r="AU599" s="129" t="s">
        <v>144</v>
      </c>
      <c r="AY599" s="17" t="s">
        <v>133</v>
      </c>
      <c r="BE599" s="130">
        <f>IF(N599="základní",J599,0)</f>
        <v>0</v>
      </c>
      <c r="BF599" s="130">
        <f>IF(N599="snížená",J599,0)</f>
        <v>0</v>
      </c>
      <c r="BG599" s="130">
        <f>IF(N599="zákl. přenesená",J599,0)</f>
        <v>0</v>
      </c>
      <c r="BH599" s="130">
        <f>IF(N599="sníž. přenesená",J599,0)</f>
        <v>0</v>
      </c>
      <c r="BI599" s="130">
        <f>IF(N599="nulová",J599,0)</f>
        <v>0</v>
      </c>
      <c r="BJ599" s="17" t="s">
        <v>74</v>
      </c>
      <c r="BK599" s="130">
        <f>ROUND(I599*H599,2)</f>
        <v>0</v>
      </c>
      <c r="BL599" s="17" t="s">
        <v>132</v>
      </c>
      <c r="BM599" s="129" t="s">
        <v>1152</v>
      </c>
    </row>
    <row r="600" spans="2:51" s="13" customFormat="1" ht="12">
      <c r="B600" s="150"/>
      <c r="D600" s="132" t="s">
        <v>146</v>
      </c>
      <c r="E600" s="151" t="s">
        <v>17</v>
      </c>
      <c r="F600" s="152" t="s">
        <v>1153</v>
      </c>
      <c r="H600" s="151" t="s">
        <v>17</v>
      </c>
      <c r="I600" s="124"/>
      <c r="L600" s="150"/>
      <c r="M600" s="153"/>
      <c r="T600" s="154"/>
      <c r="AT600" s="151" t="s">
        <v>146</v>
      </c>
      <c r="AU600" s="151" t="s">
        <v>144</v>
      </c>
      <c r="AV600" s="13" t="s">
        <v>74</v>
      </c>
      <c r="AW600" s="13" t="s">
        <v>28</v>
      </c>
      <c r="AX600" s="13" t="s">
        <v>66</v>
      </c>
      <c r="AY600" s="151" t="s">
        <v>133</v>
      </c>
    </row>
    <row r="601" spans="2:51" s="12" customFormat="1" ht="12">
      <c r="B601" s="131"/>
      <c r="D601" s="132" t="s">
        <v>146</v>
      </c>
      <c r="E601" s="133" t="s">
        <v>17</v>
      </c>
      <c r="F601" s="134" t="s">
        <v>1154</v>
      </c>
      <c r="H601" s="135">
        <v>0.032</v>
      </c>
      <c r="I601" s="124"/>
      <c r="L601" s="131"/>
      <c r="M601" s="136"/>
      <c r="T601" s="137"/>
      <c r="AT601" s="133" t="s">
        <v>146</v>
      </c>
      <c r="AU601" s="133" t="s">
        <v>144</v>
      </c>
      <c r="AV601" s="12" t="s">
        <v>76</v>
      </c>
      <c r="AW601" s="12" t="s">
        <v>28</v>
      </c>
      <c r="AX601" s="12" t="s">
        <v>74</v>
      </c>
      <c r="AY601" s="133" t="s">
        <v>133</v>
      </c>
    </row>
    <row r="602" spans="2:65" s="1" customFormat="1" ht="16.5" customHeight="1">
      <c r="B602" s="29"/>
      <c r="C602" s="119" t="s">
        <v>1155</v>
      </c>
      <c r="D602" s="119" t="s">
        <v>138</v>
      </c>
      <c r="E602" s="120" t="s">
        <v>1156</v>
      </c>
      <c r="F602" s="121" t="s">
        <v>1157</v>
      </c>
      <c r="G602" s="122" t="s">
        <v>141</v>
      </c>
      <c r="H602" s="123">
        <v>2.88</v>
      </c>
      <c r="I602" s="124"/>
      <c r="J602" s="124">
        <f>ROUND(I602*H602,2)</f>
        <v>0</v>
      </c>
      <c r="K602" s="121" t="s">
        <v>142</v>
      </c>
      <c r="L602" s="29"/>
      <c r="M602" s="125" t="s">
        <v>17</v>
      </c>
      <c r="N602" s="126" t="s">
        <v>37</v>
      </c>
      <c r="O602" s="127">
        <v>0.274</v>
      </c>
      <c r="P602" s="127">
        <f>O602*H602</f>
        <v>0.78912</v>
      </c>
      <c r="Q602" s="127">
        <v>0.00264</v>
      </c>
      <c r="R602" s="127">
        <f>Q602*H602</f>
        <v>0.0076032</v>
      </c>
      <c r="S602" s="127">
        <v>0</v>
      </c>
      <c r="T602" s="128">
        <f>S602*H602</f>
        <v>0</v>
      </c>
      <c r="AR602" s="129" t="s">
        <v>132</v>
      </c>
      <c r="AT602" s="129" t="s">
        <v>138</v>
      </c>
      <c r="AU602" s="129" t="s">
        <v>144</v>
      </c>
      <c r="AY602" s="17" t="s">
        <v>133</v>
      </c>
      <c r="BE602" s="130">
        <f>IF(N602="základní",J602,0)</f>
        <v>0</v>
      </c>
      <c r="BF602" s="130">
        <f>IF(N602="snížená",J602,0)</f>
        <v>0</v>
      </c>
      <c r="BG602" s="130">
        <f>IF(N602="zákl. přenesená",J602,0)</f>
        <v>0</v>
      </c>
      <c r="BH602" s="130">
        <f>IF(N602="sníž. přenesená",J602,0)</f>
        <v>0</v>
      </c>
      <c r="BI602" s="130">
        <f>IF(N602="nulová",J602,0)</f>
        <v>0</v>
      </c>
      <c r="BJ602" s="17" t="s">
        <v>74</v>
      </c>
      <c r="BK602" s="130">
        <f>ROUND(I602*H602,2)</f>
        <v>0</v>
      </c>
      <c r="BL602" s="17" t="s">
        <v>132</v>
      </c>
      <c r="BM602" s="129" t="s">
        <v>1158</v>
      </c>
    </row>
    <row r="603" spans="2:51" s="12" customFormat="1" ht="12">
      <c r="B603" s="131"/>
      <c r="D603" s="132" t="s">
        <v>146</v>
      </c>
      <c r="E603" s="133" t="s">
        <v>17</v>
      </c>
      <c r="F603" s="134" t="s">
        <v>1159</v>
      </c>
      <c r="H603" s="135">
        <v>2.88</v>
      </c>
      <c r="I603" s="124"/>
      <c r="L603" s="131"/>
      <c r="M603" s="136"/>
      <c r="T603" s="137"/>
      <c r="AT603" s="133" t="s">
        <v>146</v>
      </c>
      <c r="AU603" s="133" t="s">
        <v>144</v>
      </c>
      <c r="AV603" s="12" t="s">
        <v>76</v>
      </c>
      <c r="AW603" s="12" t="s">
        <v>28</v>
      </c>
      <c r="AX603" s="12" t="s">
        <v>74</v>
      </c>
      <c r="AY603" s="133" t="s">
        <v>133</v>
      </c>
    </row>
    <row r="604" spans="2:65" s="1" customFormat="1" ht="16.5" customHeight="1">
      <c r="B604" s="29"/>
      <c r="C604" s="119" t="s">
        <v>1160</v>
      </c>
      <c r="D604" s="119" t="s">
        <v>138</v>
      </c>
      <c r="E604" s="120" t="s">
        <v>1161</v>
      </c>
      <c r="F604" s="121" t="s">
        <v>1162</v>
      </c>
      <c r="G604" s="122" t="s">
        <v>141</v>
      </c>
      <c r="H604" s="123">
        <v>2.88</v>
      </c>
      <c r="I604" s="124"/>
      <c r="J604" s="124">
        <f>ROUND(I604*H604,2)</f>
        <v>0</v>
      </c>
      <c r="K604" s="121" t="s">
        <v>142</v>
      </c>
      <c r="L604" s="29"/>
      <c r="M604" s="125" t="s">
        <v>17</v>
      </c>
      <c r="N604" s="126" t="s">
        <v>37</v>
      </c>
      <c r="O604" s="127">
        <v>0.092</v>
      </c>
      <c r="P604" s="127">
        <f>O604*H604</f>
        <v>0.26496</v>
      </c>
      <c r="Q604" s="127">
        <v>0</v>
      </c>
      <c r="R604" s="127">
        <f>Q604*H604</f>
        <v>0</v>
      </c>
      <c r="S604" s="127">
        <v>0</v>
      </c>
      <c r="T604" s="128">
        <f>S604*H604</f>
        <v>0</v>
      </c>
      <c r="AR604" s="129" t="s">
        <v>132</v>
      </c>
      <c r="AT604" s="129" t="s">
        <v>138</v>
      </c>
      <c r="AU604" s="129" t="s">
        <v>144</v>
      </c>
      <c r="AY604" s="17" t="s">
        <v>133</v>
      </c>
      <c r="BE604" s="130">
        <f>IF(N604="základní",J604,0)</f>
        <v>0</v>
      </c>
      <c r="BF604" s="130">
        <f>IF(N604="snížená",J604,0)</f>
        <v>0</v>
      </c>
      <c r="BG604" s="130">
        <f>IF(N604="zákl. přenesená",J604,0)</f>
        <v>0</v>
      </c>
      <c r="BH604" s="130">
        <f>IF(N604="sníž. přenesená",J604,0)</f>
        <v>0</v>
      </c>
      <c r="BI604" s="130">
        <f>IF(N604="nulová",J604,0)</f>
        <v>0</v>
      </c>
      <c r="BJ604" s="17" t="s">
        <v>74</v>
      </c>
      <c r="BK604" s="130">
        <f>ROUND(I604*H604,2)</f>
        <v>0</v>
      </c>
      <c r="BL604" s="17" t="s">
        <v>132</v>
      </c>
      <c r="BM604" s="129" t="s">
        <v>1163</v>
      </c>
    </row>
    <row r="605" spans="2:65" s="1" customFormat="1" ht="44.25" customHeight="1">
      <c r="B605" s="29"/>
      <c r="C605" s="119" t="s">
        <v>1164</v>
      </c>
      <c r="D605" s="119" t="s">
        <v>138</v>
      </c>
      <c r="E605" s="120" t="s">
        <v>1165</v>
      </c>
      <c r="F605" s="121" t="s">
        <v>1166</v>
      </c>
      <c r="G605" s="122" t="s">
        <v>141</v>
      </c>
      <c r="H605" s="123">
        <v>4.95</v>
      </c>
      <c r="I605" s="124"/>
      <c r="J605" s="124">
        <f>ROUND(I605*H605,2)</f>
        <v>0</v>
      </c>
      <c r="K605" s="121" t="s">
        <v>142</v>
      </c>
      <c r="L605" s="29"/>
      <c r="M605" s="125" t="s">
        <v>17</v>
      </c>
      <c r="N605" s="126" t="s">
        <v>37</v>
      </c>
      <c r="O605" s="127">
        <v>0.94</v>
      </c>
      <c r="P605" s="127">
        <f>O605*H605</f>
        <v>4.653</v>
      </c>
      <c r="Q605" s="127">
        <v>0.67489</v>
      </c>
      <c r="R605" s="127">
        <f>Q605*H605</f>
        <v>3.3407055</v>
      </c>
      <c r="S605" s="127">
        <v>0</v>
      </c>
      <c r="T605" s="128">
        <f>S605*H605</f>
        <v>0</v>
      </c>
      <c r="AR605" s="129" t="s">
        <v>132</v>
      </c>
      <c r="AT605" s="129" t="s">
        <v>138</v>
      </c>
      <c r="AU605" s="129" t="s">
        <v>144</v>
      </c>
      <c r="AY605" s="17" t="s">
        <v>133</v>
      </c>
      <c r="BE605" s="130">
        <f>IF(N605="základní",J605,0)</f>
        <v>0</v>
      </c>
      <c r="BF605" s="130">
        <f>IF(N605="snížená",J605,0)</f>
        <v>0</v>
      </c>
      <c r="BG605" s="130">
        <f>IF(N605="zákl. přenesená",J605,0)</f>
        <v>0</v>
      </c>
      <c r="BH605" s="130">
        <f>IF(N605="sníž. přenesená",J605,0)</f>
        <v>0</v>
      </c>
      <c r="BI605" s="130">
        <f>IF(N605="nulová",J605,0)</f>
        <v>0</v>
      </c>
      <c r="BJ605" s="17" t="s">
        <v>74</v>
      </c>
      <c r="BK605" s="130">
        <f>ROUND(I605*H605,2)</f>
        <v>0</v>
      </c>
      <c r="BL605" s="17" t="s">
        <v>132</v>
      </c>
      <c r="BM605" s="129" t="s">
        <v>1167</v>
      </c>
    </row>
    <row r="606" spans="2:51" s="12" customFormat="1" ht="12">
      <c r="B606" s="131"/>
      <c r="D606" s="132" t="s">
        <v>146</v>
      </c>
      <c r="E606" s="133" t="s">
        <v>17</v>
      </c>
      <c r="F606" s="134" t="s">
        <v>1168</v>
      </c>
      <c r="H606" s="135">
        <v>4.95</v>
      </c>
      <c r="I606" s="124"/>
      <c r="L606" s="131"/>
      <c r="M606" s="136"/>
      <c r="T606" s="137"/>
      <c r="AT606" s="133" t="s">
        <v>146</v>
      </c>
      <c r="AU606" s="133" t="s">
        <v>144</v>
      </c>
      <c r="AV606" s="12" t="s">
        <v>76</v>
      </c>
      <c r="AW606" s="12" t="s">
        <v>28</v>
      </c>
      <c r="AX606" s="12" t="s">
        <v>74</v>
      </c>
      <c r="AY606" s="133" t="s">
        <v>133</v>
      </c>
    </row>
    <row r="607" spans="2:65" s="1" customFormat="1" ht="55.5" customHeight="1">
      <c r="B607" s="29"/>
      <c r="C607" s="119" t="s">
        <v>1169</v>
      </c>
      <c r="D607" s="119" t="s">
        <v>138</v>
      </c>
      <c r="E607" s="120" t="s">
        <v>1170</v>
      </c>
      <c r="F607" s="121" t="s">
        <v>1171</v>
      </c>
      <c r="G607" s="122" t="s">
        <v>151</v>
      </c>
      <c r="H607" s="123">
        <v>0.054</v>
      </c>
      <c r="I607" s="124"/>
      <c r="J607" s="124">
        <f>ROUND(I607*H607,2)</f>
        <v>0</v>
      </c>
      <c r="K607" s="121" t="s">
        <v>152</v>
      </c>
      <c r="L607" s="29"/>
      <c r="M607" s="125" t="s">
        <v>17</v>
      </c>
      <c r="N607" s="126" t="s">
        <v>37</v>
      </c>
      <c r="O607" s="127">
        <v>22.491</v>
      </c>
      <c r="P607" s="127">
        <f>O607*H607</f>
        <v>1.2145139999999999</v>
      </c>
      <c r="Q607" s="127">
        <v>1.0594</v>
      </c>
      <c r="R607" s="127">
        <f>Q607*H607</f>
        <v>0.05720759999999999</v>
      </c>
      <c r="S607" s="127">
        <v>0</v>
      </c>
      <c r="T607" s="128">
        <f>S607*H607</f>
        <v>0</v>
      </c>
      <c r="AR607" s="129" t="s">
        <v>132</v>
      </c>
      <c r="AT607" s="129" t="s">
        <v>138</v>
      </c>
      <c r="AU607" s="129" t="s">
        <v>144</v>
      </c>
      <c r="AY607" s="17" t="s">
        <v>133</v>
      </c>
      <c r="BE607" s="130">
        <f>IF(N607="základní",J607,0)</f>
        <v>0</v>
      </c>
      <c r="BF607" s="130">
        <f>IF(N607="snížená",J607,0)</f>
        <v>0</v>
      </c>
      <c r="BG607" s="130">
        <f>IF(N607="zákl. přenesená",J607,0)</f>
        <v>0</v>
      </c>
      <c r="BH607" s="130">
        <f>IF(N607="sníž. přenesená",J607,0)</f>
        <v>0</v>
      </c>
      <c r="BI607" s="130">
        <f>IF(N607="nulová",J607,0)</f>
        <v>0</v>
      </c>
      <c r="BJ607" s="17" t="s">
        <v>74</v>
      </c>
      <c r="BK607" s="130">
        <f>ROUND(I607*H607,2)</f>
        <v>0</v>
      </c>
      <c r="BL607" s="17" t="s">
        <v>132</v>
      </c>
      <c r="BM607" s="129" t="s">
        <v>1172</v>
      </c>
    </row>
    <row r="608" spans="2:47" s="1" customFormat="1" ht="12">
      <c r="B608" s="29"/>
      <c r="D608" s="147" t="s">
        <v>172</v>
      </c>
      <c r="F608" s="148" t="s">
        <v>1173</v>
      </c>
      <c r="I608" s="124"/>
      <c r="L608" s="29"/>
      <c r="M608" s="149"/>
      <c r="T608" s="50"/>
      <c r="AT608" s="17" t="s">
        <v>172</v>
      </c>
      <c r="AU608" s="17" t="s">
        <v>144</v>
      </c>
    </row>
    <row r="609" spans="2:51" s="12" customFormat="1" ht="12">
      <c r="B609" s="131"/>
      <c r="D609" s="132" t="s">
        <v>146</v>
      </c>
      <c r="E609" s="133" t="s">
        <v>17</v>
      </c>
      <c r="F609" s="134" t="s">
        <v>1174</v>
      </c>
      <c r="H609" s="135">
        <v>0.054</v>
      </c>
      <c r="I609" s="124"/>
      <c r="L609" s="131"/>
      <c r="M609" s="136"/>
      <c r="T609" s="137"/>
      <c r="AT609" s="133" t="s">
        <v>146</v>
      </c>
      <c r="AU609" s="133" t="s">
        <v>144</v>
      </c>
      <c r="AV609" s="12" t="s">
        <v>76</v>
      </c>
      <c r="AW609" s="12" t="s">
        <v>28</v>
      </c>
      <c r="AX609" s="12" t="s">
        <v>74</v>
      </c>
      <c r="AY609" s="133" t="s">
        <v>133</v>
      </c>
    </row>
    <row r="610" spans="2:63" s="11" customFormat="1" ht="20.85" customHeight="1">
      <c r="B610" s="108"/>
      <c r="D610" s="109" t="s">
        <v>65</v>
      </c>
      <c r="E610" s="117" t="s">
        <v>144</v>
      </c>
      <c r="F610" s="117" t="s">
        <v>1175</v>
      </c>
      <c r="I610" s="124"/>
      <c r="J610" s="118">
        <f>BK610</f>
        <v>0</v>
      </c>
      <c r="L610" s="108"/>
      <c r="M610" s="112"/>
      <c r="P610" s="113">
        <f>SUM(P611:P637)</f>
        <v>81.17762499999999</v>
      </c>
      <c r="R610" s="113">
        <f>SUM(R611:R637)</f>
        <v>15.899665580000002</v>
      </c>
      <c r="T610" s="114">
        <f>SUM(T611:T637)</f>
        <v>0</v>
      </c>
      <c r="AR610" s="109" t="s">
        <v>74</v>
      </c>
      <c r="AT610" s="115" t="s">
        <v>65</v>
      </c>
      <c r="AU610" s="115" t="s">
        <v>76</v>
      </c>
      <c r="AY610" s="109" t="s">
        <v>133</v>
      </c>
      <c r="BK610" s="116">
        <f>SUM(BK611:BK637)</f>
        <v>0</v>
      </c>
    </row>
    <row r="611" spans="2:65" s="1" customFormat="1" ht="37.9" customHeight="1">
      <c r="B611" s="29"/>
      <c r="C611" s="119" t="s">
        <v>1176</v>
      </c>
      <c r="D611" s="119" t="s">
        <v>138</v>
      </c>
      <c r="E611" s="120" t="s">
        <v>1177</v>
      </c>
      <c r="F611" s="121" t="s">
        <v>1178</v>
      </c>
      <c r="G611" s="122" t="s">
        <v>141</v>
      </c>
      <c r="H611" s="123">
        <v>71.375</v>
      </c>
      <c r="I611" s="124"/>
      <c r="J611" s="124">
        <f>ROUND(I611*H611,2)</f>
        <v>0</v>
      </c>
      <c r="K611" s="121" t="s">
        <v>152</v>
      </c>
      <c r="L611" s="29"/>
      <c r="M611" s="125" t="s">
        <v>17</v>
      </c>
      <c r="N611" s="126" t="s">
        <v>37</v>
      </c>
      <c r="O611" s="127">
        <v>0.798</v>
      </c>
      <c r="P611" s="127">
        <f>O611*H611</f>
        <v>56.95725</v>
      </c>
      <c r="Q611" s="127">
        <v>0.18415</v>
      </c>
      <c r="R611" s="127">
        <f>Q611*H611</f>
        <v>13.143706250000001</v>
      </c>
      <c r="S611" s="127">
        <v>0</v>
      </c>
      <c r="T611" s="128">
        <f>S611*H611</f>
        <v>0</v>
      </c>
      <c r="AR611" s="129" t="s">
        <v>268</v>
      </c>
      <c r="AT611" s="129" t="s">
        <v>138</v>
      </c>
      <c r="AU611" s="129" t="s">
        <v>144</v>
      </c>
      <c r="AY611" s="17" t="s">
        <v>133</v>
      </c>
      <c r="BE611" s="130">
        <f>IF(N611="základní",J611,0)</f>
        <v>0</v>
      </c>
      <c r="BF611" s="130">
        <f>IF(N611="snížená",J611,0)</f>
        <v>0</v>
      </c>
      <c r="BG611" s="130">
        <f>IF(N611="zákl. přenesená",J611,0)</f>
        <v>0</v>
      </c>
      <c r="BH611" s="130">
        <f>IF(N611="sníž. přenesená",J611,0)</f>
        <v>0</v>
      </c>
      <c r="BI611" s="130">
        <f>IF(N611="nulová",J611,0)</f>
        <v>0</v>
      </c>
      <c r="BJ611" s="17" t="s">
        <v>74</v>
      </c>
      <c r="BK611" s="130">
        <f>ROUND(I611*H611,2)</f>
        <v>0</v>
      </c>
      <c r="BL611" s="17" t="s">
        <v>268</v>
      </c>
      <c r="BM611" s="129" t="s">
        <v>1179</v>
      </c>
    </row>
    <row r="612" spans="2:47" s="1" customFormat="1" ht="12">
      <c r="B612" s="29"/>
      <c r="D612" s="147" t="s">
        <v>172</v>
      </c>
      <c r="F612" s="148" t="s">
        <v>1180</v>
      </c>
      <c r="I612" s="124"/>
      <c r="L612" s="29"/>
      <c r="M612" s="149"/>
      <c r="T612" s="50"/>
      <c r="AT612" s="17" t="s">
        <v>172</v>
      </c>
      <c r="AU612" s="17" t="s">
        <v>144</v>
      </c>
    </row>
    <row r="613" spans="2:51" s="12" customFormat="1" ht="12">
      <c r="B613" s="131"/>
      <c r="D613" s="132" t="s">
        <v>146</v>
      </c>
      <c r="E613" s="133" t="s">
        <v>17</v>
      </c>
      <c r="F613" s="134" t="s">
        <v>1181</v>
      </c>
      <c r="H613" s="135">
        <v>73.75</v>
      </c>
      <c r="I613" s="124"/>
      <c r="L613" s="131"/>
      <c r="M613" s="136"/>
      <c r="T613" s="137"/>
      <c r="AT613" s="133" t="s">
        <v>146</v>
      </c>
      <c r="AU613" s="133" t="s">
        <v>144</v>
      </c>
      <c r="AV613" s="12" t="s">
        <v>76</v>
      </c>
      <c r="AW613" s="12" t="s">
        <v>28</v>
      </c>
      <c r="AX613" s="12" t="s">
        <v>66</v>
      </c>
      <c r="AY613" s="133" t="s">
        <v>133</v>
      </c>
    </row>
    <row r="614" spans="2:51" s="12" customFormat="1" ht="12">
      <c r="B614" s="131"/>
      <c r="D614" s="132" t="s">
        <v>146</v>
      </c>
      <c r="E614" s="133" t="s">
        <v>17</v>
      </c>
      <c r="F614" s="134" t="s">
        <v>1182</v>
      </c>
      <c r="H614" s="135">
        <v>6.25</v>
      </c>
      <c r="I614" s="124"/>
      <c r="L614" s="131"/>
      <c r="M614" s="136"/>
      <c r="T614" s="137"/>
      <c r="AT614" s="133" t="s">
        <v>146</v>
      </c>
      <c r="AU614" s="133" t="s">
        <v>144</v>
      </c>
      <c r="AV614" s="12" t="s">
        <v>76</v>
      </c>
      <c r="AW614" s="12" t="s">
        <v>28</v>
      </c>
      <c r="AX614" s="12" t="s">
        <v>66</v>
      </c>
      <c r="AY614" s="133" t="s">
        <v>133</v>
      </c>
    </row>
    <row r="615" spans="2:51" s="12" customFormat="1" ht="12">
      <c r="B615" s="131"/>
      <c r="D615" s="132" t="s">
        <v>146</v>
      </c>
      <c r="E615" s="133" t="s">
        <v>17</v>
      </c>
      <c r="F615" s="134" t="s">
        <v>1183</v>
      </c>
      <c r="H615" s="135">
        <v>-8.625</v>
      </c>
      <c r="I615" s="124"/>
      <c r="L615" s="131"/>
      <c r="M615" s="136"/>
      <c r="T615" s="137"/>
      <c r="AT615" s="133" t="s">
        <v>146</v>
      </c>
      <c r="AU615" s="133" t="s">
        <v>144</v>
      </c>
      <c r="AV615" s="12" t="s">
        <v>76</v>
      </c>
      <c r="AW615" s="12" t="s">
        <v>28</v>
      </c>
      <c r="AX615" s="12" t="s">
        <v>66</v>
      </c>
      <c r="AY615" s="133" t="s">
        <v>133</v>
      </c>
    </row>
    <row r="616" spans="2:51" s="14" customFormat="1" ht="12">
      <c r="B616" s="156"/>
      <c r="D616" s="132" t="s">
        <v>146</v>
      </c>
      <c r="E616" s="157" t="s">
        <v>17</v>
      </c>
      <c r="F616" s="158" t="s">
        <v>569</v>
      </c>
      <c r="H616" s="159">
        <v>71.375</v>
      </c>
      <c r="I616" s="124"/>
      <c r="L616" s="156"/>
      <c r="M616" s="160"/>
      <c r="T616" s="161"/>
      <c r="AT616" s="157" t="s">
        <v>146</v>
      </c>
      <c r="AU616" s="157" t="s">
        <v>144</v>
      </c>
      <c r="AV616" s="14" t="s">
        <v>132</v>
      </c>
      <c r="AW616" s="14" t="s">
        <v>28</v>
      </c>
      <c r="AX616" s="14" t="s">
        <v>74</v>
      </c>
      <c r="AY616" s="157" t="s">
        <v>133</v>
      </c>
    </row>
    <row r="617" spans="2:65" s="1" customFormat="1" ht="44.25" customHeight="1">
      <c r="B617" s="29"/>
      <c r="C617" s="119" t="s">
        <v>1184</v>
      </c>
      <c r="D617" s="119" t="s">
        <v>138</v>
      </c>
      <c r="E617" s="120" t="s">
        <v>1185</v>
      </c>
      <c r="F617" s="121" t="s">
        <v>1186</v>
      </c>
      <c r="G617" s="122" t="s">
        <v>273</v>
      </c>
      <c r="H617" s="123">
        <v>2</v>
      </c>
      <c r="I617" s="124"/>
      <c r="J617" s="124">
        <f>ROUND(I617*H617,2)</f>
        <v>0</v>
      </c>
      <c r="K617" s="121" t="s">
        <v>142</v>
      </c>
      <c r="L617" s="29"/>
      <c r="M617" s="125" t="s">
        <v>17</v>
      </c>
      <c r="N617" s="126" t="s">
        <v>37</v>
      </c>
      <c r="O617" s="127">
        <v>0.192</v>
      </c>
      <c r="P617" s="127">
        <f>O617*H617</f>
        <v>0.384</v>
      </c>
      <c r="Q617" s="127">
        <v>0.02628</v>
      </c>
      <c r="R617" s="127">
        <f>Q617*H617</f>
        <v>0.05256</v>
      </c>
      <c r="S617" s="127">
        <v>0</v>
      </c>
      <c r="T617" s="128">
        <f>S617*H617</f>
        <v>0</v>
      </c>
      <c r="AR617" s="129" t="s">
        <v>132</v>
      </c>
      <c r="AT617" s="129" t="s">
        <v>138</v>
      </c>
      <c r="AU617" s="129" t="s">
        <v>144</v>
      </c>
      <c r="AY617" s="17" t="s">
        <v>133</v>
      </c>
      <c r="BE617" s="130">
        <f>IF(N617="základní",J617,0)</f>
        <v>0</v>
      </c>
      <c r="BF617" s="130">
        <f>IF(N617="snížená",J617,0)</f>
        <v>0</v>
      </c>
      <c r="BG617" s="130">
        <f>IF(N617="zákl. přenesená",J617,0)</f>
        <v>0</v>
      </c>
      <c r="BH617" s="130">
        <f>IF(N617="sníž. přenesená",J617,0)</f>
        <v>0</v>
      </c>
      <c r="BI617" s="130">
        <f>IF(N617="nulová",J617,0)</f>
        <v>0</v>
      </c>
      <c r="BJ617" s="17" t="s">
        <v>74</v>
      </c>
      <c r="BK617" s="130">
        <f>ROUND(I617*H617,2)</f>
        <v>0</v>
      </c>
      <c r="BL617" s="17" t="s">
        <v>132</v>
      </c>
      <c r="BM617" s="129" t="s">
        <v>1187</v>
      </c>
    </row>
    <row r="618" spans="2:65" s="1" customFormat="1" ht="21.75" customHeight="1">
      <c r="B618" s="29"/>
      <c r="C618" s="119" t="s">
        <v>1188</v>
      </c>
      <c r="D618" s="119" t="s">
        <v>138</v>
      </c>
      <c r="E618" s="120" t="s">
        <v>1189</v>
      </c>
      <c r="F618" s="121" t="s">
        <v>1190</v>
      </c>
      <c r="G618" s="122" t="s">
        <v>273</v>
      </c>
      <c r="H618" s="123">
        <v>2</v>
      </c>
      <c r="I618" s="124"/>
      <c r="J618" s="124">
        <f>ROUND(I618*H618,2)</f>
        <v>0</v>
      </c>
      <c r="K618" s="121" t="s">
        <v>17</v>
      </c>
      <c r="L618" s="29"/>
      <c r="M618" s="125" t="s">
        <v>17</v>
      </c>
      <c r="N618" s="126" t="s">
        <v>37</v>
      </c>
      <c r="O618" s="127">
        <v>0.314</v>
      </c>
      <c r="P618" s="127">
        <f>O618*H618</f>
        <v>0.628</v>
      </c>
      <c r="Q618" s="127">
        <v>0.10139</v>
      </c>
      <c r="R618" s="127">
        <f>Q618*H618</f>
        <v>0.20278</v>
      </c>
      <c r="S618" s="127">
        <v>0</v>
      </c>
      <c r="T618" s="128">
        <f>S618*H618</f>
        <v>0</v>
      </c>
      <c r="AR618" s="129" t="s">
        <v>132</v>
      </c>
      <c r="AT618" s="129" t="s">
        <v>138</v>
      </c>
      <c r="AU618" s="129" t="s">
        <v>144</v>
      </c>
      <c r="AY618" s="17" t="s">
        <v>133</v>
      </c>
      <c r="BE618" s="130">
        <f>IF(N618="základní",J618,0)</f>
        <v>0</v>
      </c>
      <c r="BF618" s="130">
        <f>IF(N618="snížená",J618,0)</f>
        <v>0</v>
      </c>
      <c r="BG618" s="130">
        <f>IF(N618="zákl. přenesená",J618,0)</f>
        <v>0</v>
      </c>
      <c r="BH618" s="130">
        <f>IF(N618="sníž. přenesená",J618,0)</f>
        <v>0</v>
      </c>
      <c r="BI618" s="130">
        <f>IF(N618="nulová",J618,0)</f>
        <v>0</v>
      </c>
      <c r="BJ618" s="17" t="s">
        <v>74</v>
      </c>
      <c r="BK618" s="130">
        <f>ROUND(I618*H618,2)</f>
        <v>0</v>
      </c>
      <c r="BL618" s="17" t="s">
        <v>132</v>
      </c>
      <c r="BM618" s="129" t="s">
        <v>1191</v>
      </c>
    </row>
    <row r="619" spans="2:65" s="1" customFormat="1" ht="37.9" customHeight="1">
      <c r="B619" s="29"/>
      <c r="C619" s="119" t="s">
        <v>1192</v>
      </c>
      <c r="D619" s="119" t="s">
        <v>138</v>
      </c>
      <c r="E619" s="120" t="s">
        <v>1193</v>
      </c>
      <c r="F619" s="121" t="s">
        <v>1194</v>
      </c>
      <c r="G619" s="122" t="s">
        <v>273</v>
      </c>
      <c r="H619" s="123">
        <v>2</v>
      </c>
      <c r="I619" s="124"/>
      <c r="J619" s="124">
        <f>ROUND(I619*H619,2)</f>
        <v>0</v>
      </c>
      <c r="K619" s="121" t="s">
        <v>152</v>
      </c>
      <c r="L619" s="29"/>
      <c r="M619" s="125" t="s">
        <v>17</v>
      </c>
      <c r="N619" s="126" t="s">
        <v>37</v>
      </c>
      <c r="O619" s="127">
        <v>0.391</v>
      </c>
      <c r="P619" s="127">
        <f>O619*H619</f>
        <v>0.782</v>
      </c>
      <c r="Q619" s="127">
        <v>0.11739</v>
      </c>
      <c r="R619" s="127">
        <f>Q619*H619</f>
        <v>0.23478</v>
      </c>
      <c r="S619" s="127">
        <v>0</v>
      </c>
      <c r="T619" s="128">
        <f>S619*H619</f>
        <v>0</v>
      </c>
      <c r="AR619" s="129" t="s">
        <v>132</v>
      </c>
      <c r="AT619" s="129" t="s">
        <v>138</v>
      </c>
      <c r="AU619" s="129" t="s">
        <v>144</v>
      </c>
      <c r="AY619" s="17" t="s">
        <v>133</v>
      </c>
      <c r="BE619" s="130">
        <f>IF(N619="základní",J619,0)</f>
        <v>0</v>
      </c>
      <c r="BF619" s="130">
        <f>IF(N619="snížená",J619,0)</f>
        <v>0</v>
      </c>
      <c r="BG619" s="130">
        <f>IF(N619="zákl. přenesená",J619,0)</f>
        <v>0</v>
      </c>
      <c r="BH619" s="130">
        <f>IF(N619="sníž. přenesená",J619,0)</f>
        <v>0</v>
      </c>
      <c r="BI619" s="130">
        <f>IF(N619="nulová",J619,0)</f>
        <v>0</v>
      </c>
      <c r="BJ619" s="17" t="s">
        <v>74</v>
      </c>
      <c r="BK619" s="130">
        <f>ROUND(I619*H619,2)</f>
        <v>0</v>
      </c>
      <c r="BL619" s="17" t="s">
        <v>132</v>
      </c>
      <c r="BM619" s="129" t="s">
        <v>1195</v>
      </c>
    </row>
    <row r="620" spans="2:47" s="1" customFormat="1" ht="12">
      <c r="B620" s="29"/>
      <c r="D620" s="147" t="s">
        <v>172</v>
      </c>
      <c r="F620" s="148" t="s">
        <v>1196</v>
      </c>
      <c r="I620" s="124"/>
      <c r="L620" s="29"/>
      <c r="M620" s="149"/>
      <c r="T620" s="50"/>
      <c r="AT620" s="17" t="s">
        <v>172</v>
      </c>
      <c r="AU620" s="17" t="s">
        <v>144</v>
      </c>
    </row>
    <row r="621" spans="2:65" s="1" customFormat="1" ht="37.9" customHeight="1">
      <c r="B621" s="29"/>
      <c r="C621" s="119" t="s">
        <v>1197</v>
      </c>
      <c r="D621" s="119" t="s">
        <v>138</v>
      </c>
      <c r="E621" s="120" t="s">
        <v>1198</v>
      </c>
      <c r="F621" s="121" t="s">
        <v>1199</v>
      </c>
      <c r="G621" s="122" t="s">
        <v>273</v>
      </c>
      <c r="H621" s="123">
        <v>1</v>
      </c>
      <c r="I621" s="124"/>
      <c r="J621" s="124">
        <f>ROUND(I621*H621,2)</f>
        <v>0</v>
      </c>
      <c r="K621" s="121" t="s">
        <v>152</v>
      </c>
      <c r="L621" s="29"/>
      <c r="M621" s="125" t="s">
        <v>17</v>
      </c>
      <c r="N621" s="126" t="s">
        <v>37</v>
      </c>
      <c r="O621" s="127">
        <v>0.391</v>
      </c>
      <c r="P621" s="127">
        <f>O621*H621</f>
        <v>0.391</v>
      </c>
      <c r="Q621" s="127">
        <v>0.13739</v>
      </c>
      <c r="R621" s="127">
        <f>Q621*H621</f>
        <v>0.13739</v>
      </c>
      <c r="S621" s="127">
        <v>0</v>
      </c>
      <c r="T621" s="128">
        <f>S621*H621</f>
        <v>0</v>
      </c>
      <c r="AR621" s="129" t="s">
        <v>132</v>
      </c>
      <c r="AT621" s="129" t="s">
        <v>138</v>
      </c>
      <c r="AU621" s="129" t="s">
        <v>144</v>
      </c>
      <c r="AY621" s="17" t="s">
        <v>133</v>
      </c>
      <c r="BE621" s="130">
        <f>IF(N621="základní",J621,0)</f>
        <v>0</v>
      </c>
      <c r="BF621" s="130">
        <f>IF(N621="snížená",J621,0)</f>
        <v>0</v>
      </c>
      <c r="BG621" s="130">
        <f>IF(N621="zákl. přenesená",J621,0)</f>
        <v>0</v>
      </c>
      <c r="BH621" s="130">
        <f>IF(N621="sníž. přenesená",J621,0)</f>
        <v>0</v>
      </c>
      <c r="BI621" s="130">
        <f>IF(N621="nulová",J621,0)</f>
        <v>0</v>
      </c>
      <c r="BJ621" s="17" t="s">
        <v>74</v>
      </c>
      <c r="BK621" s="130">
        <f>ROUND(I621*H621,2)</f>
        <v>0</v>
      </c>
      <c r="BL621" s="17" t="s">
        <v>132</v>
      </c>
      <c r="BM621" s="129" t="s">
        <v>1200</v>
      </c>
    </row>
    <row r="622" spans="2:47" s="1" customFormat="1" ht="12">
      <c r="B622" s="29"/>
      <c r="D622" s="147" t="s">
        <v>172</v>
      </c>
      <c r="F622" s="148" t="s">
        <v>1201</v>
      </c>
      <c r="I622" s="124"/>
      <c r="L622" s="29"/>
      <c r="M622" s="149"/>
      <c r="T622" s="50"/>
      <c r="AT622" s="17" t="s">
        <v>172</v>
      </c>
      <c r="AU622" s="17" t="s">
        <v>144</v>
      </c>
    </row>
    <row r="623" spans="2:65" s="1" customFormat="1" ht="37.9" customHeight="1">
      <c r="B623" s="29"/>
      <c r="C623" s="119" t="s">
        <v>1202</v>
      </c>
      <c r="D623" s="119" t="s">
        <v>138</v>
      </c>
      <c r="E623" s="120" t="s">
        <v>1203</v>
      </c>
      <c r="F623" s="121" t="s">
        <v>1204</v>
      </c>
      <c r="G623" s="122" t="s">
        <v>141</v>
      </c>
      <c r="H623" s="123">
        <v>33.939</v>
      </c>
      <c r="I623" s="124"/>
      <c r="J623" s="124">
        <f>ROUND(I623*H623,2)</f>
        <v>0</v>
      </c>
      <c r="K623" s="121" t="s">
        <v>142</v>
      </c>
      <c r="L623" s="29"/>
      <c r="M623" s="125" t="s">
        <v>17</v>
      </c>
      <c r="N623" s="126" t="s">
        <v>37</v>
      </c>
      <c r="O623" s="127">
        <v>0.525</v>
      </c>
      <c r="P623" s="127">
        <f>O623*H623</f>
        <v>17.817975</v>
      </c>
      <c r="Q623" s="127">
        <v>0.05897</v>
      </c>
      <c r="R623" s="127">
        <f>Q623*H623</f>
        <v>2.00138283</v>
      </c>
      <c r="S623" s="127">
        <v>0</v>
      </c>
      <c r="T623" s="128">
        <f>S623*H623</f>
        <v>0</v>
      </c>
      <c r="AR623" s="129" t="s">
        <v>132</v>
      </c>
      <c r="AT623" s="129" t="s">
        <v>138</v>
      </c>
      <c r="AU623" s="129" t="s">
        <v>144</v>
      </c>
      <c r="AY623" s="17" t="s">
        <v>133</v>
      </c>
      <c r="BE623" s="130">
        <f>IF(N623="základní",J623,0)</f>
        <v>0</v>
      </c>
      <c r="BF623" s="130">
        <f>IF(N623="snížená",J623,0)</f>
        <v>0</v>
      </c>
      <c r="BG623" s="130">
        <f>IF(N623="zákl. přenesená",J623,0)</f>
        <v>0</v>
      </c>
      <c r="BH623" s="130">
        <f>IF(N623="sníž. přenesená",J623,0)</f>
        <v>0</v>
      </c>
      <c r="BI623" s="130">
        <f>IF(N623="nulová",J623,0)</f>
        <v>0</v>
      </c>
      <c r="BJ623" s="17" t="s">
        <v>74</v>
      </c>
      <c r="BK623" s="130">
        <f>ROUND(I623*H623,2)</f>
        <v>0</v>
      </c>
      <c r="BL623" s="17" t="s">
        <v>132</v>
      </c>
      <c r="BM623" s="129" t="s">
        <v>1205</v>
      </c>
    </row>
    <row r="624" spans="2:51" s="12" customFormat="1" ht="12">
      <c r="B624" s="131"/>
      <c r="D624" s="132" t="s">
        <v>146</v>
      </c>
      <c r="E624" s="133" t="s">
        <v>17</v>
      </c>
      <c r="F624" s="134" t="s">
        <v>1206</v>
      </c>
      <c r="H624" s="135">
        <v>23.375</v>
      </c>
      <c r="I624" s="124"/>
      <c r="L624" s="131"/>
      <c r="M624" s="136"/>
      <c r="T624" s="137"/>
      <c r="AT624" s="133" t="s">
        <v>146</v>
      </c>
      <c r="AU624" s="133" t="s">
        <v>144</v>
      </c>
      <c r="AV624" s="12" t="s">
        <v>76</v>
      </c>
      <c r="AW624" s="12" t="s">
        <v>28</v>
      </c>
      <c r="AX624" s="12" t="s">
        <v>66</v>
      </c>
      <c r="AY624" s="133" t="s">
        <v>133</v>
      </c>
    </row>
    <row r="625" spans="2:51" s="12" customFormat="1" ht="12">
      <c r="B625" s="131"/>
      <c r="D625" s="132" t="s">
        <v>146</v>
      </c>
      <c r="E625" s="133" t="s">
        <v>17</v>
      </c>
      <c r="F625" s="134" t="s">
        <v>1207</v>
      </c>
      <c r="H625" s="135">
        <v>10.863</v>
      </c>
      <c r="I625" s="124"/>
      <c r="L625" s="131"/>
      <c r="M625" s="136"/>
      <c r="T625" s="137"/>
      <c r="AT625" s="133" t="s">
        <v>146</v>
      </c>
      <c r="AU625" s="133" t="s">
        <v>144</v>
      </c>
      <c r="AV625" s="12" t="s">
        <v>76</v>
      </c>
      <c r="AW625" s="12" t="s">
        <v>28</v>
      </c>
      <c r="AX625" s="12" t="s">
        <v>66</v>
      </c>
      <c r="AY625" s="133" t="s">
        <v>133</v>
      </c>
    </row>
    <row r="626" spans="2:51" s="12" customFormat="1" ht="12">
      <c r="B626" s="131"/>
      <c r="D626" s="132" t="s">
        <v>146</v>
      </c>
      <c r="E626" s="133" t="s">
        <v>17</v>
      </c>
      <c r="F626" s="134" t="s">
        <v>1208</v>
      </c>
      <c r="H626" s="135">
        <v>2.063</v>
      </c>
      <c r="I626" s="124"/>
      <c r="L626" s="131"/>
      <c r="M626" s="136"/>
      <c r="T626" s="137"/>
      <c r="AT626" s="133" t="s">
        <v>146</v>
      </c>
      <c r="AU626" s="133" t="s">
        <v>144</v>
      </c>
      <c r="AV626" s="12" t="s">
        <v>76</v>
      </c>
      <c r="AW626" s="12" t="s">
        <v>28</v>
      </c>
      <c r="AX626" s="12" t="s">
        <v>66</v>
      </c>
      <c r="AY626" s="133" t="s">
        <v>133</v>
      </c>
    </row>
    <row r="627" spans="2:51" s="12" customFormat="1" ht="12">
      <c r="B627" s="131"/>
      <c r="D627" s="132" t="s">
        <v>146</v>
      </c>
      <c r="E627" s="133" t="s">
        <v>17</v>
      </c>
      <c r="F627" s="134" t="s">
        <v>1209</v>
      </c>
      <c r="H627" s="135">
        <v>1.238</v>
      </c>
      <c r="I627" s="124"/>
      <c r="L627" s="131"/>
      <c r="M627" s="136"/>
      <c r="T627" s="137"/>
      <c r="AT627" s="133" t="s">
        <v>146</v>
      </c>
      <c r="AU627" s="133" t="s">
        <v>144</v>
      </c>
      <c r="AV627" s="12" t="s">
        <v>76</v>
      </c>
      <c r="AW627" s="12" t="s">
        <v>28</v>
      </c>
      <c r="AX627" s="12" t="s">
        <v>66</v>
      </c>
      <c r="AY627" s="133" t="s">
        <v>133</v>
      </c>
    </row>
    <row r="628" spans="2:51" s="15" customFormat="1" ht="12">
      <c r="B628" s="162"/>
      <c r="D628" s="132" t="s">
        <v>146</v>
      </c>
      <c r="E628" s="163" t="s">
        <v>17</v>
      </c>
      <c r="F628" s="164" t="s">
        <v>1210</v>
      </c>
      <c r="H628" s="165">
        <v>37.539</v>
      </c>
      <c r="I628" s="124"/>
      <c r="L628" s="162"/>
      <c r="M628" s="166"/>
      <c r="T628" s="167"/>
      <c r="AT628" s="163" t="s">
        <v>146</v>
      </c>
      <c r="AU628" s="163" t="s">
        <v>144</v>
      </c>
      <c r="AV628" s="15" t="s">
        <v>144</v>
      </c>
      <c r="AW628" s="15" t="s">
        <v>28</v>
      </c>
      <c r="AX628" s="15" t="s">
        <v>66</v>
      </c>
      <c r="AY628" s="163" t="s">
        <v>133</v>
      </c>
    </row>
    <row r="629" spans="2:51" s="13" customFormat="1" ht="12">
      <c r="B629" s="150"/>
      <c r="D629" s="132" t="s">
        <v>146</v>
      </c>
      <c r="E629" s="151" t="s">
        <v>17</v>
      </c>
      <c r="F629" s="152" t="s">
        <v>1211</v>
      </c>
      <c r="H629" s="151" t="s">
        <v>17</v>
      </c>
      <c r="I629" s="124"/>
      <c r="L629" s="150"/>
      <c r="M629" s="153"/>
      <c r="T629" s="154"/>
      <c r="AT629" s="151" t="s">
        <v>146</v>
      </c>
      <c r="AU629" s="151" t="s">
        <v>144</v>
      </c>
      <c r="AV629" s="13" t="s">
        <v>74</v>
      </c>
      <c r="AW629" s="13" t="s">
        <v>28</v>
      </c>
      <c r="AX629" s="13" t="s">
        <v>66</v>
      </c>
      <c r="AY629" s="151" t="s">
        <v>133</v>
      </c>
    </row>
    <row r="630" spans="2:51" s="12" customFormat="1" ht="12">
      <c r="B630" s="131"/>
      <c r="D630" s="132" t="s">
        <v>146</v>
      </c>
      <c r="E630" s="133" t="s">
        <v>17</v>
      </c>
      <c r="F630" s="134" t="s">
        <v>1212</v>
      </c>
      <c r="H630" s="135">
        <v>-3.6</v>
      </c>
      <c r="I630" s="124"/>
      <c r="L630" s="131"/>
      <c r="M630" s="136"/>
      <c r="T630" s="137"/>
      <c r="AT630" s="133" t="s">
        <v>146</v>
      </c>
      <c r="AU630" s="133" t="s">
        <v>144</v>
      </c>
      <c r="AV630" s="12" t="s">
        <v>76</v>
      </c>
      <c r="AW630" s="12" t="s">
        <v>28</v>
      </c>
      <c r="AX630" s="12" t="s">
        <v>66</v>
      </c>
      <c r="AY630" s="133" t="s">
        <v>133</v>
      </c>
    </row>
    <row r="631" spans="2:51" s="14" customFormat="1" ht="12">
      <c r="B631" s="156"/>
      <c r="D631" s="132" t="s">
        <v>146</v>
      </c>
      <c r="E631" s="157" t="s">
        <v>17</v>
      </c>
      <c r="F631" s="158" t="s">
        <v>569</v>
      </c>
      <c r="H631" s="159">
        <v>33.939</v>
      </c>
      <c r="I631" s="124"/>
      <c r="L631" s="156"/>
      <c r="M631" s="160"/>
      <c r="T631" s="161"/>
      <c r="AT631" s="157" t="s">
        <v>146</v>
      </c>
      <c r="AU631" s="157" t="s">
        <v>144</v>
      </c>
      <c r="AV631" s="14" t="s">
        <v>132</v>
      </c>
      <c r="AW631" s="14" t="s">
        <v>28</v>
      </c>
      <c r="AX631" s="14" t="s">
        <v>74</v>
      </c>
      <c r="AY631" s="157" t="s">
        <v>133</v>
      </c>
    </row>
    <row r="632" spans="2:65" s="1" customFormat="1" ht="37.9" customHeight="1">
      <c r="B632" s="29"/>
      <c r="C632" s="119" t="s">
        <v>1213</v>
      </c>
      <c r="D632" s="119" t="s">
        <v>138</v>
      </c>
      <c r="E632" s="120" t="s">
        <v>1214</v>
      </c>
      <c r="F632" s="121" t="s">
        <v>1215</v>
      </c>
      <c r="G632" s="122" t="s">
        <v>141</v>
      </c>
      <c r="H632" s="123">
        <v>1.65</v>
      </c>
      <c r="I632" s="124"/>
      <c r="J632" s="124">
        <f>ROUND(I632*H632,2)</f>
        <v>0</v>
      </c>
      <c r="K632" s="121" t="s">
        <v>142</v>
      </c>
      <c r="L632" s="29"/>
      <c r="M632" s="125" t="s">
        <v>17</v>
      </c>
      <c r="N632" s="126" t="s">
        <v>37</v>
      </c>
      <c r="O632" s="127">
        <v>0.556</v>
      </c>
      <c r="P632" s="127">
        <f>O632*H632</f>
        <v>0.9174</v>
      </c>
      <c r="Q632" s="127">
        <v>0.07571</v>
      </c>
      <c r="R632" s="127">
        <f>Q632*H632</f>
        <v>0.12492149999999999</v>
      </c>
      <c r="S632" s="127">
        <v>0</v>
      </c>
      <c r="T632" s="128">
        <f>S632*H632</f>
        <v>0</v>
      </c>
      <c r="AR632" s="129" t="s">
        <v>132</v>
      </c>
      <c r="AT632" s="129" t="s">
        <v>138</v>
      </c>
      <c r="AU632" s="129" t="s">
        <v>144</v>
      </c>
      <c r="AY632" s="17" t="s">
        <v>133</v>
      </c>
      <c r="BE632" s="130">
        <f>IF(N632="základní",J632,0)</f>
        <v>0</v>
      </c>
      <c r="BF632" s="130">
        <f>IF(N632="snížená",J632,0)</f>
        <v>0</v>
      </c>
      <c r="BG632" s="130">
        <f>IF(N632="zákl. přenesená",J632,0)</f>
        <v>0</v>
      </c>
      <c r="BH632" s="130">
        <f>IF(N632="sníž. přenesená",J632,0)</f>
        <v>0</v>
      </c>
      <c r="BI632" s="130">
        <f>IF(N632="nulová",J632,0)</f>
        <v>0</v>
      </c>
      <c r="BJ632" s="17" t="s">
        <v>74</v>
      </c>
      <c r="BK632" s="130">
        <f>ROUND(I632*H632,2)</f>
        <v>0</v>
      </c>
      <c r="BL632" s="17" t="s">
        <v>132</v>
      </c>
      <c r="BM632" s="129" t="s">
        <v>1216</v>
      </c>
    </row>
    <row r="633" spans="2:51" s="13" customFormat="1" ht="12">
      <c r="B633" s="150"/>
      <c r="D633" s="132" t="s">
        <v>146</v>
      </c>
      <c r="E633" s="151" t="s">
        <v>17</v>
      </c>
      <c r="F633" s="152" t="s">
        <v>1217</v>
      </c>
      <c r="H633" s="151" t="s">
        <v>17</v>
      </c>
      <c r="I633" s="124"/>
      <c r="L633" s="150"/>
      <c r="M633" s="153"/>
      <c r="T633" s="154"/>
      <c r="AT633" s="151" t="s">
        <v>146</v>
      </c>
      <c r="AU633" s="151" t="s">
        <v>144</v>
      </c>
      <c r="AV633" s="13" t="s">
        <v>74</v>
      </c>
      <c r="AW633" s="13" t="s">
        <v>28</v>
      </c>
      <c r="AX633" s="13" t="s">
        <v>66</v>
      </c>
      <c r="AY633" s="151" t="s">
        <v>133</v>
      </c>
    </row>
    <row r="634" spans="2:51" s="12" customFormat="1" ht="12">
      <c r="B634" s="131"/>
      <c r="D634" s="132" t="s">
        <v>146</v>
      </c>
      <c r="E634" s="133" t="s">
        <v>17</v>
      </c>
      <c r="F634" s="134" t="s">
        <v>1218</v>
      </c>
      <c r="H634" s="135">
        <v>1.65</v>
      </c>
      <c r="I634" s="124"/>
      <c r="L634" s="131"/>
      <c r="M634" s="136"/>
      <c r="T634" s="137"/>
      <c r="AT634" s="133" t="s">
        <v>146</v>
      </c>
      <c r="AU634" s="133" t="s">
        <v>144</v>
      </c>
      <c r="AV634" s="12" t="s">
        <v>76</v>
      </c>
      <c r="AW634" s="12" t="s">
        <v>28</v>
      </c>
      <c r="AX634" s="12" t="s">
        <v>74</v>
      </c>
      <c r="AY634" s="133" t="s">
        <v>133</v>
      </c>
    </row>
    <row r="635" spans="2:65" s="1" customFormat="1" ht="24.2" customHeight="1">
      <c r="B635" s="29"/>
      <c r="C635" s="119" t="s">
        <v>1219</v>
      </c>
      <c r="D635" s="119" t="s">
        <v>138</v>
      </c>
      <c r="E635" s="120" t="s">
        <v>1220</v>
      </c>
      <c r="F635" s="121" t="s">
        <v>1221</v>
      </c>
      <c r="G635" s="122" t="s">
        <v>223</v>
      </c>
      <c r="H635" s="123">
        <v>16.5</v>
      </c>
      <c r="I635" s="124"/>
      <c r="J635" s="124">
        <f>ROUND(I635*H635,2)</f>
        <v>0</v>
      </c>
      <c r="K635" s="121" t="s">
        <v>152</v>
      </c>
      <c r="L635" s="29"/>
      <c r="M635" s="125" t="s">
        <v>17</v>
      </c>
      <c r="N635" s="126" t="s">
        <v>37</v>
      </c>
      <c r="O635" s="127">
        <v>0.2</v>
      </c>
      <c r="P635" s="127">
        <f>O635*H635</f>
        <v>3.3000000000000003</v>
      </c>
      <c r="Q635" s="127">
        <v>0.00013</v>
      </c>
      <c r="R635" s="127">
        <f>Q635*H635</f>
        <v>0.0021449999999999998</v>
      </c>
      <c r="S635" s="127">
        <v>0</v>
      </c>
      <c r="T635" s="128">
        <f>S635*H635</f>
        <v>0</v>
      </c>
      <c r="AR635" s="129" t="s">
        <v>132</v>
      </c>
      <c r="AT635" s="129" t="s">
        <v>138</v>
      </c>
      <c r="AU635" s="129" t="s">
        <v>144</v>
      </c>
      <c r="AY635" s="17" t="s">
        <v>133</v>
      </c>
      <c r="BE635" s="130">
        <f>IF(N635="základní",J635,0)</f>
        <v>0</v>
      </c>
      <c r="BF635" s="130">
        <f>IF(N635="snížená",J635,0)</f>
        <v>0</v>
      </c>
      <c r="BG635" s="130">
        <f>IF(N635="zákl. přenesená",J635,0)</f>
        <v>0</v>
      </c>
      <c r="BH635" s="130">
        <f>IF(N635="sníž. přenesená",J635,0)</f>
        <v>0</v>
      </c>
      <c r="BI635" s="130">
        <f>IF(N635="nulová",J635,0)</f>
        <v>0</v>
      </c>
      <c r="BJ635" s="17" t="s">
        <v>74</v>
      </c>
      <c r="BK635" s="130">
        <f>ROUND(I635*H635,2)</f>
        <v>0</v>
      </c>
      <c r="BL635" s="17" t="s">
        <v>132</v>
      </c>
      <c r="BM635" s="129" t="s">
        <v>1222</v>
      </c>
    </row>
    <row r="636" spans="2:47" s="1" customFormat="1" ht="12">
      <c r="B636" s="29"/>
      <c r="D636" s="147" t="s">
        <v>172</v>
      </c>
      <c r="F636" s="148" t="s">
        <v>1223</v>
      </c>
      <c r="I636" s="124"/>
      <c r="L636" s="29"/>
      <c r="M636" s="149"/>
      <c r="T636" s="50"/>
      <c r="AT636" s="17" t="s">
        <v>172</v>
      </c>
      <c r="AU636" s="17" t="s">
        <v>144</v>
      </c>
    </row>
    <row r="637" spans="2:51" s="12" customFormat="1" ht="12">
      <c r="B637" s="131"/>
      <c r="D637" s="132" t="s">
        <v>146</v>
      </c>
      <c r="E637" s="133" t="s">
        <v>17</v>
      </c>
      <c r="F637" s="134" t="s">
        <v>1224</v>
      </c>
      <c r="H637" s="135">
        <v>16.5</v>
      </c>
      <c r="I637" s="124"/>
      <c r="L637" s="131"/>
      <c r="M637" s="136"/>
      <c r="T637" s="137"/>
      <c r="AT637" s="133" t="s">
        <v>146</v>
      </c>
      <c r="AU637" s="133" t="s">
        <v>144</v>
      </c>
      <c r="AV637" s="12" t="s">
        <v>76</v>
      </c>
      <c r="AW637" s="12" t="s">
        <v>28</v>
      </c>
      <c r="AX637" s="12" t="s">
        <v>74</v>
      </c>
      <c r="AY637" s="133" t="s">
        <v>133</v>
      </c>
    </row>
    <row r="638" spans="2:63" s="11" customFormat="1" ht="20.85" customHeight="1">
      <c r="B638" s="108"/>
      <c r="D638" s="109" t="s">
        <v>65</v>
      </c>
      <c r="E638" s="117" t="s">
        <v>132</v>
      </c>
      <c r="F638" s="117" t="s">
        <v>1225</v>
      </c>
      <c r="I638" s="124"/>
      <c r="J638" s="118">
        <f>BK638</f>
        <v>0</v>
      </c>
      <c r="L638" s="108"/>
      <c r="M638" s="112"/>
      <c r="P638" s="113">
        <f>SUM(P639:P655)</f>
        <v>11.700862</v>
      </c>
      <c r="R638" s="113">
        <f>SUM(R639:R655)</f>
        <v>2.78407153</v>
      </c>
      <c r="T638" s="114">
        <f>SUM(T639:T655)</f>
        <v>0</v>
      </c>
      <c r="AR638" s="109" t="s">
        <v>74</v>
      </c>
      <c r="AT638" s="115" t="s">
        <v>65</v>
      </c>
      <c r="AU638" s="115" t="s">
        <v>76</v>
      </c>
      <c r="AY638" s="109" t="s">
        <v>133</v>
      </c>
      <c r="BK638" s="116">
        <f>SUM(BK639:BK655)</f>
        <v>0</v>
      </c>
    </row>
    <row r="639" spans="2:65" s="1" customFormat="1" ht="44.25" customHeight="1">
      <c r="B639" s="29"/>
      <c r="C639" s="119" t="s">
        <v>1226</v>
      </c>
      <c r="D639" s="119" t="s">
        <v>138</v>
      </c>
      <c r="E639" s="120" t="s">
        <v>1227</v>
      </c>
      <c r="F639" s="121" t="s">
        <v>1228</v>
      </c>
      <c r="G639" s="122" t="s">
        <v>223</v>
      </c>
      <c r="H639" s="123">
        <v>9.75</v>
      </c>
      <c r="I639" s="124"/>
      <c r="J639" s="124">
        <f>ROUND(I639*H639,2)</f>
        <v>0</v>
      </c>
      <c r="K639" s="121" t="s">
        <v>152</v>
      </c>
      <c r="L639" s="29"/>
      <c r="M639" s="125" t="s">
        <v>17</v>
      </c>
      <c r="N639" s="126" t="s">
        <v>37</v>
      </c>
      <c r="O639" s="127">
        <v>0.115</v>
      </c>
      <c r="P639" s="127">
        <f>O639*H639</f>
        <v>1.12125</v>
      </c>
      <c r="Q639" s="127">
        <v>0.01098</v>
      </c>
      <c r="R639" s="127">
        <f>Q639*H639</f>
        <v>0.107055</v>
      </c>
      <c r="S639" s="127">
        <v>0</v>
      </c>
      <c r="T639" s="128">
        <f>S639*H639</f>
        <v>0</v>
      </c>
      <c r="AR639" s="129" t="s">
        <v>132</v>
      </c>
      <c r="AT639" s="129" t="s">
        <v>138</v>
      </c>
      <c r="AU639" s="129" t="s">
        <v>144</v>
      </c>
      <c r="AY639" s="17" t="s">
        <v>133</v>
      </c>
      <c r="BE639" s="130">
        <f>IF(N639="základní",J639,0)</f>
        <v>0</v>
      </c>
      <c r="BF639" s="130">
        <f>IF(N639="snížená",J639,0)</f>
        <v>0</v>
      </c>
      <c r="BG639" s="130">
        <f>IF(N639="zákl. přenesená",J639,0)</f>
        <v>0</v>
      </c>
      <c r="BH639" s="130">
        <f>IF(N639="sníž. přenesená",J639,0)</f>
        <v>0</v>
      </c>
      <c r="BI639" s="130">
        <f>IF(N639="nulová",J639,0)</f>
        <v>0</v>
      </c>
      <c r="BJ639" s="17" t="s">
        <v>74</v>
      </c>
      <c r="BK639" s="130">
        <f>ROUND(I639*H639,2)</f>
        <v>0</v>
      </c>
      <c r="BL639" s="17" t="s">
        <v>132</v>
      </c>
      <c r="BM639" s="129" t="s">
        <v>1229</v>
      </c>
    </row>
    <row r="640" spans="2:47" s="1" customFormat="1" ht="12">
      <c r="B640" s="29"/>
      <c r="D640" s="147" t="s">
        <v>172</v>
      </c>
      <c r="F640" s="148" t="s">
        <v>1230</v>
      </c>
      <c r="I640" s="124"/>
      <c r="L640" s="29"/>
      <c r="M640" s="149"/>
      <c r="T640" s="50"/>
      <c r="AT640" s="17" t="s">
        <v>172</v>
      </c>
      <c r="AU640" s="17" t="s">
        <v>144</v>
      </c>
    </row>
    <row r="641" spans="2:51" s="13" customFormat="1" ht="12">
      <c r="B641" s="150"/>
      <c r="D641" s="132" t="s">
        <v>146</v>
      </c>
      <c r="E641" s="151" t="s">
        <v>17</v>
      </c>
      <c r="F641" s="152" t="s">
        <v>1231</v>
      </c>
      <c r="H641" s="151" t="s">
        <v>17</v>
      </c>
      <c r="I641" s="124"/>
      <c r="L641" s="150"/>
      <c r="M641" s="153"/>
      <c r="T641" s="154"/>
      <c r="AT641" s="151" t="s">
        <v>146</v>
      </c>
      <c r="AU641" s="151" t="s">
        <v>144</v>
      </c>
      <c r="AV641" s="13" t="s">
        <v>74</v>
      </c>
      <c r="AW641" s="13" t="s">
        <v>28</v>
      </c>
      <c r="AX641" s="13" t="s">
        <v>66</v>
      </c>
      <c r="AY641" s="151" t="s">
        <v>133</v>
      </c>
    </row>
    <row r="642" spans="2:51" s="12" customFormat="1" ht="12">
      <c r="B642" s="131"/>
      <c r="D642" s="132" t="s">
        <v>146</v>
      </c>
      <c r="E642" s="133" t="s">
        <v>17</v>
      </c>
      <c r="F642" s="134" t="s">
        <v>1232</v>
      </c>
      <c r="H642" s="135">
        <v>9.75</v>
      </c>
      <c r="I642" s="124"/>
      <c r="L642" s="131"/>
      <c r="M642" s="136"/>
      <c r="T642" s="137"/>
      <c r="AT642" s="133" t="s">
        <v>146</v>
      </c>
      <c r="AU642" s="133" t="s">
        <v>144</v>
      </c>
      <c r="AV642" s="12" t="s">
        <v>76</v>
      </c>
      <c r="AW642" s="12" t="s">
        <v>28</v>
      </c>
      <c r="AX642" s="12" t="s">
        <v>74</v>
      </c>
      <c r="AY642" s="133" t="s">
        <v>133</v>
      </c>
    </row>
    <row r="643" spans="2:65" s="1" customFormat="1" ht="24.2" customHeight="1">
      <c r="B643" s="29"/>
      <c r="C643" s="119" t="s">
        <v>1233</v>
      </c>
      <c r="D643" s="119" t="s">
        <v>138</v>
      </c>
      <c r="E643" s="120" t="s">
        <v>1234</v>
      </c>
      <c r="F643" s="121" t="s">
        <v>1235</v>
      </c>
      <c r="G643" s="122" t="s">
        <v>606</v>
      </c>
      <c r="H643" s="123">
        <v>0.583</v>
      </c>
      <c r="I643" s="124"/>
      <c r="J643" s="124">
        <f>ROUND(I643*H643,2)</f>
        <v>0</v>
      </c>
      <c r="K643" s="121" t="s">
        <v>152</v>
      </c>
      <c r="L643" s="29"/>
      <c r="M643" s="125" t="s">
        <v>17</v>
      </c>
      <c r="N643" s="126" t="s">
        <v>37</v>
      </c>
      <c r="O643" s="127">
        <v>1.448</v>
      </c>
      <c r="P643" s="127">
        <f>O643*H643</f>
        <v>0.8441839999999999</v>
      </c>
      <c r="Q643" s="127">
        <v>2.50198</v>
      </c>
      <c r="R643" s="127">
        <f>Q643*H643</f>
        <v>1.45865434</v>
      </c>
      <c r="S643" s="127">
        <v>0</v>
      </c>
      <c r="T643" s="128">
        <f>S643*H643</f>
        <v>0</v>
      </c>
      <c r="AR643" s="129" t="s">
        <v>132</v>
      </c>
      <c r="AT643" s="129" t="s">
        <v>138</v>
      </c>
      <c r="AU643" s="129" t="s">
        <v>144</v>
      </c>
      <c r="AY643" s="17" t="s">
        <v>133</v>
      </c>
      <c r="BE643" s="130">
        <f>IF(N643="základní",J643,0)</f>
        <v>0</v>
      </c>
      <c r="BF643" s="130">
        <f>IF(N643="snížená",J643,0)</f>
        <v>0</v>
      </c>
      <c r="BG643" s="130">
        <f>IF(N643="zákl. přenesená",J643,0)</f>
        <v>0</v>
      </c>
      <c r="BH643" s="130">
        <f>IF(N643="sníž. přenesená",J643,0)</f>
        <v>0</v>
      </c>
      <c r="BI643" s="130">
        <f>IF(N643="nulová",J643,0)</f>
        <v>0</v>
      </c>
      <c r="BJ643" s="17" t="s">
        <v>74</v>
      </c>
      <c r="BK643" s="130">
        <f>ROUND(I643*H643,2)</f>
        <v>0</v>
      </c>
      <c r="BL643" s="17" t="s">
        <v>132</v>
      </c>
      <c r="BM643" s="129" t="s">
        <v>1236</v>
      </c>
    </row>
    <row r="644" spans="2:47" s="1" customFormat="1" ht="12">
      <c r="B644" s="29"/>
      <c r="D644" s="147" t="s">
        <v>172</v>
      </c>
      <c r="F644" s="148" t="s">
        <v>1237</v>
      </c>
      <c r="I644" s="124"/>
      <c r="L644" s="29"/>
      <c r="M644" s="149"/>
      <c r="T644" s="50"/>
      <c r="AT644" s="17" t="s">
        <v>172</v>
      </c>
      <c r="AU644" s="17" t="s">
        <v>144</v>
      </c>
    </row>
    <row r="645" spans="2:51" s="12" customFormat="1" ht="12">
      <c r="B645" s="131"/>
      <c r="D645" s="132" t="s">
        <v>146</v>
      </c>
      <c r="E645" s="133" t="s">
        <v>17</v>
      </c>
      <c r="F645" s="134" t="s">
        <v>1238</v>
      </c>
      <c r="H645" s="135">
        <v>0.583</v>
      </c>
      <c r="I645" s="124"/>
      <c r="L645" s="131"/>
      <c r="M645" s="136"/>
      <c r="T645" s="137"/>
      <c r="AT645" s="133" t="s">
        <v>146</v>
      </c>
      <c r="AU645" s="133" t="s">
        <v>144</v>
      </c>
      <c r="AV645" s="12" t="s">
        <v>76</v>
      </c>
      <c r="AW645" s="12" t="s">
        <v>28</v>
      </c>
      <c r="AX645" s="12" t="s">
        <v>74</v>
      </c>
      <c r="AY645" s="133" t="s">
        <v>133</v>
      </c>
    </row>
    <row r="646" spans="2:65" s="1" customFormat="1" ht="49.15" customHeight="1">
      <c r="B646" s="29"/>
      <c r="C646" s="119" t="s">
        <v>1239</v>
      </c>
      <c r="D646" s="119" t="s">
        <v>138</v>
      </c>
      <c r="E646" s="120" t="s">
        <v>1240</v>
      </c>
      <c r="F646" s="121" t="s">
        <v>1241</v>
      </c>
      <c r="G646" s="122" t="s">
        <v>223</v>
      </c>
      <c r="H646" s="123">
        <v>29.5</v>
      </c>
      <c r="I646" s="124"/>
      <c r="J646" s="124">
        <f>ROUND(I646*H646,2)</f>
        <v>0</v>
      </c>
      <c r="K646" s="121" t="s">
        <v>152</v>
      </c>
      <c r="L646" s="29"/>
      <c r="M646" s="125" t="s">
        <v>17</v>
      </c>
      <c r="N646" s="126" t="s">
        <v>37</v>
      </c>
      <c r="O646" s="127">
        <v>0.224</v>
      </c>
      <c r="P646" s="127">
        <f>O646*H646</f>
        <v>6.6080000000000005</v>
      </c>
      <c r="Q646" s="127">
        <v>0.03741</v>
      </c>
      <c r="R646" s="127">
        <f>Q646*H646</f>
        <v>1.1035949999999999</v>
      </c>
      <c r="S646" s="127">
        <v>0</v>
      </c>
      <c r="T646" s="128">
        <f>S646*H646</f>
        <v>0</v>
      </c>
      <c r="AR646" s="129" t="s">
        <v>132</v>
      </c>
      <c r="AT646" s="129" t="s">
        <v>138</v>
      </c>
      <c r="AU646" s="129" t="s">
        <v>144</v>
      </c>
      <c r="AY646" s="17" t="s">
        <v>133</v>
      </c>
      <c r="BE646" s="130">
        <f>IF(N646="základní",J646,0)</f>
        <v>0</v>
      </c>
      <c r="BF646" s="130">
        <f>IF(N646="snížená",J646,0)</f>
        <v>0</v>
      </c>
      <c r="BG646" s="130">
        <f>IF(N646="zákl. přenesená",J646,0)</f>
        <v>0</v>
      </c>
      <c r="BH646" s="130">
        <f>IF(N646="sníž. přenesená",J646,0)</f>
        <v>0</v>
      </c>
      <c r="BI646" s="130">
        <f>IF(N646="nulová",J646,0)</f>
        <v>0</v>
      </c>
      <c r="BJ646" s="17" t="s">
        <v>74</v>
      </c>
      <c r="BK646" s="130">
        <f>ROUND(I646*H646,2)</f>
        <v>0</v>
      </c>
      <c r="BL646" s="17" t="s">
        <v>132</v>
      </c>
      <c r="BM646" s="129" t="s">
        <v>1242</v>
      </c>
    </row>
    <row r="647" spans="2:47" s="1" customFormat="1" ht="12">
      <c r="B647" s="29"/>
      <c r="D647" s="147" t="s">
        <v>172</v>
      </c>
      <c r="F647" s="148" t="s">
        <v>1243</v>
      </c>
      <c r="I647" s="124"/>
      <c r="L647" s="29"/>
      <c r="M647" s="149"/>
      <c r="T647" s="50"/>
      <c r="AT647" s="17" t="s">
        <v>172</v>
      </c>
      <c r="AU647" s="17" t="s">
        <v>144</v>
      </c>
    </row>
    <row r="648" spans="2:51" s="12" customFormat="1" ht="12">
      <c r="B648" s="131"/>
      <c r="D648" s="132" t="s">
        <v>146</v>
      </c>
      <c r="E648" s="133" t="s">
        <v>17</v>
      </c>
      <c r="F648" s="134" t="s">
        <v>1244</v>
      </c>
      <c r="H648" s="135">
        <v>29.5</v>
      </c>
      <c r="I648" s="124"/>
      <c r="L648" s="131"/>
      <c r="M648" s="136"/>
      <c r="T648" s="137"/>
      <c r="AT648" s="133" t="s">
        <v>146</v>
      </c>
      <c r="AU648" s="133" t="s">
        <v>144</v>
      </c>
      <c r="AV648" s="12" t="s">
        <v>76</v>
      </c>
      <c r="AW648" s="12" t="s">
        <v>28</v>
      </c>
      <c r="AX648" s="12" t="s">
        <v>74</v>
      </c>
      <c r="AY648" s="133" t="s">
        <v>133</v>
      </c>
    </row>
    <row r="649" spans="2:65" s="1" customFormat="1" ht="24.2" customHeight="1">
      <c r="B649" s="29"/>
      <c r="C649" s="119" t="s">
        <v>1245</v>
      </c>
      <c r="D649" s="119" t="s">
        <v>138</v>
      </c>
      <c r="E649" s="120" t="s">
        <v>1246</v>
      </c>
      <c r="F649" s="121" t="s">
        <v>1247</v>
      </c>
      <c r="G649" s="122" t="s">
        <v>151</v>
      </c>
      <c r="H649" s="123">
        <v>0.109</v>
      </c>
      <c r="I649" s="124"/>
      <c r="J649" s="124">
        <f>ROUND(I649*H649,2)</f>
        <v>0</v>
      </c>
      <c r="K649" s="121" t="s">
        <v>152</v>
      </c>
      <c r="L649" s="29"/>
      <c r="M649" s="125" t="s">
        <v>17</v>
      </c>
      <c r="N649" s="126" t="s">
        <v>37</v>
      </c>
      <c r="O649" s="127">
        <v>28.692</v>
      </c>
      <c r="P649" s="127">
        <f>O649*H649</f>
        <v>3.127428</v>
      </c>
      <c r="Q649" s="127">
        <v>1.05291</v>
      </c>
      <c r="R649" s="127">
        <f>Q649*H649</f>
        <v>0.11476719</v>
      </c>
      <c r="S649" s="127">
        <v>0</v>
      </c>
      <c r="T649" s="128">
        <f>S649*H649</f>
        <v>0</v>
      </c>
      <c r="AR649" s="129" t="s">
        <v>132</v>
      </c>
      <c r="AT649" s="129" t="s">
        <v>138</v>
      </c>
      <c r="AU649" s="129" t="s">
        <v>144</v>
      </c>
      <c r="AY649" s="17" t="s">
        <v>133</v>
      </c>
      <c r="BE649" s="130">
        <f>IF(N649="základní",J649,0)</f>
        <v>0</v>
      </c>
      <c r="BF649" s="130">
        <f>IF(N649="snížená",J649,0)</f>
        <v>0</v>
      </c>
      <c r="BG649" s="130">
        <f>IF(N649="zákl. přenesená",J649,0)</f>
        <v>0</v>
      </c>
      <c r="BH649" s="130">
        <f>IF(N649="sníž. přenesená",J649,0)</f>
        <v>0</v>
      </c>
      <c r="BI649" s="130">
        <f>IF(N649="nulová",J649,0)</f>
        <v>0</v>
      </c>
      <c r="BJ649" s="17" t="s">
        <v>74</v>
      </c>
      <c r="BK649" s="130">
        <f>ROUND(I649*H649,2)</f>
        <v>0</v>
      </c>
      <c r="BL649" s="17" t="s">
        <v>132</v>
      </c>
      <c r="BM649" s="129" t="s">
        <v>1248</v>
      </c>
    </row>
    <row r="650" spans="2:47" s="1" customFormat="1" ht="12">
      <c r="B650" s="29"/>
      <c r="D650" s="147" t="s">
        <v>172</v>
      </c>
      <c r="F650" s="148" t="s">
        <v>1249</v>
      </c>
      <c r="I650" s="124"/>
      <c r="L650" s="29"/>
      <c r="M650" s="149"/>
      <c r="T650" s="50"/>
      <c r="AT650" s="17" t="s">
        <v>172</v>
      </c>
      <c r="AU650" s="17" t="s">
        <v>144</v>
      </c>
    </row>
    <row r="651" spans="2:51" s="13" customFormat="1" ht="12">
      <c r="B651" s="150"/>
      <c r="D651" s="132" t="s">
        <v>146</v>
      </c>
      <c r="E651" s="151" t="s">
        <v>17</v>
      </c>
      <c r="F651" s="152" t="s">
        <v>1250</v>
      </c>
      <c r="H651" s="151" t="s">
        <v>17</v>
      </c>
      <c r="I651" s="124"/>
      <c r="L651" s="150"/>
      <c r="M651" s="153"/>
      <c r="T651" s="154"/>
      <c r="AT651" s="151" t="s">
        <v>146</v>
      </c>
      <c r="AU651" s="151" t="s">
        <v>144</v>
      </c>
      <c r="AV651" s="13" t="s">
        <v>74</v>
      </c>
      <c r="AW651" s="13" t="s">
        <v>28</v>
      </c>
      <c r="AX651" s="13" t="s">
        <v>66</v>
      </c>
      <c r="AY651" s="151" t="s">
        <v>133</v>
      </c>
    </row>
    <row r="652" spans="2:51" s="12" customFormat="1" ht="12">
      <c r="B652" s="131"/>
      <c r="D652" s="132" t="s">
        <v>146</v>
      </c>
      <c r="E652" s="133" t="s">
        <v>17</v>
      </c>
      <c r="F652" s="134" t="s">
        <v>1251</v>
      </c>
      <c r="H652" s="135">
        <v>0.077</v>
      </c>
      <c r="I652" s="124"/>
      <c r="L652" s="131"/>
      <c r="M652" s="136"/>
      <c r="T652" s="137"/>
      <c r="AT652" s="133" t="s">
        <v>146</v>
      </c>
      <c r="AU652" s="133" t="s">
        <v>144</v>
      </c>
      <c r="AV652" s="12" t="s">
        <v>76</v>
      </c>
      <c r="AW652" s="12" t="s">
        <v>28</v>
      </c>
      <c r="AX652" s="12" t="s">
        <v>66</v>
      </c>
      <c r="AY652" s="133" t="s">
        <v>133</v>
      </c>
    </row>
    <row r="653" spans="2:51" s="13" customFormat="1" ht="12">
      <c r="B653" s="150"/>
      <c r="D653" s="132" t="s">
        <v>146</v>
      </c>
      <c r="E653" s="151" t="s">
        <v>17</v>
      </c>
      <c r="F653" s="152" t="s">
        <v>1252</v>
      </c>
      <c r="H653" s="151" t="s">
        <v>17</v>
      </c>
      <c r="I653" s="124"/>
      <c r="L653" s="150"/>
      <c r="M653" s="153"/>
      <c r="T653" s="154"/>
      <c r="AT653" s="151" t="s">
        <v>146</v>
      </c>
      <c r="AU653" s="151" t="s">
        <v>144</v>
      </c>
      <c r="AV653" s="13" t="s">
        <v>74</v>
      </c>
      <c r="AW653" s="13" t="s">
        <v>28</v>
      </c>
      <c r="AX653" s="13" t="s">
        <v>66</v>
      </c>
      <c r="AY653" s="151" t="s">
        <v>133</v>
      </c>
    </row>
    <row r="654" spans="2:51" s="12" customFormat="1" ht="12">
      <c r="B654" s="131"/>
      <c r="D654" s="132" t="s">
        <v>146</v>
      </c>
      <c r="E654" s="133" t="s">
        <v>17</v>
      </c>
      <c r="F654" s="134" t="s">
        <v>1253</v>
      </c>
      <c r="H654" s="135">
        <v>0.032</v>
      </c>
      <c r="I654" s="124"/>
      <c r="L654" s="131"/>
      <c r="M654" s="136"/>
      <c r="T654" s="137"/>
      <c r="AT654" s="133" t="s">
        <v>146</v>
      </c>
      <c r="AU654" s="133" t="s">
        <v>144</v>
      </c>
      <c r="AV654" s="12" t="s">
        <v>76</v>
      </c>
      <c r="AW654" s="12" t="s">
        <v>28</v>
      </c>
      <c r="AX654" s="12" t="s">
        <v>66</v>
      </c>
      <c r="AY654" s="133" t="s">
        <v>133</v>
      </c>
    </row>
    <row r="655" spans="2:51" s="14" customFormat="1" ht="12">
      <c r="B655" s="156"/>
      <c r="D655" s="132" t="s">
        <v>146</v>
      </c>
      <c r="E655" s="157" t="s">
        <v>17</v>
      </c>
      <c r="F655" s="158" t="s">
        <v>569</v>
      </c>
      <c r="H655" s="159">
        <v>0.109</v>
      </c>
      <c r="I655" s="124"/>
      <c r="L655" s="156"/>
      <c r="M655" s="160"/>
      <c r="T655" s="161"/>
      <c r="AT655" s="157" t="s">
        <v>146</v>
      </c>
      <c r="AU655" s="157" t="s">
        <v>144</v>
      </c>
      <c r="AV655" s="14" t="s">
        <v>132</v>
      </c>
      <c r="AW655" s="14" t="s">
        <v>28</v>
      </c>
      <c r="AX655" s="14" t="s">
        <v>74</v>
      </c>
      <c r="AY655" s="157" t="s">
        <v>133</v>
      </c>
    </row>
    <row r="656" spans="2:63" s="11" customFormat="1" ht="20.85" customHeight="1">
      <c r="B656" s="108"/>
      <c r="D656" s="109" t="s">
        <v>65</v>
      </c>
      <c r="E656" s="117" t="s">
        <v>164</v>
      </c>
      <c r="F656" s="117" t="s">
        <v>1254</v>
      </c>
      <c r="I656" s="124"/>
      <c r="J656" s="118">
        <f>BK656</f>
        <v>0</v>
      </c>
      <c r="L656" s="108"/>
      <c r="M656" s="112"/>
      <c r="P656" s="113">
        <f>SUM(P657:P660)</f>
        <v>15.573599999999999</v>
      </c>
      <c r="R656" s="113">
        <f>SUM(R657:R660)</f>
        <v>4.740876500000001</v>
      </c>
      <c r="T656" s="114">
        <f>SUM(T657:T660)</f>
        <v>0</v>
      </c>
      <c r="AR656" s="109" t="s">
        <v>74</v>
      </c>
      <c r="AT656" s="115" t="s">
        <v>65</v>
      </c>
      <c r="AU656" s="115" t="s">
        <v>76</v>
      </c>
      <c r="AY656" s="109" t="s">
        <v>133</v>
      </c>
      <c r="BK656" s="116">
        <f>SUM(BK657:BK660)</f>
        <v>0</v>
      </c>
    </row>
    <row r="657" spans="2:65" s="1" customFormat="1" ht="78" customHeight="1">
      <c r="B657" s="29"/>
      <c r="C657" s="119" t="s">
        <v>1255</v>
      </c>
      <c r="D657" s="119" t="s">
        <v>138</v>
      </c>
      <c r="E657" s="120" t="s">
        <v>1256</v>
      </c>
      <c r="F657" s="121" t="s">
        <v>1257</v>
      </c>
      <c r="G657" s="122" t="s">
        <v>141</v>
      </c>
      <c r="H657" s="123">
        <v>21.63</v>
      </c>
      <c r="I657" s="124"/>
      <c r="J657" s="124">
        <f>ROUND(I657*H657,2)</f>
        <v>0</v>
      </c>
      <c r="K657" s="121" t="s">
        <v>142</v>
      </c>
      <c r="L657" s="29"/>
      <c r="M657" s="125" t="s">
        <v>17</v>
      </c>
      <c r="N657" s="126" t="s">
        <v>37</v>
      </c>
      <c r="O657" s="127">
        <v>0.72</v>
      </c>
      <c r="P657" s="127">
        <f>O657*H657</f>
        <v>15.573599999999999</v>
      </c>
      <c r="Q657" s="127">
        <v>0.08425</v>
      </c>
      <c r="R657" s="127">
        <f>Q657*H657</f>
        <v>1.8223275</v>
      </c>
      <c r="S657" s="127">
        <v>0</v>
      </c>
      <c r="T657" s="128">
        <f>S657*H657</f>
        <v>0</v>
      </c>
      <c r="AR657" s="129" t="s">
        <v>132</v>
      </c>
      <c r="AT657" s="129" t="s">
        <v>138</v>
      </c>
      <c r="AU657" s="129" t="s">
        <v>144</v>
      </c>
      <c r="AY657" s="17" t="s">
        <v>133</v>
      </c>
      <c r="BE657" s="130">
        <f>IF(N657="základní",J657,0)</f>
        <v>0</v>
      </c>
      <c r="BF657" s="130">
        <f>IF(N657="snížená",J657,0)</f>
        <v>0</v>
      </c>
      <c r="BG657" s="130">
        <f>IF(N657="zákl. přenesená",J657,0)</f>
        <v>0</v>
      </c>
      <c r="BH657" s="130">
        <f>IF(N657="sníž. přenesená",J657,0)</f>
        <v>0</v>
      </c>
      <c r="BI657" s="130">
        <f>IF(N657="nulová",J657,0)</f>
        <v>0</v>
      </c>
      <c r="BJ657" s="17" t="s">
        <v>74</v>
      </c>
      <c r="BK657" s="130">
        <f>ROUND(I657*H657,2)</f>
        <v>0</v>
      </c>
      <c r="BL657" s="17" t="s">
        <v>132</v>
      </c>
      <c r="BM657" s="129" t="s">
        <v>1258</v>
      </c>
    </row>
    <row r="658" spans="2:51" s="12" customFormat="1" ht="12">
      <c r="B658" s="131"/>
      <c r="D658" s="132" t="s">
        <v>146</v>
      </c>
      <c r="E658" s="133" t="s">
        <v>17</v>
      </c>
      <c r="F658" s="134" t="s">
        <v>1259</v>
      </c>
      <c r="H658" s="135">
        <v>21.63</v>
      </c>
      <c r="I658" s="124"/>
      <c r="L658" s="131"/>
      <c r="M658" s="136"/>
      <c r="T658" s="137"/>
      <c r="AT658" s="133" t="s">
        <v>146</v>
      </c>
      <c r="AU658" s="133" t="s">
        <v>144</v>
      </c>
      <c r="AV658" s="12" t="s">
        <v>76</v>
      </c>
      <c r="AW658" s="12" t="s">
        <v>28</v>
      </c>
      <c r="AX658" s="12" t="s">
        <v>74</v>
      </c>
      <c r="AY658" s="133" t="s">
        <v>133</v>
      </c>
    </row>
    <row r="659" spans="2:65" s="1" customFormat="1" ht="21.75" customHeight="1">
      <c r="B659" s="29"/>
      <c r="C659" s="138" t="s">
        <v>1260</v>
      </c>
      <c r="D659" s="138" t="s">
        <v>148</v>
      </c>
      <c r="E659" s="139" t="s">
        <v>1261</v>
      </c>
      <c r="F659" s="140" t="s">
        <v>1262</v>
      </c>
      <c r="G659" s="141" t="s">
        <v>141</v>
      </c>
      <c r="H659" s="142">
        <v>22.279</v>
      </c>
      <c r="I659" s="124"/>
      <c r="J659" s="143">
        <f>ROUND(I659*H659,2)</f>
        <v>0</v>
      </c>
      <c r="K659" s="140" t="s">
        <v>142</v>
      </c>
      <c r="L659" s="144"/>
      <c r="M659" s="145" t="s">
        <v>17</v>
      </c>
      <c r="N659" s="146" t="s">
        <v>37</v>
      </c>
      <c r="O659" s="127">
        <v>0</v>
      </c>
      <c r="P659" s="127">
        <f>O659*H659</f>
        <v>0</v>
      </c>
      <c r="Q659" s="127">
        <v>0.131</v>
      </c>
      <c r="R659" s="127">
        <f>Q659*H659</f>
        <v>2.918549</v>
      </c>
      <c r="S659" s="127">
        <v>0</v>
      </c>
      <c r="T659" s="128">
        <f>S659*H659</f>
        <v>0</v>
      </c>
      <c r="AR659" s="129" t="s">
        <v>183</v>
      </c>
      <c r="AT659" s="129" t="s">
        <v>148</v>
      </c>
      <c r="AU659" s="129" t="s">
        <v>144</v>
      </c>
      <c r="AY659" s="17" t="s">
        <v>133</v>
      </c>
      <c r="BE659" s="130">
        <f>IF(N659="základní",J659,0)</f>
        <v>0</v>
      </c>
      <c r="BF659" s="130">
        <f>IF(N659="snížená",J659,0)</f>
        <v>0</v>
      </c>
      <c r="BG659" s="130">
        <f>IF(N659="zákl. přenesená",J659,0)</f>
        <v>0</v>
      </c>
      <c r="BH659" s="130">
        <f>IF(N659="sníž. přenesená",J659,0)</f>
        <v>0</v>
      </c>
      <c r="BI659" s="130">
        <f>IF(N659="nulová",J659,0)</f>
        <v>0</v>
      </c>
      <c r="BJ659" s="17" t="s">
        <v>74</v>
      </c>
      <c r="BK659" s="130">
        <f>ROUND(I659*H659,2)</f>
        <v>0</v>
      </c>
      <c r="BL659" s="17" t="s">
        <v>132</v>
      </c>
      <c r="BM659" s="129" t="s">
        <v>1263</v>
      </c>
    </row>
    <row r="660" spans="2:51" s="12" customFormat="1" ht="12">
      <c r="B660" s="131"/>
      <c r="D660" s="132" t="s">
        <v>146</v>
      </c>
      <c r="F660" s="134" t="s">
        <v>1264</v>
      </c>
      <c r="H660" s="135">
        <v>22.279</v>
      </c>
      <c r="I660" s="124"/>
      <c r="L660" s="131"/>
      <c r="M660" s="136"/>
      <c r="T660" s="137"/>
      <c r="AT660" s="133" t="s">
        <v>146</v>
      </c>
      <c r="AU660" s="133" t="s">
        <v>144</v>
      </c>
      <c r="AV660" s="12" t="s">
        <v>76</v>
      </c>
      <c r="AW660" s="12" t="s">
        <v>4</v>
      </c>
      <c r="AX660" s="12" t="s">
        <v>74</v>
      </c>
      <c r="AY660" s="133" t="s">
        <v>133</v>
      </c>
    </row>
    <row r="661" spans="2:63" s="11" customFormat="1" ht="20.85" customHeight="1">
      <c r="B661" s="108"/>
      <c r="D661" s="109" t="s">
        <v>65</v>
      </c>
      <c r="E661" s="117" t="s">
        <v>168</v>
      </c>
      <c r="F661" s="117" t="s">
        <v>1265</v>
      </c>
      <c r="I661" s="124"/>
      <c r="J661" s="118">
        <f>BK661</f>
        <v>0</v>
      </c>
      <c r="L661" s="108"/>
      <c r="M661" s="112"/>
      <c r="P661" s="113">
        <f>SUM(P662:P696)</f>
        <v>102.02547999999999</v>
      </c>
      <c r="R661" s="113">
        <f>SUM(R662:R696)</f>
        <v>13.12927927</v>
      </c>
      <c r="T661" s="114">
        <f>SUM(T662:T696)</f>
        <v>0</v>
      </c>
      <c r="AR661" s="109" t="s">
        <v>74</v>
      </c>
      <c r="AT661" s="115" t="s">
        <v>65</v>
      </c>
      <c r="AU661" s="115" t="s">
        <v>76</v>
      </c>
      <c r="AY661" s="109" t="s">
        <v>133</v>
      </c>
      <c r="BK661" s="116">
        <f>SUM(BK662:BK696)</f>
        <v>0</v>
      </c>
    </row>
    <row r="662" spans="2:65" s="1" customFormat="1" ht="37.9" customHeight="1">
      <c r="B662" s="29"/>
      <c r="C662" s="119" t="s">
        <v>1266</v>
      </c>
      <c r="D662" s="119" t="s">
        <v>138</v>
      </c>
      <c r="E662" s="120" t="s">
        <v>1267</v>
      </c>
      <c r="F662" s="121" t="s">
        <v>1268</v>
      </c>
      <c r="G662" s="122" t="s">
        <v>141</v>
      </c>
      <c r="H662" s="123">
        <v>39.81</v>
      </c>
      <c r="I662" s="124"/>
      <c r="J662" s="124">
        <f>ROUND(I662*H662,2)</f>
        <v>0</v>
      </c>
      <c r="K662" s="121" t="s">
        <v>152</v>
      </c>
      <c r="L662" s="29"/>
      <c r="M662" s="125" t="s">
        <v>17</v>
      </c>
      <c r="N662" s="126" t="s">
        <v>37</v>
      </c>
      <c r="O662" s="127">
        <v>0.39</v>
      </c>
      <c r="P662" s="127">
        <f>O662*H662</f>
        <v>15.525900000000002</v>
      </c>
      <c r="Q662" s="127">
        <v>0.0154</v>
      </c>
      <c r="R662" s="127">
        <f>Q662*H662</f>
        <v>0.613074</v>
      </c>
      <c r="S662" s="127">
        <v>0</v>
      </c>
      <c r="T662" s="128">
        <f>S662*H662</f>
        <v>0</v>
      </c>
      <c r="AR662" s="129" t="s">
        <v>132</v>
      </c>
      <c r="AT662" s="129" t="s">
        <v>138</v>
      </c>
      <c r="AU662" s="129" t="s">
        <v>144</v>
      </c>
      <c r="AY662" s="17" t="s">
        <v>133</v>
      </c>
      <c r="BE662" s="130">
        <f>IF(N662="základní",J662,0)</f>
        <v>0</v>
      </c>
      <c r="BF662" s="130">
        <f>IF(N662="snížená",J662,0)</f>
        <v>0</v>
      </c>
      <c r="BG662" s="130">
        <f>IF(N662="zákl. přenesená",J662,0)</f>
        <v>0</v>
      </c>
      <c r="BH662" s="130">
        <f>IF(N662="sníž. přenesená",J662,0)</f>
        <v>0</v>
      </c>
      <c r="BI662" s="130">
        <f>IF(N662="nulová",J662,0)</f>
        <v>0</v>
      </c>
      <c r="BJ662" s="17" t="s">
        <v>74</v>
      </c>
      <c r="BK662" s="130">
        <f>ROUND(I662*H662,2)</f>
        <v>0</v>
      </c>
      <c r="BL662" s="17" t="s">
        <v>132</v>
      </c>
      <c r="BM662" s="129" t="s">
        <v>1269</v>
      </c>
    </row>
    <row r="663" spans="2:47" s="1" customFormat="1" ht="12">
      <c r="B663" s="29"/>
      <c r="D663" s="147" t="s">
        <v>172</v>
      </c>
      <c r="F663" s="148" t="s">
        <v>1270</v>
      </c>
      <c r="I663" s="124"/>
      <c r="L663" s="29"/>
      <c r="M663" s="149"/>
      <c r="T663" s="50"/>
      <c r="AT663" s="17" t="s">
        <v>172</v>
      </c>
      <c r="AU663" s="17" t="s">
        <v>144</v>
      </c>
    </row>
    <row r="664" spans="2:51" s="12" customFormat="1" ht="12">
      <c r="B664" s="131"/>
      <c r="D664" s="132" t="s">
        <v>146</v>
      </c>
      <c r="E664" s="133" t="s">
        <v>17</v>
      </c>
      <c r="F664" s="134" t="s">
        <v>948</v>
      </c>
      <c r="H664" s="135">
        <v>22.55</v>
      </c>
      <c r="I664" s="124"/>
      <c r="L664" s="131"/>
      <c r="M664" s="136"/>
      <c r="T664" s="137"/>
      <c r="AT664" s="133" t="s">
        <v>146</v>
      </c>
      <c r="AU664" s="133" t="s">
        <v>144</v>
      </c>
      <c r="AV664" s="12" t="s">
        <v>76</v>
      </c>
      <c r="AW664" s="12" t="s">
        <v>28</v>
      </c>
      <c r="AX664" s="12" t="s">
        <v>66</v>
      </c>
      <c r="AY664" s="133" t="s">
        <v>133</v>
      </c>
    </row>
    <row r="665" spans="2:51" s="12" customFormat="1" ht="22.5">
      <c r="B665" s="131"/>
      <c r="D665" s="132" t="s">
        <v>146</v>
      </c>
      <c r="E665" s="133" t="s">
        <v>17</v>
      </c>
      <c r="F665" s="134" t="s">
        <v>949</v>
      </c>
      <c r="H665" s="135">
        <v>17.26</v>
      </c>
      <c r="I665" s="124"/>
      <c r="L665" s="131"/>
      <c r="M665" s="136"/>
      <c r="T665" s="137"/>
      <c r="AT665" s="133" t="s">
        <v>146</v>
      </c>
      <c r="AU665" s="133" t="s">
        <v>144</v>
      </c>
      <c r="AV665" s="12" t="s">
        <v>76</v>
      </c>
      <c r="AW665" s="12" t="s">
        <v>28</v>
      </c>
      <c r="AX665" s="12" t="s">
        <v>66</v>
      </c>
      <c r="AY665" s="133" t="s">
        <v>133</v>
      </c>
    </row>
    <row r="666" spans="2:51" s="14" customFormat="1" ht="12">
      <c r="B666" s="156"/>
      <c r="D666" s="132" t="s">
        <v>146</v>
      </c>
      <c r="E666" s="157" t="s">
        <v>17</v>
      </c>
      <c r="F666" s="158" t="s">
        <v>569</v>
      </c>
      <c r="H666" s="159">
        <v>39.81</v>
      </c>
      <c r="I666" s="124"/>
      <c r="L666" s="156"/>
      <c r="M666" s="160"/>
      <c r="T666" s="161"/>
      <c r="AT666" s="157" t="s">
        <v>146</v>
      </c>
      <c r="AU666" s="157" t="s">
        <v>144</v>
      </c>
      <c r="AV666" s="14" t="s">
        <v>132</v>
      </c>
      <c r="AW666" s="14" t="s">
        <v>28</v>
      </c>
      <c r="AX666" s="14" t="s">
        <v>74</v>
      </c>
      <c r="AY666" s="157" t="s">
        <v>133</v>
      </c>
    </row>
    <row r="667" spans="2:65" s="1" customFormat="1" ht="44.25" customHeight="1">
      <c r="B667" s="29"/>
      <c r="C667" s="119" t="s">
        <v>1271</v>
      </c>
      <c r="D667" s="119" t="s">
        <v>138</v>
      </c>
      <c r="E667" s="120" t="s">
        <v>1272</v>
      </c>
      <c r="F667" s="121" t="s">
        <v>1273</v>
      </c>
      <c r="G667" s="122" t="s">
        <v>141</v>
      </c>
      <c r="H667" s="123">
        <v>105.325</v>
      </c>
      <c r="I667" s="124"/>
      <c r="J667" s="124">
        <f>ROUND(I667*H667,2)</f>
        <v>0</v>
      </c>
      <c r="K667" s="121" t="s">
        <v>152</v>
      </c>
      <c r="L667" s="29"/>
      <c r="M667" s="125" t="s">
        <v>17</v>
      </c>
      <c r="N667" s="126" t="s">
        <v>37</v>
      </c>
      <c r="O667" s="127">
        <v>0.47</v>
      </c>
      <c r="P667" s="127">
        <f>O667*H667</f>
        <v>49.50275</v>
      </c>
      <c r="Q667" s="127">
        <v>0.01838</v>
      </c>
      <c r="R667" s="127">
        <f>Q667*H667</f>
        <v>1.9358735</v>
      </c>
      <c r="S667" s="127">
        <v>0</v>
      </c>
      <c r="T667" s="128">
        <f>S667*H667</f>
        <v>0</v>
      </c>
      <c r="AR667" s="129" t="s">
        <v>132</v>
      </c>
      <c r="AT667" s="129" t="s">
        <v>138</v>
      </c>
      <c r="AU667" s="129" t="s">
        <v>144</v>
      </c>
      <c r="AY667" s="17" t="s">
        <v>133</v>
      </c>
      <c r="BE667" s="130">
        <f>IF(N667="základní",J667,0)</f>
        <v>0</v>
      </c>
      <c r="BF667" s="130">
        <f>IF(N667="snížená",J667,0)</f>
        <v>0</v>
      </c>
      <c r="BG667" s="130">
        <f>IF(N667="zákl. přenesená",J667,0)</f>
        <v>0</v>
      </c>
      <c r="BH667" s="130">
        <f>IF(N667="sníž. přenesená",J667,0)</f>
        <v>0</v>
      </c>
      <c r="BI667" s="130">
        <f>IF(N667="nulová",J667,0)</f>
        <v>0</v>
      </c>
      <c r="BJ667" s="17" t="s">
        <v>74</v>
      </c>
      <c r="BK667" s="130">
        <f>ROUND(I667*H667,2)</f>
        <v>0</v>
      </c>
      <c r="BL667" s="17" t="s">
        <v>132</v>
      </c>
      <c r="BM667" s="129" t="s">
        <v>1274</v>
      </c>
    </row>
    <row r="668" spans="2:47" s="1" customFormat="1" ht="12">
      <c r="B668" s="29"/>
      <c r="D668" s="147" t="s">
        <v>172</v>
      </c>
      <c r="F668" s="148" t="s">
        <v>1275</v>
      </c>
      <c r="I668" s="124"/>
      <c r="L668" s="29"/>
      <c r="M668" s="149"/>
      <c r="T668" s="50"/>
      <c r="AT668" s="17" t="s">
        <v>172</v>
      </c>
      <c r="AU668" s="17" t="s">
        <v>144</v>
      </c>
    </row>
    <row r="669" spans="2:51" s="12" customFormat="1" ht="12">
      <c r="B669" s="131"/>
      <c r="D669" s="132" t="s">
        <v>146</v>
      </c>
      <c r="E669" s="133" t="s">
        <v>17</v>
      </c>
      <c r="F669" s="134" t="s">
        <v>1034</v>
      </c>
      <c r="H669" s="135">
        <v>78.96</v>
      </c>
      <c r="I669" s="124"/>
      <c r="L669" s="131"/>
      <c r="M669" s="136"/>
      <c r="T669" s="137"/>
      <c r="AT669" s="133" t="s">
        <v>146</v>
      </c>
      <c r="AU669" s="133" t="s">
        <v>144</v>
      </c>
      <c r="AV669" s="12" t="s">
        <v>76</v>
      </c>
      <c r="AW669" s="12" t="s">
        <v>28</v>
      </c>
      <c r="AX669" s="12" t="s">
        <v>66</v>
      </c>
      <c r="AY669" s="133" t="s">
        <v>133</v>
      </c>
    </row>
    <row r="670" spans="2:51" s="12" customFormat="1" ht="12">
      <c r="B670" s="131"/>
      <c r="D670" s="132" t="s">
        <v>146</v>
      </c>
      <c r="E670" s="133" t="s">
        <v>17</v>
      </c>
      <c r="F670" s="134" t="s">
        <v>1035</v>
      </c>
      <c r="H670" s="135">
        <v>-0.19</v>
      </c>
      <c r="I670" s="124"/>
      <c r="L670" s="131"/>
      <c r="M670" s="136"/>
      <c r="T670" s="137"/>
      <c r="AT670" s="133" t="s">
        <v>146</v>
      </c>
      <c r="AU670" s="133" t="s">
        <v>144</v>
      </c>
      <c r="AV670" s="12" t="s">
        <v>76</v>
      </c>
      <c r="AW670" s="12" t="s">
        <v>28</v>
      </c>
      <c r="AX670" s="12" t="s">
        <v>66</v>
      </c>
      <c r="AY670" s="133" t="s">
        <v>133</v>
      </c>
    </row>
    <row r="671" spans="2:51" s="12" customFormat="1" ht="12">
      <c r="B671" s="131"/>
      <c r="D671" s="132" t="s">
        <v>146</v>
      </c>
      <c r="E671" s="133" t="s">
        <v>17</v>
      </c>
      <c r="F671" s="134" t="s">
        <v>1036</v>
      </c>
      <c r="H671" s="135">
        <v>-1.89</v>
      </c>
      <c r="I671" s="124"/>
      <c r="L671" s="131"/>
      <c r="M671" s="136"/>
      <c r="T671" s="137"/>
      <c r="AT671" s="133" t="s">
        <v>146</v>
      </c>
      <c r="AU671" s="133" t="s">
        <v>144</v>
      </c>
      <c r="AV671" s="12" t="s">
        <v>76</v>
      </c>
      <c r="AW671" s="12" t="s">
        <v>28</v>
      </c>
      <c r="AX671" s="12" t="s">
        <v>66</v>
      </c>
      <c r="AY671" s="133" t="s">
        <v>133</v>
      </c>
    </row>
    <row r="672" spans="2:51" s="12" customFormat="1" ht="12">
      <c r="B672" s="131"/>
      <c r="D672" s="132" t="s">
        <v>146</v>
      </c>
      <c r="E672" s="133" t="s">
        <v>17</v>
      </c>
      <c r="F672" s="134" t="s">
        <v>1037</v>
      </c>
      <c r="H672" s="135">
        <v>9.68</v>
      </c>
      <c r="I672" s="124"/>
      <c r="L672" s="131"/>
      <c r="M672" s="136"/>
      <c r="T672" s="137"/>
      <c r="AT672" s="133" t="s">
        <v>146</v>
      </c>
      <c r="AU672" s="133" t="s">
        <v>144</v>
      </c>
      <c r="AV672" s="12" t="s">
        <v>76</v>
      </c>
      <c r="AW672" s="12" t="s">
        <v>28</v>
      </c>
      <c r="AX672" s="12" t="s">
        <v>66</v>
      </c>
      <c r="AY672" s="133" t="s">
        <v>133</v>
      </c>
    </row>
    <row r="673" spans="2:51" s="12" customFormat="1" ht="12">
      <c r="B673" s="131"/>
      <c r="D673" s="132" t="s">
        <v>146</v>
      </c>
      <c r="E673" s="133" t="s">
        <v>17</v>
      </c>
      <c r="F673" s="134" t="s">
        <v>1038</v>
      </c>
      <c r="H673" s="135">
        <v>17.64</v>
      </c>
      <c r="I673" s="124"/>
      <c r="L673" s="131"/>
      <c r="M673" s="136"/>
      <c r="T673" s="137"/>
      <c r="AT673" s="133" t="s">
        <v>146</v>
      </c>
      <c r="AU673" s="133" t="s">
        <v>144</v>
      </c>
      <c r="AV673" s="12" t="s">
        <v>76</v>
      </c>
      <c r="AW673" s="12" t="s">
        <v>28</v>
      </c>
      <c r="AX673" s="12" t="s">
        <v>66</v>
      </c>
      <c r="AY673" s="133" t="s">
        <v>133</v>
      </c>
    </row>
    <row r="674" spans="2:51" s="12" customFormat="1" ht="12">
      <c r="B674" s="131"/>
      <c r="D674" s="132" t="s">
        <v>146</v>
      </c>
      <c r="E674" s="133" t="s">
        <v>17</v>
      </c>
      <c r="F674" s="134" t="s">
        <v>1039</v>
      </c>
      <c r="H674" s="135">
        <v>1.125</v>
      </c>
      <c r="I674" s="124"/>
      <c r="L674" s="131"/>
      <c r="M674" s="136"/>
      <c r="T674" s="137"/>
      <c r="AT674" s="133" t="s">
        <v>146</v>
      </c>
      <c r="AU674" s="133" t="s">
        <v>144</v>
      </c>
      <c r="AV674" s="12" t="s">
        <v>76</v>
      </c>
      <c r="AW674" s="12" t="s">
        <v>28</v>
      </c>
      <c r="AX674" s="12" t="s">
        <v>66</v>
      </c>
      <c r="AY674" s="133" t="s">
        <v>133</v>
      </c>
    </row>
    <row r="675" spans="2:51" s="14" customFormat="1" ht="12">
      <c r="B675" s="156"/>
      <c r="D675" s="132" t="s">
        <v>146</v>
      </c>
      <c r="E675" s="157" t="s">
        <v>17</v>
      </c>
      <c r="F675" s="158" t="s">
        <v>569</v>
      </c>
      <c r="H675" s="159">
        <v>105.325</v>
      </c>
      <c r="I675" s="124"/>
      <c r="L675" s="156"/>
      <c r="M675" s="160"/>
      <c r="T675" s="161"/>
      <c r="AT675" s="157" t="s">
        <v>146</v>
      </c>
      <c r="AU675" s="157" t="s">
        <v>144</v>
      </c>
      <c r="AV675" s="14" t="s">
        <v>132</v>
      </c>
      <c r="AW675" s="14" t="s">
        <v>28</v>
      </c>
      <c r="AX675" s="14" t="s">
        <v>74</v>
      </c>
      <c r="AY675" s="157" t="s">
        <v>133</v>
      </c>
    </row>
    <row r="676" spans="2:65" s="1" customFormat="1" ht="44.25" customHeight="1">
      <c r="B676" s="29"/>
      <c r="C676" s="119" t="s">
        <v>1276</v>
      </c>
      <c r="D676" s="119" t="s">
        <v>138</v>
      </c>
      <c r="E676" s="120" t="s">
        <v>1277</v>
      </c>
      <c r="F676" s="121" t="s">
        <v>1278</v>
      </c>
      <c r="G676" s="122" t="s">
        <v>141</v>
      </c>
      <c r="H676" s="123">
        <v>0.99</v>
      </c>
      <c r="I676" s="124"/>
      <c r="J676" s="124">
        <f>ROUND(I676*H676,2)</f>
        <v>0</v>
      </c>
      <c r="K676" s="121" t="s">
        <v>152</v>
      </c>
      <c r="L676" s="29"/>
      <c r="M676" s="125" t="s">
        <v>17</v>
      </c>
      <c r="N676" s="126" t="s">
        <v>37</v>
      </c>
      <c r="O676" s="127">
        <v>0.45</v>
      </c>
      <c r="P676" s="127">
        <f>O676*H676</f>
        <v>0.4455</v>
      </c>
      <c r="Q676" s="127">
        <v>0.02323</v>
      </c>
      <c r="R676" s="127">
        <f>Q676*H676</f>
        <v>0.0229977</v>
      </c>
      <c r="S676" s="127">
        <v>0</v>
      </c>
      <c r="T676" s="128">
        <f>S676*H676</f>
        <v>0</v>
      </c>
      <c r="AR676" s="129" t="s">
        <v>132</v>
      </c>
      <c r="AT676" s="129" t="s">
        <v>138</v>
      </c>
      <c r="AU676" s="129" t="s">
        <v>144</v>
      </c>
      <c r="AY676" s="17" t="s">
        <v>133</v>
      </c>
      <c r="BE676" s="130">
        <f>IF(N676="základní",J676,0)</f>
        <v>0</v>
      </c>
      <c r="BF676" s="130">
        <f>IF(N676="snížená",J676,0)</f>
        <v>0</v>
      </c>
      <c r="BG676" s="130">
        <f>IF(N676="zákl. přenesená",J676,0)</f>
        <v>0</v>
      </c>
      <c r="BH676" s="130">
        <f>IF(N676="sníž. přenesená",J676,0)</f>
        <v>0</v>
      </c>
      <c r="BI676" s="130">
        <f>IF(N676="nulová",J676,0)</f>
        <v>0</v>
      </c>
      <c r="BJ676" s="17" t="s">
        <v>74</v>
      </c>
      <c r="BK676" s="130">
        <f>ROUND(I676*H676,2)</f>
        <v>0</v>
      </c>
      <c r="BL676" s="17" t="s">
        <v>132</v>
      </c>
      <c r="BM676" s="129" t="s">
        <v>1279</v>
      </c>
    </row>
    <row r="677" spans="2:47" s="1" customFormat="1" ht="12">
      <c r="B677" s="29"/>
      <c r="D677" s="147" t="s">
        <v>172</v>
      </c>
      <c r="F677" s="148" t="s">
        <v>1280</v>
      </c>
      <c r="I677" s="124"/>
      <c r="L677" s="29"/>
      <c r="M677" s="149"/>
      <c r="T677" s="50"/>
      <c r="AT677" s="17" t="s">
        <v>172</v>
      </c>
      <c r="AU677" s="17" t="s">
        <v>144</v>
      </c>
    </row>
    <row r="678" spans="2:51" s="12" customFormat="1" ht="12">
      <c r="B678" s="131"/>
      <c r="D678" s="132" t="s">
        <v>146</v>
      </c>
      <c r="E678" s="133" t="s">
        <v>17</v>
      </c>
      <c r="F678" s="134" t="s">
        <v>1281</v>
      </c>
      <c r="H678" s="135">
        <v>0.99</v>
      </c>
      <c r="I678" s="124"/>
      <c r="L678" s="131"/>
      <c r="M678" s="136"/>
      <c r="T678" s="137"/>
      <c r="AT678" s="133" t="s">
        <v>146</v>
      </c>
      <c r="AU678" s="133" t="s">
        <v>144</v>
      </c>
      <c r="AV678" s="12" t="s">
        <v>76</v>
      </c>
      <c r="AW678" s="12" t="s">
        <v>28</v>
      </c>
      <c r="AX678" s="12" t="s">
        <v>74</v>
      </c>
      <c r="AY678" s="133" t="s">
        <v>133</v>
      </c>
    </row>
    <row r="679" spans="2:65" s="1" customFormat="1" ht="44.25" customHeight="1">
      <c r="B679" s="29"/>
      <c r="C679" s="119" t="s">
        <v>1282</v>
      </c>
      <c r="D679" s="119" t="s">
        <v>138</v>
      </c>
      <c r="E679" s="120" t="s">
        <v>1283</v>
      </c>
      <c r="F679" s="121" t="s">
        <v>1284</v>
      </c>
      <c r="G679" s="122" t="s">
        <v>141</v>
      </c>
      <c r="H679" s="123">
        <v>63.056</v>
      </c>
      <c r="I679" s="124"/>
      <c r="J679" s="124">
        <f>ROUND(I679*H679,2)</f>
        <v>0</v>
      </c>
      <c r="K679" s="121" t="s">
        <v>152</v>
      </c>
      <c r="L679" s="29"/>
      <c r="M679" s="125" t="s">
        <v>17</v>
      </c>
      <c r="N679" s="126" t="s">
        <v>37</v>
      </c>
      <c r="O679" s="127">
        <v>0.37</v>
      </c>
      <c r="P679" s="127">
        <f>O679*H679</f>
        <v>23.33072</v>
      </c>
      <c r="Q679" s="127">
        <v>0.02323</v>
      </c>
      <c r="R679" s="127">
        <f>Q679*H679</f>
        <v>1.46479088</v>
      </c>
      <c r="S679" s="127">
        <v>0</v>
      </c>
      <c r="T679" s="128">
        <f>S679*H679</f>
        <v>0</v>
      </c>
      <c r="AR679" s="129" t="s">
        <v>132</v>
      </c>
      <c r="AT679" s="129" t="s">
        <v>138</v>
      </c>
      <c r="AU679" s="129" t="s">
        <v>144</v>
      </c>
      <c r="AY679" s="17" t="s">
        <v>133</v>
      </c>
      <c r="BE679" s="130">
        <f>IF(N679="základní",J679,0)</f>
        <v>0</v>
      </c>
      <c r="BF679" s="130">
        <f>IF(N679="snížená",J679,0)</f>
        <v>0</v>
      </c>
      <c r="BG679" s="130">
        <f>IF(N679="zákl. přenesená",J679,0)</f>
        <v>0</v>
      </c>
      <c r="BH679" s="130">
        <f>IF(N679="sníž. přenesená",J679,0)</f>
        <v>0</v>
      </c>
      <c r="BI679" s="130">
        <f>IF(N679="nulová",J679,0)</f>
        <v>0</v>
      </c>
      <c r="BJ679" s="17" t="s">
        <v>74</v>
      </c>
      <c r="BK679" s="130">
        <f>ROUND(I679*H679,2)</f>
        <v>0</v>
      </c>
      <c r="BL679" s="17" t="s">
        <v>132</v>
      </c>
      <c r="BM679" s="129" t="s">
        <v>1285</v>
      </c>
    </row>
    <row r="680" spans="2:47" s="1" customFormat="1" ht="12">
      <c r="B680" s="29"/>
      <c r="D680" s="147" t="s">
        <v>172</v>
      </c>
      <c r="F680" s="148" t="s">
        <v>1286</v>
      </c>
      <c r="I680" s="124"/>
      <c r="L680" s="29"/>
      <c r="M680" s="149"/>
      <c r="T680" s="50"/>
      <c r="AT680" s="17" t="s">
        <v>172</v>
      </c>
      <c r="AU680" s="17" t="s">
        <v>144</v>
      </c>
    </row>
    <row r="681" spans="2:51" s="12" customFormat="1" ht="12">
      <c r="B681" s="131"/>
      <c r="D681" s="132" t="s">
        <v>146</v>
      </c>
      <c r="E681" s="133" t="s">
        <v>17</v>
      </c>
      <c r="F681" s="134" t="s">
        <v>1017</v>
      </c>
      <c r="H681" s="135">
        <v>65.5</v>
      </c>
      <c r="I681" s="124"/>
      <c r="L681" s="131"/>
      <c r="M681" s="136"/>
      <c r="T681" s="137"/>
      <c r="AT681" s="133" t="s">
        <v>146</v>
      </c>
      <c r="AU681" s="133" t="s">
        <v>144</v>
      </c>
      <c r="AV681" s="12" t="s">
        <v>76</v>
      </c>
      <c r="AW681" s="12" t="s">
        <v>28</v>
      </c>
      <c r="AX681" s="12" t="s">
        <v>66</v>
      </c>
      <c r="AY681" s="133" t="s">
        <v>133</v>
      </c>
    </row>
    <row r="682" spans="2:51" s="12" customFormat="1" ht="12">
      <c r="B682" s="131"/>
      <c r="D682" s="132" t="s">
        <v>146</v>
      </c>
      <c r="E682" s="133" t="s">
        <v>17</v>
      </c>
      <c r="F682" s="134" t="s">
        <v>1018</v>
      </c>
      <c r="H682" s="135">
        <v>-6.214</v>
      </c>
      <c r="I682" s="124"/>
      <c r="L682" s="131"/>
      <c r="M682" s="136"/>
      <c r="T682" s="137"/>
      <c r="AT682" s="133" t="s">
        <v>146</v>
      </c>
      <c r="AU682" s="133" t="s">
        <v>144</v>
      </c>
      <c r="AV682" s="12" t="s">
        <v>76</v>
      </c>
      <c r="AW682" s="12" t="s">
        <v>28</v>
      </c>
      <c r="AX682" s="12" t="s">
        <v>66</v>
      </c>
      <c r="AY682" s="133" t="s">
        <v>133</v>
      </c>
    </row>
    <row r="683" spans="2:51" s="12" customFormat="1" ht="12">
      <c r="B683" s="131"/>
      <c r="D683" s="132" t="s">
        <v>146</v>
      </c>
      <c r="E683" s="133" t="s">
        <v>17</v>
      </c>
      <c r="F683" s="134" t="s">
        <v>1019</v>
      </c>
      <c r="H683" s="135">
        <v>3.77</v>
      </c>
      <c r="I683" s="124"/>
      <c r="L683" s="131"/>
      <c r="M683" s="136"/>
      <c r="T683" s="137"/>
      <c r="AT683" s="133" t="s">
        <v>146</v>
      </c>
      <c r="AU683" s="133" t="s">
        <v>144</v>
      </c>
      <c r="AV683" s="12" t="s">
        <v>76</v>
      </c>
      <c r="AW683" s="12" t="s">
        <v>28</v>
      </c>
      <c r="AX683" s="12" t="s">
        <v>66</v>
      </c>
      <c r="AY683" s="133" t="s">
        <v>133</v>
      </c>
    </row>
    <row r="684" spans="2:51" s="14" customFormat="1" ht="12">
      <c r="B684" s="156"/>
      <c r="D684" s="132" t="s">
        <v>146</v>
      </c>
      <c r="E684" s="157" t="s">
        <v>17</v>
      </c>
      <c r="F684" s="158" t="s">
        <v>569</v>
      </c>
      <c r="H684" s="159">
        <v>63.056000000000004</v>
      </c>
      <c r="I684" s="124"/>
      <c r="L684" s="156"/>
      <c r="M684" s="160"/>
      <c r="T684" s="161"/>
      <c r="AT684" s="157" t="s">
        <v>146</v>
      </c>
      <c r="AU684" s="157" t="s">
        <v>144</v>
      </c>
      <c r="AV684" s="14" t="s">
        <v>132</v>
      </c>
      <c r="AW684" s="14" t="s">
        <v>28</v>
      </c>
      <c r="AX684" s="14" t="s">
        <v>74</v>
      </c>
      <c r="AY684" s="157" t="s">
        <v>133</v>
      </c>
    </row>
    <row r="685" spans="2:65" s="1" customFormat="1" ht="33" customHeight="1">
      <c r="B685" s="29"/>
      <c r="C685" s="119" t="s">
        <v>1287</v>
      </c>
      <c r="D685" s="119" t="s">
        <v>138</v>
      </c>
      <c r="E685" s="120" t="s">
        <v>1288</v>
      </c>
      <c r="F685" s="121" t="s">
        <v>1289</v>
      </c>
      <c r="G685" s="122" t="s">
        <v>606</v>
      </c>
      <c r="H685" s="123">
        <v>3.617</v>
      </c>
      <c r="I685" s="124"/>
      <c r="J685" s="124">
        <f>ROUND(I685*H685,2)</f>
        <v>0</v>
      </c>
      <c r="K685" s="121" t="s">
        <v>152</v>
      </c>
      <c r="L685" s="29"/>
      <c r="M685" s="125" t="s">
        <v>17</v>
      </c>
      <c r="N685" s="126" t="s">
        <v>37</v>
      </c>
      <c r="O685" s="127">
        <v>2.58</v>
      </c>
      <c r="P685" s="127">
        <f>O685*H685</f>
        <v>9.33186</v>
      </c>
      <c r="Q685" s="127">
        <v>2.50187</v>
      </c>
      <c r="R685" s="127">
        <f>Q685*H685</f>
        <v>9.04926379</v>
      </c>
      <c r="S685" s="127">
        <v>0</v>
      </c>
      <c r="T685" s="128">
        <f>S685*H685</f>
        <v>0</v>
      </c>
      <c r="AR685" s="129" t="s">
        <v>132</v>
      </c>
      <c r="AT685" s="129" t="s">
        <v>138</v>
      </c>
      <c r="AU685" s="129" t="s">
        <v>144</v>
      </c>
      <c r="AY685" s="17" t="s">
        <v>133</v>
      </c>
      <c r="BE685" s="130">
        <f>IF(N685="základní",J685,0)</f>
        <v>0</v>
      </c>
      <c r="BF685" s="130">
        <f>IF(N685="snížená",J685,0)</f>
        <v>0</v>
      </c>
      <c r="BG685" s="130">
        <f>IF(N685="zákl. přenesená",J685,0)</f>
        <v>0</v>
      </c>
      <c r="BH685" s="130">
        <f>IF(N685="sníž. přenesená",J685,0)</f>
        <v>0</v>
      </c>
      <c r="BI685" s="130">
        <f>IF(N685="nulová",J685,0)</f>
        <v>0</v>
      </c>
      <c r="BJ685" s="17" t="s">
        <v>74</v>
      </c>
      <c r="BK685" s="130">
        <f>ROUND(I685*H685,2)</f>
        <v>0</v>
      </c>
      <c r="BL685" s="17" t="s">
        <v>132</v>
      </c>
      <c r="BM685" s="129" t="s">
        <v>1290</v>
      </c>
    </row>
    <row r="686" spans="2:47" s="1" customFormat="1" ht="12">
      <c r="B686" s="29"/>
      <c r="D686" s="147" t="s">
        <v>172</v>
      </c>
      <c r="F686" s="148" t="s">
        <v>1291</v>
      </c>
      <c r="I686" s="124"/>
      <c r="L686" s="29"/>
      <c r="M686" s="149"/>
      <c r="T686" s="50"/>
      <c r="AT686" s="17" t="s">
        <v>172</v>
      </c>
      <c r="AU686" s="17" t="s">
        <v>144</v>
      </c>
    </row>
    <row r="687" spans="2:51" s="12" customFormat="1" ht="12">
      <c r="B687" s="131"/>
      <c r="D687" s="132" t="s">
        <v>146</v>
      </c>
      <c r="E687" s="133" t="s">
        <v>17</v>
      </c>
      <c r="F687" s="134" t="s">
        <v>1292</v>
      </c>
      <c r="H687" s="135">
        <v>3.617</v>
      </c>
      <c r="I687" s="124"/>
      <c r="L687" s="131"/>
      <c r="M687" s="136"/>
      <c r="T687" s="137"/>
      <c r="AT687" s="133" t="s">
        <v>146</v>
      </c>
      <c r="AU687" s="133" t="s">
        <v>144</v>
      </c>
      <c r="AV687" s="12" t="s">
        <v>76</v>
      </c>
      <c r="AW687" s="12" t="s">
        <v>28</v>
      </c>
      <c r="AX687" s="12" t="s">
        <v>74</v>
      </c>
      <c r="AY687" s="133" t="s">
        <v>133</v>
      </c>
    </row>
    <row r="688" spans="2:65" s="1" customFormat="1" ht="37.9" customHeight="1">
      <c r="B688" s="29"/>
      <c r="C688" s="119" t="s">
        <v>1293</v>
      </c>
      <c r="D688" s="119" t="s">
        <v>138</v>
      </c>
      <c r="E688" s="120" t="s">
        <v>1294</v>
      </c>
      <c r="F688" s="121" t="s">
        <v>1295</v>
      </c>
      <c r="G688" s="122" t="s">
        <v>606</v>
      </c>
      <c r="H688" s="123">
        <v>1.475</v>
      </c>
      <c r="I688" s="124"/>
      <c r="J688" s="124">
        <f>ROUND(I688*H688,2)</f>
        <v>0</v>
      </c>
      <c r="K688" s="121" t="s">
        <v>152</v>
      </c>
      <c r="L688" s="29"/>
      <c r="M688" s="125" t="s">
        <v>17</v>
      </c>
      <c r="N688" s="126" t="s">
        <v>37</v>
      </c>
      <c r="O688" s="127">
        <v>1.35</v>
      </c>
      <c r="P688" s="127">
        <f>O688*H688</f>
        <v>1.9912500000000002</v>
      </c>
      <c r="Q688" s="127">
        <v>0</v>
      </c>
      <c r="R688" s="127">
        <f>Q688*H688</f>
        <v>0</v>
      </c>
      <c r="S688" s="127">
        <v>0</v>
      </c>
      <c r="T688" s="128">
        <f>S688*H688</f>
        <v>0</v>
      </c>
      <c r="AR688" s="129" t="s">
        <v>132</v>
      </c>
      <c r="AT688" s="129" t="s">
        <v>138</v>
      </c>
      <c r="AU688" s="129" t="s">
        <v>144</v>
      </c>
      <c r="AY688" s="17" t="s">
        <v>133</v>
      </c>
      <c r="BE688" s="130">
        <f>IF(N688="základní",J688,0)</f>
        <v>0</v>
      </c>
      <c r="BF688" s="130">
        <f>IF(N688="snížená",J688,0)</f>
        <v>0</v>
      </c>
      <c r="BG688" s="130">
        <f>IF(N688="zákl. přenesená",J688,0)</f>
        <v>0</v>
      </c>
      <c r="BH688" s="130">
        <f>IF(N688="sníž. přenesená",J688,0)</f>
        <v>0</v>
      </c>
      <c r="BI688" s="130">
        <f>IF(N688="nulová",J688,0)</f>
        <v>0</v>
      </c>
      <c r="BJ688" s="17" t="s">
        <v>74</v>
      </c>
      <c r="BK688" s="130">
        <f>ROUND(I688*H688,2)</f>
        <v>0</v>
      </c>
      <c r="BL688" s="17" t="s">
        <v>132</v>
      </c>
      <c r="BM688" s="129" t="s">
        <v>1296</v>
      </c>
    </row>
    <row r="689" spans="2:47" s="1" customFormat="1" ht="12">
      <c r="B689" s="29"/>
      <c r="D689" s="147" t="s">
        <v>172</v>
      </c>
      <c r="F689" s="148" t="s">
        <v>1297</v>
      </c>
      <c r="I689" s="124"/>
      <c r="L689" s="29"/>
      <c r="M689" s="149"/>
      <c r="T689" s="50"/>
      <c r="AT689" s="17" t="s">
        <v>172</v>
      </c>
      <c r="AU689" s="17" t="s">
        <v>144</v>
      </c>
    </row>
    <row r="690" spans="2:51" s="12" customFormat="1" ht="12">
      <c r="B690" s="131"/>
      <c r="D690" s="132" t="s">
        <v>146</v>
      </c>
      <c r="E690" s="133" t="s">
        <v>17</v>
      </c>
      <c r="F690" s="134" t="s">
        <v>1298</v>
      </c>
      <c r="H690" s="135">
        <v>1.475</v>
      </c>
      <c r="I690" s="124"/>
      <c r="L690" s="131"/>
      <c r="M690" s="136"/>
      <c r="T690" s="137"/>
      <c r="AT690" s="133" t="s">
        <v>146</v>
      </c>
      <c r="AU690" s="133" t="s">
        <v>144</v>
      </c>
      <c r="AV690" s="12" t="s">
        <v>76</v>
      </c>
      <c r="AW690" s="12" t="s">
        <v>28</v>
      </c>
      <c r="AX690" s="12" t="s">
        <v>74</v>
      </c>
      <c r="AY690" s="133" t="s">
        <v>133</v>
      </c>
    </row>
    <row r="691" spans="2:65" s="1" customFormat="1" ht="24.2" customHeight="1">
      <c r="B691" s="29"/>
      <c r="C691" s="119" t="s">
        <v>1299</v>
      </c>
      <c r="D691" s="119" t="s">
        <v>138</v>
      </c>
      <c r="E691" s="120" t="s">
        <v>1300</v>
      </c>
      <c r="F691" s="121" t="s">
        <v>1301</v>
      </c>
      <c r="G691" s="122" t="s">
        <v>141</v>
      </c>
      <c r="H691" s="123">
        <v>40.18</v>
      </c>
      <c r="I691" s="124"/>
      <c r="J691" s="124">
        <f>ROUND(I691*H691,2)</f>
        <v>0</v>
      </c>
      <c r="K691" s="121" t="s">
        <v>152</v>
      </c>
      <c r="L691" s="29"/>
      <c r="M691" s="125" t="s">
        <v>17</v>
      </c>
      <c r="N691" s="126" t="s">
        <v>37</v>
      </c>
      <c r="O691" s="127">
        <v>0.025</v>
      </c>
      <c r="P691" s="127">
        <f>O691*H691</f>
        <v>1.0045</v>
      </c>
      <c r="Q691" s="127">
        <v>0.00033</v>
      </c>
      <c r="R691" s="127">
        <f>Q691*H691</f>
        <v>0.0132594</v>
      </c>
      <c r="S691" s="127">
        <v>0</v>
      </c>
      <c r="T691" s="128">
        <f>S691*H691</f>
        <v>0</v>
      </c>
      <c r="AR691" s="129" t="s">
        <v>132</v>
      </c>
      <c r="AT691" s="129" t="s">
        <v>138</v>
      </c>
      <c r="AU691" s="129" t="s">
        <v>144</v>
      </c>
      <c r="AY691" s="17" t="s">
        <v>133</v>
      </c>
      <c r="BE691" s="130">
        <f>IF(N691="základní",J691,0)</f>
        <v>0</v>
      </c>
      <c r="BF691" s="130">
        <f>IF(N691="snížená",J691,0)</f>
        <v>0</v>
      </c>
      <c r="BG691" s="130">
        <f>IF(N691="zákl. přenesená",J691,0)</f>
        <v>0</v>
      </c>
      <c r="BH691" s="130">
        <f>IF(N691="sníž. přenesená",J691,0)</f>
        <v>0</v>
      </c>
      <c r="BI691" s="130">
        <f>IF(N691="nulová",J691,0)</f>
        <v>0</v>
      </c>
      <c r="BJ691" s="17" t="s">
        <v>74</v>
      </c>
      <c r="BK691" s="130">
        <f>ROUND(I691*H691,2)</f>
        <v>0</v>
      </c>
      <c r="BL691" s="17" t="s">
        <v>132</v>
      </c>
      <c r="BM691" s="129" t="s">
        <v>1302</v>
      </c>
    </row>
    <row r="692" spans="2:47" s="1" customFormat="1" ht="12">
      <c r="B692" s="29"/>
      <c r="D692" s="147" t="s">
        <v>172</v>
      </c>
      <c r="F692" s="148" t="s">
        <v>1303</v>
      </c>
      <c r="I692" s="124"/>
      <c r="L692" s="29"/>
      <c r="M692" s="149"/>
      <c r="T692" s="50"/>
      <c r="AT692" s="17" t="s">
        <v>172</v>
      </c>
      <c r="AU692" s="17" t="s">
        <v>144</v>
      </c>
    </row>
    <row r="693" spans="2:51" s="12" customFormat="1" ht="12">
      <c r="B693" s="131"/>
      <c r="D693" s="132" t="s">
        <v>146</v>
      </c>
      <c r="E693" s="133" t="s">
        <v>17</v>
      </c>
      <c r="F693" s="134" t="s">
        <v>1304</v>
      </c>
      <c r="H693" s="135">
        <v>40.18</v>
      </c>
      <c r="I693" s="124"/>
      <c r="L693" s="131"/>
      <c r="M693" s="136"/>
      <c r="T693" s="137"/>
      <c r="AT693" s="133" t="s">
        <v>146</v>
      </c>
      <c r="AU693" s="133" t="s">
        <v>144</v>
      </c>
      <c r="AV693" s="12" t="s">
        <v>76</v>
      </c>
      <c r="AW693" s="12" t="s">
        <v>28</v>
      </c>
      <c r="AX693" s="12" t="s">
        <v>74</v>
      </c>
      <c r="AY693" s="133" t="s">
        <v>133</v>
      </c>
    </row>
    <row r="694" spans="2:65" s="1" customFormat="1" ht="37.9" customHeight="1">
      <c r="B694" s="29"/>
      <c r="C694" s="119" t="s">
        <v>1305</v>
      </c>
      <c r="D694" s="119" t="s">
        <v>138</v>
      </c>
      <c r="E694" s="120" t="s">
        <v>1306</v>
      </c>
      <c r="F694" s="121" t="s">
        <v>1307</v>
      </c>
      <c r="G694" s="122" t="s">
        <v>273</v>
      </c>
      <c r="H694" s="123">
        <v>1</v>
      </c>
      <c r="I694" s="124"/>
      <c r="J694" s="124">
        <f>ROUND(I694*H694,2)</f>
        <v>0</v>
      </c>
      <c r="K694" s="121" t="s">
        <v>152</v>
      </c>
      <c r="L694" s="29"/>
      <c r="M694" s="125" t="s">
        <v>17</v>
      </c>
      <c r="N694" s="126" t="s">
        <v>37</v>
      </c>
      <c r="O694" s="127">
        <v>0.893</v>
      </c>
      <c r="P694" s="127">
        <f>O694*H694</f>
        <v>0.893</v>
      </c>
      <c r="Q694" s="127">
        <v>0.01777</v>
      </c>
      <c r="R694" s="127">
        <f>Q694*H694</f>
        <v>0.01777</v>
      </c>
      <c r="S694" s="127">
        <v>0</v>
      </c>
      <c r="T694" s="128">
        <f>S694*H694</f>
        <v>0</v>
      </c>
      <c r="AR694" s="129" t="s">
        <v>143</v>
      </c>
      <c r="AT694" s="129" t="s">
        <v>138</v>
      </c>
      <c r="AU694" s="129" t="s">
        <v>144</v>
      </c>
      <c r="AY694" s="17" t="s">
        <v>133</v>
      </c>
      <c r="BE694" s="130">
        <f>IF(N694="základní",J694,0)</f>
        <v>0</v>
      </c>
      <c r="BF694" s="130">
        <f>IF(N694="snížená",J694,0)</f>
        <v>0</v>
      </c>
      <c r="BG694" s="130">
        <f>IF(N694="zákl. přenesená",J694,0)</f>
        <v>0</v>
      </c>
      <c r="BH694" s="130">
        <f>IF(N694="sníž. přenesená",J694,0)</f>
        <v>0</v>
      </c>
      <c r="BI694" s="130">
        <f>IF(N694="nulová",J694,0)</f>
        <v>0</v>
      </c>
      <c r="BJ694" s="17" t="s">
        <v>74</v>
      </c>
      <c r="BK694" s="130">
        <f>ROUND(I694*H694,2)</f>
        <v>0</v>
      </c>
      <c r="BL694" s="17" t="s">
        <v>143</v>
      </c>
      <c r="BM694" s="129" t="s">
        <v>1308</v>
      </c>
    </row>
    <row r="695" spans="2:47" s="1" customFormat="1" ht="12">
      <c r="B695" s="29"/>
      <c r="D695" s="147" t="s">
        <v>172</v>
      </c>
      <c r="F695" s="148" t="s">
        <v>1309</v>
      </c>
      <c r="I695" s="124"/>
      <c r="L695" s="29"/>
      <c r="M695" s="149"/>
      <c r="T695" s="50"/>
      <c r="AT695" s="17" t="s">
        <v>172</v>
      </c>
      <c r="AU695" s="17" t="s">
        <v>144</v>
      </c>
    </row>
    <row r="696" spans="2:65" s="1" customFormat="1" ht="24.2" customHeight="1">
      <c r="B696" s="29"/>
      <c r="C696" s="138" t="s">
        <v>1310</v>
      </c>
      <c r="D696" s="138" t="s">
        <v>148</v>
      </c>
      <c r="E696" s="139" t="s">
        <v>1311</v>
      </c>
      <c r="F696" s="140" t="s">
        <v>1312</v>
      </c>
      <c r="G696" s="141" t="s">
        <v>273</v>
      </c>
      <c r="H696" s="142">
        <v>1</v>
      </c>
      <c r="I696" s="124"/>
      <c r="J696" s="143">
        <f>ROUND(I696*H696,2)</f>
        <v>0</v>
      </c>
      <c r="K696" s="140" t="s">
        <v>152</v>
      </c>
      <c r="L696" s="144"/>
      <c r="M696" s="145" t="s">
        <v>17</v>
      </c>
      <c r="N696" s="146" t="s">
        <v>37</v>
      </c>
      <c r="O696" s="127">
        <v>0</v>
      </c>
      <c r="P696" s="127">
        <f>O696*H696</f>
        <v>0</v>
      </c>
      <c r="Q696" s="127">
        <v>0.01225</v>
      </c>
      <c r="R696" s="127">
        <f>Q696*H696</f>
        <v>0.01225</v>
      </c>
      <c r="S696" s="127">
        <v>0</v>
      </c>
      <c r="T696" s="128">
        <f>S696*H696</f>
        <v>0</v>
      </c>
      <c r="AR696" s="129" t="s">
        <v>153</v>
      </c>
      <c r="AT696" s="129" t="s">
        <v>148</v>
      </c>
      <c r="AU696" s="129" t="s">
        <v>144</v>
      </c>
      <c r="AY696" s="17" t="s">
        <v>133</v>
      </c>
      <c r="BE696" s="130">
        <f>IF(N696="základní",J696,0)</f>
        <v>0</v>
      </c>
      <c r="BF696" s="130">
        <f>IF(N696="snížená",J696,0)</f>
        <v>0</v>
      </c>
      <c r="BG696" s="130">
        <f>IF(N696="zákl. přenesená",J696,0)</f>
        <v>0</v>
      </c>
      <c r="BH696" s="130">
        <f>IF(N696="sníž. přenesená",J696,0)</f>
        <v>0</v>
      </c>
      <c r="BI696" s="130">
        <f>IF(N696="nulová",J696,0)</f>
        <v>0</v>
      </c>
      <c r="BJ696" s="17" t="s">
        <v>74</v>
      </c>
      <c r="BK696" s="130">
        <f>ROUND(I696*H696,2)</f>
        <v>0</v>
      </c>
      <c r="BL696" s="17" t="s">
        <v>143</v>
      </c>
      <c r="BM696" s="129" t="s">
        <v>1313</v>
      </c>
    </row>
    <row r="697" spans="2:63" s="11" customFormat="1" ht="20.85" customHeight="1">
      <c r="B697" s="108"/>
      <c r="D697" s="109" t="s">
        <v>65</v>
      </c>
      <c r="E697" s="117" t="s">
        <v>189</v>
      </c>
      <c r="F697" s="117" t="s">
        <v>1314</v>
      </c>
      <c r="I697" s="124"/>
      <c r="J697" s="118">
        <f>BK697</f>
        <v>0</v>
      </c>
      <c r="L697" s="108"/>
      <c r="M697" s="112"/>
      <c r="P697" s="113">
        <f>SUM(P698:P709)</f>
        <v>15.275865</v>
      </c>
      <c r="R697" s="113">
        <f>SUM(R698:R709)</f>
        <v>2.7997998</v>
      </c>
      <c r="T697" s="114">
        <f>SUM(T698:T709)</f>
        <v>0</v>
      </c>
      <c r="AR697" s="109" t="s">
        <v>74</v>
      </c>
      <c r="AT697" s="115" t="s">
        <v>65</v>
      </c>
      <c r="AU697" s="115" t="s">
        <v>76</v>
      </c>
      <c r="AY697" s="109" t="s">
        <v>133</v>
      </c>
      <c r="BK697" s="116">
        <f>SUM(BK698:BK709)</f>
        <v>0</v>
      </c>
    </row>
    <row r="698" spans="2:65" s="1" customFormat="1" ht="49.15" customHeight="1">
      <c r="B698" s="29"/>
      <c r="C698" s="119" t="s">
        <v>1315</v>
      </c>
      <c r="D698" s="119" t="s">
        <v>138</v>
      </c>
      <c r="E698" s="120" t="s">
        <v>1316</v>
      </c>
      <c r="F698" s="121" t="s">
        <v>1317</v>
      </c>
      <c r="G698" s="122" t="s">
        <v>223</v>
      </c>
      <c r="H698" s="123">
        <v>14.9</v>
      </c>
      <c r="I698" s="124"/>
      <c r="J698" s="124">
        <f>ROUND(I698*H698,2)</f>
        <v>0</v>
      </c>
      <c r="K698" s="121" t="s">
        <v>142</v>
      </c>
      <c r="L698" s="29"/>
      <c r="M698" s="125" t="s">
        <v>17</v>
      </c>
      <c r="N698" s="126" t="s">
        <v>37</v>
      </c>
      <c r="O698" s="127">
        <v>0.216</v>
      </c>
      <c r="P698" s="127">
        <f>O698*H698</f>
        <v>3.2184</v>
      </c>
      <c r="Q698" s="127">
        <v>0.1295</v>
      </c>
      <c r="R698" s="127">
        <f>Q698*H698</f>
        <v>1.92955</v>
      </c>
      <c r="S698" s="127">
        <v>0</v>
      </c>
      <c r="T698" s="128">
        <f>S698*H698</f>
        <v>0</v>
      </c>
      <c r="AR698" s="129" t="s">
        <v>132</v>
      </c>
      <c r="AT698" s="129" t="s">
        <v>138</v>
      </c>
      <c r="AU698" s="129" t="s">
        <v>144</v>
      </c>
      <c r="AY698" s="17" t="s">
        <v>133</v>
      </c>
      <c r="BE698" s="130">
        <f>IF(N698="základní",J698,0)</f>
        <v>0</v>
      </c>
      <c r="BF698" s="130">
        <f>IF(N698="snížená",J698,0)</f>
        <v>0</v>
      </c>
      <c r="BG698" s="130">
        <f>IF(N698="zákl. přenesená",J698,0)</f>
        <v>0</v>
      </c>
      <c r="BH698" s="130">
        <f>IF(N698="sníž. přenesená",J698,0)</f>
        <v>0</v>
      </c>
      <c r="BI698" s="130">
        <f>IF(N698="nulová",J698,0)</f>
        <v>0</v>
      </c>
      <c r="BJ698" s="17" t="s">
        <v>74</v>
      </c>
      <c r="BK698" s="130">
        <f>ROUND(I698*H698,2)</f>
        <v>0</v>
      </c>
      <c r="BL698" s="17" t="s">
        <v>132</v>
      </c>
      <c r="BM698" s="129" t="s">
        <v>1318</v>
      </c>
    </row>
    <row r="699" spans="2:51" s="12" customFormat="1" ht="12">
      <c r="B699" s="131"/>
      <c r="D699" s="132" t="s">
        <v>146</v>
      </c>
      <c r="E699" s="133" t="s">
        <v>17</v>
      </c>
      <c r="F699" s="134" t="s">
        <v>1319</v>
      </c>
      <c r="H699" s="135">
        <v>14.9</v>
      </c>
      <c r="I699" s="124"/>
      <c r="L699" s="131"/>
      <c r="M699" s="136"/>
      <c r="T699" s="137"/>
      <c r="AT699" s="133" t="s">
        <v>146</v>
      </c>
      <c r="AU699" s="133" t="s">
        <v>144</v>
      </c>
      <c r="AV699" s="12" t="s">
        <v>76</v>
      </c>
      <c r="AW699" s="12" t="s">
        <v>28</v>
      </c>
      <c r="AX699" s="12" t="s">
        <v>74</v>
      </c>
      <c r="AY699" s="133" t="s">
        <v>133</v>
      </c>
    </row>
    <row r="700" spans="2:65" s="1" customFormat="1" ht="16.5" customHeight="1">
      <c r="B700" s="29"/>
      <c r="C700" s="138" t="s">
        <v>1320</v>
      </c>
      <c r="D700" s="138" t="s">
        <v>148</v>
      </c>
      <c r="E700" s="139" t="s">
        <v>1321</v>
      </c>
      <c r="F700" s="140" t="s">
        <v>1322</v>
      </c>
      <c r="G700" s="141" t="s">
        <v>223</v>
      </c>
      <c r="H700" s="142">
        <v>15.198</v>
      </c>
      <c r="I700" s="124"/>
      <c r="J700" s="143">
        <f>ROUND(I700*H700,2)</f>
        <v>0</v>
      </c>
      <c r="K700" s="140" t="s">
        <v>152</v>
      </c>
      <c r="L700" s="144"/>
      <c r="M700" s="145" t="s">
        <v>17</v>
      </c>
      <c r="N700" s="146" t="s">
        <v>37</v>
      </c>
      <c r="O700" s="127">
        <v>0</v>
      </c>
      <c r="P700" s="127">
        <f>O700*H700</f>
        <v>0</v>
      </c>
      <c r="Q700" s="127">
        <v>0.05612</v>
      </c>
      <c r="R700" s="127">
        <f>Q700*H700</f>
        <v>0.85291176</v>
      </c>
      <c r="S700" s="127">
        <v>0</v>
      </c>
      <c r="T700" s="128">
        <f>S700*H700</f>
        <v>0</v>
      </c>
      <c r="AR700" s="129" t="s">
        <v>183</v>
      </c>
      <c r="AT700" s="129" t="s">
        <v>148</v>
      </c>
      <c r="AU700" s="129" t="s">
        <v>144</v>
      </c>
      <c r="AY700" s="17" t="s">
        <v>133</v>
      </c>
      <c r="BE700" s="130">
        <f>IF(N700="základní",J700,0)</f>
        <v>0</v>
      </c>
      <c r="BF700" s="130">
        <f>IF(N700="snížená",J700,0)</f>
        <v>0</v>
      </c>
      <c r="BG700" s="130">
        <f>IF(N700="zákl. přenesená",J700,0)</f>
        <v>0</v>
      </c>
      <c r="BH700" s="130">
        <f>IF(N700="sníž. přenesená",J700,0)</f>
        <v>0</v>
      </c>
      <c r="BI700" s="130">
        <f>IF(N700="nulová",J700,0)</f>
        <v>0</v>
      </c>
      <c r="BJ700" s="17" t="s">
        <v>74</v>
      </c>
      <c r="BK700" s="130">
        <f>ROUND(I700*H700,2)</f>
        <v>0</v>
      </c>
      <c r="BL700" s="17" t="s">
        <v>132</v>
      </c>
      <c r="BM700" s="129" t="s">
        <v>1323</v>
      </c>
    </row>
    <row r="701" spans="2:51" s="12" customFormat="1" ht="12">
      <c r="B701" s="131"/>
      <c r="D701" s="132" t="s">
        <v>146</v>
      </c>
      <c r="F701" s="134" t="s">
        <v>1324</v>
      </c>
      <c r="H701" s="135">
        <v>15.198</v>
      </c>
      <c r="I701" s="124"/>
      <c r="L701" s="131"/>
      <c r="M701" s="136"/>
      <c r="T701" s="137"/>
      <c r="AT701" s="133" t="s">
        <v>146</v>
      </c>
      <c r="AU701" s="133" t="s">
        <v>144</v>
      </c>
      <c r="AV701" s="12" t="s">
        <v>76</v>
      </c>
      <c r="AW701" s="12" t="s">
        <v>4</v>
      </c>
      <c r="AX701" s="12" t="s">
        <v>74</v>
      </c>
      <c r="AY701" s="133" t="s">
        <v>133</v>
      </c>
    </row>
    <row r="702" spans="2:65" s="1" customFormat="1" ht="37.9" customHeight="1">
      <c r="B702" s="29"/>
      <c r="C702" s="119" t="s">
        <v>1325</v>
      </c>
      <c r="D702" s="119" t="s">
        <v>138</v>
      </c>
      <c r="E702" s="120" t="s">
        <v>1326</v>
      </c>
      <c r="F702" s="121" t="s">
        <v>1327</v>
      </c>
      <c r="G702" s="122" t="s">
        <v>141</v>
      </c>
      <c r="H702" s="123">
        <v>61.283</v>
      </c>
      <c r="I702" s="124"/>
      <c r="J702" s="124">
        <f>ROUND(I702*H702,2)</f>
        <v>0</v>
      </c>
      <c r="K702" s="121" t="s">
        <v>142</v>
      </c>
      <c r="L702" s="29"/>
      <c r="M702" s="125" t="s">
        <v>17</v>
      </c>
      <c r="N702" s="126" t="s">
        <v>37</v>
      </c>
      <c r="O702" s="127">
        <v>0.105</v>
      </c>
      <c r="P702" s="127">
        <f>O702*H702</f>
        <v>6.434715</v>
      </c>
      <c r="Q702" s="127">
        <v>0.00013</v>
      </c>
      <c r="R702" s="127">
        <f>Q702*H702</f>
        <v>0.00796679</v>
      </c>
      <c r="S702" s="127">
        <v>0</v>
      </c>
      <c r="T702" s="128">
        <f>S702*H702</f>
        <v>0</v>
      </c>
      <c r="AR702" s="129" t="s">
        <v>268</v>
      </c>
      <c r="AT702" s="129" t="s">
        <v>138</v>
      </c>
      <c r="AU702" s="129" t="s">
        <v>144</v>
      </c>
      <c r="AY702" s="17" t="s">
        <v>133</v>
      </c>
      <c r="BE702" s="130">
        <f>IF(N702="základní",J702,0)</f>
        <v>0</v>
      </c>
      <c r="BF702" s="130">
        <f>IF(N702="snížená",J702,0)</f>
        <v>0</v>
      </c>
      <c r="BG702" s="130">
        <f>IF(N702="zákl. přenesená",J702,0)</f>
        <v>0</v>
      </c>
      <c r="BH702" s="130">
        <f>IF(N702="sníž. přenesená",J702,0)</f>
        <v>0</v>
      </c>
      <c r="BI702" s="130">
        <f>IF(N702="nulová",J702,0)</f>
        <v>0</v>
      </c>
      <c r="BJ702" s="17" t="s">
        <v>74</v>
      </c>
      <c r="BK702" s="130">
        <f>ROUND(I702*H702,2)</f>
        <v>0</v>
      </c>
      <c r="BL702" s="17" t="s">
        <v>268</v>
      </c>
      <c r="BM702" s="129" t="s">
        <v>1328</v>
      </c>
    </row>
    <row r="703" spans="2:47" s="1" customFormat="1" ht="19.5">
      <c r="B703" s="29"/>
      <c r="D703" s="132" t="s">
        <v>389</v>
      </c>
      <c r="F703" s="155" t="s">
        <v>1329</v>
      </c>
      <c r="I703" s="124"/>
      <c r="L703" s="29"/>
      <c r="M703" s="149"/>
      <c r="T703" s="50"/>
      <c r="AT703" s="17" t="s">
        <v>389</v>
      </c>
      <c r="AU703" s="17" t="s">
        <v>144</v>
      </c>
    </row>
    <row r="704" spans="2:51" s="12" customFormat="1" ht="12">
      <c r="B704" s="131"/>
      <c r="D704" s="132" t="s">
        <v>146</v>
      </c>
      <c r="E704" s="133" t="s">
        <v>17</v>
      </c>
      <c r="F704" s="134" t="s">
        <v>899</v>
      </c>
      <c r="H704" s="135">
        <v>40.283</v>
      </c>
      <c r="I704" s="124"/>
      <c r="L704" s="131"/>
      <c r="M704" s="136"/>
      <c r="T704" s="137"/>
      <c r="AT704" s="133" t="s">
        <v>146</v>
      </c>
      <c r="AU704" s="133" t="s">
        <v>144</v>
      </c>
      <c r="AV704" s="12" t="s">
        <v>76</v>
      </c>
      <c r="AW704" s="12" t="s">
        <v>28</v>
      </c>
      <c r="AX704" s="12" t="s">
        <v>66</v>
      </c>
      <c r="AY704" s="133" t="s">
        <v>133</v>
      </c>
    </row>
    <row r="705" spans="2:51" s="12" customFormat="1" ht="12">
      <c r="B705" s="131"/>
      <c r="D705" s="132" t="s">
        <v>146</v>
      </c>
      <c r="E705" s="133" t="s">
        <v>17</v>
      </c>
      <c r="F705" s="134" t="s">
        <v>1330</v>
      </c>
      <c r="H705" s="135">
        <v>21</v>
      </c>
      <c r="I705" s="124"/>
      <c r="L705" s="131"/>
      <c r="M705" s="136"/>
      <c r="T705" s="137"/>
      <c r="AT705" s="133" t="s">
        <v>146</v>
      </c>
      <c r="AU705" s="133" t="s">
        <v>144</v>
      </c>
      <c r="AV705" s="12" t="s">
        <v>76</v>
      </c>
      <c r="AW705" s="12" t="s">
        <v>28</v>
      </c>
      <c r="AX705" s="12" t="s">
        <v>66</v>
      </c>
      <c r="AY705" s="133" t="s">
        <v>133</v>
      </c>
    </row>
    <row r="706" spans="2:51" s="14" customFormat="1" ht="12">
      <c r="B706" s="156"/>
      <c r="D706" s="132" t="s">
        <v>146</v>
      </c>
      <c r="E706" s="157" t="s">
        <v>17</v>
      </c>
      <c r="F706" s="158" t="s">
        <v>569</v>
      </c>
      <c r="H706" s="159">
        <v>61.283</v>
      </c>
      <c r="I706" s="124"/>
      <c r="L706" s="156"/>
      <c r="M706" s="160"/>
      <c r="T706" s="161"/>
      <c r="AT706" s="157" t="s">
        <v>146</v>
      </c>
      <c r="AU706" s="157" t="s">
        <v>144</v>
      </c>
      <c r="AV706" s="14" t="s">
        <v>132</v>
      </c>
      <c r="AW706" s="14" t="s">
        <v>28</v>
      </c>
      <c r="AX706" s="14" t="s">
        <v>74</v>
      </c>
      <c r="AY706" s="157" t="s">
        <v>133</v>
      </c>
    </row>
    <row r="707" spans="2:65" s="1" customFormat="1" ht="37.9" customHeight="1">
      <c r="B707" s="29"/>
      <c r="C707" s="119" t="s">
        <v>1331</v>
      </c>
      <c r="D707" s="119" t="s">
        <v>138</v>
      </c>
      <c r="E707" s="120" t="s">
        <v>1332</v>
      </c>
      <c r="F707" s="121" t="s">
        <v>1333</v>
      </c>
      <c r="G707" s="122" t="s">
        <v>141</v>
      </c>
      <c r="H707" s="123">
        <v>44.625</v>
      </c>
      <c r="I707" s="124"/>
      <c r="J707" s="124">
        <f>ROUND(I707*H707,2)</f>
        <v>0</v>
      </c>
      <c r="K707" s="121" t="s">
        <v>152</v>
      </c>
      <c r="L707" s="29"/>
      <c r="M707" s="125" t="s">
        <v>17</v>
      </c>
      <c r="N707" s="126" t="s">
        <v>37</v>
      </c>
      <c r="O707" s="127">
        <v>0.126</v>
      </c>
      <c r="P707" s="127">
        <f>O707*H707</f>
        <v>5.62275</v>
      </c>
      <c r="Q707" s="127">
        <v>0.00021</v>
      </c>
      <c r="R707" s="127">
        <f>Q707*H707</f>
        <v>0.009371250000000001</v>
      </c>
      <c r="S707" s="127">
        <v>0</v>
      </c>
      <c r="T707" s="128">
        <f>S707*H707</f>
        <v>0</v>
      </c>
      <c r="AR707" s="129" t="s">
        <v>132</v>
      </c>
      <c r="AT707" s="129" t="s">
        <v>138</v>
      </c>
      <c r="AU707" s="129" t="s">
        <v>144</v>
      </c>
      <c r="AY707" s="17" t="s">
        <v>133</v>
      </c>
      <c r="BE707" s="130">
        <f>IF(N707="základní",J707,0)</f>
        <v>0</v>
      </c>
      <c r="BF707" s="130">
        <f>IF(N707="snížená",J707,0)</f>
        <v>0</v>
      </c>
      <c r="BG707" s="130">
        <f>IF(N707="zákl. přenesená",J707,0)</f>
        <v>0</v>
      </c>
      <c r="BH707" s="130">
        <f>IF(N707="sníž. přenesená",J707,0)</f>
        <v>0</v>
      </c>
      <c r="BI707" s="130">
        <f>IF(N707="nulová",J707,0)</f>
        <v>0</v>
      </c>
      <c r="BJ707" s="17" t="s">
        <v>74</v>
      </c>
      <c r="BK707" s="130">
        <f>ROUND(I707*H707,2)</f>
        <v>0</v>
      </c>
      <c r="BL707" s="17" t="s">
        <v>132</v>
      </c>
      <c r="BM707" s="129" t="s">
        <v>1334</v>
      </c>
    </row>
    <row r="708" spans="2:47" s="1" customFormat="1" ht="12">
      <c r="B708" s="29"/>
      <c r="D708" s="147" t="s">
        <v>172</v>
      </c>
      <c r="F708" s="148" t="s">
        <v>1335</v>
      </c>
      <c r="I708" s="124"/>
      <c r="L708" s="29"/>
      <c r="M708" s="149"/>
      <c r="T708" s="50"/>
      <c r="AT708" s="17" t="s">
        <v>172</v>
      </c>
      <c r="AU708" s="17" t="s">
        <v>144</v>
      </c>
    </row>
    <row r="709" spans="2:51" s="12" customFormat="1" ht="12">
      <c r="B709" s="131"/>
      <c r="D709" s="132" t="s">
        <v>146</v>
      </c>
      <c r="E709" s="133" t="s">
        <v>17</v>
      </c>
      <c r="F709" s="134" t="s">
        <v>1336</v>
      </c>
      <c r="H709" s="135">
        <v>44.625</v>
      </c>
      <c r="I709" s="124"/>
      <c r="L709" s="131"/>
      <c r="M709" s="136"/>
      <c r="T709" s="137"/>
      <c r="AT709" s="133" t="s">
        <v>146</v>
      </c>
      <c r="AU709" s="133" t="s">
        <v>144</v>
      </c>
      <c r="AV709" s="12" t="s">
        <v>76</v>
      </c>
      <c r="AW709" s="12" t="s">
        <v>28</v>
      </c>
      <c r="AX709" s="12" t="s">
        <v>74</v>
      </c>
      <c r="AY709" s="133" t="s">
        <v>133</v>
      </c>
    </row>
    <row r="710" spans="2:63" s="11" customFormat="1" ht="20.85" customHeight="1">
      <c r="B710" s="108"/>
      <c r="D710" s="109" t="s">
        <v>65</v>
      </c>
      <c r="E710" s="117" t="s">
        <v>1337</v>
      </c>
      <c r="F710" s="117" t="s">
        <v>1338</v>
      </c>
      <c r="I710" s="124"/>
      <c r="J710" s="118">
        <f>BK710</f>
        <v>0</v>
      </c>
      <c r="L710" s="108"/>
      <c r="M710" s="112"/>
      <c r="P710" s="113">
        <f>SUM(P711:P712)</f>
        <v>95.236755</v>
      </c>
      <c r="R710" s="113">
        <f>SUM(R711:R712)</f>
        <v>0</v>
      </c>
      <c r="T710" s="114">
        <f>SUM(T711:T712)</f>
        <v>0</v>
      </c>
      <c r="AR710" s="109" t="s">
        <v>74</v>
      </c>
      <c r="AT710" s="115" t="s">
        <v>65</v>
      </c>
      <c r="AU710" s="115" t="s">
        <v>76</v>
      </c>
      <c r="AY710" s="109" t="s">
        <v>133</v>
      </c>
      <c r="BK710" s="116">
        <f>SUM(BK711:BK712)</f>
        <v>0</v>
      </c>
    </row>
    <row r="711" spans="2:65" s="1" customFormat="1" ht="55.5" customHeight="1">
      <c r="B711" s="29"/>
      <c r="C711" s="119" t="s">
        <v>1339</v>
      </c>
      <c r="D711" s="119" t="s">
        <v>138</v>
      </c>
      <c r="E711" s="120" t="s">
        <v>1340</v>
      </c>
      <c r="F711" s="121" t="s">
        <v>1341</v>
      </c>
      <c r="G711" s="122" t="s">
        <v>151</v>
      </c>
      <c r="H711" s="123">
        <v>114.605</v>
      </c>
      <c r="I711" s="124"/>
      <c r="J711" s="124">
        <f>ROUND(I711*H711,2)</f>
        <v>0</v>
      </c>
      <c r="K711" s="121" t="s">
        <v>152</v>
      </c>
      <c r="L711" s="29"/>
      <c r="M711" s="125" t="s">
        <v>17</v>
      </c>
      <c r="N711" s="126" t="s">
        <v>37</v>
      </c>
      <c r="O711" s="127">
        <v>0.831</v>
      </c>
      <c r="P711" s="127">
        <f>O711*H711</f>
        <v>95.236755</v>
      </c>
      <c r="Q711" s="127">
        <v>0</v>
      </c>
      <c r="R711" s="127">
        <f>Q711*H711</f>
        <v>0</v>
      </c>
      <c r="S711" s="127">
        <v>0</v>
      </c>
      <c r="T711" s="128">
        <f>S711*H711</f>
        <v>0</v>
      </c>
      <c r="AR711" s="129" t="s">
        <v>132</v>
      </c>
      <c r="AT711" s="129" t="s">
        <v>138</v>
      </c>
      <c r="AU711" s="129" t="s">
        <v>144</v>
      </c>
      <c r="AY711" s="17" t="s">
        <v>133</v>
      </c>
      <c r="BE711" s="130">
        <f>IF(N711="základní",J711,0)</f>
        <v>0</v>
      </c>
      <c r="BF711" s="130">
        <f>IF(N711="snížená",J711,0)</f>
        <v>0</v>
      </c>
      <c r="BG711" s="130">
        <f>IF(N711="zákl. přenesená",J711,0)</f>
        <v>0</v>
      </c>
      <c r="BH711" s="130">
        <f>IF(N711="sníž. přenesená",J711,0)</f>
        <v>0</v>
      </c>
      <c r="BI711" s="130">
        <f>IF(N711="nulová",J711,0)</f>
        <v>0</v>
      </c>
      <c r="BJ711" s="17" t="s">
        <v>74</v>
      </c>
      <c r="BK711" s="130">
        <f>ROUND(I711*H711,2)</f>
        <v>0</v>
      </c>
      <c r="BL711" s="17" t="s">
        <v>132</v>
      </c>
      <c r="BM711" s="129" t="s">
        <v>1342</v>
      </c>
    </row>
    <row r="712" spans="2:47" s="1" customFormat="1" ht="12">
      <c r="B712" s="29"/>
      <c r="D712" s="147" t="s">
        <v>172</v>
      </c>
      <c r="F712" s="148" t="s">
        <v>1343</v>
      </c>
      <c r="I712" s="124"/>
      <c r="L712" s="29"/>
      <c r="M712" s="149"/>
      <c r="T712" s="50"/>
      <c r="AT712" s="17" t="s">
        <v>172</v>
      </c>
      <c r="AU712" s="17" t="s">
        <v>144</v>
      </c>
    </row>
    <row r="713" spans="2:63" s="11" customFormat="1" ht="25.9" customHeight="1">
      <c r="B713" s="108"/>
      <c r="D713" s="109" t="s">
        <v>65</v>
      </c>
      <c r="E713" s="110" t="s">
        <v>1344</v>
      </c>
      <c r="F713" s="110" t="s">
        <v>1345</v>
      </c>
      <c r="I713" s="124"/>
      <c r="J713" s="111">
        <f>BK713</f>
        <v>0</v>
      </c>
      <c r="L713" s="108"/>
      <c r="M713" s="112"/>
      <c r="P713" s="113">
        <f>P714+P716</f>
        <v>0</v>
      </c>
      <c r="R713" s="113">
        <f>R714+R716</f>
        <v>0</v>
      </c>
      <c r="T713" s="114">
        <f>T714+T716</f>
        <v>0</v>
      </c>
      <c r="AR713" s="109" t="s">
        <v>164</v>
      </c>
      <c r="AT713" s="115" t="s">
        <v>65</v>
      </c>
      <c r="AU713" s="115" t="s">
        <v>66</v>
      </c>
      <c r="AY713" s="109" t="s">
        <v>133</v>
      </c>
      <c r="BK713" s="116">
        <f>BK714+BK716</f>
        <v>0</v>
      </c>
    </row>
    <row r="714" spans="2:63" s="11" customFormat="1" ht="22.9" customHeight="1">
      <c r="B714" s="108"/>
      <c r="D714" s="109" t="s">
        <v>65</v>
      </c>
      <c r="E714" s="117" t="s">
        <v>1346</v>
      </c>
      <c r="F714" s="117" t="s">
        <v>1347</v>
      </c>
      <c r="I714" s="124"/>
      <c r="J714" s="118">
        <f>BK714</f>
        <v>0</v>
      </c>
      <c r="L714" s="108"/>
      <c r="M714" s="112"/>
      <c r="P714" s="113">
        <f>P715</f>
        <v>0</v>
      </c>
      <c r="R714" s="113">
        <f>R715</f>
        <v>0</v>
      </c>
      <c r="T714" s="114">
        <f>T715</f>
        <v>0</v>
      </c>
      <c r="AR714" s="109" t="s">
        <v>164</v>
      </c>
      <c r="AT714" s="115" t="s">
        <v>65</v>
      </c>
      <c r="AU714" s="115" t="s">
        <v>74</v>
      </c>
      <c r="AY714" s="109" t="s">
        <v>133</v>
      </c>
      <c r="BK714" s="116">
        <f>BK715</f>
        <v>0</v>
      </c>
    </row>
    <row r="715" spans="2:65" s="1" customFormat="1" ht="16.5" customHeight="1">
      <c r="B715" s="29"/>
      <c r="C715" s="119" t="s">
        <v>1348</v>
      </c>
      <c r="D715" s="119" t="s">
        <v>138</v>
      </c>
      <c r="E715" s="120" t="s">
        <v>1349</v>
      </c>
      <c r="F715" s="121" t="s">
        <v>1347</v>
      </c>
      <c r="G715" s="122" t="s">
        <v>1350</v>
      </c>
      <c r="H715" s="123">
        <v>1</v>
      </c>
      <c r="I715" s="124"/>
      <c r="J715" s="124">
        <f>ROUND(I715*H715,2)</f>
        <v>0</v>
      </c>
      <c r="K715" s="121" t="s">
        <v>142</v>
      </c>
      <c r="L715" s="29"/>
      <c r="M715" s="125" t="s">
        <v>17</v>
      </c>
      <c r="N715" s="126" t="s">
        <v>37</v>
      </c>
      <c r="O715" s="127">
        <v>0</v>
      </c>
      <c r="P715" s="127">
        <f>O715*H715</f>
        <v>0</v>
      </c>
      <c r="Q715" s="127">
        <v>0</v>
      </c>
      <c r="R715" s="127">
        <f>Q715*H715</f>
        <v>0</v>
      </c>
      <c r="S715" s="127">
        <v>0</v>
      </c>
      <c r="T715" s="128">
        <f>S715*H715</f>
        <v>0</v>
      </c>
      <c r="AR715" s="129" t="s">
        <v>1351</v>
      </c>
      <c r="AT715" s="129" t="s">
        <v>138</v>
      </c>
      <c r="AU715" s="129" t="s">
        <v>76</v>
      </c>
      <c r="AY715" s="17" t="s">
        <v>133</v>
      </c>
      <c r="BE715" s="130">
        <f>IF(N715="základní",J715,0)</f>
        <v>0</v>
      </c>
      <c r="BF715" s="130">
        <f>IF(N715="snížená",J715,0)</f>
        <v>0</v>
      </c>
      <c r="BG715" s="130">
        <f>IF(N715="zákl. přenesená",J715,0)</f>
        <v>0</v>
      </c>
      <c r="BH715" s="130">
        <f>IF(N715="sníž. přenesená",J715,0)</f>
        <v>0</v>
      </c>
      <c r="BI715" s="130">
        <f>IF(N715="nulová",J715,0)</f>
        <v>0</v>
      </c>
      <c r="BJ715" s="17" t="s">
        <v>74</v>
      </c>
      <c r="BK715" s="130">
        <f>ROUND(I715*H715,2)</f>
        <v>0</v>
      </c>
      <c r="BL715" s="17" t="s">
        <v>1351</v>
      </c>
      <c r="BM715" s="129" t="s">
        <v>1352</v>
      </c>
    </row>
    <row r="716" spans="2:63" s="11" customFormat="1" ht="22.9" customHeight="1">
      <c r="B716" s="108"/>
      <c r="D716" s="109" t="s">
        <v>65</v>
      </c>
      <c r="E716" s="117" t="s">
        <v>1353</v>
      </c>
      <c r="F716" s="117" t="s">
        <v>1354</v>
      </c>
      <c r="I716" s="124"/>
      <c r="J716" s="118">
        <f>BK716</f>
        <v>0</v>
      </c>
      <c r="L716" s="108"/>
      <c r="M716" s="112"/>
      <c r="P716" s="113">
        <f>SUM(P717:P718)</f>
        <v>0</v>
      </c>
      <c r="R716" s="113">
        <f>SUM(R717:R718)</f>
        <v>0</v>
      </c>
      <c r="T716" s="114">
        <f>SUM(T717:T718)</f>
        <v>0</v>
      </c>
      <c r="AR716" s="109" t="s">
        <v>164</v>
      </c>
      <c r="AT716" s="115" t="s">
        <v>65</v>
      </c>
      <c r="AU716" s="115" t="s">
        <v>74</v>
      </c>
      <c r="AY716" s="109" t="s">
        <v>133</v>
      </c>
      <c r="BK716" s="116">
        <f>SUM(BK717:BK718)</f>
        <v>0</v>
      </c>
    </row>
    <row r="717" spans="2:65" s="1" customFormat="1" ht="16.5" customHeight="1">
      <c r="B717" s="29"/>
      <c r="C717" s="119" t="s">
        <v>1355</v>
      </c>
      <c r="D717" s="119" t="s">
        <v>138</v>
      </c>
      <c r="E717" s="120" t="s">
        <v>1356</v>
      </c>
      <c r="F717" s="121" t="s">
        <v>1354</v>
      </c>
      <c r="G717" s="122" t="s">
        <v>1350</v>
      </c>
      <c r="H717" s="123">
        <v>1</v>
      </c>
      <c r="I717" s="124"/>
      <c r="J717" s="124">
        <f>ROUND(I717*H717,2)</f>
        <v>0</v>
      </c>
      <c r="K717" s="121" t="s">
        <v>17</v>
      </c>
      <c r="L717" s="29"/>
      <c r="M717" s="125" t="s">
        <v>17</v>
      </c>
      <c r="N717" s="126" t="s">
        <v>37</v>
      </c>
      <c r="O717" s="127">
        <v>0</v>
      </c>
      <c r="P717" s="127">
        <f>O717*H717</f>
        <v>0</v>
      </c>
      <c r="Q717" s="127">
        <v>0</v>
      </c>
      <c r="R717" s="127">
        <f>Q717*H717</f>
        <v>0</v>
      </c>
      <c r="S717" s="127">
        <v>0</v>
      </c>
      <c r="T717" s="128">
        <f>S717*H717</f>
        <v>0</v>
      </c>
      <c r="AR717" s="129" t="s">
        <v>1351</v>
      </c>
      <c r="AT717" s="129" t="s">
        <v>138</v>
      </c>
      <c r="AU717" s="129" t="s">
        <v>76</v>
      </c>
      <c r="AY717" s="17" t="s">
        <v>133</v>
      </c>
      <c r="BE717" s="130">
        <f>IF(N717="základní",J717,0)</f>
        <v>0</v>
      </c>
      <c r="BF717" s="130">
        <f>IF(N717="snížená",J717,0)</f>
        <v>0</v>
      </c>
      <c r="BG717" s="130">
        <f>IF(N717="zákl. přenesená",J717,0)</f>
        <v>0</v>
      </c>
      <c r="BH717" s="130">
        <f>IF(N717="sníž. přenesená",J717,0)</f>
        <v>0</v>
      </c>
      <c r="BI717" s="130">
        <f>IF(N717="nulová",J717,0)</f>
        <v>0</v>
      </c>
      <c r="BJ717" s="17" t="s">
        <v>74</v>
      </c>
      <c r="BK717" s="130">
        <f>ROUND(I717*H717,2)</f>
        <v>0</v>
      </c>
      <c r="BL717" s="17" t="s">
        <v>1351</v>
      </c>
      <c r="BM717" s="129" t="s">
        <v>1357</v>
      </c>
    </row>
    <row r="718" spans="2:47" s="1" customFormat="1" ht="29.25">
      <c r="B718" s="29"/>
      <c r="D718" s="132" t="s">
        <v>389</v>
      </c>
      <c r="F718" s="155" t="s">
        <v>1358</v>
      </c>
      <c r="L718" s="29"/>
      <c r="M718" s="168"/>
      <c r="N718" s="169"/>
      <c r="O718" s="169"/>
      <c r="P718" s="169"/>
      <c r="Q718" s="169"/>
      <c r="R718" s="169"/>
      <c r="S718" s="169"/>
      <c r="T718" s="170"/>
      <c r="AT718" s="17" t="s">
        <v>389</v>
      </c>
      <c r="AU718" s="17" t="s">
        <v>76</v>
      </c>
    </row>
    <row r="719" spans="2:12" s="1" customFormat="1" ht="6.95" customHeight="1">
      <c r="B719" s="38"/>
      <c r="C719" s="39"/>
      <c r="D719" s="39"/>
      <c r="E719" s="39"/>
      <c r="F719" s="39"/>
      <c r="G719" s="39"/>
      <c r="H719" s="39"/>
      <c r="I719" s="39"/>
      <c r="J719" s="39"/>
      <c r="K719" s="39"/>
      <c r="L719" s="29"/>
    </row>
  </sheetData>
  <sheetProtection algorithmName="SHA-512" hashValue="bKCDzONoexKpcRVY9phbwcMGVJvvXr1HCXxgLI1iM7o9WYYhYlRyP+ELmlBXqTwHk8JjyGvih20T39wjboE+pw==" saltValue="54sraufbM7p4rVRzrpaY7A==" spinCount="100000" sheet="1" objects="1" scenarios="1"/>
  <protectedRanges>
    <protectedRange sqref="I115:I717" name="Oblast1"/>
  </protectedRanges>
  <autoFilter ref="C110:K718"/>
  <mergeCells count="9">
    <mergeCell ref="E50:H50"/>
    <mergeCell ref="E101:H101"/>
    <mergeCell ref="E103:H103"/>
    <mergeCell ref="L2:V2"/>
    <mergeCell ref="E7:H7"/>
    <mergeCell ref="E9:H9"/>
    <mergeCell ref="E18:H18"/>
    <mergeCell ref="E27:H27"/>
    <mergeCell ref="E48:H48"/>
  </mergeCells>
  <hyperlinks>
    <hyperlink ref="F126" r:id="rId1" display="https://podminky.urs.cz/item/CS_URS_2023_01/711193121"/>
    <hyperlink ref="F130" r:id="rId2" display="https://podminky.urs.cz/item/CS_URS_2023_01/998711101"/>
    <hyperlink ref="F133" r:id="rId3" display="https://podminky.urs.cz/item/CS_URS_2023_01/712331101"/>
    <hyperlink ref="F140" r:id="rId4" display="https://podminky.urs.cz/item/CS_URS_2023_01/713111131"/>
    <hyperlink ref="F149" r:id="rId5" display="https://podminky.urs.cz/item/CS_URS_2023_01/713121211"/>
    <hyperlink ref="F154" r:id="rId6" display="https://podminky.urs.cz/item/CS_URS_2023_01/713131143"/>
    <hyperlink ref="F160" r:id="rId7" display="https://podminky.urs.cz/item/CS_URS_2023_01/721173315"/>
    <hyperlink ref="F164" r:id="rId8" display="https://podminky.urs.cz/item/CS_URS_2023_01/721173317"/>
    <hyperlink ref="F171" r:id="rId9" display="https://podminky.urs.cz/item/CS_URS_2023_01/721211422"/>
    <hyperlink ref="F173" r:id="rId10" display="https://podminky.urs.cz/item/CS_URS_2023_01/721219128"/>
    <hyperlink ref="F177" r:id="rId11" display="https://podminky.urs.cz/item/CS_URS_2023_01/998721101"/>
    <hyperlink ref="F180" r:id="rId12" display="https://podminky.urs.cz/item/CS_URS_2023_01/722174001"/>
    <hyperlink ref="F184" r:id="rId13" display="https://podminky.urs.cz/item/CS_URS_2023_01/722174062"/>
    <hyperlink ref="F188" r:id="rId14" display="https://podminky.urs.cz/item/CS_URS_2023_01/722231211"/>
    <hyperlink ref="F191" r:id="rId15" display="https://podminky.urs.cz/item/CS_URS_2023_01/998722101"/>
    <hyperlink ref="F194" r:id="rId16" display="https://podminky.urs.cz/item/CS_URS_2023_01/725211603"/>
    <hyperlink ref="F196" r:id="rId17" display="https://podminky.urs.cz/item/CS_URS_2023_01/725319111"/>
    <hyperlink ref="F199" r:id="rId18" display="https://podminky.urs.cz/item/CS_URS_2023_01/725811116"/>
    <hyperlink ref="F201" r:id="rId19" display="https://podminky.urs.cz/item/CS_URS_2023_01/725821312"/>
    <hyperlink ref="F203" r:id="rId20" display="https://podminky.urs.cz/item/CS_URS_2023_01/725822611"/>
    <hyperlink ref="F205" r:id="rId21" display="https://podminky.urs.cz/item/CS_URS_2023_01/725841312"/>
    <hyperlink ref="F207" r:id="rId22" display="https://podminky.urs.cz/item/CS_URS_2023_01/725980122"/>
    <hyperlink ref="F209" r:id="rId23" display="https://podminky.urs.cz/item/CS_URS_2023_01/998725101"/>
    <hyperlink ref="F212" r:id="rId24" display="https://podminky.urs.cz/item/CS_URS_2023_01/726111031"/>
    <hyperlink ref="F215" r:id="rId25" display="https://podminky.urs.cz/item/CS_URS_2023_01/998726111"/>
    <hyperlink ref="F218" r:id="rId26" display="https://podminky.urs.cz/item/CS_URS_2023_01/735164231"/>
    <hyperlink ref="F220" r:id="rId27" display="https://podminky.urs.cz/item/CS_URS_2023_01/735411102"/>
    <hyperlink ref="F224" r:id="rId28" display="https://podminky.urs.cz/item/CS_URS_2023_01/741122001"/>
    <hyperlink ref="F228" r:id="rId29" display="https://podminky.urs.cz/item/CS_URS_2023_01/741122131"/>
    <hyperlink ref="F233" r:id="rId30" display="https://podminky.urs.cz/item/CS_URS_2023_01/741122143"/>
    <hyperlink ref="F243" r:id="rId31" display="https://podminky.urs.cz/item/CS_URS_2023_01/741310042"/>
    <hyperlink ref="F246" r:id="rId32" display="https://podminky.urs.cz/item/CS_URS_2023_01/741311004"/>
    <hyperlink ref="F249" r:id="rId33" display="https://podminky.urs.cz/item/CS_URS_2023_01/741313041"/>
    <hyperlink ref="F252" r:id="rId34" display="https://podminky.urs.cz/item/CS_URS_2023_01/741370002"/>
    <hyperlink ref="F257" r:id="rId35" display="https://podminky.urs.cz/item/CS_URS_2023_01/741374031"/>
    <hyperlink ref="F260" r:id="rId36" display="https://podminky.urs.cz/item/CS_URS_2023_01/741410022"/>
    <hyperlink ref="F267" r:id="rId37" display="https://podminky.urs.cz/item/CS_URS_2023_01/751398012"/>
    <hyperlink ref="F270" r:id="rId38" display="https://podminky.urs.cz/item/CS_URS_2023_01/998751101"/>
    <hyperlink ref="F287" r:id="rId39" display="https://podminky.urs.cz/item/CS_URS_2023_01/762085112"/>
    <hyperlink ref="F290" r:id="rId40" display="https://podminky.urs.cz/item/CS_URS_2023_01/762085113"/>
    <hyperlink ref="F293" r:id="rId41" display="https://podminky.urs.cz/item/CS_URS_2023_01/762332131"/>
    <hyperlink ref="F301" r:id="rId42" display="https://podminky.urs.cz/item/CS_URS_2023_01/762332132"/>
    <hyperlink ref="F318" r:id="rId43" display="https://podminky.urs.cz/item/CS_URS_2023_01/762332133"/>
    <hyperlink ref="F332" r:id="rId44" display="https://podminky.urs.cz/item/CS_URS_2023_01/762332134"/>
    <hyperlink ref="F357" r:id="rId45" display="https://podminky.urs.cz/item/CS_URS_2023_01/998762101"/>
    <hyperlink ref="F360" r:id="rId46" display="https://podminky.urs.cz/item/CS_URS_2023_01/763131411"/>
    <hyperlink ref="F365" r:id="rId47" display="https://podminky.urs.cz/item/CS_URS_2023_01/763411111"/>
    <hyperlink ref="F368" r:id="rId48" display="https://podminky.urs.cz/item/CS_URS_2023_01/763411121"/>
    <hyperlink ref="F370" r:id="rId49" display="https://podminky.urs.cz/item/CS_URS_2023_01/998763100"/>
    <hyperlink ref="F373" r:id="rId50" display="https://podminky.urs.cz/item/CS_URS_2023_01/764011612"/>
    <hyperlink ref="F375" r:id="rId51" display="https://podminky.urs.cz/item/CS_URS_2023_01/764011624"/>
    <hyperlink ref="F377" r:id="rId52" display="https://podminky.urs.cz/item/CS_URS_2023_01/764111641"/>
    <hyperlink ref="F380" r:id="rId53" display="https://podminky.urs.cz/item/CS_URS_2023_01/764216603"/>
    <hyperlink ref="F383" r:id="rId54" display="https://podminky.urs.cz/item/CS_URS_2023_01/764501103"/>
    <hyperlink ref="F387" r:id="rId55" display="https://podminky.urs.cz/item/CS_URS_2023_01/764501104"/>
    <hyperlink ref="F389" r:id="rId56" display="https://podminky.urs.cz/item/CS_URS_2023_01/764501105"/>
    <hyperlink ref="F392" r:id="rId57" display="https://podminky.urs.cz/item/CS_URS_2023_01/764501108"/>
    <hyperlink ref="F395" r:id="rId58" display="https://podminky.urs.cz/item/CS_URS_2023_01/764508131"/>
    <hyperlink ref="F398" r:id="rId59" display="https://podminky.urs.cz/item/CS_URS_2023_01/764508132"/>
    <hyperlink ref="F401" r:id="rId60" display="https://podminky.urs.cz/item/CS_URS_2023_01/764508137"/>
    <hyperlink ref="F406" r:id="rId61" display="https://podminky.urs.cz/item/CS_URS_2023_01/766427112"/>
    <hyperlink ref="F412" r:id="rId62" display="https://podminky.urs.cz/item/CS_URS_2023_01/766622131"/>
    <hyperlink ref="F423" r:id="rId63" display="https://podminky.urs.cz/item/CS_URS_2023_01/766660730"/>
    <hyperlink ref="F426" r:id="rId64" display="https://podminky.urs.cz/item/CS_URS_2023_01/766811116"/>
    <hyperlink ref="F429" r:id="rId65" display="https://podminky.urs.cz/item/CS_URS_2023_01/766811152"/>
    <hyperlink ref="F432" r:id="rId66" display="https://podminky.urs.cz/item/CS_URS_2023_01/766811212"/>
    <hyperlink ref="F436" r:id="rId67" display="https://podminky.urs.cz/item/CS_URS_2023_01/766811421"/>
    <hyperlink ref="F442" r:id="rId68" display="https://podminky.urs.cz/item/CS_URS_2023_01/771121011"/>
    <hyperlink ref="F445" r:id="rId69" display="https://podminky.urs.cz/item/CS_URS_2023_01/771161012"/>
    <hyperlink ref="F448" r:id="rId70" display="https://podminky.urs.cz/item/CS_URS_2023_01/771474111"/>
    <hyperlink ref="F453" r:id="rId71" display="https://podminky.urs.cz/item/CS_URS_2023_01/771574112"/>
    <hyperlink ref="F460" r:id="rId72" display="https://podminky.urs.cz/item/CS_URS_2023_01/771591116"/>
    <hyperlink ref="F462" r:id="rId73" display="https://podminky.urs.cz/item/CS_URS_2023_01/998771101"/>
    <hyperlink ref="F465" r:id="rId74" display="https://podminky.urs.cz/item/CS_URS_2023_01/781121011"/>
    <hyperlink ref="F474" r:id="rId75" display="https://podminky.urs.cz/item/CS_URS_2023_01/781161021"/>
    <hyperlink ref="F479" r:id="rId76" display="https://podminky.urs.cz/item/CS_URS_2023_01/781474115"/>
    <hyperlink ref="F487" r:id="rId77" display="https://podminky.urs.cz/item/CS_URS_2023_01/781491011"/>
    <hyperlink ref="F491" r:id="rId78" display="https://podminky.urs.cz/item/CS_URS_2023_01/781571131"/>
    <hyperlink ref="F494" r:id="rId79" display="https://podminky.urs.cz/item/CS_URS_2023_01/781674113"/>
    <hyperlink ref="F497" r:id="rId80" display="https://podminky.urs.cz/item/CS_URS_2023_01/998781101"/>
    <hyperlink ref="F500" r:id="rId81" display="https://podminky.urs.cz/item/CS_URS_2023_01/783248221"/>
    <hyperlink ref="F515" r:id="rId82" display="https://podminky.urs.cz/item/CS_URS_2023_01/783803130"/>
    <hyperlink ref="F525" r:id="rId83" display="https://podminky.urs.cz/item/CS_URS_2023_01/784185001"/>
    <hyperlink ref="F536" r:id="rId84" display="https://podminky.urs.cz/item/CS_URS_2023_01/784215101"/>
    <hyperlink ref="F543" r:id="rId85" display="https://podminky.urs.cz/item/CS_URS_2023_01/122251101"/>
    <hyperlink ref="F546" r:id="rId86" display="https://podminky.urs.cz/item/CS_URS_2023_01/132151102"/>
    <hyperlink ref="F555" r:id="rId87" display="https://podminky.urs.cz/item/CS_URS_2023_01/133151101"/>
    <hyperlink ref="F558" r:id="rId88" display="https://podminky.urs.cz/item/CS_URS_2023_01/162351103"/>
    <hyperlink ref="F561" r:id="rId89" display="https://podminky.urs.cz/item/CS_URS_2023_01/174151101"/>
    <hyperlink ref="F582" r:id="rId90" display="https://podminky.urs.cz/item/CS_URS_2023_01/271542211"/>
    <hyperlink ref="F587" r:id="rId91" display="https://podminky.urs.cz/item/CS_URS_2023_01/271562211"/>
    <hyperlink ref="F591" r:id="rId92" display="https://podminky.urs.cz/item/CS_URS_2023_01/272313511"/>
    <hyperlink ref="F594" r:id="rId93" display="https://podminky.urs.cz/item/CS_URS_2023_01/273313611"/>
    <hyperlink ref="F608" r:id="rId94" display="https://podminky.urs.cz/item/CS_URS_2023_01/279361821"/>
    <hyperlink ref="F612" r:id="rId95" display="https://podminky.urs.cz/item/CS_URS_2023_01/311272311"/>
    <hyperlink ref="F620" r:id="rId96" display="https://podminky.urs.cz/item/CS_URS_2023_01/317143462"/>
    <hyperlink ref="F622" r:id="rId97" display="https://podminky.urs.cz/item/CS_URS_2023_01/317143463"/>
    <hyperlink ref="F636" r:id="rId98" display="https://podminky.urs.cz/item/CS_URS_2023_01/342291121"/>
    <hyperlink ref="F640" r:id="rId99" display="https://podminky.urs.cz/item/CS_URS_2023_01/417272111"/>
    <hyperlink ref="F644" r:id="rId100" display="https://podminky.urs.cz/item/CS_URS_2023_01/417321515"/>
    <hyperlink ref="F647" r:id="rId101" display="https://podminky.urs.cz/item/CS_URS_2023_01/417352411"/>
    <hyperlink ref="F650" r:id="rId102" display="https://podminky.urs.cz/item/CS_URS_2023_01/417361821"/>
    <hyperlink ref="F663" r:id="rId103" display="https://podminky.urs.cz/item/CS_URS_2023_01/612321121"/>
    <hyperlink ref="F668" r:id="rId104" display="https://podminky.urs.cz/item/CS_URS_2023_01/612321141"/>
    <hyperlink ref="F677" r:id="rId105" display="https://podminky.urs.cz/item/CS_URS_2023_01/621321341"/>
    <hyperlink ref="F680" r:id="rId106" display="https://podminky.urs.cz/item/CS_URS_2023_01/622321341"/>
    <hyperlink ref="F686" r:id="rId107" display="https://podminky.urs.cz/item/CS_URS_2023_01/631311125"/>
    <hyperlink ref="F689" r:id="rId108" display="https://podminky.urs.cz/item/CS_URS_2023_01/631319012"/>
    <hyperlink ref="F692" r:id="rId109" display="https://podminky.urs.cz/item/CS_URS_2023_01/632481215"/>
    <hyperlink ref="F695" r:id="rId110" display="https://podminky.urs.cz/item/CS_URS_2023_01/642942111"/>
    <hyperlink ref="F708" r:id="rId111" display="https://podminky.urs.cz/item/CS_URS_2023_01/949101112"/>
    <hyperlink ref="F712" r:id="rId112" display="https://podminky.urs.cz/item/CS_URS_2023_01/998011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DD4F2615FB5D4F92FF5702EE516CBA" ma:contentTypeVersion="14" ma:contentTypeDescription="Vytvoří nový dokument" ma:contentTypeScope="" ma:versionID="01355a259902302582946b6ad6e4c62f">
  <xsd:schema xmlns:xsd="http://www.w3.org/2001/XMLSchema" xmlns:xs="http://www.w3.org/2001/XMLSchema" xmlns:p="http://schemas.microsoft.com/office/2006/metadata/properties" xmlns:ns2="75a5ac84-ffae-4f69-904f-34fe58abc48e" xmlns:ns3="f08e78ba-7a0e-416a-bcee-7a519529d41c" targetNamespace="http://schemas.microsoft.com/office/2006/metadata/properties" ma:root="true" ma:fieldsID="d638df6c143f94dc882334d5b3a3b5d4" ns2:_="" ns3:_="">
    <xsd:import namespace="75a5ac84-ffae-4f69-904f-34fe58abc48e"/>
    <xsd:import namespace="f08e78ba-7a0e-416a-bcee-7a519529d4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5ac84-ffae-4f69-904f-34fe58abc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e4d1aa97-ce82-46a0-a336-790b7aee387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e78ba-7a0e-416a-bcee-7a519529d41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5ad03f4-e0fd-423d-8913-6bf8930948a8}" ma:internalName="TaxCatchAll" ma:showField="CatchAllData" ma:web="f08e78ba-7a0e-416a-bcee-7a519529d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1BC92F-23D0-462F-ACB5-2EED91C04A80}"/>
</file>

<file path=customXml/itemProps2.xml><?xml version="1.0" encoding="utf-8"?>
<ds:datastoreItem xmlns:ds="http://schemas.openxmlformats.org/officeDocument/2006/customXml" ds:itemID="{396BFDB9-B17A-4819-913A-E9236D8367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>PC</cp:lastModifiedBy>
  <dcterms:created xsi:type="dcterms:W3CDTF">2023-01-26T13:50:25Z</dcterms:created>
  <dcterms:modified xsi:type="dcterms:W3CDTF">2023-03-15T10:28:49Z</dcterms:modified>
  <cp:category/>
  <cp:version/>
  <cp:contentType/>
  <cp:contentStatus/>
</cp:coreProperties>
</file>