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Zbynek\D\Zakázky\Projekty\Domažlice-Zimní stadion\2025\ROZPOČTY\"/>
    </mc:Choice>
  </mc:AlternateContent>
  <xr:revisionPtr revIDLastSave="0" documentId="13_ncr:1_{3844C000-E204-40C7-A8AD-74AA7710D853}" xr6:coauthVersionLast="47" xr6:coauthVersionMax="47" xr10:uidLastSave="{00000000-0000-0000-0000-000000000000}"/>
  <bookViews>
    <workbookView xWindow="-120" yWindow="-120" windowWidth="29040" windowHeight="15720" firstSheet="1" activeTab="3" xr2:uid="{00000000-000D-0000-FFFF-FFFF00000000}"/>
  </bookViews>
  <sheets>
    <sheet name="Pokyny pro vyplnění" sheetId="11" r:id="rId1"/>
    <sheet name="Stavba" sheetId="1" r:id="rId2"/>
    <sheet name="VzorPolozky" sheetId="10" state="hidden" r:id="rId3"/>
    <sheet name="01 01 Pol" sheetId="12" r:id="rId4"/>
    <sheet name="EPS" sheetId="13" r:id="rId5"/>
    <sheet name="NZS" sheetId="14" r:id="rId6"/>
    <sheet name="SILNOPROUD" sheetId="15" r:id="rId7"/>
    <sheet name="SILNOPROUD REKAPITULACE" sheetId="16" r:id="rId8"/>
    <sheet name="EZS" sheetId="17" r:id="rId9"/>
    <sheet name="EZS REKAPITULACE" sheetId="18" r:id="rId10"/>
    <sheet name="ROZŠÍŘENÍ CCTV" sheetId="19" r:id="rId11"/>
    <sheet name="REKAPITULACE ROZŠÍŘENÍ CCTV" sheetId="20" r:id="rId12"/>
    <sheet name="VEŘEJNÉ OSVĚTLENÍ" sheetId="22" r:id="rId13"/>
    <sheet name="REKAPITULACE VEŘEJNÉ OSVĚTLENÍ" sheetId="23" r:id="rId14"/>
    <sheet name="VZDUCHOTECHNIKA" sheetId="26" r:id="rId15"/>
    <sheet name="ÚSTŘEDNÍ VYTÁPĚNÍ" sheetId="28" r:id="rId16"/>
    <sheet name="VNITŘNÍ VYBAVENÍ" sheetId="27" r:id="rId17"/>
  </sheets>
  <externalReferences>
    <externalReference r:id="rId18"/>
    <externalReference r:id="rId19"/>
    <externalReference r:id="rId20"/>
    <externalReference r:id="rId21"/>
    <externalReference r:id="rId22"/>
    <externalReference r:id="rId23"/>
    <externalReference r:id="rId24"/>
  </externalReferences>
  <definedNames>
    <definedName name="_xlnm._FilterDatabase" localSheetId="14" hidden="1">VZDUCHOTECHNIKA!$A$1:$D$82</definedName>
    <definedName name="CelkemDPHVypocet" localSheetId="1">Stavba!$H$42</definedName>
    <definedName name="CenaCelkem">Stavba!$G$29</definedName>
    <definedName name="CenaCelkemBezDPH">Stavba!$G$28</definedName>
    <definedName name="CenaCelkemVypocet" localSheetId="1">Stavba!$I$42</definedName>
    <definedName name="cisloobjektu">Stavba!$D$3</definedName>
    <definedName name="CisloRozpoctu" localSheetId="16">'[6]Krycí list'!$C$2</definedName>
    <definedName name="CisloRozpoctu">'[1]Krycí list'!$C$2</definedName>
    <definedName name="CisloStavby" localSheetId="1">Stavba!$D$2</definedName>
    <definedName name="cislostavby" localSheetId="16">'[6]Krycí list'!$A$7</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 localSheetId="16">[7]Stavba!$G$24</definedName>
    <definedName name="DPHSni">Stavba!$G$24</definedName>
    <definedName name="DPHZakl" localSheetId="16">[7]Stavba!$G$26</definedName>
    <definedName name="DPHZakl">Stavba!$G$26</definedName>
    <definedName name="dpsc" localSheetId="1">Stavba!$D$13</definedName>
    <definedName name="IČO" localSheetId="1">Stavba!$I$11</definedName>
    <definedName name="Mena" localSheetId="16">[7]Stavba!$J$29</definedName>
    <definedName name="Mena">Stavba!$J$29</definedName>
    <definedName name="MistoStavby">Stavba!$D$4</definedName>
    <definedName name="nazevobjektu">Stavba!$E$3</definedName>
    <definedName name="NazevRozpoctu" localSheetId="16">'[6]Krycí list'!$D$2</definedName>
    <definedName name="NazevRozpoctu">'[1]Krycí list'!$D$2</definedName>
    <definedName name="NazevStavby" localSheetId="1">Stavba!$E$2</definedName>
    <definedName name="nazevstavby" localSheetId="16">'[6]Krycí list'!$C$7</definedName>
    <definedName name="nazevstavby">'[1]Krycí list'!$C$7</definedName>
    <definedName name="NazevStavebnihoRozpoctu">Stavba!$E$4</definedName>
    <definedName name="_xlnm.Print_Titles" localSheetId="3">'01 01 Pol'!$1:$7</definedName>
    <definedName name="_xlnm.Print_Titles" localSheetId="8">EZS!$7:$7</definedName>
    <definedName name="_xlnm.Print_Titles" localSheetId="10">'ROZŠÍŘENÍ CCTV'!$7:$7</definedName>
    <definedName name="_xlnm.Print_Titles" localSheetId="6">SILNOPROUD!$7:$7</definedName>
    <definedName name="_xlnm.Print_Titles" localSheetId="12">'VEŘEJNÉ OSVĚTLENÍ'!$7:$7</definedName>
    <definedName name="_xlnm.Print_Titles" localSheetId="14">VZDUCHOTECHNIKA!$4:$4</definedName>
    <definedName name="oadresa">Stavba!$D$6</definedName>
    <definedName name="Objednatel" localSheetId="1">Stavba!$D$5</definedName>
    <definedName name="Objekt" localSheetId="1">Stavba!$B$38</definedName>
    <definedName name="_xlnm.Print_Area" localSheetId="3">'01 01 Pol'!$A$1:$Y$703</definedName>
    <definedName name="_xlnm.Print_Area" localSheetId="9">'EZS REKAPITULACE'!$A:$F</definedName>
    <definedName name="_xlnm.Print_Area" localSheetId="11">'REKAPITULACE ROZŠÍŘENÍ CCTV'!$A:$F</definedName>
    <definedName name="_xlnm.Print_Area" localSheetId="13">'REKAPITULACE VEŘEJNÉ OSVĚTLENÍ'!$A:$F</definedName>
    <definedName name="_xlnm.Print_Area" localSheetId="7">'SILNOPROUD REKAPITULACE'!$A:$F</definedName>
    <definedName name="_xlnm.Print_Area" localSheetId="1">Stavba!$A$1:$J$88</definedName>
    <definedName name="_xlnm.Print_Area" localSheetId="15">'ÚSTŘEDNÍ VYTÁPĚNÍ'!$A$2:$H$131</definedName>
    <definedName name="_xlnm.Print_Area" localSheetId="16">'VNITŘNÍ VYBAVENÍ'!$A$1:$G$2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 localSheetId="16">'[6]Krycí list'!$C$30</definedName>
    <definedName name="SazbaDPH1">'[1]Krycí list'!$C$30</definedName>
    <definedName name="SazbaDPH2" localSheetId="1">Stavba!$E$25</definedName>
    <definedName name="SazbaDPH2" localSheetId="16">'[6]Krycí list'!$C$32</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 localSheetId="16">[7]Stavba!$G$23</definedName>
    <definedName name="ZakladDPHSni">Stavba!$G$23</definedName>
    <definedName name="ZakladDPHSniVypocet" localSheetId="1">Stavba!$F$42</definedName>
    <definedName name="ZakladDPHZakl" localSheetId="16">[7]Stavba!$G$25</definedName>
    <definedName name="ZakladDPHZakl">Stavba!$G$25</definedName>
    <definedName name="ZakladDPHZaklVypocet" localSheetId="1">Stavba!$G$42</definedName>
    <definedName name="ZaObjednatele">Stavba!$G$34</definedName>
    <definedName name="Zaokrouhleni" localSheetId="16">[7]Stavba!$G$27</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26" l="1"/>
  <c r="F69" i="26"/>
  <c r="F70" i="26"/>
  <c r="F71" i="26"/>
  <c r="F72" i="26" s="1"/>
  <c r="F686" i="12" s="1"/>
  <c r="F67" i="26"/>
  <c r="F58" i="26"/>
  <c r="F59" i="26"/>
  <c r="F60" i="26"/>
  <c r="F61" i="26"/>
  <c r="F62" i="26"/>
  <c r="F63" i="26"/>
  <c r="F57" i="26"/>
  <c r="F44" i="26"/>
  <c r="F45" i="26"/>
  <c r="F46" i="26"/>
  <c r="F47" i="26"/>
  <c r="F48" i="26"/>
  <c r="F49" i="26"/>
  <c r="F50" i="26"/>
  <c r="F51" i="26"/>
  <c r="F52" i="26"/>
  <c r="F53" i="26"/>
  <c r="F54" i="26"/>
  <c r="F43" i="26"/>
  <c r="F24" i="26"/>
  <c r="F25" i="26"/>
  <c r="F26" i="26"/>
  <c r="F27" i="26"/>
  <c r="F28" i="26"/>
  <c r="F29" i="26"/>
  <c r="F30" i="26"/>
  <c r="F31" i="26"/>
  <c r="F32" i="26"/>
  <c r="F33" i="26"/>
  <c r="F34" i="26"/>
  <c r="F35" i="26"/>
  <c r="F36" i="26"/>
  <c r="F37" i="26"/>
  <c r="F38" i="26"/>
  <c r="F39" i="26"/>
  <c r="F40" i="26"/>
  <c r="F23" i="26"/>
  <c r="F19" i="26"/>
  <c r="F20" i="26"/>
  <c r="F21" i="26"/>
  <c r="F18" i="26"/>
  <c r="F9" i="26"/>
  <c r="F10" i="26"/>
  <c r="F11" i="26"/>
  <c r="F12" i="26"/>
  <c r="F13" i="26"/>
  <c r="F14" i="26"/>
  <c r="F8" i="26"/>
  <c r="H131" i="28"/>
  <c r="H130" i="28"/>
  <c r="H129" i="28"/>
  <c r="H128" i="28"/>
  <c r="H127" i="28"/>
  <c r="H126" i="28"/>
  <c r="H125" i="28"/>
  <c r="H124" i="28"/>
  <c r="H123" i="28"/>
  <c r="H122" i="28"/>
  <c r="H121" i="28"/>
  <c r="H120" i="28"/>
  <c r="H119" i="28"/>
  <c r="H115" i="28"/>
  <c r="H111" i="28"/>
  <c r="H110" i="28"/>
  <c r="H109" i="28"/>
  <c r="H108" i="28"/>
  <c r="H107" i="28"/>
  <c r="H106" i="28"/>
  <c r="H102" i="28"/>
  <c r="H101" i="28"/>
  <c r="H100" i="28"/>
  <c r="H99" i="28"/>
  <c r="H98" i="28"/>
  <c r="H97" i="28"/>
  <c r="H96" i="28"/>
  <c r="H95" i="28"/>
  <c r="H94" i="28"/>
  <c r="H93" i="28"/>
  <c r="H92"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57" i="28"/>
  <c r="H56" i="28"/>
  <c r="H55" i="28"/>
  <c r="H54" i="28"/>
  <c r="H53" i="28"/>
  <c r="H52" i="28"/>
  <c r="H51" i="28"/>
  <c r="H50" i="28"/>
  <c r="H49" i="28"/>
  <c r="H48" i="28"/>
  <c r="H47" i="28"/>
  <c r="H46" i="28"/>
  <c r="H42" i="28"/>
  <c r="H41" i="28"/>
  <c r="H40" i="28"/>
  <c r="H39" i="28"/>
  <c r="H38" i="28"/>
  <c r="H37" i="28"/>
  <c r="H36" i="28"/>
  <c r="H35" i="28"/>
  <c r="H34" i="28"/>
  <c r="H33" i="28"/>
  <c r="H32" i="28"/>
  <c r="H28" i="28"/>
  <c r="H27" i="28"/>
  <c r="H26" i="28"/>
  <c r="H25" i="28"/>
  <c r="H24" i="28"/>
  <c r="H23" i="28"/>
  <c r="H22" i="28"/>
  <c r="H21" i="28"/>
  <c r="H20" i="28"/>
  <c r="H19" i="28"/>
  <c r="H18" i="28"/>
  <c r="H17" i="28"/>
  <c r="H16" i="28"/>
  <c r="H15" i="28"/>
  <c r="H14" i="28"/>
  <c r="H13" i="28"/>
  <c r="H12" i="28"/>
  <c r="H11" i="28"/>
  <c r="H10" i="28"/>
  <c r="H9" i="28"/>
  <c r="H5" i="28" l="1"/>
  <c r="F547" i="12" s="1"/>
  <c r="F18" i="16"/>
  <c r="F12" i="16"/>
  <c r="F9" i="16"/>
  <c r="F17" i="23"/>
  <c r="F16" i="23"/>
  <c r="F15" i="23"/>
  <c r="F12" i="23"/>
  <c r="F9" i="23"/>
  <c r="G13" i="27"/>
  <c r="G12" i="27"/>
  <c r="G11" i="27"/>
  <c r="G10" i="27"/>
  <c r="G9" i="27"/>
  <c r="G8" i="27"/>
  <c r="G7" i="27"/>
  <c r="G6" i="27"/>
  <c r="G5" i="27"/>
  <c r="G4" i="27"/>
  <c r="G3" i="27"/>
  <c r="G14" i="27" l="1"/>
  <c r="F677" i="12" s="1"/>
  <c r="G23" i="23"/>
  <c r="G22" i="23"/>
  <c r="J21" i="23"/>
  <c r="G18" i="23"/>
  <c r="F13" i="23"/>
  <c r="E13" i="23"/>
  <c r="E14" i="23"/>
  <c r="F14" i="23" s="1"/>
  <c r="E11" i="23"/>
  <c r="F11" i="23" s="1"/>
  <c r="E10" i="23"/>
  <c r="F10" i="23" s="1"/>
  <c r="F19" i="23" s="1"/>
  <c r="G19" i="23" s="1"/>
  <c r="I89" i="22"/>
  <c r="G89" i="22"/>
  <c r="I88" i="22"/>
  <c r="G88" i="22"/>
  <c r="O88" i="22" s="1"/>
  <c r="O87" i="22"/>
  <c r="I87" i="22"/>
  <c r="G87" i="22"/>
  <c r="I86" i="22"/>
  <c r="G86" i="22"/>
  <c r="O86" i="22" s="1"/>
  <c r="I85" i="22"/>
  <c r="G85" i="22"/>
  <c r="I84" i="22"/>
  <c r="I90" i="22" s="1"/>
  <c r="G84" i="22"/>
  <c r="I82" i="22"/>
  <c r="G81" i="22"/>
  <c r="G80" i="22"/>
  <c r="G79" i="22"/>
  <c r="G78" i="22"/>
  <c r="G77" i="22"/>
  <c r="G76" i="22"/>
  <c r="G75" i="22"/>
  <c r="G74" i="22"/>
  <c r="G73" i="22"/>
  <c r="G72" i="22"/>
  <c r="G71" i="22"/>
  <c r="G70" i="22"/>
  <c r="G69" i="22"/>
  <c r="G68" i="22"/>
  <c r="G67" i="22"/>
  <c r="I65" i="22"/>
  <c r="G64" i="22"/>
  <c r="G63" i="22"/>
  <c r="G65" i="22" s="1"/>
  <c r="I61" i="22"/>
  <c r="G60" i="22"/>
  <c r="G59" i="22"/>
  <c r="G58" i="22"/>
  <c r="G57" i="22"/>
  <c r="G56" i="22"/>
  <c r="G55" i="22"/>
  <c r="G54" i="22"/>
  <c r="G53" i="22"/>
  <c r="G52" i="22"/>
  <c r="G51" i="22"/>
  <c r="G50" i="22"/>
  <c r="G49" i="22"/>
  <c r="G48" i="22"/>
  <c r="G47" i="22"/>
  <c r="G46" i="22"/>
  <c r="G45" i="22"/>
  <c r="G44" i="22"/>
  <c r="G43" i="22"/>
  <c r="G61" i="22" s="1"/>
  <c r="I40" i="22"/>
  <c r="G40" i="22"/>
  <c r="I39" i="22"/>
  <c r="G39" i="22"/>
  <c r="I38" i="22"/>
  <c r="G38" i="22"/>
  <c r="I37" i="22"/>
  <c r="G37" i="22"/>
  <c r="I36" i="22"/>
  <c r="G36" i="22"/>
  <c r="I35" i="22"/>
  <c r="G35" i="22"/>
  <c r="I34" i="22"/>
  <c r="I41" i="22" s="1"/>
  <c r="O41" i="22" s="1"/>
  <c r="G34" i="22"/>
  <c r="G41" i="22" s="1"/>
  <c r="N32" i="22"/>
  <c r="N31" i="22"/>
  <c r="I31" i="22"/>
  <c r="G31" i="22"/>
  <c r="I30" i="22"/>
  <c r="G30" i="22"/>
  <c r="I29" i="22"/>
  <c r="G29" i="22"/>
  <c r="N28" i="22"/>
  <c r="I28" i="22"/>
  <c r="G28" i="22"/>
  <c r="N27" i="22"/>
  <c r="I27" i="22"/>
  <c r="G27" i="22"/>
  <c r="N26" i="22"/>
  <c r="I26" i="22"/>
  <c r="G26" i="22"/>
  <c r="I25" i="22"/>
  <c r="G25" i="22"/>
  <c r="I24" i="22"/>
  <c r="G24" i="22"/>
  <c r="N23" i="22"/>
  <c r="I23" i="22"/>
  <c r="G23" i="22"/>
  <c r="I22" i="22"/>
  <c r="G22" i="22"/>
  <c r="N21" i="22"/>
  <c r="I21" i="22"/>
  <c r="G21" i="22"/>
  <c r="N20" i="22"/>
  <c r="I20" i="22"/>
  <c r="G20" i="22"/>
  <c r="N19" i="22"/>
  <c r="I19" i="22"/>
  <c r="I32" i="22" s="1"/>
  <c r="O32" i="22" s="1"/>
  <c r="G19" i="22"/>
  <c r="G32" i="22" s="1"/>
  <c r="G17" i="22"/>
  <c r="I16" i="22"/>
  <c r="I17" i="22" s="1"/>
  <c r="O17" i="22" s="1"/>
  <c r="G16" i="22"/>
  <c r="I15" i="22"/>
  <c r="G15" i="22"/>
  <c r="Q14" i="22"/>
  <c r="P14" i="22"/>
  <c r="I14" i="22"/>
  <c r="G14" i="22"/>
  <c r="I13" i="22"/>
  <c r="G13" i="22"/>
  <c r="Q12" i="22"/>
  <c r="P12" i="22"/>
  <c r="I12" i="22"/>
  <c r="G12" i="22"/>
  <c r="I11" i="22"/>
  <c r="G11" i="22"/>
  <c r="Q10" i="22"/>
  <c r="P10" i="22"/>
  <c r="I10" i="22"/>
  <c r="G10" i="22"/>
  <c r="G82" i="22" l="1"/>
  <c r="F18" i="23" s="1"/>
  <c r="F20" i="23" s="1"/>
  <c r="G20" i="23" s="1"/>
  <c r="F24" i="23" s="1"/>
  <c r="F688" i="12" s="1"/>
  <c r="G90" i="22"/>
  <c r="F21" i="23" s="1"/>
  <c r="G21" i="23" s="1"/>
  <c r="G16" i="23"/>
  <c r="N42" i="22"/>
  <c r="N90" i="22" s="1"/>
  <c r="O84" i="22"/>
  <c r="O90" i="22" s="1"/>
  <c r="G20" i="20"/>
  <c r="G19" i="20"/>
  <c r="J18" i="20"/>
  <c r="F13" i="20"/>
  <c r="I111" i="19"/>
  <c r="G111" i="19"/>
  <c r="O111" i="19" s="1"/>
  <c r="I110" i="19"/>
  <c r="G110" i="19"/>
  <c r="O110" i="19" s="1"/>
  <c r="I109" i="19"/>
  <c r="G109" i="19"/>
  <c r="O109" i="19" s="1"/>
  <c r="I108" i="19"/>
  <c r="I113" i="19" s="1"/>
  <c r="G108" i="19"/>
  <c r="G113" i="19" s="1"/>
  <c r="F18" i="20" s="1"/>
  <c r="G18" i="20" s="1"/>
  <c r="I105" i="19"/>
  <c r="G103" i="19"/>
  <c r="G102" i="19"/>
  <c r="G99" i="19"/>
  <c r="G96" i="19"/>
  <c r="G95" i="19"/>
  <c r="G94" i="19"/>
  <c r="G93" i="19"/>
  <c r="G92" i="19"/>
  <c r="F97" i="19" s="1"/>
  <c r="G89" i="19"/>
  <c r="G88" i="19"/>
  <c r="G87" i="19"/>
  <c r="G86" i="19"/>
  <c r="G85" i="19"/>
  <c r="F90" i="19" s="1"/>
  <c r="O82" i="19"/>
  <c r="I82" i="19"/>
  <c r="I80" i="19"/>
  <c r="G80" i="19"/>
  <c r="I79" i="19"/>
  <c r="G79" i="19"/>
  <c r="I78" i="19"/>
  <c r="G78" i="19"/>
  <c r="I77" i="19"/>
  <c r="G77" i="19"/>
  <c r="N76" i="19"/>
  <c r="I76" i="19"/>
  <c r="G76" i="19"/>
  <c r="I75" i="19"/>
  <c r="G75" i="19"/>
  <c r="I74" i="19"/>
  <c r="G74" i="19"/>
  <c r="N73" i="19"/>
  <c r="I73" i="19"/>
  <c r="G73" i="19"/>
  <c r="N72" i="19"/>
  <c r="I72" i="19"/>
  <c r="G72" i="19"/>
  <c r="N71" i="19"/>
  <c r="I71" i="19"/>
  <c r="G71" i="19"/>
  <c r="N68" i="19"/>
  <c r="I68" i="19"/>
  <c r="G68" i="19"/>
  <c r="N67" i="19"/>
  <c r="I67" i="19"/>
  <c r="G67" i="19"/>
  <c r="N66" i="19"/>
  <c r="I66" i="19"/>
  <c r="G66" i="19"/>
  <c r="N65" i="19"/>
  <c r="I65" i="19"/>
  <c r="G65" i="19"/>
  <c r="N64" i="19"/>
  <c r="I64" i="19"/>
  <c r="G64" i="19"/>
  <c r="G59" i="19"/>
  <c r="G58" i="19"/>
  <c r="G57" i="19"/>
  <c r="G56" i="19"/>
  <c r="G55" i="19"/>
  <c r="G54" i="19"/>
  <c r="G53" i="19"/>
  <c r="G52" i="19"/>
  <c r="G51" i="19"/>
  <c r="G50" i="19"/>
  <c r="G49" i="19"/>
  <c r="G48" i="19"/>
  <c r="G47" i="19"/>
  <c r="G46" i="19"/>
  <c r="F60" i="19" s="1"/>
  <c r="Q45" i="19"/>
  <c r="P45" i="19"/>
  <c r="I45" i="19"/>
  <c r="G45" i="19"/>
  <c r="G42" i="19"/>
  <c r="G41" i="19"/>
  <c r="G40" i="19"/>
  <c r="G39" i="19"/>
  <c r="G38" i="19"/>
  <c r="G37" i="19"/>
  <c r="G36" i="19"/>
  <c r="G35" i="19"/>
  <c r="G34" i="19"/>
  <c r="G33" i="19"/>
  <c r="G32" i="19"/>
  <c r="G31" i="19"/>
  <c r="G30" i="19"/>
  <c r="G29" i="19"/>
  <c r="G28" i="19"/>
  <c r="G27" i="19"/>
  <c r="G26" i="19"/>
  <c r="Q25" i="19"/>
  <c r="P25" i="19"/>
  <c r="I25" i="19"/>
  <c r="G25" i="19"/>
  <c r="G20" i="19"/>
  <c r="Q19" i="19"/>
  <c r="P19" i="19"/>
  <c r="I19" i="19"/>
  <c r="G19" i="19"/>
  <c r="Q18" i="19"/>
  <c r="P18" i="19"/>
  <c r="I18" i="19"/>
  <c r="G18" i="19"/>
  <c r="F21" i="19" s="1"/>
  <c r="G13" i="19"/>
  <c r="Q12" i="19"/>
  <c r="P12" i="19"/>
  <c r="I12" i="19"/>
  <c r="G12" i="19"/>
  <c r="Q11" i="19"/>
  <c r="P11" i="19"/>
  <c r="I11" i="19"/>
  <c r="I61" i="19" s="1"/>
  <c r="O61" i="19" s="1"/>
  <c r="G11" i="19"/>
  <c r="G16" i="18"/>
  <c r="G15" i="18"/>
  <c r="J14" i="18"/>
  <c r="F10" i="18"/>
  <c r="I36" i="17"/>
  <c r="G35" i="17"/>
  <c r="O35" i="17" s="1"/>
  <c r="G34" i="17"/>
  <c r="O34" i="17" s="1"/>
  <c r="G33" i="17"/>
  <c r="O33" i="17" s="1"/>
  <c r="G32" i="17"/>
  <c r="I30" i="17"/>
  <c r="G28" i="17"/>
  <c r="G27" i="17"/>
  <c r="G26" i="17"/>
  <c r="G25" i="17"/>
  <c r="G30" i="17" s="1"/>
  <c r="F12" i="18" s="1"/>
  <c r="G22" i="17"/>
  <c r="F23" i="17" s="1"/>
  <c r="N17" i="17"/>
  <c r="I17" i="17"/>
  <c r="G17" i="17"/>
  <c r="N16" i="17"/>
  <c r="I16" i="17"/>
  <c r="G16" i="17"/>
  <c r="I15" i="17"/>
  <c r="G15" i="17"/>
  <c r="I14" i="17"/>
  <c r="G14" i="17"/>
  <c r="F18" i="17" s="1"/>
  <c r="N11" i="17"/>
  <c r="I11" i="17"/>
  <c r="I19" i="17" s="1"/>
  <c r="O19" i="17" s="1"/>
  <c r="G11" i="17"/>
  <c r="F12" i="17" s="1"/>
  <c r="F104" i="19" l="1"/>
  <c r="F81" i="19"/>
  <c r="N82" i="19"/>
  <c r="F69" i="19"/>
  <c r="G82" i="19" s="1"/>
  <c r="F12" i="20" s="1"/>
  <c r="F43" i="19"/>
  <c r="F14" i="19"/>
  <c r="G61" i="19" s="1"/>
  <c r="F9" i="20" s="1"/>
  <c r="G36" i="17"/>
  <c r="F14" i="18" s="1"/>
  <c r="G14" i="18" s="1"/>
  <c r="N19" i="17"/>
  <c r="G19" i="17"/>
  <c r="F9" i="18" s="1"/>
  <c r="E11" i="18" s="1"/>
  <c r="F11" i="18" s="1"/>
  <c r="G12" i="18" s="1"/>
  <c r="G105" i="19"/>
  <c r="F15" i="20" s="1"/>
  <c r="N83" i="19"/>
  <c r="N113" i="19" s="1"/>
  <c r="O108" i="19"/>
  <c r="O113" i="19" s="1"/>
  <c r="F112" i="19"/>
  <c r="N20" i="17"/>
  <c r="N36" i="17" s="1"/>
  <c r="F29" i="17"/>
  <c r="O32" i="17"/>
  <c r="O36" i="17" s="1"/>
  <c r="G20" i="16"/>
  <c r="G19" i="16"/>
  <c r="J18" i="16"/>
  <c r="G18" i="16"/>
  <c r="E13" i="16"/>
  <c r="F13" i="16" s="1"/>
  <c r="E11" i="16"/>
  <c r="F11" i="16" s="1"/>
  <c r="I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76" i="15" s="1"/>
  <c r="F15" i="16" s="1"/>
  <c r="I111" i="15"/>
  <c r="G111" i="15"/>
  <c r="I110" i="15"/>
  <c r="G110" i="15"/>
  <c r="I109" i="15"/>
  <c r="G109" i="15"/>
  <c r="I108" i="15"/>
  <c r="G108" i="15"/>
  <c r="I107" i="15"/>
  <c r="G107" i="15"/>
  <c r="I106" i="15"/>
  <c r="G106" i="15"/>
  <c r="I105" i="15"/>
  <c r="G105" i="15"/>
  <c r="N104" i="15"/>
  <c r="I104" i="15"/>
  <c r="G104" i="15"/>
  <c r="I103" i="15"/>
  <c r="G103" i="15"/>
  <c r="I102" i="15"/>
  <c r="G102" i="15"/>
  <c r="I101" i="15"/>
  <c r="G101" i="15"/>
  <c r="I100" i="15"/>
  <c r="G100" i="15"/>
  <c r="I99" i="15"/>
  <c r="G99" i="15"/>
  <c r="I98" i="15"/>
  <c r="G98" i="15"/>
  <c r="I97" i="15"/>
  <c r="G97" i="15"/>
  <c r="N96" i="15"/>
  <c r="I96" i="15"/>
  <c r="G96" i="15"/>
  <c r="I95" i="15"/>
  <c r="G95" i="15"/>
  <c r="I94" i="15"/>
  <c r="G94" i="15"/>
  <c r="I93" i="15"/>
  <c r="G93" i="15"/>
  <c r="I92" i="15"/>
  <c r="G92" i="15"/>
  <c r="I91" i="15"/>
  <c r="G91" i="15"/>
  <c r="N90" i="15"/>
  <c r="I90" i="15"/>
  <c r="G90" i="15"/>
  <c r="I89" i="15"/>
  <c r="G89" i="15"/>
  <c r="I88" i="15"/>
  <c r="G88" i="15"/>
  <c r="N87" i="15"/>
  <c r="I87" i="15"/>
  <c r="G87" i="15"/>
  <c r="I86" i="15"/>
  <c r="G86" i="15"/>
  <c r="I85" i="15"/>
  <c r="G85" i="15"/>
  <c r="I84" i="15"/>
  <c r="G84" i="15"/>
  <c r="I83" i="15"/>
  <c r="G83" i="15"/>
  <c r="I82" i="15"/>
  <c r="G82" i="15"/>
  <c r="I81" i="15"/>
  <c r="G81" i="15"/>
  <c r="I80" i="15"/>
  <c r="G80" i="15"/>
  <c r="I79" i="15"/>
  <c r="G79" i="15"/>
  <c r="I78" i="15"/>
  <c r="G78" i="15"/>
  <c r="I77" i="15"/>
  <c r="G77" i="15"/>
  <c r="I76" i="15"/>
  <c r="G76" i="15"/>
  <c r="I75" i="15"/>
  <c r="G75" i="15"/>
  <c r="I74" i="15"/>
  <c r="G74" i="15"/>
  <c r="I73" i="15"/>
  <c r="G73" i="15"/>
  <c r="I72" i="15"/>
  <c r="G72" i="15"/>
  <c r="I71" i="15"/>
  <c r="G71" i="15"/>
  <c r="I70" i="15"/>
  <c r="G70" i="15"/>
  <c r="I69" i="15"/>
  <c r="G69" i="15"/>
  <c r="I68" i="15"/>
  <c r="G68" i="15"/>
  <c r="I67" i="15"/>
  <c r="G67" i="15"/>
  <c r="I66" i="15"/>
  <c r="G66" i="15"/>
  <c r="I65" i="15"/>
  <c r="G65" i="15"/>
  <c r="I64" i="15"/>
  <c r="G64" i="15"/>
  <c r="I63" i="15"/>
  <c r="G63" i="15"/>
  <c r="I62" i="15"/>
  <c r="G62" i="15"/>
  <c r="I61" i="15"/>
  <c r="G61" i="15"/>
  <c r="I60" i="15"/>
  <c r="G60" i="15"/>
  <c r="I59" i="15"/>
  <c r="G59" i="15"/>
  <c r="I58" i="15"/>
  <c r="G58" i="15"/>
  <c r="I57" i="15"/>
  <c r="G57" i="15"/>
  <c r="N56" i="15"/>
  <c r="I56" i="15"/>
  <c r="G56" i="15"/>
  <c r="N55" i="15"/>
  <c r="I55" i="15"/>
  <c r="G55" i="15"/>
  <c r="I54" i="15"/>
  <c r="G54" i="15"/>
  <c r="I53" i="15"/>
  <c r="G53" i="15"/>
  <c r="N52" i="15"/>
  <c r="I52" i="15"/>
  <c r="G52" i="15"/>
  <c r="I51" i="15"/>
  <c r="G51" i="15"/>
  <c r="I50" i="15"/>
  <c r="G50" i="15"/>
  <c r="I49" i="15"/>
  <c r="G49" i="15"/>
  <c r="I48" i="15"/>
  <c r="G48" i="15"/>
  <c r="N47" i="15"/>
  <c r="I47" i="15"/>
  <c r="G47" i="15"/>
  <c r="N46" i="15"/>
  <c r="I46" i="15"/>
  <c r="G46" i="15"/>
  <c r="I45" i="15"/>
  <c r="G45" i="15"/>
  <c r="I44" i="15"/>
  <c r="G44" i="15"/>
  <c r="I43" i="15"/>
  <c r="G43" i="15"/>
  <c r="N42" i="15"/>
  <c r="I42" i="15"/>
  <c r="G42" i="15"/>
  <c r="N41" i="15"/>
  <c r="I41" i="15"/>
  <c r="G41" i="15"/>
  <c r="N40" i="15"/>
  <c r="I40" i="15"/>
  <c r="G40" i="15"/>
  <c r="N39" i="15"/>
  <c r="I39" i="15"/>
  <c r="G39" i="15"/>
  <c r="N38" i="15"/>
  <c r="I38" i="15"/>
  <c r="G38" i="15"/>
  <c r="N37" i="15"/>
  <c r="I37" i="15"/>
  <c r="G37" i="15"/>
  <c r="N36" i="15"/>
  <c r="I36" i="15"/>
  <c r="G36" i="15"/>
  <c r="N35" i="15"/>
  <c r="I35" i="15"/>
  <c r="G35" i="15"/>
  <c r="N34" i="15"/>
  <c r="I34" i="15"/>
  <c r="G34" i="15"/>
  <c r="N33" i="15"/>
  <c r="I33" i="15"/>
  <c r="G33" i="15"/>
  <c r="N32" i="15"/>
  <c r="I32" i="15"/>
  <c r="G32" i="15"/>
  <c r="N31" i="15"/>
  <c r="N112" i="15" s="1"/>
  <c r="I31" i="15"/>
  <c r="I112" i="15" s="1"/>
  <c r="O112" i="15" s="1"/>
  <c r="G31" i="15"/>
  <c r="G112" i="15" s="1"/>
  <c r="Q28" i="15"/>
  <c r="P28" i="15"/>
  <c r="I28" i="15"/>
  <c r="G28" i="15"/>
  <c r="Q27" i="15"/>
  <c r="P27" i="15"/>
  <c r="I27" i="15"/>
  <c r="G27" i="15"/>
  <c r="Q26" i="15"/>
  <c r="P26" i="15"/>
  <c r="I26" i="15"/>
  <c r="G26" i="15"/>
  <c r="I25" i="15"/>
  <c r="G25" i="15"/>
  <c r="Q24" i="15"/>
  <c r="P24" i="15"/>
  <c r="I24" i="15"/>
  <c r="G24" i="15"/>
  <c r="I23" i="15"/>
  <c r="G23" i="15"/>
  <c r="I22" i="15"/>
  <c r="G22" i="15"/>
  <c r="I21" i="15"/>
  <c r="G21" i="15"/>
  <c r="I20" i="15"/>
  <c r="G20" i="15"/>
  <c r="I19" i="15"/>
  <c r="G19" i="15"/>
  <c r="I18" i="15"/>
  <c r="G18" i="15"/>
  <c r="I17" i="15"/>
  <c r="G17" i="15"/>
  <c r="I16" i="15"/>
  <c r="G16" i="15"/>
  <c r="I15" i="15"/>
  <c r="G15" i="15"/>
  <c r="I14" i="15"/>
  <c r="G14" i="15"/>
  <c r="I13" i="15"/>
  <c r="G13" i="15"/>
  <c r="I12" i="15"/>
  <c r="G12" i="15"/>
  <c r="G29" i="15" s="1"/>
  <c r="I11" i="15"/>
  <c r="I29" i="15" s="1"/>
  <c r="O29" i="15" s="1"/>
  <c r="G11" i="15"/>
  <c r="I10" i="15"/>
  <c r="G10" i="15"/>
  <c r="H26" i="14"/>
  <c r="H25" i="14"/>
  <c r="F25" i="14"/>
  <c r="H24" i="14"/>
  <c r="F24" i="14"/>
  <c r="H23" i="14"/>
  <c r="F23" i="14"/>
  <c r="H22" i="14"/>
  <c r="F22" i="14"/>
  <c r="H21" i="14"/>
  <c r="F21" i="14"/>
  <c r="H20" i="14"/>
  <c r="F20" i="14"/>
  <c r="H19" i="14"/>
  <c r="F19" i="14"/>
  <c r="H18" i="14"/>
  <c r="F18" i="14"/>
  <c r="H17" i="14"/>
  <c r="F17" i="14"/>
  <c r="H16" i="14"/>
  <c r="F16" i="14"/>
  <c r="H15" i="14"/>
  <c r="F15" i="14"/>
  <c r="H14" i="14"/>
  <c r="F14" i="14"/>
  <c r="H13" i="14"/>
  <c r="F13" i="14"/>
  <c r="H12" i="14"/>
  <c r="F12" i="14"/>
  <c r="H11" i="14"/>
  <c r="F11" i="14"/>
  <c r="H10" i="14"/>
  <c r="F10" i="14"/>
  <c r="H9" i="14"/>
  <c r="F9" i="14"/>
  <c r="H8" i="14"/>
  <c r="F8" i="14"/>
  <c r="H7" i="14"/>
  <c r="F7" i="14"/>
  <c r="H6" i="14"/>
  <c r="H29" i="14" s="1"/>
  <c r="F6" i="14"/>
  <c r="F29" i="14" s="1"/>
  <c r="F31" i="14" s="1"/>
  <c r="F683" i="12" s="1"/>
  <c r="E14" i="20" l="1"/>
  <c r="F14" i="20" s="1"/>
  <c r="G15" i="20"/>
  <c r="E11" i="20"/>
  <c r="F11" i="20" s="1"/>
  <c r="F17" i="20" s="1"/>
  <c r="G17" i="20" s="1"/>
  <c r="E10" i="20"/>
  <c r="F10" i="20" s="1"/>
  <c r="F16" i="20" s="1"/>
  <c r="G16" i="20" s="1"/>
  <c r="F13" i="18"/>
  <c r="G13" i="18" s="1"/>
  <c r="F17" i="18" s="1"/>
  <c r="F681" i="12" s="1"/>
  <c r="E10" i="16"/>
  <c r="F10" i="16" s="1"/>
  <c r="F16" i="16" s="1"/>
  <c r="G16" i="16" s="1"/>
  <c r="E14" i="16"/>
  <c r="F14" i="16" s="1"/>
  <c r="G15" i="16" s="1"/>
  <c r="O176" i="15"/>
  <c r="N113" i="15"/>
  <c r="N176" i="15" s="1"/>
  <c r="H28" i="13"/>
  <c r="H27" i="13"/>
  <c r="F27" i="13"/>
  <c r="H26" i="13"/>
  <c r="F26" i="13"/>
  <c r="H25" i="13"/>
  <c r="F25" i="13"/>
  <c r="H24" i="13"/>
  <c r="F24" i="13"/>
  <c r="H23" i="13"/>
  <c r="F23" i="13"/>
  <c r="H22" i="13"/>
  <c r="F22" i="13"/>
  <c r="H21" i="13"/>
  <c r="F21" i="13"/>
  <c r="H20" i="13"/>
  <c r="F20" i="13"/>
  <c r="H19" i="13"/>
  <c r="F19" i="13"/>
  <c r="H18" i="13"/>
  <c r="F18" i="13"/>
  <c r="H17" i="13"/>
  <c r="F17" i="13"/>
  <c r="H16" i="13"/>
  <c r="F16" i="13"/>
  <c r="H15" i="13"/>
  <c r="F15" i="13"/>
  <c r="H14" i="13"/>
  <c r="F14" i="13"/>
  <c r="H13" i="13"/>
  <c r="F13" i="13"/>
  <c r="H12" i="13"/>
  <c r="F12" i="13"/>
  <c r="H11" i="13"/>
  <c r="F11" i="13"/>
  <c r="H10" i="13"/>
  <c r="F10" i="13"/>
  <c r="H9" i="13"/>
  <c r="F9" i="13"/>
  <c r="H8" i="13"/>
  <c r="F8" i="13"/>
  <c r="H7" i="13"/>
  <c r="H30" i="13" s="1"/>
  <c r="F7" i="13"/>
  <c r="F30" i="13" s="1"/>
  <c r="F33" i="13" s="1"/>
  <c r="F684" i="12" s="1"/>
  <c r="F21" i="20" l="1"/>
  <c r="F682" i="12" s="1"/>
  <c r="F17" i="16"/>
  <c r="G17" i="16" s="1"/>
  <c r="F21" i="16" s="1"/>
  <c r="F679" i="12" s="1"/>
  <c r="I80" i="1"/>
  <c r="G9" i="12"/>
  <c r="I9" i="12"/>
  <c r="I8" i="12" s="1"/>
  <c r="K9" i="12"/>
  <c r="M9" i="12"/>
  <c r="O9" i="12"/>
  <c r="Q9" i="12"/>
  <c r="V9" i="12"/>
  <c r="G11" i="12"/>
  <c r="I11" i="12"/>
  <c r="K11" i="12"/>
  <c r="O11" i="12"/>
  <c r="Q11" i="12"/>
  <c r="V11" i="12"/>
  <c r="G12" i="12"/>
  <c r="M12" i="12" s="1"/>
  <c r="I12" i="12"/>
  <c r="K12" i="12"/>
  <c r="O12" i="12"/>
  <c r="Q12" i="12"/>
  <c r="V12" i="12"/>
  <c r="G13" i="12"/>
  <c r="M13" i="12" s="1"/>
  <c r="I13" i="12"/>
  <c r="K13" i="12"/>
  <c r="O13" i="12"/>
  <c r="Q13" i="12"/>
  <c r="V13" i="12"/>
  <c r="G14" i="12"/>
  <c r="I14" i="12"/>
  <c r="K14" i="12"/>
  <c r="M14" i="12"/>
  <c r="O14" i="12"/>
  <c r="Q14" i="12"/>
  <c r="V14" i="12"/>
  <c r="G15" i="12"/>
  <c r="M15" i="12" s="1"/>
  <c r="I15" i="12"/>
  <c r="K15" i="12"/>
  <c r="O15" i="12"/>
  <c r="Q15" i="12"/>
  <c r="V15" i="12"/>
  <c r="G21" i="12"/>
  <c r="I21" i="12"/>
  <c r="K21" i="12"/>
  <c r="M21" i="12"/>
  <c r="O21" i="12"/>
  <c r="Q21" i="12"/>
  <c r="V21" i="12"/>
  <c r="G23" i="12"/>
  <c r="M23" i="12" s="1"/>
  <c r="I23" i="12"/>
  <c r="K23" i="12"/>
  <c r="O23" i="12"/>
  <c r="Q23" i="12"/>
  <c r="V23" i="12"/>
  <c r="G25" i="12"/>
  <c r="M25" i="12" s="1"/>
  <c r="I25" i="12"/>
  <c r="K25" i="12"/>
  <c r="O25" i="12"/>
  <c r="Q25" i="12"/>
  <c r="V25" i="12"/>
  <c r="G32" i="12"/>
  <c r="M32" i="12" s="1"/>
  <c r="I32" i="12"/>
  <c r="K32" i="12"/>
  <c r="O32" i="12"/>
  <c r="Q32" i="12"/>
  <c r="V32" i="12"/>
  <c r="G33" i="12"/>
  <c r="M33" i="12" s="1"/>
  <c r="I33" i="12"/>
  <c r="K33" i="12"/>
  <c r="O33" i="12"/>
  <c r="Q33" i="12"/>
  <c r="V33" i="12"/>
  <c r="G34" i="12"/>
  <c r="M34" i="12" s="1"/>
  <c r="I34" i="12"/>
  <c r="K34" i="12"/>
  <c r="O34" i="12"/>
  <c r="Q34" i="12"/>
  <c r="V34" i="12"/>
  <c r="G35" i="12"/>
  <c r="I35" i="12"/>
  <c r="K35" i="12"/>
  <c r="M35" i="12"/>
  <c r="O35" i="12"/>
  <c r="Q35" i="12"/>
  <c r="V35" i="12"/>
  <c r="G42" i="12"/>
  <c r="M42" i="12" s="1"/>
  <c r="I42" i="12"/>
  <c r="K42" i="12"/>
  <c r="O42" i="12"/>
  <c r="Q42" i="12"/>
  <c r="V42" i="12"/>
  <c r="G49" i="12"/>
  <c r="M49" i="12" s="1"/>
  <c r="I49" i="12"/>
  <c r="K49" i="12"/>
  <c r="O49" i="12"/>
  <c r="Q49" i="12"/>
  <c r="V49" i="12"/>
  <c r="G52" i="12"/>
  <c r="I52" i="12"/>
  <c r="K52" i="12"/>
  <c r="M52" i="12"/>
  <c r="O52" i="12"/>
  <c r="Q52" i="12"/>
  <c r="Q51" i="12" s="1"/>
  <c r="V52" i="12"/>
  <c r="G53" i="12"/>
  <c r="M53" i="12" s="1"/>
  <c r="I53" i="12"/>
  <c r="K53" i="12"/>
  <c r="O53" i="12"/>
  <c r="Q53" i="12"/>
  <c r="V53" i="12"/>
  <c r="G55" i="12"/>
  <c r="M55" i="12" s="1"/>
  <c r="I55" i="12"/>
  <c r="K55" i="12"/>
  <c r="O55" i="12"/>
  <c r="Q55" i="12"/>
  <c r="V55" i="12"/>
  <c r="G56" i="12"/>
  <c r="M56" i="12" s="1"/>
  <c r="I56" i="12"/>
  <c r="K56" i="12"/>
  <c r="O56" i="12"/>
  <c r="Q56" i="12"/>
  <c r="V56" i="12"/>
  <c r="G57" i="12"/>
  <c r="M57" i="12" s="1"/>
  <c r="I57" i="12"/>
  <c r="K57" i="12"/>
  <c r="O57" i="12"/>
  <c r="Q57" i="12"/>
  <c r="V57" i="12"/>
  <c r="G58" i="12"/>
  <c r="M58" i="12" s="1"/>
  <c r="I58" i="12"/>
  <c r="K58" i="12"/>
  <c r="O58" i="12"/>
  <c r="Q58" i="12"/>
  <c r="V58" i="12"/>
  <c r="G60" i="12"/>
  <c r="I60" i="12"/>
  <c r="K60" i="12"/>
  <c r="M60" i="12"/>
  <c r="O60" i="12"/>
  <c r="Q60" i="12"/>
  <c r="V60" i="12"/>
  <c r="G62" i="12"/>
  <c r="M62" i="12" s="1"/>
  <c r="I62" i="12"/>
  <c r="K62" i="12"/>
  <c r="O62" i="12"/>
  <c r="Q62" i="12"/>
  <c r="V62" i="12"/>
  <c r="G63" i="12"/>
  <c r="I63" i="12"/>
  <c r="K63" i="12"/>
  <c r="M63" i="12"/>
  <c r="O63" i="12"/>
  <c r="Q63" i="12"/>
  <c r="V63" i="12"/>
  <c r="G65" i="12"/>
  <c r="I65" i="12"/>
  <c r="K65" i="12"/>
  <c r="M65" i="12"/>
  <c r="O65" i="12"/>
  <c r="Q65" i="12"/>
  <c r="Q64" i="12" s="1"/>
  <c r="V65" i="12"/>
  <c r="G67" i="12"/>
  <c r="M67" i="12" s="1"/>
  <c r="I67" i="12"/>
  <c r="K67" i="12"/>
  <c r="O67" i="12"/>
  <c r="Q67" i="12"/>
  <c r="V67" i="12"/>
  <c r="G69" i="12"/>
  <c r="I69" i="12"/>
  <c r="K69" i="12"/>
  <c r="M69" i="12"/>
  <c r="O69" i="12"/>
  <c r="Q69" i="12"/>
  <c r="V69" i="12"/>
  <c r="G71" i="12"/>
  <c r="M71" i="12" s="1"/>
  <c r="I71" i="12"/>
  <c r="K71" i="12"/>
  <c r="O71" i="12"/>
  <c r="Q71" i="12"/>
  <c r="V71" i="12"/>
  <c r="G73" i="12"/>
  <c r="M73" i="12" s="1"/>
  <c r="I73" i="12"/>
  <c r="K73" i="12"/>
  <c r="O73" i="12"/>
  <c r="Q73" i="12"/>
  <c r="V73" i="12"/>
  <c r="G74" i="12"/>
  <c r="M74" i="12" s="1"/>
  <c r="I74" i="12"/>
  <c r="K74" i="12"/>
  <c r="O74" i="12"/>
  <c r="Q74" i="12"/>
  <c r="V74" i="12"/>
  <c r="G76" i="12"/>
  <c r="I76" i="12"/>
  <c r="K76" i="12"/>
  <c r="M76" i="12"/>
  <c r="O76" i="12"/>
  <c r="Q76" i="12"/>
  <c r="V76" i="12"/>
  <c r="G78" i="12"/>
  <c r="M78" i="12" s="1"/>
  <c r="I78" i="12"/>
  <c r="K78" i="12"/>
  <c r="O78" i="12"/>
  <c r="Q78" i="12"/>
  <c r="V78" i="12"/>
  <c r="G81" i="12"/>
  <c r="M81" i="12" s="1"/>
  <c r="I81" i="12"/>
  <c r="K81" i="12"/>
  <c r="O81" i="12"/>
  <c r="Q81" i="12"/>
  <c r="V81" i="12"/>
  <c r="G83" i="12"/>
  <c r="I83" i="12"/>
  <c r="K83" i="12"/>
  <c r="M83" i="12"/>
  <c r="O83" i="12"/>
  <c r="Q83" i="12"/>
  <c r="V83" i="12"/>
  <c r="G86" i="12"/>
  <c r="M86" i="12" s="1"/>
  <c r="I86" i="12"/>
  <c r="K86" i="12"/>
  <c r="O86" i="12"/>
  <c r="Q86" i="12"/>
  <c r="V86" i="12"/>
  <c r="G89" i="12"/>
  <c r="I89" i="12"/>
  <c r="K89" i="12"/>
  <c r="M89" i="12"/>
  <c r="O89" i="12"/>
  <c r="Q89" i="12"/>
  <c r="V89" i="12"/>
  <c r="G92" i="12"/>
  <c r="M92" i="12" s="1"/>
  <c r="I92" i="12"/>
  <c r="K92" i="12"/>
  <c r="O92" i="12"/>
  <c r="Q92" i="12"/>
  <c r="V92" i="12"/>
  <c r="G95" i="12"/>
  <c r="I95" i="12"/>
  <c r="K95" i="12"/>
  <c r="M95" i="12"/>
  <c r="O95" i="12"/>
  <c r="Q95" i="12"/>
  <c r="V95" i="12"/>
  <c r="G97" i="12"/>
  <c r="M97" i="12" s="1"/>
  <c r="I97" i="12"/>
  <c r="K97" i="12"/>
  <c r="O97" i="12"/>
  <c r="Q97" i="12"/>
  <c r="V97" i="12"/>
  <c r="G100" i="12"/>
  <c r="I100" i="12"/>
  <c r="K100" i="12"/>
  <c r="M100" i="12"/>
  <c r="O100" i="12"/>
  <c r="Q100" i="12"/>
  <c r="V100" i="12"/>
  <c r="G102" i="12"/>
  <c r="M102" i="12" s="1"/>
  <c r="I102" i="12"/>
  <c r="K102" i="12"/>
  <c r="O102" i="12"/>
  <c r="Q102" i="12"/>
  <c r="V102" i="12"/>
  <c r="G106" i="12"/>
  <c r="I106" i="12"/>
  <c r="K106" i="12"/>
  <c r="M106" i="12"/>
  <c r="O106" i="12"/>
  <c r="Q106" i="12"/>
  <c r="V106" i="12"/>
  <c r="G109" i="12"/>
  <c r="M109" i="12" s="1"/>
  <c r="I109" i="12"/>
  <c r="K109" i="12"/>
  <c r="O109" i="12"/>
  <c r="Q109" i="12"/>
  <c r="V109" i="12"/>
  <c r="G111" i="12"/>
  <c r="I111" i="12"/>
  <c r="K111" i="12"/>
  <c r="M111" i="12"/>
  <c r="O111" i="12"/>
  <c r="Q111" i="12"/>
  <c r="V111" i="12"/>
  <c r="G113" i="12"/>
  <c r="M113" i="12" s="1"/>
  <c r="I113" i="12"/>
  <c r="K113" i="12"/>
  <c r="O113" i="12"/>
  <c r="Q113" i="12"/>
  <c r="V113" i="12"/>
  <c r="G117" i="12"/>
  <c r="M117" i="12" s="1"/>
  <c r="I117" i="12"/>
  <c r="K117" i="12"/>
  <c r="O117" i="12"/>
  <c r="Q117" i="12"/>
  <c r="V117" i="12"/>
  <c r="G118" i="12"/>
  <c r="M118" i="12" s="1"/>
  <c r="I118" i="12"/>
  <c r="K118" i="12"/>
  <c r="O118" i="12"/>
  <c r="Q118" i="12"/>
  <c r="V118" i="12"/>
  <c r="G119" i="12"/>
  <c r="I119" i="12"/>
  <c r="K119" i="12"/>
  <c r="M119" i="12"/>
  <c r="O119" i="12"/>
  <c r="Q119" i="12"/>
  <c r="V119" i="12"/>
  <c r="G120" i="12"/>
  <c r="M120" i="12" s="1"/>
  <c r="I120" i="12"/>
  <c r="K120" i="12"/>
  <c r="O120" i="12"/>
  <c r="Q120" i="12"/>
  <c r="V120" i="12"/>
  <c r="G121" i="12"/>
  <c r="I121" i="12"/>
  <c r="K121" i="12"/>
  <c r="M121" i="12"/>
  <c r="O121" i="12"/>
  <c r="Q121" i="12"/>
  <c r="V121" i="12"/>
  <c r="G124" i="12"/>
  <c r="M124" i="12" s="1"/>
  <c r="I124" i="12"/>
  <c r="K124" i="12"/>
  <c r="O124" i="12"/>
  <c r="Q124" i="12"/>
  <c r="V124" i="12"/>
  <c r="G125" i="12"/>
  <c r="M125" i="12" s="1"/>
  <c r="I125" i="12"/>
  <c r="K125" i="12"/>
  <c r="O125" i="12"/>
  <c r="Q125" i="12"/>
  <c r="V125" i="12"/>
  <c r="G126" i="12"/>
  <c r="M126" i="12" s="1"/>
  <c r="I126" i="12"/>
  <c r="K126" i="12"/>
  <c r="O126" i="12"/>
  <c r="Q126" i="12"/>
  <c r="V126" i="12"/>
  <c r="G128" i="12"/>
  <c r="M128" i="12" s="1"/>
  <c r="I128" i="12"/>
  <c r="K128" i="12"/>
  <c r="O128" i="12"/>
  <c r="Q128" i="12"/>
  <c r="V128" i="12"/>
  <c r="G129" i="12"/>
  <c r="M129" i="12" s="1"/>
  <c r="I129" i="12"/>
  <c r="K129" i="12"/>
  <c r="O129" i="12"/>
  <c r="Q129" i="12"/>
  <c r="V129" i="12"/>
  <c r="G130" i="12"/>
  <c r="I130" i="12"/>
  <c r="K130" i="12"/>
  <c r="M130" i="12"/>
  <c r="O130" i="12"/>
  <c r="Q130" i="12"/>
  <c r="V130" i="12"/>
  <c r="G131" i="12"/>
  <c r="M131" i="12" s="1"/>
  <c r="I131" i="12"/>
  <c r="K131" i="12"/>
  <c r="O131" i="12"/>
  <c r="Q131" i="12"/>
  <c r="V131" i="12"/>
  <c r="G132" i="12"/>
  <c r="M132" i="12" s="1"/>
  <c r="I132" i="12"/>
  <c r="K132" i="12"/>
  <c r="O132" i="12"/>
  <c r="Q132" i="12"/>
  <c r="V132" i="12"/>
  <c r="G133" i="12"/>
  <c r="M133" i="12" s="1"/>
  <c r="I133" i="12"/>
  <c r="K133" i="12"/>
  <c r="O133" i="12"/>
  <c r="Q133" i="12"/>
  <c r="V133" i="12"/>
  <c r="G134" i="12"/>
  <c r="M134" i="12" s="1"/>
  <c r="I134" i="12"/>
  <c r="K134" i="12"/>
  <c r="O134" i="12"/>
  <c r="Q134" i="12"/>
  <c r="V134" i="12"/>
  <c r="G135" i="12"/>
  <c r="M135" i="12" s="1"/>
  <c r="I135" i="12"/>
  <c r="K135" i="12"/>
  <c r="O135" i="12"/>
  <c r="Q135" i="12"/>
  <c r="V135" i="12"/>
  <c r="G136" i="12"/>
  <c r="I136" i="12"/>
  <c r="K136" i="12"/>
  <c r="M136" i="12"/>
  <c r="O136" i="12"/>
  <c r="Q136" i="12"/>
  <c r="V136" i="12"/>
  <c r="G137" i="12"/>
  <c r="M137" i="12" s="1"/>
  <c r="I137" i="12"/>
  <c r="K137" i="12"/>
  <c r="O137" i="12"/>
  <c r="Q137" i="12"/>
  <c r="V137" i="12"/>
  <c r="G138" i="12"/>
  <c r="I138" i="12"/>
  <c r="K138" i="12"/>
  <c r="M138" i="12"/>
  <c r="O138" i="12"/>
  <c r="Q138" i="12"/>
  <c r="V138" i="12"/>
  <c r="G139" i="12"/>
  <c r="M139" i="12" s="1"/>
  <c r="I139" i="12"/>
  <c r="K139" i="12"/>
  <c r="O139" i="12"/>
  <c r="Q139" i="12"/>
  <c r="V139" i="12"/>
  <c r="G140" i="12"/>
  <c r="M140" i="12" s="1"/>
  <c r="I140" i="12"/>
  <c r="K140" i="12"/>
  <c r="O140" i="12"/>
  <c r="Q140" i="12"/>
  <c r="V140" i="12"/>
  <c r="G141" i="12"/>
  <c r="M141" i="12" s="1"/>
  <c r="I141" i="12"/>
  <c r="K141" i="12"/>
  <c r="O141" i="12"/>
  <c r="Q141" i="12"/>
  <c r="V141" i="12"/>
  <c r="G143" i="12"/>
  <c r="M143" i="12" s="1"/>
  <c r="I143" i="12"/>
  <c r="K143" i="12"/>
  <c r="O143" i="12"/>
  <c r="Q143" i="12"/>
  <c r="V143" i="12"/>
  <c r="G146" i="12"/>
  <c r="I146" i="12"/>
  <c r="I142" i="12" s="1"/>
  <c r="K146" i="12"/>
  <c r="M146" i="12"/>
  <c r="O146" i="12"/>
  <c r="Q146" i="12"/>
  <c r="V146" i="12"/>
  <c r="G151" i="12"/>
  <c r="I151" i="12"/>
  <c r="K151" i="12"/>
  <c r="O151" i="12"/>
  <c r="Q151" i="12"/>
  <c r="V151" i="12"/>
  <c r="G156" i="12"/>
  <c r="I156" i="12"/>
  <c r="K156" i="12"/>
  <c r="M156" i="12"/>
  <c r="O156" i="12"/>
  <c r="Q156" i="12"/>
  <c r="V156" i="12"/>
  <c r="G157" i="12"/>
  <c r="M157" i="12" s="1"/>
  <c r="I157" i="12"/>
  <c r="K157" i="12"/>
  <c r="O157" i="12"/>
  <c r="Q157" i="12"/>
  <c r="V157" i="12"/>
  <c r="G159" i="12"/>
  <c r="I159" i="12"/>
  <c r="K159" i="12"/>
  <c r="M159" i="12"/>
  <c r="O159" i="12"/>
  <c r="Q159" i="12"/>
  <c r="V159" i="12"/>
  <c r="G161" i="12"/>
  <c r="M161" i="12" s="1"/>
  <c r="I161" i="12"/>
  <c r="K161" i="12"/>
  <c r="O161" i="12"/>
  <c r="Q161" i="12"/>
  <c r="V161" i="12"/>
  <c r="G165" i="12"/>
  <c r="I165" i="12"/>
  <c r="K165" i="12"/>
  <c r="O165" i="12"/>
  <c r="Q165" i="12"/>
  <c r="Q164" i="12" s="1"/>
  <c r="V165" i="12"/>
  <c r="G168" i="12"/>
  <c r="I168" i="12"/>
  <c r="K168" i="12"/>
  <c r="M168" i="12"/>
  <c r="O168" i="12"/>
  <c r="Q168" i="12"/>
  <c r="V168" i="12"/>
  <c r="G170" i="12"/>
  <c r="M170" i="12" s="1"/>
  <c r="I170" i="12"/>
  <c r="K170" i="12"/>
  <c r="O170" i="12"/>
  <c r="Q170" i="12"/>
  <c r="V170" i="12"/>
  <c r="G174" i="12"/>
  <c r="I174" i="12"/>
  <c r="K174" i="12"/>
  <c r="M174" i="12"/>
  <c r="O174" i="12"/>
  <c r="Q174" i="12"/>
  <c r="V174" i="12"/>
  <c r="G176" i="12"/>
  <c r="M176" i="12" s="1"/>
  <c r="I176" i="12"/>
  <c r="K176" i="12"/>
  <c r="O176" i="12"/>
  <c r="Q176" i="12"/>
  <c r="V176" i="12"/>
  <c r="G180" i="12"/>
  <c r="M180" i="12" s="1"/>
  <c r="I180" i="12"/>
  <c r="K180" i="12"/>
  <c r="O180" i="12"/>
  <c r="Q180" i="12"/>
  <c r="V180" i="12"/>
  <c r="G186" i="12"/>
  <c r="M186" i="12" s="1"/>
  <c r="I186" i="12"/>
  <c r="K186" i="12"/>
  <c r="O186" i="12"/>
  <c r="Q186" i="12"/>
  <c r="V186" i="12"/>
  <c r="G188" i="12"/>
  <c r="I188" i="12"/>
  <c r="K188" i="12"/>
  <c r="M188" i="12"/>
  <c r="O188" i="12"/>
  <c r="Q188" i="12"/>
  <c r="V188" i="12"/>
  <c r="G190" i="12"/>
  <c r="M190" i="12" s="1"/>
  <c r="I190" i="12"/>
  <c r="K190" i="12"/>
  <c r="O190" i="12"/>
  <c r="Q190" i="12"/>
  <c r="V190" i="12"/>
  <c r="G192" i="12"/>
  <c r="I192" i="12"/>
  <c r="K192" i="12"/>
  <c r="M192" i="12"/>
  <c r="O192" i="12"/>
  <c r="Q192" i="12"/>
  <c r="V192" i="12"/>
  <c r="G193" i="12"/>
  <c r="M193" i="12" s="1"/>
  <c r="I193" i="12"/>
  <c r="K193" i="12"/>
  <c r="O193" i="12"/>
  <c r="Q193" i="12"/>
  <c r="V193" i="12"/>
  <c r="G195" i="12"/>
  <c r="M195" i="12" s="1"/>
  <c r="I195" i="12"/>
  <c r="K195" i="12"/>
  <c r="O195" i="12"/>
  <c r="Q195" i="12"/>
  <c r="V195" i="12"/>
  <c r="G198" i="12"/>
  <c r="M198" i="12" s="1"/>
  <c r="I198" i="12"/>
  <c r="K198" i="12"/>
  <c r="O198" i="12"/>
  <c r="Q198" i="12"/>
  <c r="V198" i="12"/>
  <c r="G199" i="12"/>
  <c r="M199" i="12" s="1"/>
  <c r="I199" i="12"/>
  <c r="K199" i="12"/>
  <c r="O199" i="12"/>
  <c r="Q199" i="12"/>
  <c r="V199" i="12"/>
  <c r="G201" i="12"/>
  <c r="M201" i="12" s="1"/>
  <c r="I201" i="12"/>
  <c r="K201" i="12"/>
  <c r="O201" i="12"/>
  <c r="Q201" i="12"/>
  <c r="V201" i="12"/>
  <c r="G202" i="12"/>
  <c r="I202" i="12"/>
  <c r="K202" i="12"/>
  <c r="M202" i="12"/>
  <c r="O202" i="12"/>
  <c r="Q202" i="12"/>
  <c r="V202" i="12"/>
  <c r="G204" i="12"/>
  <c r="M204" i="12" s="1"/>
  <c r="I204" i="12"/>
  <c r="K204" i="12"/>
  <c r="O204" i="12"/>
  <c r="Q204" i="12"/>
  <c r="V204" i="12"/>
  <c r="G207" i="12"/>
  <c r="M207" i="12" s="1"/>
  <c r="I207" i="12"/>
  <c r="K207" i="12"/>
  <c r="O207" i="12"/>
  <c r="Q207" i="12"/>
  <c r="V207" i="12"/>
  <c r="G211" i="12"/>
  <c r="M211" i="12" s="1"/>
  <c r="I211" i="12"/>
  <c r="K211" i="12"/>
  <c r="O211" i="12"/>
  <c r="Q211" i="12"/>
  <c r="V211" i="12"/>
  <c r="G213" i="12"/>
  <c r="M213" i="12" s="1"/>
  <c r="I213" i="12"/>
  <c r="K213" i="12"/>
  <c r="O213" i="12"/>
  <c r="Q213" i="12"/>
  <c r="V213" i="12"/>
  <c r="G214" i="12"/>
  <c r="M214" i="12" s="1"/>
  <c r="I214" i="12"/>
  <c r="K214" i="12"/>
  <c r="O214" i="12"/>
  <c r="Q214" i="12"/>
  <c r="V214" i="12"/>
  <c r="G215" i="12"/>
  <c r="I215" i="12"/>
  <c r="K215" i="12"/>
  <c r="M215" i="12"/>
  <c r="O215" i="12"/>
  <c r="Q215" i="12"/>
  <c r="V215" i="12"/>
  <c r="G217" i="12"/>
  <c r="M217" i="12" s="1"/>
  <c r="I217" i="12"/>
  <c r="K217" i="12"/>
  <c r="O217" i="12"/>
  <c r="Q217" i="12"/>
  <c r="V217" i="12"/>
  <c r="G220" i="12"/>
  <c r="I220" i="12"/>
  <c r="K220" i="12"/>
  <c r="M220" i="12"/>
  <c r="O220" i="12"/>
  <c r="Q220" i="12"/>
  <c r="V220" i="12"/>
  <c r="G222" i="12"/>
  <c r="M222" i="12" s="1"/>
  <c r="I222" i="12"/>
  <c r="K222" i="12"/>
  <c r="O222" i="12"/>
  <c r="Q222" i="12"/>
  <c r="V222" i="12"/>
  <c r="G223" i="12"/>
  <c r="M223" i="12" s="1"/>
  <c r="I223" i="12"/>
  <c r="K223" i="12"/>
  <c r="O223" i="12"/>
  <c r="Q223" i="12"/>
  <c r="V223" i="12"/>
  <c r="G224" i="12"/>
  <c r="M224" i="12" s="1"/>
  <c r="I224" i="12"/>
  <c r="K224" i="12"/>
  <c r="O224" i="12"/>
  <c r="Q224" i="12"/>
  <c r="V224" i="12"/>
  <c r="G229" i="12"/>
  <c r="I229" i="12"/>
  <c r="K229" i="12"/>
  <c r="M229" i="12"/>
  <c r="O229" i="12"/>
  <c r="Q229" i="12"/>
  <c r="V229" i="12"/>
  <c r="G233" i="12"/>
  <c r="M233" i="12" s="1"/>
  <c r="I233" i="12"/>
  <c r="K233" i="12"/>
  <c r="O233" i="12"/>
  <c r="Q233" i="12"/>
  <c r="V233" i="12"/>
  <c r="G234" i="12"/>
  <c r="I234" i="12"/>
  <c r="K234" i="12"/>
  <c r="M234" i="12"/>
  <c r="O234" i="12"/>
  <c r="Q234" i="12"/>
  <c r="V234" i="12"/>
  <c r="G236" i="12"/>
  <c r="M236" i="12" s="1"/>
  <c r="I236" i="12"/>
  <c r="K236" i="12"/>
  <c r="O236" i="12"/>
  <c r="Q236" i="12"/>
  <c r="V236" i="12"/>
  <c r="G238" i="12"/>
  <c r="M238" i="12" s="1"/>
  <c r="I238" i="12"/>
  <c r="K238" i="12"/>
  <c r="O238" i="12"/>
  <c r="Q238" i="12"/>
  <c r="V238" i="12"/>
  <c r="G241" i="12"/>
  <c r="I241" i="12"/>
  <c r="K241" i="12"/>
  <c r="M241" i="12"/>
  <c r="O241" i="12"/>
  <c r="Q241" i="12"/>
  <c r="V241" i="12"/>
  <c r="G243" i="12"/>
  <c r="I243" i="12"/>
  <c r="K243" i="12"/>
  <c r="M243" i="12"/>
  <c r="O243" i="12"/>
  <c r="Q243" i="12"/>
  <c r="V243" i="12"/>
  <c r="G246" i="12"/>
  <c r="M246" i="12" s="1"/>
  <c r="I246" i="12"/>
  <c r="K246" i="12"/>
  <c r="O246" i="12"/>
  <c r="Q246" i="12"/>
  <c r="V246" i="12"/>
  <c r="G249" i="12"/>
  <c r="M249" i="12" s="1"/>
  <c r="I249" i="12"/>
  <c r="K249" i="12"/>
  <c r="O249" i="12"/>
  <c r="Q249" i="12"/>
  <c r="V249" i="12"/>
  <c r="G252" i="12"/>
  <c r="I252" i="12"/>
  <c r="K252" i="12"/>
  <c r="M252" i="12"/>
  <c r="O252" i="12"/>
  <c r="Q252" i="12"/>
  <c r="V252" i="12"/>
  <c r="G253" i="12"/>
  <c r="M253" i="12" s="1"/>
  <c r="I253" i="12"/>
  <c r="K253" i="12"/>
  <c r="O253" i="12"/>
  <c r="Q253" i="12"/>
  <c r="V253" i="12"/>
  <c r="G265" i="12"/>
  <c r="I265" i="12"/>
  <c r="K265" i="12"/>
  <c r="M265" i="12"/>
  <c r="O265" i="12"/>
  <c r="Q265" i="12"/>
  <c r="V265" i="12"/>
  <c r="G266" i="12"/>
  <c r="I266" i="12"/>
  <c r="K266" i="12"/>
  <c r="M266" i="12"/>
  <c r="O266" i="12"/>
  <c r="Q266" i="12"/>
  <c r="V266" i="12"/>
  <c r="G269" i="12"/>
  <c r="M269" i="12" s="1"/>
  <c r="I269" i="12"/>
  <c r="K269" i="12"/>
  <c r="O269" i="12"/>
  <c r="Q269" i="12"/>
  <c r="V269" i="12"/>
  <c r="G296" i="12"/>
  <c r="M296" i="12" s="1"/>
  <c r="I296" i="12"/>
  <c r="K296" i="12"/>
  <c r="O296" i="12"/>
  <c r="Q296" i="12"/>
  <c r="V296" i="12"/>
  <c r="G299" i="12"/>
  <c r="M299" i="12" s="1"/>
  <c r="I299" i="12"/>
  <c r="K299" i="12"/>
  <c r="O299" i="12"/>
  <c r="Q299" i="12"/>
  <c r="V299" i="12"/>
  <c r="G302" i="12"/>
  <c r="M302" i="12" s="1"/>
  <c r="I302" i="12"/>
  <c r="K302" i="12"/>
  <c r="O302" i="12"/>
  <c r="Q302" i="12"/>
  <c r="V302" i="12"/>
  <c r="G306" i="12"/>
  <c r="I306" i="12"/>
  <c r="K306" i="12"/>
  <c r="M306" i="12"/>
  <c r="O306" i="12"/>
  <c r="Q306" i="12"/>
  <c r="V306" i="12"/>
  <c r="G307" i="12"/>
  <c r="I307" i="12"/>
  <c r="K307" i="12"/>
  <c r="M307" i="12"/>
  <c r="O307" i="12"/>
  <c r="Q307" i="12"/>
  <c r="V307" i="12"/>
  <c r="V305" i="12" s="1"/>
  <c r="G309" i="12"/>
  <c r="M309" i="12" s="1"/>
  <c r="I309" i="12"/>
  <c r="K309" i="12"/>
  <c r="O309" i="12"/>
  <c r="Q309" i="12"/>
  <c r="V309" i="12"/>
  <c r="G311" i="12"/>
  <c r="M311" i="12" s="1"/>
  <c r="I311" i="12"/>
  <c r="K311" i="12"/>
  <c r="O311" i="12"/>
  <c r="Q311" i="12"/>
  <c r="V311" i="12"/>
  <c r="G313" i="12"/>
  <c r="M313" i="12" s="1"/>
  <c r="I313" i="12"/>
  <c r="K313" i="12"/>
  <c r="O313" i="12"/>
  <c r="Q313" i="12"/>
  <c r="V313" i="12"/>
  <c r="G316" i="12"/>
  <c r="I316" i="12"/>
  <c r="K316" i="12"/>
  <c r="M316" i="12"/>
  <c r="O316" i="12"/>
  <c r="Q316" i="12"/>
  <c r="Q305" i="12" s="1"/>
  <c r="V316" i="12"/>
  <c r="G319" i="12"/>
  <c r="I319" i="12"/>
  <c r="K319" i="12"/>
  <c r="M319" i="12"/>
  <c r="O319" i="12"/>
  <c r="Q319" i="12"/>
  <c r="V319" i="12"/>
  <c r="G321" i="12"/>
  <c r="I321" i="12"/>
  <c r="K321" i="12"/>
  <c r="M321" i="12"/>
  <c r="O321" i="12"/>
  <c r="Q321" i="12"/>
  <c r="V321" i="12"/>
  <c r="G324" i="12"/>
  <c r="M324" i="12" s="1"/>
  <c r="I324" i="12"/>
  <c r="I323" i="12" s="1"/>
  <c r="K324" i="12"/>
  <c r="O324" i="12"/>
  <c r="O323" i="12" s="1"/>
  <c r="Q324" i="12"/>
  <c r="V324" i="12"/>
  <c r="G327" i="12"/>
  <c r="M327" i="12" s="1"/>
  <c r="I327" i="12"/>
  <c r="K327" i="12"/>
  <c r="O327" i="12"/>
  <c r="Q327" i="12"/>
  <c r="V327" i="12"/>
  <c r="G328" i="12"/>
  <c r="M328" i="12" s="1"/>
  <c r="I328" i="12"/>
  <c r="K328" i="12"/>
  <c r="O328" i="12"/>
  <c r="Q328" i="12"/>
  <c r="V328" i="12"/>
  <c r="G330" i="12"/>
  <c r="I330" i="12"/>
  <c r="K330" i="12"/>
  <c r="M330" i="12"/>
  <c r="O330" i="12"/>
  <c r="Q330" i="12"/>
  <c r="V330" i="12"/>
  <c r="G331" i="12"/>
  <c r="I331" i="12"/>
  <c r="K331" i="12"/>
  <c r="M331" i="12"/>
  <c r="O331" i="12"/>
  <c r="Q331" i="12"/>
  <c r="V331" i="12"/>
  <c r="G333" i="12"/>
  <c r="M333" i="12" s="1"/>
  <c r="I333" i="12"/>
  <c r="K333" i="12"/>
  <c r="O333" i="12"/>
  <c r="Q333" i="12"/>
  <c r="V333" i="12"/>
  <c r="G336" i="12"/>
  <c r="M336" i="12" s="1"/>
  <c r="I336" i="12"/>
  <c r="K336" i="12"/>
  <c r="O336" i="12"/>
  <c r="Q336" i="12"/>
  <c r="V336" i="12"/>
  <c r="V335" i="12" s="1"/>
  <c r="G338" i="12"/>
  <c r="I338" i="12"/>
  <c r="K338" i="12"/>
  <c r="M338" i="12"/>
  <c r="O338" i="12"/>
  <c r="Q338" i="12"/>
  <c r="V338" i="12"/>
  <c r="G340" i="12"/>
  <c r="M340" i="12" s="1"/>
  <c r="I340" i="12"/>
  <c r="K340" i="12"/>
  <c r="O340" i="12"/>
  <c r="Q340" i="12"/>
  <c r="V340" i="12"/>
  <c r="G344" i="12"/>
  <c r="I344" i="12"/>
  <c r="K344" i="12"/>
  <c r="M344" i="12"/>
  <c r="O344" i="12"/>
  <c r="Q344" i="12"/>
  <c r="V344" i="12"/>
  <c r="G345" i="12"/>
  <c r="M345" i="12" s="1"/>
  <c r="I345" i="12"/>
  <c r="K345" i="12"/>
  <c r="O345" i="12"/>
  <c r="Q345" i="12"/>
  <c r="V345" i="12"/>
  <c r="G346" i="12"/>
  <c r="M346" i="12" s="1"/>
  <c r="I346" i="12"/>
  <c r="K346" i="12"/>
  <c r="O346" i="12"/>
  <c r="Q346" i="12"/>
  <c r="V346" i="12"/>
  <c r="G347" i="12"/>
  <c r="M347" i="12" s="1"/>
  <c r="I347" i="12"/>
  <c r="K347" i="12"/>
  <c r="O347" i="12"/>
  <c r="Q347" i="12"/>
  <c r="V347" i="12"/>
  <c r="G348" i="12"/>
  <c r="M348" i="12" s="1"/>
  <c r="I348" i="12"/>
  <c r="K348" i="12"/>
  <c r="O348" i="12"/>
  <c r="Q348" i="12"/>
  <c r="V348" i="12"/>
  <c r="G349" i="12"/>
  <c r="M349" i="12" s="1"/>
  <c r="I349" i="12"/>
  <c r="K349" i="12"/>
  <c r="O349" i="12"/>
  <c r="Q349" i="12"/>
  <c r="V349" i="12"/>
  <c r="G351" i="12"/>
  <c r="I351" i="12"/>
  <c r="K351" i="12"/>
  <c r="M351" i="12"/>
  <c r="O351" i="12"/>
  <c r="Q351" i="12"/>
  <c r="V351" i="12"/>
  <c r="G352" i="12"/>
  <c r="M352" i="12" s="1"/>
  <c r="I352" i="12"/>
  <c r="K352" i="12"/>
  <c r="O352" i="12"/>
  <c r="Q352" i="12"/>
  <c r="V352" i="12"/>
  <c r="G353" i="12"/>
  <c r="M353" i="12" s="1"/>
  <c r="I353" i="12"/>
  <c r="K353" i="12"/>
  <c r="O353" i="12"/>
  <c r="Q353" i="12"/>
  <c r="V353" i="12"/>
  <c r="G354" i="12"/>
  <c r="M354" i="12" s="1"/>
  <c r="I354" i="12"/>
  <c r="K354" i="12"/>
  <c r="O354" i="12"/>
  <c r="Q354" i="12"/>
  <c r="V354" i="12"/>
  <c r="G355" i="12"/>
  <c r="M355" i="12" s="1"/>
  <c r="I355" i="12"/>
  <c r="K355" i="12"/>
  <c r="O355" i="12"/>
  <c r="Q355" i="12"/>
  <c r="V355" i="12"/>
  <c r="G356" i="12"/>
  <c r="M356" i="12" s="1"/>
  <c r="I356" i="12"/>
  <c r="K356" i="12"/>
  <c r="O356" i="12"/>
  <c r="Q356" i="12"/>
  <c r="V356" i="12"/>
  <c r="G357" i="12"/>
  <c r="I357" i="12"/>
  <c r="K357" i="12"/>
  <c r="M357" i="12"/>
  <c r="O357" i="12"/>
  <c r="Q357" i="12"/>
  <c r="V357" i="12"/>
  <c r="G359" i="12"/>
  <c r="M359" i="12" s="1"/>
  <c r="I359" i="12"/>
  <c r="K359" i="12"/>
  <c r="O359" i="12"/>
  <c r="Q359" i="12"/>
  <c r="V359" i="12"/>
  <c r="G360" i="12"/>
  <c r="M360" i="12" s="1"/>
  <c r="I360" i="12"/>
  <c r="K360" i="12"/>
  <c r="O360" i="12"/>
  <c r="Q360" i="12"/>
  <c r="V360" i="12"/>
  <c r="G361" i="12"/>
  <c r="M361" i="12" s="1"/>
  <c r="I361" i="12"/>
  <c r="K361" i="12"/>
  <c r="O361" i="12"/>
  <c r="Q361" i="12"/>
  <c r="V361" i="12"/>
  <c r="G362" i="12"/>
  <c r="M362" i="12" s="1"/>
  <c r="I362" i="12"/>
  <c r="K362" i="12"/>
  <c r="O362" i="12"/>
  <c r="Q362" i="12"/>
  <c r="V362" i="12"/>
  <c r="G363" i="12"/>
  <c r="I363" i="12"/>
  <c r="K363" i="12"/>
  <c r="M363" i="12"/>
  <c r="O363" i="12"/>
  <c r="Q363" i="12"/>
  <c r="V363" i="12"/>
  <c r="G364" i="12"/>
  <c r="I364" i="12"/>
  <c r="K364" i="12"/>
  <c r="M364" i="12"/>
  <c r="O364" i="12"/>
  <c r="Q364" i="12"/>
  <c r="V364" i="12"/>
  <c r="G365" i="12"/>
  <c r="M365" i="12" s="1"/>
  <c r="I365" i="12"/>
  <c r="K365" i="12"/>
  <c r="O365" i="12"/>
  <c r="Q365" i="12"/>
  <c r="V365" i="12"/>
  <c r="G367" i="12"/>
  <c r="M367" i="12" s="1"/>
  <c r="I367" i="12"/>
  <c r="K367" i="12"/>
  <c r="O367" i="12"/>
  <c r="Q367" i="12"/>
  <c r="V367" i="12"/>
  <c r="G369" i="12"/>
  <c r="I369" i="12"/>
  <c r="K369" i="12"/>
  <c r="M369" i="12"/>
  <c r="O369" i="12"/>
  <c r="Q369" i="12"/>
  <c r="V369" i="12"/>
  <c r="G371" i="12"/>
  <c r="M371" i="12" s="1"/>
  <c r="I371" i="12"/>
  <c r="K371" i="12"/>
  <c r="O371" i="12"/>
  <c r="Q371" i="12"/>
  <c r="V371" i="12"/>
  <c r="G372" i="12"/>
  <c r="I372" i="12"/>
  <c r="K372" i="12"/>
  <c r="M372" i="12"/>
  <c r="O372" i="12"/>
  <c r="Q372" i="12"/>
  <c r="V372" i="12"/>
  <c r="G375" i="12"/>
  <c r="M375" i="12" s="1"/>
  <c r="I375" i="12"/>
  <c r="K375" i="12"/>
  <c r="O375" i="12"/>
  <c r="Q375" i="12"/>
  <c r="V375" i="12"/>
  <c r="G376" i="12"/>
  <c r="M376" i="12" s="1"/>
  <c r="I376" i="12"/>
  <c r="K376" i="12"/>
  <c r="O376" i="12"/>
  <c r="Q376" i="12"/>
  <c r="V376" i="12"/>
  <c r="G377" i="12"/>
  <c r="M377" i="12" s="1"/>
  <c r="I377" i="12"/>
  <c r="K377" i="12"/>
  <c r="O377" i="12"/>
  <c r="Q377" i="12"/>
  <c r="V377" i="12"/>
  <c r="G379" i="12"/>
  <c r="G378" i="12" s="1"/>
  <c r="I63" i="1" s="1"/>
  <c r="I379" i="12"/>
  <c r="I378" i="12" s="1"/>
  <c r="K379" i="12"/>
  <c r="K378" i="12" s="1"/>
  <c r="M379" i="12"/>
  <c r="M378" i="12" s="1"/>
  <c r="O379" i="12"/>
  <c r="O378" i="12" s="1"/>
  <c r="Q379" i="12"/>
  <c r="Q378" i="12" s="1"/>
  <c r="V379" i="12"/>
  <c r="V378" i="12" s="1"/>
  <c r="G382" i="12"/>
  <c r="I382" i="12"/>
  <c r="K382" i="12"/>
  <c r="O382" i="12"/>
  <c r="Q382" i="12"/>
  <c r="V382" i="12"/>
  <c r="G384" i="12"/>
  <c r="M384" i="12" s="1"/>
  <c r="I384" i="12"/>
  <c r="K384" i="12"/>
  <c r="O384" i="12"/>
  <c r="Q384" i="12"/>
  <c r="V384" i="12"/>
  <c r="G386" i="12"/>
  <c r="M386" i="12" s="1"/>
  <c r="I386" i="12"/>
  <c r="K386" i="12"/>
  <c r="O386" i="12"/>
  <c r="Q386" i="12"/>
  <c r="V386" i="12"/>
  <c r="G390" i="12"/>
  <c r="M390" i="12" s="1"/>
  <c r="I390" i="12"/>
  <c r="K390" i="12"/>
  <c r="O390" i="12"/>
  <c r="Q390" i="12"/>
  <c r="V390" i="12"/>
  <c r="G392" i="12"/>
  <c r="M392" i="12" s="1"/>
  <c r="I392" i="12"/>
  <c r="K392" i="12"/>
  <c r="O392" i="12"/>
  <c r="Q392" i="12"/>
  <c r="V392" i="12"/>
  <c r="G395" i="12"/>
  <c r="I395" i="12"/>
  <c r="K395" i="12"/>
  <c r="M395" i="12"/>
  <c r="O395" i="12"/>
  <c r="Q395" i="12"/>
  <c r="V395" i="12"/>
  <c r="G397" i="12"/>
  <c r="M397" i="12" s="1"/>
  <c r="I397" i="12"/>
  <c r="K397" i="12"/>
  <c r="O397" i="12"/>
  <c r="Q397" i="12"/>
  <c r="V397" i="12"/>
  <c r="G398" i="12"/>
  <c r="M398" i="12" s="1"/>
  <c r="I398" i="12"/>
  <c r="K398" i="12"/>
  <c r="O398" i="12"/>
  <c r="Q398" i="12"/>
  <c r="V398" i="12"/>
  <c r="G399" i="12"/>
  <c r="M399" i="12" s="1"/>
  <c r="I399" i="12"/>
  <c r="K399" i="12"/>
  <c r="O399" i="12"/>
  <c r="Q399" i="12"/>
  <c r="V399" i="12"/>
  <c r="G400" i="12"/>
  <c r="I65" i="1" s="1"/>
  <c r="M400" i="12"/>
  <c r="Q400" i="12"/>
  <c r="G401" i="12"/>
  <c r="I401" i="12"/>
  <c r="I400" i="12" s="1"/>
  <c r="K401" i="12"/>
  <c r="K400" i="12" s="1"/>
  <c r="M401" i="12"/>
  <c r="O401" i="12"/>
  <c r="O400" i="12" s="1"/>
  <c r="Q401" i="12"/>
  <c r="V401" i="12"/>
  <c r="V400" i="12" s="1"/>
  <c r="G403" i="12"/>
  <c r="I403" i="12"/>
  <c r="K403" i="12"/>
  <c r="O403" i="12"/>
  <c r="Q403" i="12"/>
  <c r="V403" i="12"/>
  <c r="G405" i="12"/>
  <c r="M405" i="12" s="1"/>
  <c r="I405" i="12"/>
  <c r="I402" i="12" s="1"/>
  <c r="K405" i="12"/>
  <c r="O405" i="12"/>
  <c r="O402" i="12" s="1"/>
  <c r="Q405" i="12"/>
  <c r="V405" i="12"/>
  <c r="G407" i="12"/>
  <c r="M407" i="12" s="1"/>
  <c r="I407" i="12"/>
  <c r="K407" i="12"/>
  <c r="O407" i="12"/>
  <c r="Q407" i="12"/>
  <c r="V407" i="12"/>
  <c r="G408" i="12"/>
  <c r="M408" i="12" s="1"/>
  <c r="I408" i="12"/>
  <c r="K408" i="12"/>
  <c r="O408" i="12"/>
  <c r="Q408" i="12"/>
  <c r="V408" i="12"/>
  <c r="G409" i="12"/>
  <c r="I409" i="12"/>
  <c r="K409" i="12"/>
  <c r="M409" i="12"/>
  <c r="O409" i="12"/>
  <c r="Q409" i="12"/>
  <c r="V409" i="12"/>
  <c r="G414" i="12"/>
  <c r="I414" i="12"/>
  <c r="K414" i="12"/>
  <c r="M414" i="12"/>
  <c r="O414" i="12"/>
  <c r="Q414" i="12"/>
  <c r="V414" i="12"/>
  <c r="G415" i="12"/>
  <c r="M415" i="12" s="1"/>
  <c r="I415" i="12"/>
  <c r="K415" i="12"/>
  <c r="O415" i="12"/>
  <c r="Q415" i="12"/>
  <c r="V415" i="12"/>
  <c r="G417" i="12"/>
  <c r="M417" i="12" s="1"/>
  <c r="I417" i="12"/>
  <c r="K417" i="12"/>
  <c r="O417" i="12"/>
  <c r="Q417" i="12"/>
  <c r="V417" i="12"/>
  <c r="G420" i="12"/>
  <c r="M420" i="12" s="1"/>
  <c r="I420" i="12"/>
  <c r="K420" i="12"/>
  <c r="O420" i="12"/>
  <c r="Q420" i="12"/>
  <c r="V420" i="12"/>
  <c r="G422" i="12"/>
  <c r="M422" i="12" s="1"/>
  <c r="I422" i="12"/>
  <c r="K422" i="12"/>
  <c r="O422" i="12"/>
  <c r="Q422" i="12"/>
  <c r="V422" i="12"/>
  <c r="G423" i="12"/>
  <c r="I423" i="12"/>
  <c r="K423" i="12"/>
  <c r="M423" i="12"/>
  <c r="O423" i="12"/>
  <c r="Q423" i="12"/>
  <c r="V423" i="12"/>
  <c r="G425" i="12"/>
  <c r="G424" i="12" s="1"/>
  <c r="I67" i="1" s="1"/>
  <c r="I425" i="12"/>
  <c r="K425" i="12"/>
  <c r="O425" i="12"/>
  <c r="Q425" i="12"/>
  <c r="V425" i="12"/>
  <c r="G427" i="12"/>
  <c r="M427" i="12" s="1"/>
  <c r="I427" i="12"/>
  <c r="K427" i="12"/>
  <c r="O427" i="12"/>
  <c r="Q427" i="12"/>
  <c r="V427" i="12"/>
  <c r="G428" i="12"/>
  <c r="M428" i="12" s="1"/>
  <c r="I428" i="12"/>
  <c r="K428" i="12"/>
  <c r="O428" i="12"/>
  <c r="Q428" i="12"/>
  <c r="V428" i="12"/>
  <c r="G431" i="12"/>
  <c r="M431" i="12" s="1"/>
  <c r="I431" i="12"/>
  <c r="K431" i="12"/>
  <c r="O431" i="12"/>
  <c r="Q431" i="12"/>
  <c r="V431" i="12"/>
  <c r="G433" i="12"/>
  <c r="I433" i="12"/>
  <c r="K433" i="12"/>
  <c r="M433" i="12"/>
  <c r="O433" i="12"/>
  <c r="Q433" i="12"/>
  <c r="V433" i="12"/>
  <c r="G435" i="12"/>
  <c r="I435" i="12"/>
  <c r="K435" i="12"/>
  <c r="M435" i="12"/>
  <c r="O435" i="12"/>
  <c r="Q435" i="12"/>
  <c r="V435" i="12"/>
  <c r="G436" i="12"/>
  <c r="M436" i="12" s="1"/>
  <c r="I436" i="12"/>
  <c r="K436" i="12"/>
  <c r="O436" i="12"/>
  <c r="Q436" i="12"/>
  <c r="V436" i="12"/>
  <c r="G437" i="12"/>
  <c r="M437" i="12" s="1"/>
  <c r="I437" i="12"/>
  <c r="K437" i="12"/>
  <c r="O437" i="12"/>
  <c r="Q437" i="12"/>
  <c r="V437" i="12"/>
  <c r="G438" i="12"/>
  <c r="M438" i="12" s="1"/>
  <c r="I438" i="12"/>
  <c r="K438" i="12"/>
  <c r="O438" i="12"/>
  <c r="Q438" i="12"/>
  <c r="V438" i="12"/>
  <c r="G439" i="12"/>
  <c r="I439" i="12"/>
  <c r="K439" i="12"/>
  <c r="M439" i="12"/>
  <c r="O439" i="12"/>
  <c r="Q439" i="12"/>
  <c r="V439" i="12"/>
  <c r="G440" i="12"/>
  <c r="I440" i="12"/>
  <c r="K440" i="12"/>
  <c r="M440" i="12"/>
  <c r="O440" i="12"/>
  <c r="Q440" i="12"/>
  <c r="V440" i="12"/>
  <c r="G441" i="12"/>
  <c r="I441" i="12"/>
  <c r="K441" i="12"/>
  <c r="M441" i="12"/>
  <c r="O441" i="12"/>
  <c r="Q441" i="12"/>
  <c r="V441" i="12"/>
  <c r="G443" i="12"/>
  <c r="M443" i="12" s="1"/>
  <c r="I443" i="12"/>
  <c r="K443" i="12"/>
  <c r="O443" i="12"/>
  <c r="Q443" i="12"/>
  <c r="V443" i="12"/>
  <c r="G445" i="12"/>
  <c r="M445" i="12" s="1"/>
  <c r="I445" i="12"/>
  <c r="K445" i="12"/>
  <c r="O445" i="12"/>
  <c r="Q445" i="12"/>
  <c r="V445" i="12"/>
  <c r="G446" i="12"/>
  <c r="M446" i="12" s="1"/>
  <c r="I446" i="12"/>
  <c r="K446" i="12"/>
  <c r="O446" i="12"/>
  <c r="Q446" i="12"/>
  <c r="V446" i="12"/>
  <c r="G448" i="12"/>
  <c r="I448" i="12"/>
  <c r="K448" i="12"/>
  <c r="M448" i="12"/>
  <c r="O448" i="12"/>
  <c r="Q448" i="12"/>
  <c r="V448" i="12"/>
  <c r="G450" i="12"/>
  <c r="I450" i="12"/>
  <c r="K450" i="12"/>
  <c r="M450" i="12"/>
  <c r="O450" i="12"/>
  <c r="Q450" i="12"/>
  <c r="V450" i="12"/>
  <c r="G451" i="12"/>
  <c r="I451" i="12"/>
  <c r="K451" i="12"/>
  <c r="M451" i="12"/>
  <c r="O451" i="12"/>
  <c r="Q451" i="12"/>
  <c r="V451" i="12"/>
  <c r="G453" i="12"/>
  <c r="M453" i="12" s="1"/>
  <c r="I453" i="12"/>
  <c r="K453" i="12"/>
  <c r="O453" i="12"/>
  <c r="Q453" i="12"/>
  <c r="V453" i="12"/>
  <c r="G454" i="12"/>
  <c r="M454" i="12" s="1"/>
  <c r="I454" i="12"/>
  <c r="K454" i="12"/>
  <c r="O454" i="12"/>
  <c r="Q454" i="12"/>
  <c r="V454" i="12"/>
  <c r="G456" i="12"/>
  <c r="M456" i="12" s="1"/>
  <c r="I456" i="12"/>
  <c r="K456" i="12"/>
  <c r="O456" i="12"/>
  <c r="Q456" i="12"/>
  <c r="V456" i="12"/>
  <c r="G457" i="12"/>
  <c r="I457" i="12"/>
  <c r="K457" i="12"/>
  <c r="M457" i="12"/>
  <c r="O457" i="12"/>
  <c r="Q457" i="12"/>
  <c r="V457" i="12"/>
  <c r="G459" i="12"/>
  <c r="I459" i="12"/>
  <c r="K459" i="12"/>
  <c r="M459" i="12"/>
  <c r="O459" i="12"/>
  <c r="Q459" i="12"/>
  <c r="V459" i="12"/>
  <c r="G461" i="12"/>
  <c r="I461" i="12"/>
  <c r="K461" i="12"/>
  <c r="O461" i="12"/>
  <c r="Q461" i="12"/>
  <c r="V461" i="12"/>
  <c r="G465" i="12"/>
  <c r="M465" i="12" s="1"/>
  <c r="I465" i="12"/>
  <c r="K465" i="12"/>
  <c r="O465" i="12"/>
  <c r="Q465" i="12"/>
  <c r="V465" i="12"/>
  <c r="G467" i="12"/>
  <c r="M467" i="12" s="1"/>
  <c r="I467" i="12"/>
  <c r="K467" i="12"/>
  <c r="O467" i="12"/>
  <c r="Q467" i="12"/>
  <c r="V467" i="12"/>
  <c r="G468" i="12"/>
  <c r="M468" i="12" s="1"/>
  <c r="I468" i="12"/>
  <c r="K468" i="12"/>
  <c r="O468" i="12"/>
  <c r="Q468" i="12"/>
  <c r="V468" i="12"/>
  <c r="G471" i="12"/>
  <c r="I471" i="12"/>
  <c r="K471" i="12"/>
  <c r="M471" i="12"/>
  <c r="O471" i="12"/>
  <c r="Q471" i="12"/>
  <c r="V471" i="12"/>
  <c r="G473" i="12"/>
  <c r="I473" i="12"/>
  <c r="K473" i="12"/>
  <c r="M473" i="12"/>
  <c r="O473" i="12"/>
  <c r="Q473" i="12"/>
  <c r="V473" i="12"/>
  <c r="G475" i="12"/>
  <c r="M475" i="12" s="1"/>
  <c r="I475" i="12"/>
  <c r="K475" i="12"/>
  <c r="O475" i="12"/>
  <c r="Q475" i="12"/>
  <c r="V475" i="12"/>
  <c r="G477" i="12"/>
  <c r="M477" i="12" s="1"/>
  <c r="I477" i="12"/>
  <c r="K477" i="12"/>
  <c r="O477" i="12"/>
  <c r="Q477" i="12"/>
  <c r="V477" i="12"/>
  <c r="G479" i="12"/>
  <c r="M479" i="12" s="1"/>
  <c r="I479" i="12"/>
  <c r="K479" i="12"/>
  <c r="O479" i="12"/>
  <c r="Q479" i="12"/>
  <c r="V479" i="12"/>
  <c r="G481" i="12"/>
  <c r="M481" i="12" s="1"/>
  <c r="I481" i="12"/>
  <c r="K481" i="12"/>
  <c r="O481" i="12"/>
  <c r="Q481" i="12"/>
  <c r="V481" i="12"/>
  <c r="G483" i="12"/>
  <c r="I483" i="12"/>
  <c r="K483" i="12"/>
  <c r="M483" i="12"/>
  <c r="O483" i="12"/>
  <c r="Q483" i="12"/>
  <c r="V483" i="12"/>
  <c r="G485" i="12"/>
  <c r="M485" i="12" s="1"/>
  <c r="I485" i="12"/>
  <c r="K485" i="12"/>
  <c r="O485" i="12"/>
  <c r="Q485" i="12"/>
  <c r="V485" i="12"/>
  <c r="G487" i="12"/>
  <c r="M487" i="12" s="1"/>
  <c r="I487" i="12"/>
  <c r="K487" i="12"/>
  <c r="O487" i="12"/>
  <c r="Q487" i="12"/>
  <c r="V487" i="12"/>
  <c r="G488" i="12"/>
  <c r="M488" i="12" s="1"/>
  <c r="I488" i="12"/>
  <c r="K488" i="12"/>
  <c r="O488" i="12"/>
  <c r="Q488" i="12"/>
  <c r="V488" i="12"/>
  <c r="G490" i="12"/>
  <c r="M490" i="12" s="1"/>
  <c r="I490" i="12"/>
  <c r="K490" i="12"/>
  <c r="O490" i="12"/>
  <c r="Q490" i="12"/>
  <c r="V490" i="12"/>
  <c r="G492" i="12"/>
  <c r="M492" i="12" s="1"/>
  <c r="I492" i="12"/>
  <c r="K492" i="12"/>
  <c r="O492" i="12"/>
  <c r="Q492" i="12"/>
  <c r="V492" i="12"/>
  <c r="G494" i="12"/>
  <c r="I494" i="12"/>
  <c r="K494" i="12"/>
  <c r="M494" i="12"/>
  <c r="O494" i="12"/>
  <c r="Q494" i="12"/>
  <c r="V494" i="12"/>
  <c r="G496" i="12"/>
  <c r="M496" i="12" s="1"/>
  <c r="I496" i="12"/>
  <c r="K496" i="12"/>
  <c r="O496" i="12"/>
  <c r="Q496" i="12"/>
  <c r="V496" i="12"/>
  <c r="G497" i="12"/>
  <c r="M497" i="12" s="1"/>
  <c r="I497" i="12"/>
  <c r="K497" i="12"/>
  <c r="O497" i="12"/>
  <c r="Q497" i="12"/>
  <c r="V497" i="12"/>
  <c r="G498" i="12"/>
  <c r="M498" i="12" s="1"/>
  <c r="I498" i="12"/>
  <c r="K498" i="12"/>
  <c r="O498" i="12"/>
  <c r="Q498" i="12"/>
  <c r="V498" i="12"/>
  <c r="G499" i="12"/>
  <c r="M499" i="12" s="1"/>
  <c r="I499" i="12"/>
  <c r="K499" i="12"/>
  <c r="O499" i="12"/>
  <c r="Q499" i="12"/>
  <c r="V499" i="12"/>
  <c r="G500" i="12"/>
  <c r="M500" i="12" s="1"/>
  <c r="I500" i="12"/>
  <c r="K500" i="12"/>
  <c r="O500" i="12"/>
  <c r="Q500" i="12"/>
  <c r="V500" i="12"/>
  <c r="G503" i="12"/>
  <c r="I503" i="12"/>
  <c r="K503" i="12"/>
  <c r="M503" i="12"/>
  <c r="O503" i="12"/>
  <c r="Q503" i="12"/>
  <c r="V503" i="12"/>
  <c r="G504" i="12"/>
  <c r="M504" i="12" s="1"/>
  <c r="I504" i="12"/>
  <c r="K504" i="12"/>
  <c r="O504" i="12"/>
  <c r="Q504" i="12"/>
  <c r="V504" i="12"/>
  <c r="G505" i="12"/>
  <c r="M505" i="12" s="1"/>
  <c r="I505" i="12"/>
  <c r="K505" i="12"/>
  <c r="O505" i="12"/>
  <c r="Q505" i="12"/>
  <c r="V505" i="12"/>
  <c r="G506" i="12"/>
  <c r="M506" i="12" s="1"/>
  <c r="I506" i="12"/>
  <c r="K506" i="12"/>
  <c r="O506" i="12"/>
  <c r="Q506" i="12"/>
  <c r="V506" i="12"/>
  <c r="G507" i="12"/>
  <c r="M507" i="12" s="1"/>
  <c r="I507" i="12"/>
  <c r="K507" i="12"/>
  <c r="O507" i="12"/>
  <c r="Q507" i="12"/>
  <c r="V507" i="12"/>
  <c r="G509" i="12"/>
  <c r="I509" i="12"/>
  <c r="K509" i="12"/>
  <c r="M509" i="12"/>
  <c r="O509" i="12"/>
  <c r="Q509" i="12"/>
  <c r="V509" i="12"/>
  <c r="G510" i="12"/>
  <c r="I510" i="12"/>
  <c r="K510" i="12"/>
  <c r="O510" i="12"/>
  <c r="Q510" i="12"/>
  <c r="V510" i="12"/>
  <c r="G513" i="12"/>
  <c r="M513" i="12" s="1"/>
  <c r="I513" i="12"/>
  <c r="K513" i="12"/>
  <c r="O513" i="12"/>
  <c r="Q513" i="12"/>
  <c r="V513" i="12"/>
  <c r="G516" i="12"/>
  <c r="M516" i="12" s="1"/>
  <c r="I516" i="12"/>
  <c r="K516" i="12"/>
  <c r="O516" i="12"/>
  <c r="Q516" i="12"/>
  <c r="V516" i="12"/>
  <c r="G521" i="12"/>
  <c r="I521" i="12"/>
  <c r="K521" i="12"/>
  <c r="M521" i="12"/>
  <c r="O521" i="12"/>
  <c r="Q521" i="12"/>
  <c r="V521" i="12"/>
  <c r="G522" i="12"/>
  <c r="M522" i="12" s="1"/>
  <c r="I522" i="12"/>
  <c r="K522" i="12"/>
  <c r="O522" i="12"/>
  <c r="Q522" i="12"/>
  <c r="V522" i="12"/>
  <c r="G523" i="12"/>
  <c r="I523" i="12"/>
  <c r="K523" i="12"/>
  <c r="M523" i="12"/>
  <c r="O523" i="12"/>
  <c r="Q523" i="12"/>
  <c r="V523" i="12"/>
  <c r="G524" i="12"/>
  <c r="M524" i="12" s="1"/>
  <c r="I524" i="12"/>
  <c r="K524" i="12"/>
  <c r="O524" i="12"/>
  <c r="Q524" i="12"/>
  <c r="V524" i="12"/>
  <c r="G525" i="12"/>
  <c r="I525" i="12"/>
  <c r="K525" i="12"/>
  <c r="M525" i="12"/>
  <c r="O525" i="12"/>
  <c r="Q525" i="12"/>
  <c r="V525" i="12"/>
  <c r="G526" i="12"/>
  <c r="M526" i="12" s="1"/>
  <c r="I526" i="12"/>
  <c r="K526" i="12"/>
  <c r="O526" i="12"/>
  <c r="Q526" i="12"/>
  <c r="V526" i="12"/>
  <c r="G527" i="12"/>
  <c r="I527" i="12"/>
  <c r="K527" i="12"/>
  <c r="M527" i="12"/>
  <c r="O527" i="12"/>
  <c r="Q527" i="12"/>
  <c r="V527" i="12"/>
  <c r="G528" i="12"/>
  <c r="M528" i="12" s="1"/>
  <c r="I528" i="12"/>
  <c r="K528" i="12"/>
  <c r="O528" i="12"/>
  <c r="Q528" i="12"/>
  <c r="V528" i="12"/>
  <c r="G529" i="12"/>
  <c r="I529" i="12"/>
  <c r="K529" i="12"/>
  <c r="M529" i="12"/>
  <c r="O529" i="12"/>
  <c r="Q529" i="12"/>
  <c r="V529" i="12"/>
  <c r="G530" i="12"/>
  <c r="M530" i="12" s="1"/>
  <c r="I530" i="12"/>
  <c r="K530" i="12"/>
  <c r="O530" i="12"/>
  <c r="Q530" i="12"/>
  <c r="V530" i="12"/>
  <c r="G531" i="12"/>
  <c r="I531" i="12"/>
  <c r="K531" i="12"/>
  <c r="M531" i="12"/>
  <c r="O531" i="12"/>
  <c r="Q531" i="12"/>
  <c r="V531" i="12"/>
  <c r="G533" i="12"/>
  <c r="I533" i="12"/>
  <c r="K533" i="12"/>
  <c r="M533" i="12"/>
  <c r="O533" i="12"/>
  <c r="Q533" i="12"/>
  <c r="V533" i="12"/>
  <c r="G534" i="12"/>
  <c r="I534" i="12"/>
  <c r="K534" i="12"/>
  <c r="M534" i="12"/>
  <c r="O534" i="12"/>
  <c r="Q534" i="12"/>
  <c r="V534" i="12"/>
  <c r="G535" i="12"/>
  <c r="I535" i="12"/>
  <c r="K535" i="12"/>
  <c r="M535" i="12"/>
  <c r="O535" i="12"/>
  <c r="Q535" i="12"/>
  <c r="V535" i="12"/>
  <c r="G536" i="12"/>
  <c r="M536" i="12" s="1"/>
  <c r="I536" i="12"/>
  <c r="K536" i="12"/>
  <c r="O536" i="12"/>
  <c r="Q536" i="12"/>
  <c r="V536" i="12"/>
  <c r="G537" i="12"/>
  <c r="M537" i="12" s="1"/>
  <c r="I537" i="12"/>
  <c r="K537" i="12"/>
  <c r="O537" i="12"/>
  <c r="Q537" i="12"/>
  <c r="V537" i="12"/>
  <c r="G538" i="12"/>
  <c r="M538" i="12" s="1"/>
  <c r="I538" i="12"/>
  <c r="K538" i="12"/>
  <c r="O538" i="12"/>
  <c r="Q538" i="12"/>
  <c r="V538" i="12"/>
  <c r="G539" i="12"/>
  <c r="I539" i="12"/>
  <c r="K539" i="12"/>
  <c r="M539" i="12"/>
  <c r="O539" i="12"/>
  <c r="Q539" i="12"/>
  <c r="V539" i="12"/>
  <c r="G540" i="12"/>
  <c r="I540" i="12"/>
  <c r="K540" i="12"/>
  <c r="M540" i="12"/>
  <c r="O540" i="12"/>
  <c r="Q540" i="12"/>
  <c r="V540" i="12"/>
  <c r="G541" i="12"/>
  <c r="I541" i="12"/>
  <c r="K541" i="12"/>
  <c r="M541" i="12"/>
  <c r="O541" i="12"/>
  <c r="Q541" i="12"/>
  <c r="V541" i="12"/>
  <c r="G542" i="12"/>
  <c r="M542" i="12" s="1"/>
  <c r="I542" i="12"/>
  <c r="K542" i="12"/>
  <c r="O542" i="12"/>
  <c r="Q542" i="12"/>
  <c r="V542" i="12"/>
  <c r="G543" i="12"/>
  <c r="M543" i="12" s="1"/>
  <c r="I543" i="12"/>
  <c r="K543" i="12"/>
  <c r="O543" i="12"/>
  <c r="Q543" i="12"/>
  <c r="V543" i="12"/>
  <c r="G544" i="12"/>
  <c r="M544" i="12" s="1"/>
  <c r="I544" i="12"/>
  <c r="K544" i="12"/>
  <c r="O544" i="12"/>
  <c r="Q544" i="12"/>
  <c r="V544" i="12"/>
  <c r="G545" i="12"/>
  <c r="I545" i="12"/>
  <c r="K545" i="12"/>
  <c r="M545" i="12"/>
  <c r="O545" i="12"/>
  <c r="Q545" i="12"/>
  <c r="V545" i="12"/>
  <c r="G546" i="12"/>
  <c r="I72" i="1" s="1"/>
  <c r="G547" i="12"/>
  <c r="I547" i="12"/>
  <c r="I546" i="12" s="1"/>
  <c r="K547" i="12"/>
  <c r="K546" i="12" s="1"/>
  <c r="M547" i="12"/>
  <c r="M546" i="12" s="1"/>
  <c r="O547" i="12"/>
  <c r="O546" i="12" s="1"/>
  <c r="Q547" i="12"/>
  <c r="Q546" i="12" s="1"/>
  <c r="V547" i="12"/>
  <c r="V546" i="12" s="1"/>
  <c r="K548" i="12"/>
  <c r="G549" i="12"/>
  <c r="M549" i="12" s="1"/>
  <c r="I549" i="12"/>
  <c r="K549" i="12"/>
  <c r="O549" i="12"/>
  <c r="Q549" i="12"/>
  <c r="V549" i="12"/>
  <c r="G551" i="12"/>
  <c r="I551" i="12"/>
  <c r="K551" i="12"/>
  <c r="O551" i="12"/>
  <c r="Q551" i="12"/>
  <c r="V551" i="12"/>
  <c r="G554" i="12"/>
  <c r="I554" i="12"/>
  <c r="K554" i="12"/>
  <c r="M554" i="12"/>
  <c r="O554" i="12"/>
  <c r="Q554" i="12"/>
  <c r="V554" i="12"/>
  <c r="G556" i="12"/>
  <c r="M556" i="12" s="1"/>
  <c r="I556" i="12"/>
  <c r="K556" i="12"/>
  <c r="O556" i="12"/>
  <c r="Q556" i="12"/>
  <c r="V556" i="12"/>
  <c r="G557" i="12"/>
  <c r="I557" i="12"/>
  <c r="K557" i="12"/>
  <c r="O557" i="12"/>
  <c r="Q557" i="12"/>
  <c r="V557" i="12"/>
  <c r="G558" i="12"/>
  <c r="I558" i="12"/>
  <c r="K558" i="12"/>
  <c r="M558" i="12"/>
  <c r="O558" i="12"/>
  <c r="Q558" i="12"/>
  <c r="V558" i="12"/>
  <c r="G560" i="12"/>
  <c r="M560" i="12" s="1"/>
  <c r="I560" i="12"/>
  <c r="K560" i="12"/>
  <c r="O560" i="12"/>
  <c r="Q560" i="12"/>
  <c r="V560" i="12"/>
  <c r="G561" i="12"/>
  <c r="M561" i="12" s="1"/>
  <c r="I561" i="12"/>
  <c r="K561" i="12"/>
  <c r="O561" i="12"/>
  <c r="Q561" i="12"/>
  <c r="V561" i="12"/>
  <c r="G562" i="12"/>
  <c r="I562" i="12"/>
  <c r="K562" i="12"/>
  <c r="M562" i="12"/>
  <c r="O562" i="12"/>
  <c r="Q562" i="12"/>
  <c r="V562" i="12"/>
  <c r="G563" i="12"/>
  <c r="M563" i="12" s="1"/>
  <c r="I563" i="12"/>
  <c r="K563" i="12"/>
  <c r="O563" i="12"/>
  <c r="Q563" i="12"/>
  <c r="V563" i="12"/>
  <c r="G564" i="12"/>
  <c r="M564" i="12" s="1"/>
  <c r="I564" i="12"/>
  <c r="K564" i="12"/>
  <c r="O564" i="12"/>
  <c r="Q564" i="12"/>
  <c r="V564" i="12"/>
  <c r="G565" i="12"/>
  <c r="I565" i="12"/>
  <c r="K565" i="12"/>
  <c r="M565" i="12"/>
  <c r="O565" i="12"/>
  <c r="Q565" i="12"/>
  <c r="V565" i="12"/>
  <c r="G566" i="12"/>
  <c r="M566" i="12" s="1"/>
  <c r="I566" i="12"/>
  <c r="K566" i="12"/>
  <c r="O566" i="12"/>
  <c r="Q566" i="12"/>
  <c r="V566" i="12"/>
  <c r="G567" i="12"/>
  <c r="M567" i="12" s="1"/>
  <c r="I567" i="12"/>
  <c r="K567" i="12"/>
  <c r="O567" i="12"/>
  <c r="Q567" i="12"/>
  <c r="V567" i="12"/>
  <c r="G568" i="12"/>
  <c r="I568" i="12"/>
  <c r="K568" i="12"/>
  <c r="M568" i="12"/>
  <c r="O568" i="12"/>
  <c r="Q568" i="12"/>
  <c r="V568" i="12"/>
  <c r="G569" i="12"/>
  <c r="M569" i="12" s="1"/>
  <c r="I569" i="12"/>
  <c r="K569" i="12"/>
  <c r="O569" i="12"/>
  <c r="Q569" i="12"/>
  <c r="V569" i="12"/>
  <c r="G570" i="12"/>
  <c r="M570" i="12" s="1"/>
  <c r="I570" i="12"/>
  <c r="K570" i="12"/>
  <c r="O570" i="12"/>
  <c r="Q570" i="12"/>
  <c r="V570" i="12"/>
  <c r="G572" i="12"/>
  <c r="I572" i="12"/>
  <c r="K572" i="12"/>
  <c r="O572" i="12"/>
  <c r="Q572" i="12"/>
  <c r="V572" i="12"/>
  <c r="G573" i="12"/>
  <c r="M573" i="12" s="1"/>
  <c r="I573" i="12"/>
  <c r="K573" i="12"/>
  <c r="O573" i="12"/>
  <c r="Q573" i="12"/>
  <c r="V573" i="12"/>
  <c r="G578" i="12"/>
  <c r="M578" i="12" s="1"/>
  <c r="I578" i="12"/>
  <c r="K578" i="12"/>
  <c r="O578" i="12"/>
  <c r="Q578" i="12"/>
  <c r="V578" i="12"/>
  <c r="G580" i="12"/>
  <c r="I580" i="12"/>
  <c r="K580" i="12"/>
  <c r="M580" i="12"/>
  <c r="O580" i="12"/>
  <c r="Q580" i="12"/>
  <c r="V580" i="12"/>
  <c r="G582" i="12"/>
  <c r="M582" i="12" s="1"/>
  <c r="I582" i="12"/>
  <c r="K582" i="12"/>
  <c r="O582" i="12"/>
  <c r="Q582" i="12"/>
  <c r="V582" i="12"/>
  <c r="G585" i="12"/>
  <c r="M585" i="12" s="1"/>
  <c r="I585" i="12"/>
  <c r="K585" i="12"/>
  <c r="O585" i="12"/>
  <c r="Q585" i="12"/>
  <c r="V585" i="12"/>
  <c r="G586" i="12"/>
  <c r="M586" i="12" s="1"/>
  <c r="I586" i="12"/>
  <c r="K586" i="12"/>
  <c r="O586" i="12"/>
  <c r="Q586" i="12"/>
  <c r="V586" i="12"/>
  <c r="G587" i="12"/>
  <c r="M587" i="12" s="1"/>
  <c r="I587" i="12"/>
  <c r="K587" i="12"/>
  <c r="O587" i="12"/>
  <c r="Q587" i="12"/>
  <c r="V587" i="12"/>
  <c r="G588" i="12"/>
  <c r="I588" i="12"/>
  <c r="K588" i="12"/>
  <c r="M588" i="12"/>
  <c r="O588" i="12"/>
  <c r="Q588" i="12"/>
  <c r="V588" i="12"/>
  <c r="G591" i="12"/>
  <c r="I591" i="12"/>
  <c r="K591" i="12"/>
  <c r="M591" i="12"/>
  <c r="O591" i="12"/>
  <c r="Q591" i="12"/>
  <c r="V591" i="12"/>
  <c r="G592" i="12"/>
  <c r="I76" i="1" s="1"/>
  <c r="K592" i="12"/>
  <c r="G593" i="12"/>
  <c r="M593" i="12" s="1"/>
  <c r="I593" i="12"/>
  <c r="K593" i="12"/>
  <c r="O593" i="12"/>
  <c r="Q593" i="12"/>
  <c r="V593" i="12"/>
  <c r="G594" i="12"/>
  <c r="M594" i="12" s="1"/>
  <c r="I594" i="12"/>
  <c r="K594" i="12"/>
  <c r="O594" i="12"/>
  <c r="Q594" i="12"/>
  <c r="V594" i="12"/>
  <c r="G595" i="12"/>
  <c r="I595" i="12"/>
  <c r="K595" i="12"/>
  <c r="M595" i="12"/>
  <c r="O595" i="12"/>
  <c r="Q595" i="12"/>
  <c r="V595" i="12"/>
  <c r="G597" i="12"/>
  <c r="M597" i="12" s="1"/>
  <c r="I597" i="12"/>
  <c r="K597" i="12"/>
  <c r="O597" i="12"/>
  <c r="Q597" i="12"/>
  <c r="V597" i="12"/>
  <c r="G615" i="12"/>
  <c r="I615" i="12"/>
  <c r="K615" i="12"/>
  <c r="O615" i="12"/>
  <c r="Q615" i="12"/>
  <c r="V615" i="12"/>
  <c r="G619" i="12"/>
  <c r="I619" i="12"/>
  <c r="K619" i="12"/>
  <c r="M619" i="12"/>
  <c r="O619" i="12"/>
  <c r="Q619" i="12"/>
  <c r="V619" i="12"/>
  <c r="G623" i="12"/>
  <c r="M623" i="12" s="1"/>
  <c r="I623" i="12"/>
  <c r="K623" i="12"/>
  <c r="O623" i="12"/>
  <c r="Q623" i="12"/>
  <c r="V623" i="12"/>
  <c r="G625" i="12"/>
  <c r="M625" i="12" s="1"/>
  <c r="I625" i="12"/>
  <c r="K625" i="12"/>
  <c r="O625" i="12"/>
  <c r="Q625" i="12"/>
  <c r="V625" i="12"/>
  <c r="G627" i="12"/>
  <c r="M627" i="12" s="1"/>
  <c r="I627" i="12"/>
  <c r="K627" i="12"/>
  <c r="K596" i="12" s="1"/>
  <c r="O627" i="12"/>
  <c r="Q627" i="12"/>
  <c r="V627" i="12"/>
  <c r="G629" i="12"/>
  <c r="I629" i="12"/>
  <c r="K629" i="12"/>
  <c r="O629" i="12"/>
  <c r="Q629" i="12"/>
  <c r="V629" i="12"/>
  <c r="G633" i="12"/>
  <c r="I633" i="12"/>
  <c r="K633" i="12"/>
  <c r="M633" i="12"/>
  <c r="O633" i="12"/>
  <c r="Q633" i="12"/>
  <c r="V633" i="12"/>
  <c r="G635" i="12"/>
  <c r="M635" i="12" s="1"/>
  <c r="I635" i="12"/>
  <c r="K635" i="12"/>
  <c r="O635" i="12"/>
  <c r="Q635" i="12"/>
  <c r="V635" i="12"/>
  <c r="G637" i="12"/>
  <c r="I637" i="12"/>
  <c r="I636" i="12" s="1"/>
  <c r="K637" i="12"/>
  <c r="K636" i="12" s="1"/>
  <c r="O637" i="12"/>
  <c r="Q637" i="12"/>
  <c r="V637" i="12"/>
  <c r="G643" i="12"/>
  <c r="M643" i="12" s="1"/>
  <c r="I643" i="12"/>
  <c r="K643" i="12"/>
  <c r="O643" i="12"/>
  <c r="Q643" i="12"/>
  <c r="V643" i="12"/>
  <c r="G644" i="12"/>
  <c r="M644" i="12" s="1"/>
  <c r="I644" i="12"/>
  <c r="K644" i="12"/>
  <c r="O644" i="12"/>
  <c r="Q644" i="12"/>
  <c r="V644" i="12"/>
  <c r="G656" i="12"/>
  <c r="M656" i="12" s="1"/>
  <c r="I656" i="12"/>
  <c r="K656" i="12"/>
  <c r="O656" i="12"/>
  <c r="Q656" i="12"/>
  <c r="V656" i="12"/>
  <c r="G659" i="12"/>
  <c r="I659" i="12"/>
  <c r="K659" i="12"/>
  <c r="M659" i="12"/>
  <c r="O659" i="12"/>
  <c r="Q659" i="12"/>
  <c r="V659" i="12"/>
  <c r="G660" i="12"/>
  <c r="I660" i="12"/>
  <c r="K660" i="12"/>
  <c r="M660" i="12"/>
  <c r="O660" i="12"/>
  <c r="Q660" i="12"/>
  <c r="V660" i="12"/>
  <c r="G662" i="12"/>
  <c r="I662" i="12"/>
  <c r="K662" i="12"/>
  <c r="M662" i="12"/>
  <c r="O662" i="12"/>
  <c r="Q662" i="12"/>
  <c r="V662" i="12"/>
  <c r="G664" i="12"/>
  <c r="G663" i="12" s="1"/>
  <c r="I664" i="12"/>
  <c r="I663" i="12" s="1"/>
  <c r="K664" i="12"/>
  <c r="K663" i="12" s="1"/>
  <c r="O664" i="12"/>
  <c r="O663" i="12" s="1"/>
  <c r="Q664" i="12"/>
  <c r="Q663" i="12" s="1"/>
  <c r="V664" i="12"/>
  <c r="V663" i="12" s="1"/>
  <c r="G668" i="12"/>
  <c r="G667" i="12" s="1"/>
  <c r="I81" i="1" s="1"/>
  <c r="I668" i="12"/>
  <c r="I667" i="12" s="1"/>
  <c r="K668" i="12"/>
  <c r="M668" i="12"/>
  <c r="M667" i="12" s="1"/>
  <c r="O668" i="12"/>
  <c r="O667" i="12" s="1"/>
  <c r="Q668" i="12"/>
  <c r="Q667" i="12" s="1"/>
  <c r="V668" i="12"/>
  <c r="V667" i="12" s="1"/>
  <c r="G669" i="12"/>
  <c r="I669" i="12"/>
  <c r="K669" i="12"/>
  <c r="M669" i="12"/>
  <c r="O669" i="12"/>
  <c r="Q669" i="12"/>
  <c r="V669" i="12"/>
  <c r="O676" i="12"/>
  <c r="G677" i="12"/>
  <c r="G676" i="12" s="1"/>
  <c r="I82" i="1" s="1"/>
  <c r="I677" i="12"/>
  <c r="I676" i="12" s="1"/>
  <c r="K677" i="12"/>
  <c r="K676" i="12" s="1"/>
  <c r="O677" i="12"/>
  <c r="Q677" i="12"/>
  <c r="Q676" i="12" s="1"/>
  <c r="V677" i="12"/>
  <c r="V676" i="12" s="1"/>
  <c r="G679" i="12"/>
  <c r="M679" i="12" s="1"/>
  <c r="M678" i="12" s="1"/>
  <c r="I679" i="12"/>
  <c r="I678" i="12" s="1"/>
  <c r="K679" i="12"/>
  <c r="K678" i="12" s="1"/>
  <c r="O679" i="12"/>
  <c r="O678" i="12" s="1"/>
  <c r="Q679" i="12"/>
  <c r="Q678" i="12" s="1"/>
  <c r="V679" i="12"/>
  <c r="V678" i="12" s="1"/>
  <c r="G681" i="12"/>
  <c r="M681" i="12" s="1"/>
  <c r="I681" i="12"/>
  <c r="K681" i="12"/>
  <c r="O681" i="12"/>
  <c r="Q681" i="12"/>
  <c r="Q680" i="12" s="1"/>
  <c r="V681" i="12"/>
  <c r="G682" i="12"/>
  <c r="I682" i="12"/>
  <c r="K682" i="12"/>
  <c r="M682" i="12"/>
  <c r="O682" i="12"/>
  <c r="Q682" i="12"/>
  <c r="V682" i="12"/>
  <c r="G683" i="12"/>
  <c r="I683" i="12"/>
  <c r="K683" i="12"/>
  <c r="O683" i="12"/>
  <c r="Q683" i="12"/>
  <c r="V683" i="12"/>
  <c r="G684" i="12"/>
  <c r="M684" i="12" s="1"/>
  <c r="I684" i="12"/>
  <c r="K684" i="12"/>
  <c r="O684" i="12"/>
  <c r="Q684" i="12"/>
  <c r="V684" i="12"/>
  <c r="V685" i="12"/>
  <c r="G686" i="12"/>
  <c r="G685" i="12" s="1"/>
  <c r="I85" i="1" s="1"/>
  <c r="I686" i="12"/>
  <c r="I685" i="12" s="1"/>
  <c r="K686" i="12"/>
  <c r="K685" i="12" s="1"/>
  <c r="M686" i="12"/>
  <c r="M685" i="12" s="1"/>
  <c r="O686" i="12"/>
  <c r="O685" i="12" s="1"/>
  <c r="Q686" i="12"/>
  <c r="Q685" i="12" s="1"/>
  <c r="V686" i="12"/>
  <c r="G688" i="12"/>
  <c r="G687" i="12" s="1"/>
  <c r="I86" i="1" s="1"/>
  <c r="I688" i="12"/>
  <c r="I687" i="12" s="1"/>
  <c r="K688" i="12"/>
  <c r="K687" i="12" s="1"/>
  <c r="O688" i="12"/>
  <c r="O687" i="12" s="1"/>
  <c r="Q688" i="12"/>
  <c r="Q687" i="12" s="1"/>
  <c r="V688" i="12"/>
  <c r="V687" i="12" s="1"/>
  <c r="G690" i="12"/>
  <c r="I690" i="12"/>
  <c r="I689" i="12" s="1"/>
  <c r="K690" i="12"/>
  <c r="K689" i="12" s="1"/>
  <c r="O690" i="12"/>
  <c r="Q690" i="12"/>
  <c r="Q689" i="12" s="1"/>
  <c r="V690" i="12"/>
  <c r="V689" i="12" s="1"/>
  <c r="G691" i="12"/>
  <c r="M691" i="12" s="1"/>
  <c r="I691" i="12"/>
  <c r="K691" i="12"/>
  <c r="O691" i="12"/>
  <c r="Q691" i="12"/>
  <c r="V691" i="12"/>
  <c r="AE693" i="12"/>
  <c r="F41" i="1" s="1"/>
  <c r="I19" i="1"/>
  <c r="G680" i="12" l="1"/>
  <c r="I84" i="1" s="1"/>
  <c r="I366" i="12"/>
  <c r="K164" i="12"/>
  <c r="V508" i="12"/>
  <c r="Q366" i="12"/>
  <c r="G164" i="12"/>
  <c r="I57" i="1" s="1"/>
  <c r="O240" i="12"/>
  <c r="G689" i="12"/>
  <c r="I87" i="1" s="1"/>
  <c r="I20" i="1" s="1"/>
  <c r="V402" i="12"/>
  <c r="O142" i="12"/>
  <c r="I51" i="12"/>
  <c r="I680" i="12"/>
  <c r="I571" i="12"/>
  <c r="Q402" i="12"/>
  <c r="K142" i="12"/>
  <c r="I64" i="12"/>
  <c r="V592" i="12"/>
  <c r="V548" i="12"/>
  <c r="K402" i="12"/>
  <c r="K323" i="12"/>
  <c r="I80" i="12"/>
  <c r="V51" i="12"/>
  <c r="O8" i="12"/>
  <c r="Q628" i="12"/>
  <c r="Q508" i="12"/>
  <c r="O381" i="12"/>
  <c r="V366" i="12"/>
  <c r="G305" i="12"/>
  <c r="I59" i="1" s="1"/>
  <c r="V571" i="12"/>
  <c r="O335" i="12"/>
  <c r="V596" i="12"/>
  <c r="I240" i="12"/>
  <c r="M688" i="12"/>
  <c r="M687" i="12" s="1"/>
  <c r="O680" i="12"/>
  <c r="K555" i="12"/>
  <c r="G402" i="12"/>
  <c r="I66" i="1" s="1"/>
  <c r="I335" i="12"/>
  <c r="Q240" i="12"/>
  <c r="V142" i="12"/>
  <c r="V80" i="12"/>
  <c r="V478" i="12"/>
  <c r="I628" i="12"/>
  <c r="V381" i="12"/>
  <c r="Q335" i="12"/>
  <c r="O164" i="12"/>
  <c r="K80" i="12"/>
  <c r="V680" i="12"/>
  <c r="Q571" i="12"/>
  <c r="O548" i="12"/>
  <c r="Q424" i="12"/>
  <c r="I305" i="12"/>
  <c r="G142" i="12"/>
  <c r="I56" i="1" s="1"/>
  <c r="V64" i="12"/>
  <c r="O689" i="12"/>
  <c r="K667" i="12"/>
  <c r="O596" i="12"/>
  <c r="O424" i="12"/>
  <c r="K381" i="12"/>
  <c r="K335" i="12"/>
  <c r="V240" i="12"/>
  <c r="I164" i="12"/>
  <c r="O51" i="12"/>
  <c r="Q323" i="12"/>
  <c r="Q636" i="12"/>
  <c r="I381" i="12"/>
  <c r="O366" i="12"/>
  <c r="Q142" i="12"/>
  <c r="V8" i="12"/>
  <c r="K680" i="12"/>
  <c r="I424" i="12"/>
  <c r="K366" i="12"/>
  <c r="V323" i="12"/>
  <c r="O305" i="12"/>
  <c r="O80" i="12"/>
  <c r="K64" i="12"/>
  <c r="K240" i="12"/>
  <c r="Q592" i="12"/>
  <c r="V424" i="12"/>
  <c r="Q381" i="12"/>
  <c r="M366" i="12"/>
  <c r="K305" i="12"/>
  <c r="K8" i="12"/>
  <c r="I592" i="12"/>
  <c r="K424" i="12"/>
  <c r="O64" i="12"/>
  <c r="K51" i="12"/>
  <c r="O555" i="12"/>
  <c r="K628" i="12"/>
  <c r="I596" i="12"/>
  <c r="I548" i="12"/>
  <c r="V532" i="12"/>
  <c r="O508" i="12"/>
  <c r="G381" i="12"/>
  <c r="I64" i="1" s="1"/>
  <c r="V164" i="12"/>
  <c r="Q80" i="12"/>
  <c r="Q8" i="12"/>
  <c r="AF693" i="12"/>
  <c r="F39" i="1"/>
  <c r="F40" i="1"/>
  <c r="G8" i="12"/>
  <c r="G628" i="12"/>
  <c r="I78" i="1" s="1"/>
  <c r="M629" i="12"/>
  <c r="M628" i="12" s="1"/>
  <c r="M690" i="12"/>
  <c r="M689" i="12" s="1"/>
  <c r="M664" i="12"/>
  <c r="M663" i="12" s="1"/>
  <c r="K571" i="12"/>
  <c r="V555" i="12"/>
  <c r="G532" i="12"/>
  <c r="I71" i="1" s="1"/>
  <c r="K478" i="12"/>
  <c r="I460" i="12"/>
  <c r="M323" i="12"/>
  <c r="M80" i="12"/>
  <c r="M51" i="12"/>
  <c r="M683" i="12"/>
  <c r="M680" i="12" s="1"/>
  <c r="M677" i="12"/>
  <c r="M676" i="12" s="1"/>
  <c r="O636" i="12"/>
  <c r="G596" i="12"/>
  <c r="I77" i="1" s="1"/>
  <c r="M615" i="12"/>
  <c r="M596" i="12" s="1"/>
  <c r="Q555" i="12"/>
  <c r="M532" i="12"/>
  <c r="G508" i="12"/>
  <c r="I70" i="1" s="1"/>
  <c r="I508" i="12"/>
  <c r="I478" i="12"/>
  <c r="G460" i="12"/>
  <c r="I68" i="1" s="1"/>
  <c r="M305" i="12"/>
  <c r="M64" i="12"/>
  <c r="M572" i="12"/>
  <c r="M571" i="12" s="1"/>
  <c r="G571" i="12"/>
  <c r="I75" i="1" s="1"/>
  <c r="M551" i="12"/>
  <c r="M548" i="12" s="1"/>
  <c r="G548" i="12"/>
  <c r="I73" i="1" s="1"/>
  <c r="K532" i="12"/>
  <c r="V460" i="12"/>
  <c r="M8" i="12"/>
  <c r="Q596" i="12"/>
  <c r="I532" i="12"/>
  <c r="O478" i="12"/>
  <c r="Q478" i="12"/>
  <c r="Q460" i="12"/>
  <c r="M335" i="12"/>
  <c r="M240" i="12"/>
  <c r="O592" i="12"/>
  <c r="G678" i="12"/>
  <c r="I83" i="1" s="1"/>
  <c r="M637" i="12"/>
  <c r="M636" i="12" s="1"/>
  <c r="G636" i="12"/>
  <c r="I79" i="1" s="1"/>
  <c r="G478" i="12"/>
  <c r="I69" i="1" s="1"/>
  <c r="O460" i="12"/>
  <c r="V628" i="12"/>
  <c r="Q548" i="12"/>
  <c r="V636" i="12"/>
  <c r="O628" i="12"/>
  <c r="M592" i="12"/>
  <c r="O571" i="12"/>
  <c r="G555" i="12"/>
  <c r="I74" i="1" s="1"/>
  <c r="I555" i="12"/>
  <c r="O532" i="12"/>
  <c r="Q532" i="12"/>
  <c r="K508" i="12"/>
  <c r="M478" i="12"/>
  <c r="K460" i="12"/>
  <c r="M557" i="12"/>
  <c r="M555" i="12" s="1"/>
  <c r="M510" i="12"/>
  <c r="M508" i="12" s="1"/>
  <c r="M461" i="12"/>
  <c r="M460" i="12" s="1"/>
  <c r="M425" i="12"/>
  <c r="M424" i="12" s="1"/>
  <c r="M403" i="12"/>
  <c r="M402" i="12" s="1"/>
  <c r="M382" i="12"/>
  <c r="M381" i="12" s="1"/>
  <c r="M165" i="12"/>
  <c r="M164" i="12" s="1"/>
  <c r="M151" i="12"/>
  <c r="M142" i="12" s="1"/>
  <c r="G80" i="12"/>
  <c r="I55" i="1" s="1"/>
  <c r="M11" i="12"/>
  <c r="G240" i="12"/>
  <c r="I58" i="1" s="1"/>
  <c r="G51" i="12"/>
  <c r="I53" i="1" s="1"/>
  <c r="G366" i="12"/>
  <c r="I62" i="1" s="1"/>
  <c r="G335" i="12"/>
  <c r="I61" i="1" s="1"/>
  <c r="G323" i="12"/>
  <c r="I60" i="1" s="1"/>
  <c r="G64" i="12"/>
  <c r="I54" i="1" s="1"/>
  <c r="J28" i="1"/>
  <c r="J26" i="1"/>
  <c r="G38" i="1"/>
  <c r="F38" i="1"/>
  <c r="J23" i="1"/>
  <c r="J24" i="1"/>
  <c r="J25" i="1"/>
  <c r="J27" i="1"/>
  <c r="E24" i="1"/>
  <c r="E26" i="1"/>
  <c r="I18" i="1" l="1"/>
  <c r="I17" i="1"/>
  <c r="G41" i="1"/>
  <c r="H41" i="1" s="1"/>
  <c r="I41" i="1" s="1"/>
  <c r="G40" i="1"/>
  <c r="H40" i="1" s="1"/>
  <c r="I40" i="1" s="1"/>
  <c r="G39" i="1"/>
  <c r="G42" i="1" s="1"/>
  <c r="G25" i="1" s="1"/>
  <c r="A25" i="1" s="1"/>
  <c r="G693" i="12"/>
  <c r="I52" i="1"/>
  <c r="F42" i="1"/>
  <c r="A26" i="1" l="1"/>
  <c r="G26" i="1"/>
  <c r="H39" i="1"/>
  <c r="G23" i="1"/>
  <c r="A23" i="1" s="1"/>
  <c r="G28" i="1"/>
  <c r="I88" i="1"/>
  <c r="I16" i="1"/>
  <c r="I21" i="1" s="1"/>
  <c r="G24" i="1" l="1"/>
  <c r="A27" i="1" s="1"/>
  <c r="A24" i="1"/>
  <c r="I39" i="1"/>
  <c r="I42" i="1" s="1"/>
  <c r="H42" i="1"/>
  <c r="J85" i="1"/>
  <c r="J84" i="1"/>
  <c r="J62" i="1"/>
  <c r="J74" i="1"/>
  <c r="J78" i="1"/>
  <c r="J55" i="1"/>
  <c r="J54" i="1"/>
  <c r="J69" i="1"/>
  <c r="J81" i="1"/>
  <c r="J57" i="1"/>
  <c r="J58" i="1"/>
  <c r="J76" i="1"/>
  <c r="J65" i="1"/>
  <c r="J80" i="1"/>
  <c r="J77" i="1"/>
  <c r="J68" i="1"/>
  <c r="J61" i="1"/>
  <c r="J83" i="1"/>
  <c r="J56" i="1"/>
  <c r="J60" i="1"/>
  <c r="J86" i="1"/>
  <c r="J67" i="1"/>
  <c r="J66" i="1"/>
  <c r="J59" i="1"/>
  <c r="J63" i="1"/>
  <c r="J71" i="1"/>
  <c r="J52" i="1"/>
  <c r="J70" i="1"/>
  <c r="J73" i="1"/>
  <c r="J79" i="1"/>
  <c r="J72" i="1"/>
  <c r="J87" i="1"/>
  <c r="J53" i="1"/>
  <c r="J75" i="1"/>
  <c r="J64" i="1"/>
  <c r="J82" i="1"/>
  <c r="J39" i="1" l="1"/>
  <c r="J42" i="1" s="1"/>
  <c r="J40" i="1"/>
  <c r="J41" i="1"/>
  <c r="J88" i="1"/>
  <c r="G29" i="1"/>
  <c r="G27" i="1" s="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author>
  </authors>
  <commentList>
    <comment ref="S6" authorId="0" shapeId="0" xr:uid="{00000000-0006-0000-0300-000001000000}">
      <text>
        <r>
          <rPr>
            <sz val="9"/>
            <color indexed="81"/>
            <rFont val="Tahoma"/>
            <family val="2"/>
            <charset val="238"/>
          </rPr>
          <t>Jedná se o informaci, zda se jedná o položku, která je do rozpočtu zadána z cenové soustavy RTS, nebo vlastní.</t>
        </r>
      </text>
    </comment>
    <comment ref="T6" authorId="0" shapeId="0" xr:uid="{00000000-0006-0000-0300-00000200000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<sst xmlns="http://schemas.openxmlformats.org/spreadsheetml/2006/main" count="6084" uniqueCount="1881">
  <si>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</si>
  <si>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</si>
  <si>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</si>
  <si>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</si>
  <si>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</si>
  <si>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</si>
  <si>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</si>
  <si>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</si>
  <si>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</si>
  <si>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</si>
  <si>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</si>
  <si>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</si>
  <si>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</si>
  <si>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</si>
  <si>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</si>
  <si>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</si>
  <si>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</si>
  <si>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</si>
  <si>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</si>
  <si>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</si>
  <si>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</si>
  <si>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</si>
  <si>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</si>
  <si>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</si>
  <si>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</si>
  <si>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</si>
  <si>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</si>
  <si>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</si>
  <si>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</si>
  <si>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</si>
  <si>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</si>
  <si>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</si>
  <si>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</si>
  <si>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</si>
  <si>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</si>
  <si>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</si>
  <si>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</si>
  <si>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</si>
  <si>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</si>
  <si>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</si>
  <si>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</si>
  <si>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</si>
  <si>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</si>
  <si>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01</t>
  </si>
  <si>
    <t>Přístavba zázemí</t>
  </si>
  <si>
    <t>Objekt:</t>
  </si>
  <si>
    <t>Rozpočet:</t>
  </si>
  <si>
    <t>25/05</t>
  </si>
  <si>
    <t>Zimní stadion Domažlice</t>
  </si>
  <si>
    <t>Stavba</t>
  </si>
  <si>
    <t>Celkem za stavbu</t>
  </si>
  <si>
    <t>CZK</t>
  </si>
  <si>
    <t>#POPS</t>
  </si>
  <si>
    <t>Popis stavby: 25/05 - Zimní stadion Domažlice</t>
  </si>
  <si>
    <t>#POPO</t>
  </si>
  <si>
    <t>Popis objektu: 01 - Přístavba zázemí</t>
  </si>
  <si>
    <t>#POPR</t>
  </si>
  <si>
    <t>Popis rozpočtu: 01 - Přístavba zázemí</t>
  </si>
  <si>
    <t>Rekapitulace dílů</t>
  </si>
  <si>
    <t>Typ dílu</t>
  </si>
  <si>
    <t>1</t>
  </si>
  <si>
    <t>Zemní práce</t>
  </si>
  <si>
    <t>18</t>
  </si>
  <si>
    <t>Povrchové úpravy terénu</t>
  </si>
  <si>
    <t>2</t>
  </si>
  <si>
    <t>Základy a zvláštní zakládání</t>
  </si>
  <si>
    <t>3</t>
  </si>
  <si>
    <t>Svislé a kompletní konstrukce</t>
  </si>
  <si>
    <t>4</t>
  </si>
  <si>
    <t>Vodorovné konstrukce</t>
  </si>
  <si>
    <t>5</t>
  </si>
  <si>
    <t>Komunikace</t>
  </si>
  <si>
    <t>61</t>
  </si>
  <si>
    <t>Úpravy povrchů vnitřní</t>
  </si>
  <si>
    <t>62</t>
  </si>
  <si>
    <t>Úpravy povrchů vnější</t>
  </si>
  <si>
    <t>63</t>
  </si>
  <si>
    <t>Podlahy a podlahové konstrukce</t>
  </si>
  <si>
    <t>8</t>
  </si>
  <si>
    <t>Trubní vedení</t>
  </si>
  <si>
    <t>94</t>
  </si>
  <si>
    <t>Lešení a stavební výtahy</t>
  </si>
  <si>
    <t>95</t>
  </si>
  <si>
    <t>Dokončovací konstrukce na pozemních stavbách</t>
  </si>
  <si>
    <t>96</t>
  </si>
  <si>
    <t>Bourání konstrukcí</t>
  </si>
  <si>
    <t>99</t>
  </si>
  <si>
    <t>Staveništní přesun hmot</t>
  </si>
  <si>
    <t>711</t>
  </si>
  <si>
    <t>Izolace proti vodě</t>
  </si>
  <si>
    <t>712</t>
  </si>
  <si>
    <t>Povlakové krytiny</t>
  </si>
  <si>
    <t>713</t>
  </si>
  <si>
    <t>Izolace tepelné</t>
  </si>
  <si>
    <t>721</t>
  </si>
  <si>
    <t>Vnitřní kanalizace</t>
  </si>
  <si>
    <t>722</t>
  </si>
  <si>
    <t>Vnitřní vodovod</t>
  </si>
  <si>
    <t>725</t>
  </si>
  <si>
    <t>Zařizovací předměty</t>
  </si>
  <si>
    <t>730</t>
  </si>
  <si>
    <t>Ústřední vytápění</t>
  </si>
  <si>
    <t>764</t>
  </si>
  <si>
    <t>Konstrukce klempířské</t>
  </si>
  <si>
    <t>766</t>
  </si>
  <si>
    <t>Konstrukce truhlářské, okna a dveře</t>
  </si>
  <si>
    <t>767</t>
  </si>
  <si>
    <t>Konstrukce zámečnické</t>
  </si>
  <si>
    <t>769</t>
  </si>
  <si>
    <t>Otvorové prvky z plastu</t>
  </si>
  <si>
    <t>771</t>
  </si>
  <si>
    <t>Podlahy z dlaždic a obklady</t>
  </si>
  <si>
    <t>776</t>
  </si>
  <si>
    <t>Podlahy a stěny povlakové</t>
  </si>
  <si>
    <t>781</t>
  </si>
  <si>
    <t>Obklady keramické</t>
  </si>
  <si>
    <t>783</t>
  </si>
  <si>
    <t>Nátěry</t>
  </si>
  <si>
    <t>784</t>
  </si>
  <si>
    <t>Malby</t>
  </si>
  <si>
    <t>799</t>
  </si>
  <si>
    <t>Ostatní</t>
  </si>
  <si>
    <t>M21</t>
  </si>
  <si>
    <t>Elektromontáže</t>
  </si>
  <si>
    <t>M22</t>
  </si>
  <si>
    <t>Montáž sdělovací a zabezp. techniky</t>
  </si>
  <si>
    <t>M34</t>
  </si>
  <si>
    <t>Montáže energetických a tepelných zařízení</t>
  </si>
  <si>
    <t>M65</t>
  </si>
  <si>
    <t>Elektroinstalace a veřejné osvětlení</t>
  </si>
  <si>
    <t>ON</t>
  </si>
  <si>
    <t>VN</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</si>
  <si>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</si>
  <si>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</si>
  <si>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</si>
  <si>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</si>
  <si>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</si>
  <si>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</si>
  <si>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</si>
  <si>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</si>
  <si>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</si>
  <si>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</si>
  <si>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</si>
  <si>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</si>
  <si>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</si>
  <si>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</si>
  <si>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</si>
  <si>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</si>
  <si>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</si>
  <si>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</si>
  <si>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</si>
  <si>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</si>
  <si>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</si>
  <si>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</si>
  <si>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</si>
  <si>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</si>
  <si>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</si>
  <si>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</si>
  <si>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</si>
  <si>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</si>
  <si>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111201101R00</t>
  </si>
  <si>
    <t>Odstranění křovin i s kořeny na ploše do 1000 m2</t>
  </si>
  <si>
    <t>m2</t>
  </si>
  <si>
    <t>RTS 25/ II</t>
  </si>
  <si>
    <t>Práce</t>
  </si>
  <si>
    <t>Běžná</t>
  </si>
  <si>
    <t>POL1_</t>
  </si>
  <si>
    <t>ostrůvky : 2,0*6,5*3+3,0*2,5+5,0*2,0+4,0*5,0</t>
  </si>
  <si>
    <t>VV</t>
  </si>
  <si>
    <t>111201401R00</t>
  </si>
  <si>
    <t>Spálení křovin a stromů o průměru do 100 mm</t>
  </si>
  <si>
    <t>111201501R00</t>
  </si>
  <si>
    <t>Spálení větví stromů o průměru nad 100 mm</t>
  </si>
  <si>
    <t>kus</t>
  </si>
  <si>
    <t>112101101R00</t>
  </si>
  <si>
    <t>Kácení stromů listnatých o průměru kmene 10-30 cm</t>
  </si>
  <si>
    <t>112201101R00</t>
  </si>
  <si>
    <t>Odstranění pařezů pod úrovní, o průměru 10 - 30 cm</t>
  </si>
  <si>
    <t>122201101R00</t>
  </si>
  <si>
    <t>Odkopávky nezapažené v hor. 3 do 100 m3</t>
  </si>
  <si>
    <t>m3</t>
  </si>
  <si>
    <t xml:space="preserve">pro rozšíření zpevn.ploch : </t>
  </si>
  <si>
    <t>v místě ostrůvků : 0,55*(2,0*7,0*3+4,0*3,0+6,0*3,0)</t>
  </si>
  <si>
    <t>rozšíření ploch - parkoviště : 0,55*(6,0*9,0+3,0*50,0+6,0*4,0)</t>
  </si>
  <si>
    <t>dtto parkoviště BUS : 0,55*15,0*9,5</t>
  </si>
  <si>
    <t>pod veř.WC : 0,55*5,5*3,0</t>
  </si>
  <si>
    <t>122201109R00</t>
  </si>
  <si>
    <t>Příplatek za lepivost - odkopávky v hor. 3</t>
  </si>
  <si>
    <t>252,45+187,44/2</t>
  </si>
  <si>
    <t>122201102R00</t>
  </si>
  <si>
    <t>Odkopávky nezapažené v hor. 3 do 1000 m3</t>
  </si>
  <si>
    <t>pod desku : 0,6*8,8*35,5</t>
  </si>
  <si>
    <t>132201110R00</t>
  </si>
  <si>
    <t>Hloubení rýh š.do 60 cm v hor.3 do 50 m3, STROJNĚ</t>
  </si>
  <si>
    <t>dešť. kanalizace k dešť.svodům : 0,6*0,5*(5,0+30,0)</t>
  </si>
  <si>
    <t>splašk.kanal. : 0,6*0,8*(38,0+2,0)</t>
  </si>
  <si>
    <t>uliční vpusti : 0,6*0,8*(10,0+17,0+9,5)</t>
  </si>
  <si>
    <t>propoj z ORL : 0,6*0,8*5,0</t>
  </si>
  <si>
    <t>část kanal. pod komunikací pro budoucí napojení : 0,6*0,8*12,0</t>
  </si>
  <si>
    <t>pro RŠ : 1,5*1,5*1,5*3</t>
  </si>
  <si>
    <t>132201119R00</t>
  </si>
  <si>
    <t>Přípl.za lepivost,hloubení rýh 60 cm,hor.3,STROJNĚ</t>
  </si>
  <si>
    <t>162701105R00</t>
  </si>
  <si>
    <t>Vodorovné přemístění výkopku z hor.1-4 do 10000 m</t>
  </si>
  <si>
    <t>171201101R00</t>
  </si>
  <si>
    <t>Uložení sypaniny do násypů nezhutněných</t>
  </si>
  <si>
    <t>174101101R00</t>
  </si>
  <si>
    <t>Zásyp jam, rýh, šachet se zhutněním</t>
  </si>
  <si>
    <t>dešť. kanalizace k dešť.svodům : 0,6*0,2*(5,0+30,0)</t>
  </si>
  <si>
    <t>splašk.kanal. : 0,6*0,5*(38,0+2,0)</t>
  </si>
  <si>
    <t>uliční vpusti : 0,6*0,5*(10,0+17,0+9,5)</t>
  </si>
  <si>
    <t>propoj z ORL : 0,6*0,5*5,0</t>
  </si>
  <si>
    <t>část kanal. pod komunikací pro budoucí napojení : 0,6*0,5*12,0</t>
  </si>
  <si>
    <t>pro RŠ : 1,5*1,5*1,5*3-1,0*1,5*3</t>
  </si>
  <si>
    <t>175101101RT2</t>
  </si>
  <si>
    <t>Obsyp potrubí bez prohození sypaniny s dodáním štěrkopísku frakce 0 - 22 mm</t>
  </si>
  <si>
    <t>dešť. kanalizace k dešť.svodům : 0,6*0,3*(5,0+30,0)</t>
  </si>
  <si>
    <t>splašk.kanal. : 0,6*0,3*(38,0+2,0)</t>
  </si>
  <si>
    <t>uliční vpusti : 0,6*0,3*(10,0+17,0+9,5)</t>
  </si>
  <si>
    <t>propoj z ORL : 0,6*0,3*5,0</t>
  </si>
  <si>
    <t>část kanal. pod komunikací pro budoucí napojení : 0,6*0,3*12,0</t>
  </si>
  <si>
    <t>kolem RŠ : 2,0*3</t>
  </si>
  <si>
    <t>979999973R00</t>
  </si>
  <si>
    <t>Poplatek za uložení, zemina a kamení, (skup.170504) (A kvalita)</t>
  </si>
  <si>
    <t>t</t>
  </si>
  <si>
    <t>Indiv</t>
  </si>
  <si>
    <t>505,395*1,7</t>
  </si>
  <si>
    <t>180402111R00</t>
  </si>
  <si>
    <t>Založení trávníku parkového výsevem v rovině</t>
  </si>
  <si>
    <t>181301104R00</t>
  </si>
  <si>
    <t>Rozprostření ornice, rovina, tl. 20-25 cm,do 500m2</t>
  </si>
  <si>
    <t>ostrůvky : 2,0*5,0*3+2,0*6,0+4,0*7,0</t>
  </si>
  <si>
    <t>183101113R00</t>
  </si>
  <si>
    <t>Hloub. jamek bez výměny půdy do 0,05 m3, svah 1:5</t>
  </si>
  <si>
    <t>184102115R00</t>
  </si>
  <si>
    <t>Výsadba dřevin s balem D do 60 cm, v rovině</t>
  </si>
  <si>
    <t>184202111R00</t>
  </si>
  <si>
    <t>Ukotvení dřeviny kůly D do 10 cm, dl. do 2 m</t>
  </si>
  <si>
    <t>184901111R00</t>
  </si>
  <si>
    <t>Osazení kůlů k dřevině s uvázáním, dl. kůlů do 2 m</t>
  </si>
  <si>
    <t>5*3</t>
  </si>
  <si>
    <t>00572400R</t>
  </si>
  <si>
    <t>Směs travní parková I. běžná zátěž PROFI</t>
  </si>
  <si>
    <t>kg</t>
  </si>
  <si>
    <t>SPCM</t>
  </si>
  <si>
    <t>Specifikace</t>
  </si>
  <si>
    <t>POL3_</t>
  </si>
  <si>
    <t>70,0*0,03</t>
  </si>
  <si>
    <t>60850016R</t>
  </si>
  <si>
    <t>Kůl vyvazovací impregnovaný 2500 x 80 mm</t>
  </si>
  <si>
    <t>608500301R</t>
  </si>
  <si>
    <t>Příčka spojovací ke kůlům impregnovaná 500 x 60 mm</t>
  </si>
  <si>
    <t>271531114R00</t>
  </si>
  <si>
    <t>Polštář základu z kameniva drceného 8-16 mm</t>
  </si>
  <si>
    <t>pod desku horní vrstva : 0,15*8,8*35,5</t>
  </si>
  <si>
    <t>271531112R00</t>
  </si>
  <si>
    <t>Polštář základu z kameniva hr. drceného 32-63 mm</t>
  </si>
  <si>
    <t>pod desku spodní vrstva : 0,25*8,8*35,5</t>
  </si>
  <si>
    <t>273321611R00</t>
  </si>
  <si>
    <t xml:space="preserve">Železobeton základových desek C 30/37 </t>
  </si>
  <si>
    <t>0,4*8,5*34,5</t>
  </si>
  <si>
    <t>273351215R00</t>
  </si>
  <si>
    <t>Bednění stěn základových desek - zřízení</t>
  </si>
  <si>
    <t>0,4*(8,5*2+34,5)</t>
  </si>
  <si>
    <t>273351216R00</t>
  </si>
  <si>
    <t>Bednění stěn základových desek - odstranění</t>
  </si>
  <si>
    <t>273362021R00</t>
  </si>
  <si>
    <t>Výztuž základových desek ze svařovaných sití KARI</t>
  </si>
  <si>
    <t>dle výpisu, síť 100/100/10 (3,0/2,0m) : 132*74,04*0,001</t>
  </si>
  <si>
    <t>274361821R00</t>
  </si>
  <si>
    <t>Výztuž základových pasů z betonářské oceli  B500B (10 505)</t>
  </si>
  <si>
    <t>R16 dle výpisu : 3,223+0,292+1,706</t>
  </si>
  <si>
    <t>711191171RT2</t>
  </si>
  <si>
    <t>Provedení izolace proti vlhkosti, na ploše vodorovné, podkladní textilií včetně dodávky textílie Netex A PP/300, 300 g/m2</t>
  </si>
  <si>
    <t>pod základovou desku : 8,8*35,5</t>
  </si>
  <si>
    <t>311238142R00</t>
  </si>
  <si>
    <t>Zdivo POROTHERM 17,5 Profi P10, tl. 175 mm</t>
  </si>
  <si>
    <t>atika : 1,0*(34,3+8,4*2)</t>
  </si>
  <si>
    <t>311238154R00</t>
  </si>
  <si>
    <t>Zdivo POROTHERM 30 Profi P15, tl. 300 mm</t>
  </si>
  <si>
    <t>1.NP : 3,75*(34,3+8,15*3+2,6+2,8)-2,5*0,75*4-1,25*0,75*8-2,2*2,75-1,1*2,75-1,0*2,15</t>
  </si>
  <si>
    <t>2.NP : 3,0*(34,3+8,15*3)-2,5*1,5*6-1,0*2,0</t>
  </si>
  <si>
    <t>317168112R00</t>
  </si>
  <si>
    <t>Překlad POROTHERM KP plochý 115 x 71 x 1250 mm</t>
  </si>
  <si>
    <t>1.NP : 17</t>
  </si>
  <si>
    <t>2.NP : 6</t>
  </si>
  <si>
    <t>317998113R00</t>
  </si>
  <si>
    <t>Izolace mezi překlady z polystyrenu tl. 80 mm</t>
  </si>
  <si>
    <t>m</t>
  </si>
  <si>
    <t>1.NP : 3,0*4+1,5*9+2,75+1,25+1,4+1,5</t>
  </si>
  <si>
    <t>2.NP : 3,0*6+1,25</t>
  </si>
  <si>
    <t>317168132R00</t>
  </si>
  <si>
    <t>Překlad POROTHERM KP 7 vysoký 70 x 238 x 1500 mm pro orientované uložení</t>
  </si>
  <si>
    <t>1.NP : 3*9</t>
  </si>
  <si>
    <t>2.NP : 3</t>
  </si>
  <si>
    <t>317168137R00</t>
  </si>
  <si>
    <t>Překlad POROTHERM KP 7 vysoký 70 x 238 x 2750 mm pro orientované uložení</t>
  </si>
  <si>
    <t>1.NP : 3</t>
  </si>
  <si>
    <t>317168138R00</t>
  </si>
  <si>
    <t>Překlad POROTHERM KP 7 vysoký 70 x 238 x 3000 mm pro orientované uložení</t>
  </si>
  <si>
    <t>1.NP : 3*4</t>
  </si>
  <si>
    <t>2.NP : 3*6</t>
  </si>
  <si>
    <t>317941123R00</t>
  </si>
  <si>
    <t>Osazení ocelových válcovaných nosníků  č. 14 - 22</t>
  </si>
  <si>
    <t>IPE 14 : 12,9*(1,5*2+1,4*2)*0,001</t>
  </si>
  <si>
    <t>342248141R00</t>
  </si>
  <si>
    <t>Příčky POROTHERM 11,5 Profi, tl. 115 mm</t>
  </si>
  <si>
    <t>1.NP : 4,0*(8,15+0,2*2+1,2+0,5+2,45+1,3+5,35+23,0+6,5*2+5,1+3,9+0,6+1,9+6,5*3+5,1+4,0+0,6+1,9+0,7)</t>
  </si>
  <si>
    <t>-0,9*2,15*6-1,1*2,15-1,0*2,15*4-0,8*2,15*6</t>
  </si>
  <si>
    <t>2.NP : 3,25*(4,615+3,465+3,6+5,8+1,0+2,1+1,7+2,1+0,6+0,75+8,15)-0,8*2,0*2-0,7*2,0*3-0,9*2,0</t>
  </si>
  <si>
    <t>342668111R00</t>
  </si>
  <si>
    <t>Těsnění styku příčky se stáv. konstrukcí PU pěnou</t>
  </si>
  <si>
    <t>1.NP : 8,15+0,2*2+1,2+0,5+2,45+1,3+5,35+23,0+6,5*2+5,1+3,9+0,6+1,9+6,5*3+5,1+4,0+0,6+1,9</t>
  </si>
  <si>
    <t>2.NP : 4,615+3,465+3,6+5,8+1,0+2,1+1,7+2,1+0,6+0,75+8,15</t>
  </si>
  <si>
    <t>342948111R00</t>
  </si>
  <si>
    <t>Ukotvení příček k cihelné konstrukci kotvami na hmoždinky</t>
  </si>
  <si>
    <t>4,0*12+3,25*4</t>
  </si>
  <si>
    <t>342948112R00</t>
  </si>
  <si>
    <t>Ukotvení příček k betonové konstrukci přistřelenými kotvami</t>
  </si>
  <si>
    <t>1.NP : 3,5*2+2,9*6</t>
  </si>
  <si>
    <t>346244314R00</t>
  </si>
  <si>
    <t>Obezdívky van a WC nádržek z desek Ytong tl. 125 mm</t>
  </si>
  <si>
    <t>1.NP WC : 1,25*1,2*3</t>
  </si>
  <si>
    <t>pis+um : 1,25*(2,0+2,1*2+1,6*2)</t>
  </si>
  <si>
    <t>2.NP : 1,25*0,95</t>
  </si>
  <si>
    <t>642944121R00</t>
  </si>
  <si>
    <t>Osazení ocelových zárubní dodatečně do 2,5 m2</t>
  </si>
  <si>
    <t>642942111R00</t>
  </si>
  <si>
    <t>Osazení zárubní dveřních ocelových, pl. do 2,5 m2</t>
  </si>
  <si>
    <t>642945121R00</t>
  </si>
  <si>
    <t>Osazení zárubní ocel. požár.1křídl., zazděním</t>
  </si>
  <si>
    <t>642945122R00</t>
  </si>
  <si>
    <t>Osazení zárubní ocel. požár.2křídl., zazděním</t>
  </si>
  <si>
    <t>931961115RR1</t>
  </si>
  <si>
    <t>Vložky do dilatačních spár, polystyren, tl 30 mm STYRODUR</t>
  </si>
  <si>
    <t>nosné zdivo+sloupy+průvlaky+základ : 0,3*10,0*8+0,8*34,3+0,7*34,3+0,4*34,3</t>
  </si>
  <si>
    <t>příčky : 0,15*3,5*2+0,15*2,9*6</t>
  </si>
  <si>
    <t>3101</t>
  </si>
  <si>
    <t>Výroba+montáž nosné prefa ŽB konstrukce (sloupy 16ks+průvlaky 14ks), viz schéma  výrobní a dílenská dokumentace, přidružené práce</t>
  </si>
  <si>
    <t>kpl</t>
  </si>
  <si>
    <t>Vlastní</t>
  </si>
  <si>
    <t>31701</t>
  </si>
  <si>
    <t>D+M kotevní deska překladu DV.1.02 vč.kotvení ke sloupu a přivaření k překladům</t>
  </si>
  <si>
    <t>13383425R</t>
  </si>
  <si>
    <t>Tyč ocelová IPE 140, S235JR</t>
  </si>
  <si>
    <t>IPE 14 : 12,9*(1,5*2+1,4*2)*0,001*1,08</t>
  </si>
  <si>
    <t>553303659R</t>
  </si>
  <si>
    <t>Příplatek EI/EW</t>
  </si>
  <si>
    <t>553310751R</t>
  </si>
  <si>
    <t>Zárubeň ocelová HSE "U" 140 rozměr 700 x 1970 mm L/P</t>
  </si>
  <si>
    <t>553310752R</t>
  </si>
  <si>
    <t>Zárubeň ocelová HSE "U" 140 rozměr 800 x 1970 mm L/P</t>
  </si>
  <si>
    <t>553310753R</t>
  </si>
  <si>
    <t>Zárubeň ocelová HSE "U" 140 rozměr 900 x 1970 mm L/P</t>
  </si>
  <si>
    <t>553310833R</t>
  </si>
  <si>
    <t>Zárubeň ocelová HSE "U" 300 rozměr 900 x 1970 mm L/P</t>
  </si>
  <si>
    <t>553311121R</t>
  </si>
  <si>
    <t>Zárubeň ocelová HSE "U" 140 rozměr 700 x do 2200 mm L/P</t>
  </si>
  <si>
    <t>553311122R</t>
  </si>
  <si>
    <t>Zárubeň ocelová HSE "U" 140 rozměr 800 x do 2200 mm L/P</t>
  </si>
  <si>
    <t>553311123R</t>
  </si>
  <si>
    <t>Zárubeň ocelová HSE "U" 140 rozměr 900 x do 2200 mm L/P</t>
  </si>
  <si>
    <t>553311124R</t>
  </si>
  <si>
    <t>Zárubeň ocelová HSE "U" 140 rozměr 1000 x do 2200 mm L/P</t>
  </si>
  <si>
    <t>553311143R</t>
  </si>
  <si>
    <t>Zárubeň ocelová HSE "U" 150 rozměr 900 x do 2200 mm L/P</t>
  </si>
  <si>
    <t>553311443R</t>
  </si>
  <si>
    <t>Zárubeň ocelová HSE "U" 300 rozměr 900 x do 2200 mm L/P</t>
  </si>
  <si>
    <t>553311444R</t>
  </si>
  <si>
    <t>Zárubeň ocelová HSE "U" 300 rozměr 1000 x do 2200 mm L/P</t>
  </si>
  <si>
    <t>553311449R</t>
  </si>
  <si>
    <t>Zárubeň ocelová HSE "U" 300 rozměr 1450 x do 2200 mm D</t>
  </si>
  <si>
    <t>553311451R</t>
  </si>
  <si>
    <t>Zárubeň ocelová HSE "U" 300 rozměr 1600 x do 2200 mm D</t>
  </si>
  <si>
    <t>411361821R00</t>
  </si>
  <si>
    <t>Výztuž stropů z betonářské oceli B500B (10 505)</t>
  </si>
  <si>
    <t xml:space="preserve">spáry mezi panely : </t>
  </si>
  <si>
    <t>2x R12 : 0,888*8,5*2*29*0,001*2</t>
  </si>
  <si>
    <t>417321313R00</t>
  </si>
  <si>
    <t>Ztužující pásy a věnce z betonu železového C 16/20</t>
  </si>
  <si>
    <t>1.NP pod úrovní stropu : 0,3*0,2*(34,3+8,15*2+2,8*2+5,3)</t>
  </si>
  <si>
    <t>v úrovni stropu : 0,18*0,25*34,3+0,3*0,25*(8,25*2+2,8*2)+0,3*0,25*5,3</t>
  </si>
  <si>
    <t>2.NP pod úrovní stropu : 0,3*0,2*(34,3+8,15*2)</t>
  </si>
  <si>
    <t>v úrovni stropu : 0,18*0,25*34,3+0,3*0,25*(8,25*2+8,15)</t>
  </si>
  <si>
    <t>417351115R00</t>
  </si>
  <si>
    <t>Bednění ztužujících pásů a věnců - zřízení</t>
  </si>
  <si>
    <t>1.NP : 0,2*(8,5*2+34,3+8,15*3+2,8*2+5,3+7,6+2,9+23,0)</t>
  </si>
  <si>
    <t>0,25*(8,5*2+34,3)</t>
  </si>
  <si>
    <t>2.NP : 0,2*(8,5*2+34,3+8,15*4+7,6+25,9)</t>
  </si>
  <si>
    <t>417351116R00</t>
  </si>
  <si>
    <t>Bednění ztužujících pásů a věnců - odstranění</t>
  </si>
  <si>
    <t>417361821R00</t>
  </si>
  <si>
    <t>Výztuž ztužujících pásů a věnců z oceli B500B (10 505)</t>
  </si>
  <si>
    <t>12,81075*80*0,001</t>
  </si>
  <si>
    <t>342267112RT2</t>
  </si>
  <si>
    <t>Sádrokart.obklad sloupů a trámů do 500 x 500 mm, třístranný, dřev.konstr.,1x opláš.,desky tl.12,5 mm včetně dodávky desky Knauf RED PIANO GKF tl. 12,5 mm</t>
  </si>
  <si>
    <t>VZT potrubí 2.NP : 8,2</t>
  </si>
  <si>
    <t>411120033RA0</t>
  </si>
  <si>
    <t>Strop montovaný z panelů Spiroll, tl. 250 mm</t>
  </si>
  <si>
    <t>Agregovaná položka</t>
  </si>
  <si>
    <t>POL2_</t>
  </si>
  <si>
    <t>1.NP : 280,0</t>
  </si>
  <si>
    <t>2.NP : 280,0</t>
  </si>
  <si>
    <t>113106231R00</t>
  </si>
  <si>
    <t>Rozebrání dlažeb ze zámkové dlažby v kamenivu</t>
  </si>
  <si>
    <t>dle PD : 328,0</t>
  </si>
  <si>
    <t>chodník - pro splašk.+dešť.kanal. : 1,0*(40,0+1,5+4,0+3,0+10,0)</t>
  </si>
  <si>
    <t>113107520R00</t>
  </si>
  <si>
    <t>Odstranění podkladu pl. 50 m2,kam.drcené tl.20 cm</t>
  </si>
  <si>
    <t>113107620R00</t>
  </si>
  <si>
    <t>Odstranění podkladu nad 50 m2,kam.drcené tl.20 cm</t>
  </si>
  <si>
    <t xml:space="preserve">předpoklad - stávající plochy : </t>
  </si>
  <si>
    <t>živičné plochy u přístavby dle PD : 612,0</t>
  </si>
  <si>
    <t>dtto.pod zámk.dlažbou : 328,0</t>
  </si>
  <si>
    <t>113108411R00</t>
  </si>
  <si>
    <t>Odstranění asfaltové vrstvy pl.nad 50 m2, tl.11 cm</t>
  </si>
  <si>
    <t>stávaj.plochy u přístavby dle PD : 612,0</t>
  </si>
  <si>
    <t>113202111R00</t>
  </si>
  <si>
    <t>Vytrhání obrub obrubníků silničních</t>
  </si>
  <si>
    <t>u přístavby : 18,0+37,0+3,5*2+23,0+5,0+10,0+64,0+50,0+6,0+14,0+16,0*3</t>
  </si>
  <si>
    <t>park.BUS : 11,0*2+18,5</t>
  </si>
  <si>
    <t>u veř.WC : 5,2</t>
  </si>
  <si>
    <t>181101102R00</t>
  </si>
  <si>
    <t>Úprava pláně v zářezech v hor. 1-4, se zhutněním</t>
  </si>
  <si>
    <t>v místě ostrůvků : 2,0*7,0*3+4,0*3,0+6,0*3,0</t>
  </si>
  <si>
    <t>rozšíření ploch - parkoviště : 6,0*9,0+3,0*50,0+6,0*4,0</t>
  </si>
  <si>
    <t>dtto parkoviště BUS : 15,0*9,5</t>
  </si>
  <si>
    <t>pod veř.WC : 5,5*3,0</t>
  </si>
  <si>
    <t>338920023R00</t>
  </si>
  <si>
    <t>Osazení betonové palisády, š. do 20 cm, dl. 120 cm</t>
  </si>
  <si>
    <t>na konci parkoviště u stávaj.op.zídky : 10,0</t>
  </si>
  <si>
    <t>564231111R00</t>
  </si>
  <si>
    <t>Podklad ze štěrkopísku po zhutnění tloušťky 10 cm</t>
  </si>
  <si>
    <t>pod zámk.dlažbu : 347,0+142,5+16,5</t>
  </si>
  <si>
    <t>564761111R00</t>
  </si>
  <si>
    <t>Podklad z kameniva drceného vel.32-63 mm,tl. 20 cm</t>
  </si>
  <si>
    <t>pod asfalt : 532,0</t>
  </si>
  <si>
    <t>564732111R00</t>
  </si>
  <si>
    <t>Podklad z kam.drceného 8-16 tl.10 cm</t>
  </si>
  <si>
    <t>564762111R00</t>
  </si>
  <si>
    <t>Podklad z kam.drceného 16-32 tl.20 cm</t>
  </si>
  <si>
    <t>564861111RT2</t>
  </si>
  <si>
    <t>Podklad ze štěrkodrti po zhutnění tloušťky 20 cm štěrkodrť frakce 0-32 mm</t>
  </si>
  <si>
    <t>chodník - po splašk.+dešť.kanal. : 1,0*(40,0+1,5+4,0+3,0+10,0)</t>
  </si>
  <si>
    <t>565131211RT2</t>
  </si>
  <si>
    <t>Podklad z obal kamen. ACP 16+, š.nad 3 m, tl. 5 cm plochy 201-1000 m2</t>
  </si>
  <si>
    <t>573231125R00</t>
  </si>
  <si>
    <t>Postřik spojovací z KAE, množství zbytkového asfaltu 0,5 kg/m2</t>
  </si>
  <si>
    <t>asf.plochy : 532,0*2</t>
  </si>
  <si>
    <t>577142212RT2</t>
  </si>
  <si>
    <t>Beton asfalt. ACO 8,ACO 11,ACO 16, š.nad 3 m, 5 cm plochy 201-1000 m2</t>
  </si>
  <si>
    <t>577142222RT2</t>
  </si>
  <si>
    <t>Beton asfalt. ACL 22 ložný, š. nad 3 m, tl. 5 cm plochy 201-1000 m2</t>
  </si>
  <si>
    <t>živičné plochy u přístavby dle PD : 532,0</t>
  </si>
  <si>
    <t>596215021R00</t>
  </si>
  <si>
    <t>Kladení zámkové dlažby tl. 6 cm do drtě tl. 4 cm</t>
  </si>
  <si>
    <t xml:space="preserve">použití stávající dlažby : </t>
  </si>
  <si>
    <t>chodník - doplnění po splašk.+dešť.kanal. : 1,0*(40,0+1,5+4,0)</t>
  </si>
  <si>
    <t>596215040R00</t>
  </si>
  <si>
    <t>Kladení zámkové dlažby tl. 8 cm do drtě tl. 4 cm</t>
  </si>
  <si>
    <t>u přístavby dle PD : 347,0</t>
  </si>
  <si>
    <t>parkoviště BUS : 15,0*9,5</t>
  </si>
  <si>
    <t>639571115R00</t>
  </si>
  <si>
    <t>Podklad pod okapový chodník ze štěrku tl. 150 mm</t>
  </si>
  <si>
    <t>u přístavby dle PD : 15,0</t>
  </si>
  <si>
    <t>639571210R00</t>
  </si>
  <si>
    <t>Kačírek pro okapový chodník tl. 100 mm</t>
  </si>
  <si>
    <t>639571311R00</t>
  </si>
  <si>
    <t>Okapový chodník - textilie proti prorůstání 45g/m2</t>
  </si>
  <si>
    <t>916661111R00</t>
  </si>
  <si>
    <t>Osazení park. obrubníků do lože z C 12/15 s opěrou</t>
  </si>
  <si>
    <t>prostor pro veř.WC : 5,2+3,0*2</t>
  </si>
  <si>
    <t>917862111R00</t>
  </si>
  <si>
    <t>Osazení stojatého obrubníku betonového, s boční opěrou, do lože z betonu C 12/15</t>
  </si>
  <si>
    <t>parkovičtě BUS : 11,0*2+18,5*2</t>
  </si>
  <si>
    <t>rozšíř.parkoviště u přístavby : 11,0+2,0+5,0+57,0+5,0+63,0+9,0+36,0+9,0+4,0+21,0+10,0+17,0+7,5+9,0+6,0+(5,0*2+2,0)*3</t>
  </si>
  <si>
    <t>919735112R00</t>
  </si>
  <si>
    <t>Řezání stávajícího živičného krytu tl. 5 - 10 cm</t>
  </si>
  <si>
    <t>6,0+7,0+5,0+6,5</t>
  </si>
  <si>
    <t>979054441R00</t>
  </si>
  <si>
    <t>Očištění vybour. dlaždic s výplní kamen. těženým</t>
  </si>
  <si>
    <t>8901</t>
  </si>
  <si>
    <t xml:space="preserve">Demontáž stávající uliční vpusti+zaslepení vtoku do kanalizace </t>
  </si>
  <si>
    <t>59217010R</t>
  </si>
  <si>
    <t>Obrubník silniční betonový 150 x 250 x 1000 mm přírodní</t>
  </si>
  <si>
    <t>Začátek provozního součtu</t>
  </si>
  <si>
    <t xml:space="preserve">  366,5-25,0*0,75</t>
  </si>
  <si>
    <t>Konec provozního součtu</t>
  </si>
  <si>
    <t>350,0</t>
  </si>
  <si>
    <t>59217027R</t>
  </si>
  <si>
    <t>Obrubník silniční kulatý R1 betonový vnější přírodní</t>
  </si>
  <si>
    <t>ostrůvky : 4*5</t>
  </si>
  <si>
    <t>oblouky parkoviště u přístavby : 1+2</t>
  </si>
  <si>
    <t>parkoviště BUS : 2</t>
  </si>
  <si>
    <t>59217510R</t>
  </si>
  <si>
    <t>Obrubník parkový BEST LINEA II v. 250 x 80 x 1000 mm přírodní</t>
  </si>
  <si>
    <t>59228414R</t>
  </si>
  <si>
    <t>Palisáda přírodní Masiv 175 x 200 x 1000 mm</t>
  </si>
  <si>
    <t>10,0*5,7</t>
  </si>
  <si>
    <t>592452655R</t>
  </si>
  <si>
    <t>Dlažba betonová BEST KLASIKO Standard 200 x 100 x 80 mm, přírodní</t>
  </si>
  <si>
    <t>506,0*1,05</t>
  </si>
  <si>
    <t>59245266R</t>
  </si>
  <si>
    <t>Dlažba betonová BEST KLASIKO Standard 200 x 100 x 80 mm, barevná</t>
  </si>
  <si>
    <t>dělení park.stání : 0,1*(5,0*16+6,0*3)*1,05</t>
  </si>
  <si>
    <t>602016191R00</t>
  </si>
  <si>
    <t>Penetrační nátěr stěn PROFI UNI Putzgrund</t>
  </si>
  <si>
    <t>stávající povrch obv.zdiva pod novou omítku : 3,5*33,0+2,9*33,0</t>
  </si>
  <si>
    <t>610991111R00</t>
  </si>
  <si>
    <t>Zakrývání výplní vnitřních otvorů</t>
  </si>
  <si>
    <t>2,5*0,75*4+1,25*0,75*8+2,2*2,75+1,5*2,0+1,1*2,75</t>
  </si>
  <si>
    <t>2,5*1,5*6+2,0*1,5*2+1,8*2,0+1,0*2,0</t>
  </si>
  <si>
    <t>610991004R00</t>
  </si>
  <si>
    <t>Začišťovací okenní lišta pro vnitř.omítku tl. 15 mm</t>
  </si>
  <si>
    <t>4,0*4+2,75*8+7,7+6,6+5,2*2</t>
  </si>
  <si>
    <t>5,5*6+5,0*2*2</t>
  </si>
  <si>
    <t>611475121RT3</t>
  </si>
  <si>
    <t>Omítka vnitřní stropů Hasit vápenocem. dvouvrstvá postřik, vrstva Hasit 15 mm</t>
  </si>
  <si>
    <t>1.NP : 247,98-40,32-32,58</t>
  </si>
  <si>
    <t>2.NP : 5,9+1,0+6,0+15,6+26,2+4,5+179,0+29,5</t>
  </si>
  <si>
    <t>611481211RT7</t>
  </si>
  <si>
    <t>Montáž výztužné sítě (perlinky) do stěrky - stropy vnitřní včetně výztužné sítě a stěrkového tmelu Hasit</t>
  </si>
  <si>
    <t>612473181R00</t>
  </si>
  <si>
    <t>Omítka vnitř.zdiva ze suché směsi, hladká, strojně</t>
  </si>
  <si>
    <t xml:space="preserve">1.NP : </t>
  </si>
  <si>
    <t>m.č.103 : 2,25*(2,05*2+1,2*2+2,45*2+6,8*2+1,25*2+0,5*2)-0,8*2,1*3</t>
  </si>
  <si>
    <t>107 : 2,25*(5,05*2+2,0*2)-0,8*2,1</t>
  </si>
  <si>
    <t>108 : 2,25*(5,0*2+1,9*4+0,6*2)-0,8*2,1-0,7*2,0*2</t>
  </si>
  <si>
    <t>112 : 37,82</t>
  </si>
  <si>
    <t>113 : 30,045</t>
  </si>
  <si>
    <t>105 : 1,5*1,5</t>
  </si>
  <si>
    <t xml:space="preserve">2.NP : </t>
  </si>
  <si>
    <t>202 : 2,25*(2,1*2+2,05*2+0,6*2+0,95*2+1,7)-0,7*2,0*3</t>
  </si>
  <si>
    <t>205 : 2,25*(2,05*2+2,15*2+1,0*2)-0,7*2,0</t>
  </si>
  <si>
    <t>203+204 : 1,5*1,5*2</t>
  </si>
  <si>
    <t>612473185R00</t>
  </si>
  <si>
    <t>Příplatek za zabudované omítníky v ploše stěn</t>
  </si>
  <si>
    <t>612473186R00</t>
  </si>
  <si>
    <t>Příplatek za zabudované rohovníky, stěny</t>
  </si>
  <si>
    <t>3,9*22+3,2*13+5,8</t>
  </si>
  <si>
    <t>ostění : 115,7+6,0*2</t>
  </si>
  <si>
    <t>612475121RT3</t>
  </si>
  <si>
    <t>Omítka vnitřních stěn Hasit vápenocem. dvouvrstvá postřik, vrstva Hasit 15 mm</t>
  </si>
  <si>
    <t>101+chodba u schodiště : 3,95*(2,8*2+5,3*2+1,0*2)-2,2*2,75-0,9*2,1-1,0*2,1-2,0*2,1+3,95*(2,4*2+3,9*2)-2,0*2,1-1,6*2,0-1,4*2,0-3,4*2,1</t>
  </si>
  <si>
    <t>0,25*7,7+0,3*6,3+0,5*7,6</t>
  </si>
  <si>
    <t>102 : 3,95*(5,0*2+8,15*2)-1,25*0,75*2-0,8*2,1-0,9*2,1+0,25*2,75*2</t>
  </si>
  <si>
    <t>103 : 1,7*(2,05*2+1,2*2+2,45*2+6,8*2+1,25*2+0,5*2)-2,5*0,75-1,25*0,75+0,25*(4,0+2,75)</t>
  </si>
  <si>
    <t>104 : 3,95*(22,0*2+1,5*2+0,3*8)-1,0*2,1-0,9*2,1*4-1,1*2,75+0,25*6,6</t>
  </si>
  <si>
    <t>105 : 3,95*(3,05*2+6,5*2+1,0*2)-0,9*2,1-0,8*2,1-1,25*0,75+0,25*2,75</t>
  </si>
  <si>
    <t>106 : 3,95*(3,05*2+1,35*2)-0,8*2,1*4</t>
  </si>
  <si>
    <t>107 : 1,7*(5,05*2+2,0*2)-1,25*0,75+0,25*2,75</t>
  </si>
  <si>
    <t>108 : 1,7*(5,0*2+1,9*4+0,6*2)-1,25*0,75+0,25*2,75</t>
  </si>
  <si>
    <t>109 : 3,95*(3,8*2+6,5*2)-0,8*2,1-0,9*2,1-2,5*0,75+0,25*4,0</t>
  </si>
  <si>
    <t>110 : 76,925</t>
  </si>
  <si>
    <t>111 : 3,95*(4,0*2+1,35*2)-0,8*2,1*4</t>
  </si>
  <si>
    <t>112 : 23,72</t>
  </si>
  <si>
    <t>113 : 31,71</t>
  </si>
  <si>
    <t>114 : 3,95*(6,5*2+3,75*2)-0,8*2,1-0,9*2,1-2,5*0,75+0,25*4,0</t>
  </si>
  <si>
    <t>Mezisoučet</t>
  </si>
  <si>
    <t>201 : 3,25*(3,6*2+1,7*2)-0,8*2,0*2-0,7*2,0-0,9*2,0-1,5*2,15+0,3*5,8</t>
  </si>
  <si>
    <t>podesta schodiště : 3,25*(3,8+2,4*2)-1,5*2,15-0,9*2,0-1,7*2,0</t>
  </si>
  <si>
    <t>202 : 1,0*(2,1*2+2,05*2+0,6*2+0,95*2+1,7)</t>
  </si>
  <si>
    <t>203 : 3,25*(4,5*2+3,5*2)-0,8*2,0-2,5*1,5+0,25*5,5</t>
  </si>
  <si>
    <t>205 : 1,0*(2,05*2+2,15*2+1,0*2)</t>
  </si>
  <si>
    <t>206 : 3,25*(22,15*2+8,15*2+0,3*8)-0,9*2,0*2-2,5*1,5*4-2,0*1,5*2+0,25*5,5*4+0,25*5,0*2</t>
  </si>
  <si>
    <t>207 : 3,25*(8,15*2+3,65*2)-0,9*2,0</t>
  </si>
  <si>
    <t>612481211RT7</t>
  </si>
  <si>
    <t>Montáž výztužné sítě (perlinky) do stěrky - vnitřní stěny včetně výztužné sítě a stěrkového tmelu Hasit</t>
  </si>
  <si>
    <t>ŽB věnec : 0,3*(8,1*4+23,0+7,5)</t>
  </si>
  <si>
    <t>0,3*(8,1*4+25,9+7,6)</t>
  </si>
  <si>
    <t>632451014R00</t>
  </si>
  <si>
    <t>Vyrovnávací potěr ze směsi Cemix, v pásu, tl. 50 mm</t>
  </si>
  <si>
    <t>pod parapety : 0,3*(2,5*4+1,25*8)</t>
  </si>
  <si>
    <t>0,3*(2,5*6+2,0*2)</t>
  </si>
  <si>
    <t>648991113RT2</t>
  </si>
  <si>
    <t>Osazení parapet.desek plast. a lamin. š.nad 20cm včetně dodávky plastové parapetní desky š. 250 mm</t>
  </si>
  <si>
    <t>1.NP : 1,25*8+2,5*4</t>
  </si>
  <si>
    <t>2.NP : 2,5*6</t>
  </si>
  <si>
    <t>620991121R00</t>
  </si>
  <si>
    <t>Zakrývání výplní vnějších otvorů z lešení</t>
  </si>
  <si>
    <t>622319124RU1</t>
  </si>
  <si>
    <t>Zateplovací systém Webertherm elastik, sokl, EPS soklová, tl. 140 mm s omítkou mozaikovou weberpas marmolit 6,0 kg/m2</t>
  </si>
  <si>
    <t>0,85*(8,4*2+34,7+3,0*2)</t>
  </si>
  <si>
    <t>622319130RV1</t>
  </si>
  <si>
    <t>Zateplovací systém Webertherm elastic, fasáda, EPS F, tl. 50 mm zakončený stěrkou s výztužnou tkaninou</t>
  </si>
  <si>
    <t>atika z vnitřní strany - stávaj.objekt : 1,0*34,0</t>
  </si>
  <si>
    <t>622319131RV1</t>
  </si>
  <si>
    <t>Zateplovací systém Webertherm elastic, fasáda, EPS F, tl. 80 mm zakončený stěrkou s výztužnou tkaninou</t>
  </si>
  <si>
    <t>atika střechy z vnitřní strany : 1,0*(34,0+8,2*2)</t>
  </si>
  <si>
    <t>622319336RT3</t>
  </si>
  <si>
    <t>Zateplovací systém Webertherm elastic, fasáda, EPS F s grafitem, tl. 180 mm s omítkou weberpas silikon, zrno 2 mm</t>
  </si>
  <si>
    <t>8,3*(8,65*2+34,7)-2,5*0,75*4-1,25*0,75*8-2,2*2,75-1,1*2,75+3,5*3,0*2-2,5*1,5*6</t>
  </si>
  <si>
    <t>podhled u vstupu : 3,0*2,4</t>
  </si>
  <si>
    <t>622319150RT3</t>
  </si>
  <si>
    <t>Povrchová úprava ostění, zateplovací systém s EPS F, Webertherm elastic s omítkou weberpas silikon, zrno 2 mm</t>
  </si>
  <si>
    <t>0,18*(4,0*4+2,75*8+7,7+6,6+5,2*2)</t>
  </si>
  <si>
    <t>0,18*(5,5*6+5,0*2*2)</t>
  </si>
  <si>
    <t>622391001R00</t>
  </si>
  <si>
    <t>Příplatek -  montáž zateplovacího systému podhledu, izolant, tenkovrstvá omítka</t>
  </si>
  <si>
    <t>622319021R00</t>
  </si>
  <si>
    <t>Zakládací sada ETICS, Weber, profil zakládací + okapní profil, PVC</t>
  </si>
  <si>
    <t>8,5*2+34,7+3,0*2-2,2</t>
  </si>
  <si>
    <t>631312621R00</t>
  </si>
  <si>
    <t>Mazanina betonová tl. 5 - 8 cm C 20/25</t>
  </si>
  <si>
    <t>1.NP : 0,06*(247,98+2,6*3,4)</t>
  </si>
  <si>
    <t>2.NP : 0,06*(5,9+1,0+6,0+15,6+26,2+4,5+179,0+29,5)</t>
  </si>
  <si>
    <t>631319151R00</t>
  </si>
  <si>
    <t>Příplatek za přehlaz. mazanin pod povlaky tl. 8 cm</t>
  </si>
  <si>
    <t>631351101R00</t>
  </si>
  <si>
    <t>Bednění stěn, rýh a otvorů v podlahách - zřízení</t>
  </si>
  <si>
    <t>prostor pro zapuštěné rohože : 14,0*0,1</t>
  </si>
  <si>
    <t>631351102R00</t>
  </si>
  <si>
    <t>Bednění stěn, rýh a otvorů v podlahách -odstranění</t>
  </si>
  <si>
    <t>632412130R00</t>
  </si>
  <si>
    <t>Potěr ze SMS Hasit, ruční zpracování, tl. 30 mm</t>
  </si>
  <si>
    <t>pod zapuštěné vstupní rohože : 4,32+1,96</t>
  </si>
  <si>
    <t>632423102R00</t>
  </si>
  <si>
    <t>Samonivel.anhydr.stěrka Thomsit,ruč.zprac.tl.2 mm</t>
  </si>
  <si>
    <t>chodba u schodiště 1.NP : 4,2*3,0</t>
  </si>
  <si>
    <t>871313121RU3</t>
  </si>
  <si>
    <t>Montáž trub kanaliz. z plastu, hrdlových, DN 150 včetně dodávky trub KG SN4 150x4,0x5000</t>
  </si>
  <si>
    <t>dešť. kanalizace k dešť.svodům : 5,0+30,0</t>
  </si>
  <si>
    <t>871353121R00</t>
  </si>
  <si>
    <t>Montáž trub kanaliz. z plastu, hrdlových, DN 200</t>
  </si>
  <si>
    <t>splašk.kanal. : 38,0+2,0</t>
  </si>
  <si>
    <t>871373121R00</t>
  </si>
  <si>
    <t>Montáž trub kanaliz. z plastu, hrdlových, DN 300</t>
  </si>
  <si>
    <t>uliční vpusti : 10,0+17,0+9,5</t>
  </si>
  <si>
    <t>propoj z ORL : 5,0</t>
  </si>
  <si>
    <t>část kanal. pod komunikací pro budoucí napojení : 12,0</t>
  </si>
  <si>
    <t>877313123R00</t>
  </si>
  <si>
    <t>Montáž tvarovek jednoos. plast. gum.kroužek DN 150</t>
  </si>
  <si>
    <t>877353121R00</t>
  </si>
  <si>
    <t>Montáž tvarovek odboč. plast. gum. kroužek DN 200</t>
  </si>
  <si>
    <t>877363123R00</t>
  </si>
  <si>
    <t>Montáž tvarovek jednoos. plast. gum.kroužek DN 250</t>
  </si>
  <si>
    <t>877363126R00</t>
  </si>
  <si>
    <t>Montáž víčka nebo zátky plast. gum. kroužek DN 250</t>
  </si>
  <si>
    <t>721170959R00</t>
  </si>
  <si>
    <t>Provedení opravy vnitřní kanalizace, potrubí plastové, vsazení odbočky, potrubí hrdlové, D 315 mm</t>
  </si>
  <si>
    <t>721176243R00</t>
  </si>
  <si>
    <t>Potrubí KG dešťové (svislé), D 125 x 3,2 mm</t>
  </si>
  <si>
    <t>přípojky z dešť svodů : 1,5*2</t>
  </si>
  <si>
    <t>801101</t>
  </si>
  <si>
    <t>Přemístění stávajícího ORL - cena do rozpočtu = 50000,- Kč</t>
  </si>
  <si>
    <t>801102</t>
  </si>
  <si>
    <t>Napojení kanalizace do stávající RŠ</t>
  </si>
  <si>
    <t>894411010RAA</t>
  </si>
  <si>
    <t>Vpusť uliční z betonových dílců DN 450, s odkalištěm, napojení DN 150, mříž litina 300 x 500 mm EUROPA 25 t, hl. 1,97 m</t>
  </si>
  <si>
    <t>894412211RAA</t>
  </si>
  <si>
    <t>Šachta z betonových dílců, DN 1000, stěna 90 mm, dno přímé V max. 40 hloubka dna 2,26 m, poklop litina 12,5 t</t>
  </si>
  <si>
    <t>894412311RAB</t>
  </si>
  <si>
    <t>Šachta z betonových dílců, DN 1000, stěna 120 mm, dno přímé V max. 40 hloubka dna 2,26 m poklop litina 40 t</t>
  </si>
  <si>
    <t>286111066R</t>
  </si>
  <si>
    <t>Trubka kanalizační PVC, Pipelife KG KOMPAKT 200 x 5,9 mm, SN 8</t>
  </si>
  <si>
    <t>286111068R</t>
  </si>
  <si>
    <t>Trubka kanalizační PVC, Pipelife KG KOMPAKT 250 x 7,3 mm, SN 8</t>
  </si>
  <si>
    <t>53,5*1,1</t>
  </si>
  <si>
    <t>28651662.AR</t>
  </si>
  <si>
    <t>Koleno kanalizační KGB 160/ 45° PVC</t>
  </si>
  <si>
    <t>28651673.AR</t>
  </si>
  <si>
    <t>Koleno 87° PVC, Pipelife KG 250 mm, SN 4 - 8</t>
  </si>
  <si>
    <t>28651693.AR</t>
  </si>
  <si>
    <t>Redukce PVC, Pipelife KG 200/160 mm, SN 4 - 8</t>
  </si>
  <si>
    <t>286516933R</t>
  </si>
  <si>
    <t>Redukce PVC, Pipelife KG 250/160 mm, SN 4 - 8</t>
  </si>
  <si>
    <t>28651712.AR</t>
  </si>
  <si>
    <t>Odbočka 45° PVC, Pipelife KG 250/160 mm, SN 4 - 8</t>
  </si>
  <si>
    <t>28651832.AR</t>
  </si>
  <si>
    <t>Zátka hrdla PVC, Pipelife KG 160 mm, SN 4 - 8</t>
  </si>
  <si>
    <t>28651834.AR</t>
  </si>
  <si>
    <t>Zátka hrdla PVC, Pipelife KG 250 mm, SN 4 - 8</t>
  </si>
  <si>
    <t>941941031R00</t>
  </si>
  <si>
    <t>Montáž lešení lehkého řadového s podlahami, š. do 1 m, výšky do 10 m</t>
  </si>
  <si>
    <t>9,0*(37,6+8,5*2)</t>
  </si>
  <si>
    <t>941941191R00</t>
  </si>
  <si>
    <t>Příplatek za použití lešení lehkého řadového s podlahami, š. do 1 m, výšky do 10 m</t>
  </si>
  <si>
    <t>491,4*2</t>
  </si>
  <si>
    <t>941941831R00</t>
  </si>
  <si>
    <t>Demontáž lešení lehkého řadového s podlahami, š. do 1 m, výšky do 10 m</t>
  </si>
  <si>
    <t>941955002R00</t>
  </si>
  <si>
    <t>Lešení lehké pomocné, výška podlahy do 1,9 m</t>
  </si>
  <si>
    <t>1.NP : 247,98+2,6*3,4</t>
  </si>
  <si>
    <t>944944011R00</t>
  </si>
  <si>
    <t>Montáž ochranné sítě z umělých vláken</t>
  </si>
  <si>
    <t>944944031R00</t>
  </si>
  <si>
    <t>Příplatek za každý měsíc použití sítí k pol. 4011</t>
  </si>
  <si>
    <t>944944081R00</t>
  </si>
  <si>
    <t>Demontáž ochranné sítě z umělých vláken</t>
  </si>
  <si>
    <t>952901411R00</t>
  </si>
  <si>
    <t>Vyčištění ostatních objektů</t>
  </si>
  <si>
    <t>34,6*8,63*2</t>
  </si>
  <si>
    <t>965081713R00</t>
  </si>
  <si>
    <t>Bourání dlažeb keramických tl.10 mm, nad 1 m2</t>
  </si>
  <si>
    <t>968072455R00</t>
  </si>
  <si>
    <t>Vybourání kovových dveřních zárubní pl. do 2 m2</t>
  </si>
  <si>
    <t>2.NP chodba u schodiště : 1,0*2,0</t>
  </si>
  <si>
    <t>968072456R00</t>
  </si>
  <si>
    <t>Vybourání kovových dveřních zárubní pl. nad 2 m2</t>
  </si>
  <si>
    <t>vstupní dveře : 2,0*3,0</t>
  </si>
  <si>
    <t>dveře chodba schodiště 1.NP : 1,5*2,0+1,6*2,0</t>
  </si>
  <si>
    <t>dtto. 2.NP : 1,8*2,0</t>
  </si>
  <si>
    <t>968072875R00</t>
  </si>
  <si>
    <t>Vybourání rolet svinovacích mřížových pl. do 2 m2</t>
  </si>
  <si>
    <t>žaluzie : 0,8*0,8*2</t>
  </si>
  <si>
    <t>971033641R00</t>
  </si>
  <si>
    <t>Vybourání otv. zeď cihel. pl.4 m2, tl.30 cm, MVC</t>
  </si>
  <si>
    <t>1.NP nové dveře do stadionu : 0,3*1,1*2,15</t>
  </si>
  <si>
    <t>2.NP nové dveře a okna do stadionu : 0,3*(1,5*2,15+2,0*1,5*2)</t>
  </si>
  <si>
    <t>974031664R00</t>
  </si>
  <si>
    <t>Vysekání rýh zeď cihelná vtah. nosníků 15 x 15 cm</t>
  </si>
  <si>
    <t>1.NP nové dveře do stadionu : 1,5*2</t>
  </si>
  <si>
    <t>979081111R00</t>
  </si>
  <si>
    <t>Odvoz suti a vybour. hmot na skládku do 1 km</t>
  </si>
  <si>
    <t>Přesun suti</t>
  </si>
  <si>
    <t>POL8_</t>
  </si>
  <si>
    <t>979081121R00</t>
  </si>
  <si>
    <t>Příplatek k odvozu za každý další 1 km</t>
  </si>
  <si>
    <t>979990161R00</t>
  </si>
  <si>
    <t>Poplatek za uložení - dřevo, beton</t>
  </si>
  <si>
    <t>998011001R00</t>
  </si>
  <si>
    <t>Přesun hmot pro budovy zděné výšky do 6 m</t>
  </si>
  <si>
    <t>Přesun hmot</t>
  </si>
  <si>
    <t>POL7_</t>
  </si>
  <si>
    <t>711111001RZ1</t>
  </si>
  <si>
    <t xml:space="preserve">Provedení izolace proti vlhkosti na ploše vodorovné, 1x asfaltovým penetračním nátěrem včetně dodávky asfaltového penetračního laku </t>
  </si>
  <si>
    <t>8,4*34,3</t>
  </si>
  <si>
    <t>711112001RZ1</t>
  </si>
  <si>
    <t>Provedení izolace proti vlhkosti na ploše svislé, 1x asfaltovým penetračním nátěr včetně dodávky asfaltového laku</t>
  </si>
  <si>
    <t>0,3*34,5+0,5*(8,5*2+34,3)</t>
  </si>
  <si>
    <t>711141559RT2</t>
  </si>
  <si>
    <t>Provedení izolace proti vlhkosti na ploše vodorovné, asfaltovými pásy přitavením 2 vrstvy - pásy ve specifikaci</t>
  </si>
  <si>
    <t>711142559RT2</t>
  </si>
  <si>
    <t>Provedení izolace proti vlhkosti na ploše svislé, asfaltovými pásy přitavením 2 vrstvy - pásy ve specifikaci</t>
  </si>
  <si>
    <t>711212000R00</t>
  </si>
  <si>
    <t>Penetrace podkladu pod hydroizolační hmoty</t>
  </si>
  <si>
    <t>stěny za sprchami : 2,0*(3,2+1,2*2)+2,0*(1,1*2+5,05)*2</t>
  </si>
  <si>
    <t>stěny za sprchou+podlaha 205 : 2,0*1,0*3+2,15*2,05*1,15</t>
  </si>
  <si>
    <t>711212001RT1</t>
  </si>
  <si>
    <t>Nátěr hydroizolační včetně dodávky Saniflex (fa Schömburg)</t>
  </si>
  <si>
    <t>711212602R00</t>
  </si>
  <si>
    <t>Utěsnění detailů při stěrkových hydroizolacích, těsnicí roh vnější, vnitřní do spoje podlaha-stěna</t>
  </si>
  <si>
    <t>2.NP : 2,05*2+2,15*2+1,0*2</t>
  </si>
  <si>
    <t>711212611R00</t>
  </si>
  <si>
    <t>Utěsnění detailů při stěrkových hydroizolacích, těsnicí pás do svislých koutů</t>
  </si>
  <si>
    <t>1.NP : 2,0*4+2,0*2*2</t>
  </si>
  <si>
    <t>2.NP : 2,0*2</t>
  </si>
  <si>
    <t>62852251R</t>
  </si>
  <si>
    <t>Pás asfaltový modifikovaný ELASTEK 40 SPECIAL mineral, natavovací, kotvicí</t>
  </si>
  <si>
    <t>288,12*1,15+36,0*1,2</t>
  </si>
  <si>
    <t>6285225571R</t>
  </si>
  <si>
    <t>Pás asfaltový modifikovaný SKLODEK 40 STANDARD mineral, natavovací, kotvicí</t>
  </si>
  <si>
    <t>998711101R00</t>
  </si>
  <si>
    <t>Přesun hmot pro izolace proti vodě, výšky do 6 m</t>
  </si>
  <si>
    <t>712311101RZ1</t>
  </si>
  <si>
    <t>Provedení povlakové krytiny střech do 10°, asfaltovým penetračním nátěrem 1 vrstva - včetně dodávky asfaltového penetračního nátěru</t>
  </si>
  <si>
    <t>pod parozábranu : 8,4*34,3</t>
  </si>
  <si>
    <t>712341559RZ5</t>
  </si>
  <si>
    <t>Provedení povlakové krytiny střech do 10°, asfaltovými pásy, přitavení celoplošně 1 vrstva - včetně dodávky Sklobit G</t>
  </si>
  <si>
    <t>712371801RZ4</t>
  </si>
  <si>
    <t>Provedení povlakové krytiny střech do 10°, fólií PVC volně 1 vrstva - včetně dodávky fólie Fatrafol 810 tl. 1,5 mm</t>
  </si>
  <si>
    <t>vodorovně : 8,1*33,9</t>
  </si>
  <si>
    <t>svisle : 0,5*(33,9*2+8,1*2)</t>
  </si>
  <si>
    <t>712378003R00</t>
  </si>
  <si>
    <t>Atiková okapnice VIPLANYL rš 250 mm</t>
  </si>
  <si>
    <t>34,7+8,5*2</t>
  </si>
  <si>
    <t>712378006R00</t>
  </si>
  <si>
    <t>Rohová lišta vnější VIPLANYL rš 100 mm</t>
  </si>
  <si>
    <t>8,2*2+33,9*2</t>
  </si>
  <si>
    <t>712378007R00</t>
  </si>
  <si>
    <t>Rohová lišta vnitřní VIPLANYL rš 100 mm</t>
  </si>
  <si>
    <t>712378012R00</t>
  </si>
  <si>
    <t>Krycí a stěnová lišta z plechu VIPLANYL, rš 160 + 80 mm, k uchycení fóliové krytiny ke stěně</t>
  </si>
  <si>
    <t>712378101RT4</t>
  </si>
  <si>
    <t>Komínek odvětrání kanalizace s manžetou TWOP 50 PVC průměr 125 mm</t>
  </si>
  <si>
    <t>712378103RT4</t>
  </si>
  <si>
    <t>Atiková propust s mřížkou a manžetou TWC 50 PVC průměr 125 mm</t>
  </si>
  <si>
    <t>712378104RT3</t>
  </si>
  <si>
    <t>Prostup pro VZT - opracování</t>
  </si>
  <si>
    <t>712378105RT4</t>
  </si>
  <si>
    <t>Prostup parozábranou s manžetou TWOD 50 PVC průměr prostupu 125 mm</t>
  </si>
  <si>
    <t>712391382RZ1</t>
  </si>
  <si>
    <t>Provedení násypu z hrubého kameniva frakce 16 - 22 mm, tl. 50 mm včetně dodávky kameniva</t>
  </si>
  <si>
    <t>712391482RZ1</t>
  </si>
  <si>
    <t>Příplatek za další 10 mm tloušťky násypu včetně dodávky kameniva</t>
  </si>
  <si>
    <t>274,59*5</t>
  </si>
  <si>
    <t>712391171RZ7</t>
  </si>
  <si>
    <t>Položení podkladní textilie na střechách do 10° 1 vrstva - včetně dodávky textilie FILTEK V</t>
  </si>
  <si>
    <t>712391172RZ7</t>
  </si>
  <si>
    <t>Položení ochranné textilie na střechách do 10° 1 vrstva - včetně dodávky textilie FILTEK V</t>
  </si>
  <si>
    <t>pod kačírek : 8,1*33,9</t>
  </si>
  <si>
    <t>713141120R00</t>
  </si>
  <si>
    <t>Montáž tepelné izolace střech, lepené bodově (dočasně) PU lepidlem, 1 vrstva</t>
  </si>
  <si>
    <t>2 vrstvy : 8,1*33,9*2</t>
  </si>
  <si>
    <t>713141711R00</t>
  </si>
  <si>
    <t>Montáž spádových klínů plochých střech, lepených bodově PU lepidlem (dočasně)</t>
  </si>
  <si>
    <t>762441112RT4</t>
  </si>
  <si>
    <t>Montáž obložení atiky z desek na bázi dřeva, 1 vrstva, šroubováním včetně dodávky desky OSB ECO 3 N tl. 22 mm</t>
  </si>
  <si>
    <t>0,45*(34,7+8,3*2)</t>
  </si>
  <si>
    <t>71201</t>
  </si>
  <si>
    <t>Střešní záchytný systém dle PD</t>
  </si>
  <si>
    <t>283757490R</t>
  </si>
  <si>
    <t>Deska izolační EPS 150, BACHL tl. 100 mm</t>
  </si>
  <si>
    <t>8,1*33,9*1,03</t>
  </si>
  <si>
    <t>283757492R</t>
  </si>
  <si>
    <t>Deska izolační EPS 150, BACHL tl. 120 mm</t>
  </si>
  <si>
    <t>28375972R</t>
  </si>
  <si>
    <t>Deska spádová EPS 150, BACHL</t>
  </si>
  <si>
    <t>282,83*0,15*1,03</t>
  </si>
  <si>
    <t>998712202R00</t>
  </si>
  <si>
    <t>Přesun hmot pro povlakové krytiny, v objektech výšky do 12 m</t>
  </si>
  <si>
    <t>713121111R00</t>
  </si>
  <si>
    <t>Montáž tepelné nebo kročejové izolace podlah na sucho, jednovrstvé</t>
  </si>
  <si>
    <t xml:space="preserve">bez systémové desky podl.vytápění : </t>
  </si>
  <si>
    <t>713131131RW5</t>
  </si>
  <si>
    <t>Montáž tepelné izolace stěn lepením lepidlo webertherm elastik</t>
  </si>
  <si>
    <t>dilatace v soklové části ke stávaj.objektu : 0,4*34,3</t>
  </si>
  <si>
    <t>713191100RT9</t>
  </si>
  <si>
    <t>Položení separační fólie včetně dodávky PE fólie</t>
  </si>
  <si>
    <t>713191221R00</t>
  </si>
  <si>
    <t>Dilatační pásek podél stěn výšky 100 mm včetně dodávky</t>
  </si>
  <si>
    <t>1.NP : 260</t>
  </si>
  <si>
    <t>2.NP : 270</t>
  </si>
  <si>
    <t>283757122R</t>
  </si>
  <si>
    <t>Deska izolační EPS 150, Isover tl. 120 mm</t>
  </si>
  <si>
    <t>1.NP : 256,82*1,03</t>
  </si>
  <si>
    <t>28376062R</t>
  </si>
  <si>
    <t>Deska izolační EPS T, BACHL 4000 tl. 30 mm, podlahová</t>
  </si>
  <si>
    <t>2.NP : 267,7*1,03</t>
  </si>
  <si>
    <t>28376353.AR</t>
  </si>
  <si>
    <t>Deska izolační XPS, BASF Styrodur 2800 C tl. 30 mm, soklová</t>
  </si>
  <si>
    <t>13,72*1,05</t>
  </si>
  <si>
    <t>998713101R00</t>
  </si>
  <si>
    <t>Přesun hmot pro izolace tepelné, výšky do 6 m</t>
  </si>
  <si>
    <t>721176102R00</t>
  </si>
  <si>
    <t>Potrubí HT připojovací, D 40 x 1,8 mm</t>
  </si>
  <si>
    <t>0,5*5+0,5*4</t>
  </si>
  <si>
    <t>721176103R00</t>
  </si>
  <si>
    <t>Potrubí HT připojovací, D 50 x 1,8 mm</t>
  </si>
  <si>
    <t>0,5*18+5,0+0,5*2+1,5+2,5</t>
  </si>
  <si>
    <t>721176105R00</t>
  </si>
  <si>
    <t>Potrubí HT připojovací, D 110 x 2,7 mm</t>
  </si>
  <si>
    <t>1,0*3+2,0</t>
  </si>
  <si>
    <t>721176104R00</t>
  </si>
  <si>
    <t>Potrubí HT připojovací, D 75 x 1,9 mm</t>
  </si>
  <si>
    <t>4,0*2+3,0+2,0</t>
  </si>
  <si>
    <t>721176115R00</t>
  </si>
  <si>
    <t>Potrubí HT odpadní svislé, D 110 x 2,7 mm</t>
  </si>
  <si>
    <t>721176116R00</t>
  </si>
  <si>
    <t>Potrubí HT odpadní svislé, D 125 x 3,1 mm</t>
  </si>
  <si>
    <t>9,0*2</t>
  </si>
  <si>
    <t>721176222R00</t>
  </si>
  <si>
    <t>Potrubí KG svodné (ležaté) v zemi, D 110 x 3,2 mm</t>
  </si>
  <si>
    <t>zákl.deska : 5,0*2+3,0+6,5+1,5*2</t>
  </si>
  <si>
    <t>721176223R00</t>
  </si>
  <si>
    <t>Potrubí KG svodné (ležaté) v zemi, D 125 x 3,2 mm</t>
  </si>
  <si>
    <t>zákl.deska : 6,0*2+1,5*2</t>
  </si>
  <si>
    <t>721176224R00</t>
  </si>
  <si>
    <t>Potrubí KG svodné (ležaté) v zemi, D 160 x 4,0 mm</t>
  </si>
  <si>
    <t>zákl.deska : 36,0</t>
  </si>
  <si>
    <t>721194104R00</t>
  </si>
  <si>
    <t>Vyvedení odpadních výpustek, D 40 x 1,8 mm</t>
  </si>
  <si>
    <t>721194105R00</t>
  </si>
  <si>
    <t>Vyvedení odpadních výpustek, D 50 x 1,8 mm</t>
  </si>
  <si>
    <t>721194109R00</t>
  </si>
  <si>
    <t>Vyvedení odpadních výpustek, D 110 x 2,3 mm</t>
  </si>
  <si>
    <t>721213041RT3</t>
  </si>
  <si>
    <t>Montáž sprchového odtokového žlabu, s betonáží prostoru sprchového koutu s dodávkou betonové směsi, standardní výška odtoku</t>
  </si>
  <si>
    <t>1.NP : 4,5*2+2,5</t>
  </si>
  <si>
    <t>2.NP : 1</t>
  </si>
  <si>
    <t>721242116R00</t>
  </si>
  <si>
    <t>Lapač střešních splavenin litinový, DN 125</t>
  </si>
  <si>
    <t>721290111R00</t>
  </si>
  <si>
    <t>Zkouška těsnosti kanalizace vodou DN 125 mm</t>
  </si>
  <si>
    <t>28698</t>
  </si>
  <si>
    <t xml:space="preserve">Žlab nerez sprchový s nerez roštem, 7x odtok sifon </t>
  </si>
  <si>
    <t>28698315R</t>
  </si>
  <si>
    <t>Žlab sprchový plastový ALCA APZ9 Simple s nerez roštem, dl. 950 mm</t>
  </si>
  <si>
    <t>998721101R00</t>
  </si>
  <si>
    <t>Přesun hmot pro vnitřní kanalizaci, výšky do 6 m</t>
  </si>
  <si>
    <t>722170911R00</t>
  </si>
  <si>
    <t>Oprava plastového potrubí, vsazení odbočky D 32 mm</t>
  </si>
  <si>
    <t>722172611R00</t>
  </si>
  <si>
    <t>Potrubí plastové PP-R Instaplast, bez zednických výpomocí, D 20 x 2,8 mm, PN 16</t>
  </si>
  <si>
    <t>1.NP : (5,5+1,7+1,5*5)*2+2,5+1,0*3+3,0*2+1,0*4+1,0*2*2</t>
  </si>
  <si>
    <t>2.NP : 1,5*7+1,0*13+1,0*2+7,0*2</t>
  </si>
  <si>
    <t>722172612R00</t>
  </si>
  <si>
    <t>Potrubí plastové PP-R Instaplast, bez zednických výpomocí, D 25 x 3,5 mm, PN 16</t>
  </si>
  <si>
    <t>1.NP : 5,5*2*2+5,0*3</t>
  </si>
  <si>
    <t>2.NP : 9,0*3</t>
  </si>
  <si>
    <t>722172613R00</t>
  </si>
  <si>
    <t>Potrubí plastové PP-R Instaplast, bez zednických výpomocí, D 32 x 4,4 mm, PN 16</t>
  </si>
  <si>
    <t>přívod ze stávající budovy : 20,0+10,0+5,0</t>
  </si>
  <si>
    <t>1.NP : 33,0*3</t>
  </si>
  <si>
    <t>stoupačky do 2.NP : 4,5*3</t>
  </si>
  <si>
    <t>2.NP : 3,0*3</t>
  </si>
  <si>
    <t>722181212RT7</t>
  </si>
  <si>
    <t>Izolace návleková MIRELON PRO tl. stěny 9 mm vnitřní průměr 22 mm</t>
  </si>
  <si>
    <t>722181212RT8</t>
  </si>
  <si>
    <t>Izolace návleková MIRELON PRO tl. stěny 9 mm vnitřní průměr 25 mm</t>
  </si>
  <si>
    <t>722181212RU1</t>
  </si>
  <si>
    <t>Izolace návleková MIRELON PRO tl. stěny 9 mm vnitřní průměr 32 mm</t>
  </si>
  <si>
    <t>722202413R00</t>
  </si>
  <si>
    <t>Kohout kulový nerozebíratelný PP-R INSTAPLAST, D 25 mm</t>
  </si>
  <si>
    <t>722202213R00</t>
  </si>
  <si>
    <t>Nástěnka MZD PP-R INSTAPLAST, D 20 mm x R 1/2"</t>
  </si>
  <si>
    <t>722202221R00</t>
  </si>
  <si>
    <t>Komplet nástěnný MZD PP-R INSTAPLAST, D 20 mm x R 1/2"</t>
  </si>
  <si>
    <t>722237145R00</t>
  </si>
  <si>
    <t>Kohout vodovodní kulový, 2x vnější závit, GIACOMINI R253D, DN 32</t>
  </si>
  <si>
    <t>722280106R00</t>
  </si>
  <si>
    <t>Tlaková zkouška vodovodního potrubí DN 32 mm</t>
  </si>
  <si>
    <t>722290234R00</t>
  </si>
  <si>
    <t>Proplach a dezinfekce vodovodního potrubí DN 80 mm</t>
  </si>
  <si>
    <t>732421313R00</t>
  </si>
  <si>
    <t>Čerpadlo oběhové Grundfos UPS 25-60</t>
  </si>
  <si>
    <t>soubor</t>
  </si>
  <si>
    <t>998722101R00</t>
  </si>
  <si>
    <t>Přesun hmot pro vnitřní vodovod, výšky do 6 m</t>
  </si>
  <si>
    <t>725014161R00</t>
  </si>
  <si>
    <t>Klozet závěsný LYRA Plus včetně sedátka, hl. 530 mm</t>
  </si>
  <si>
    <t>725016125R00</t>
  </si>
  <si>
    <t>Urinál odsávací GOLEM 4306.0, ovládání automatické, bílý</t>
  </si>
  <si>
    <t>725017163R00</t>
  </si>
  <si>
    <t>Umyvadlo na šrouby LYRA Plus, 600 x 490 mm, bílé</t>
  </si>
  <si>
    <t>725814101R00</t>
  </si>
  <si>
    <t>Ventil rohový s filtrem IVAR.KING DN 15 mm x DN 10 mm</t>
  </si>
  <si>
    <t>725829301R00</t>
  </si>
  <si>
    <t>Montáž baterie umyvadlové a dřezové stojánkové</t>
  </si>
  <si>
    <t>725849302R00</t>
  </si>
  <si>
    <t>Montáž držáku sprchy</t>
  </si>
  <si>
    <t>725849202R00</t>
  </si>
  <si>
    <t>Montáž baterií sprchových termostatických</t>
  </si>
  <si>
    <t>726212122R00</t>
  </si>
  <si>
    <t>Modul pro závěsné WC</t>
  </si>
  <si>
    <t>28696756R</t>
  </si>
  <si>
    <t>Tlačítko ovládací WC bílý plast</t>
  </si>
  <si>
    <t>55145001R</t>
  </si>
  <si>
    <t>Baterie umyvadlová stojánková bez otevírání odpadu PL26</t>
  </si>
  <si>
    <t>551450092R</t>
  </si>
  <si>
    <t>Baterie termostatická sprchová T6080B, nástěnná</t>
  </si>
  <si>
    <t>55145352R</t>
  </si>
  <si>
    <t>Set sprchový hadice, růžice, držák 901.00</t>
  </si>
  <si>
    <t>998725101R00</t>
  </si>
  <si>
    <t>Přesun hmot pro zařizovací předměty, výšky do 6 m</t>
  </si>
  <si>
    <t>73001</t>
  </si>
  <si>
    <t>Vytápění dle PD - viz.příloha (položkový rozpočet)</t>
  </si>
  <si>
    <t>764819213R00</t>
  </si>
  <si>
    <t>Odpadní trouby kruhové z lakovaného Pz plechu, průměr 120 mm</t>
  </si>
  <si>
    <t>8,5*2</t>
  </si>
  <si>
    <t>764816125R00</t>
  </si>
  <si>
    <t>Oplechování parapetů, lakovaný Pz plech, rš 250 mm</t>
  </si>
  <si>
    <t>998764101R00</t>
  </si>
  <si>
    <t>Přesun hmot pro klempířské konstr., výšky do 6 m</t>
  </si>
  <si>
    <t>766661112R00</t>
  </si>
  <si>
    <t>Montáž dveří do zárubně,otevíravých 1kř.do 0,8 m</t>
  </si>
  <si>
    <t>766661122R00</t>
  </si>
  <si>
    <t>Montáž dveří do zárubně,otevíravých 1kř.nad 0,8 m</t>
  </si>
  <si>
    <t>766661422R00</t>
  </si>
  <si>
    <t>Montáž dveří protipožárních 1kříd. nad 80 cm</t>
  </si>
  <si>
    <t>3+5</t>
  </si>
  <si>
    <t>766661432R00</t>
  </si>
  <si>
    <t>Montáž dveří protipožárních 2kříd. š.145 cm</t>
  </si>
  <si>
    <t>766669117R00</t>
  </si>
  <si>
    <t>Dokování samozavírače na ocelovou zárubeň</t>
  </si>
  <si>
    <t>766670021R00</t>
  </si>
  <si>
    <t>Montáž kliky a štítku</t>
  </si>
  <si>
    <t>54914636R</t>
  </si>
  <si>
    <t>Kování dveřní SIESTA klíč Cr</t>
  </si>
  <si>
    <t>54917025R</t>
  </si>
  <si>
    <t>Zavírač dveří hydraulický R 12 - 14 zlatá bronz</t>
  </si>
  <si>
    <t>6116511</t>
  </si>
  <si>
    <t>Dveře dřevěné interiérové HPL+lak RAL, plné, 70-90cm</t>
  </si>
  <si>
    <t>6116512</t>
  </si>
  <si>
    <t>Dveře dřevěné interiérové HPL+lak RAL, plné, 70-90cm, EI 15 DP3-C</t>
  </si>
  <si>
    <t>6116513</t>
  </si>
  <si>
    <t>Dveře dřevěné interiérové HPL+lak RAL, prosklené, 90-100cm, EI 15 DP3-C</t>
  </si>
  <si>
    <t>6116514</t>
  </si>
  <si>
    <t>Dveře dřevěné interiérové HPL+lak RAL, prosklené, 2-kř š.140-165cm, EI 15 DP3-C</t>
  </si>
  <si>
    <t>6116515</t>
  </si>
  <si>
    <t>Příplatek za panikovou hrazdu</t>
  </si>
  <si>
    <t>998766101R00</t>
  </si>
  <si>
    <t>Přesun hmot pro truhlářské konstr., výšky do 6 m</t>
  </si>
  <si>
    <t>767587111RU1</t>
  </si>
  <si>
    <t>Nosný rošt podhl. Knauf,vidit.kce,kazeta 600x600mm hrana kazety pod úrovní roštu</t>
  </si>
  <si>
    <t>767587211RU3</t>
  </si>
  <si>
    <t>Podhled minerální Knauf,vidit.kce,kazeta 600x600mm Thermatex Schlicht Hygena VT-24, tl. 15</t>
  </si>
  <si>
    <t>m.č.102, 104 : 40,32+32,58</t>
  </si>
  <si>
    <t>201-205 : 5,93+5,8+15,59+26,21+4,26</t>
  </si>
  <si>
    <t>776971316R00</t>
  </si>
  <si>
    <t>Rohož čistící textilní Shatwell tl. 16 mm</t>
  </si>
  <si>
    <t>chodba 101 : 1,8*2,4</t>
  </si>
  <si>
    <t>776972328R00</t>
  </si>
  <si>
    <t xml:space="preserve">Rohož čistící Openwell standard tl. 28 mm nebo 18 mm, pryžové vlnky a Al profily </t>
  </si>
  <si>
    <t>vstup : 1,4*1,4</t>
  </si>
  <si>
    <t>776976101R00</t>
  </si>
  <si>
    <t>Rám pro zapuštění z Al profilů L</t>
  </si>
  <si>
    <t xml:space="preserve">m     </t>
  </si>
  <si>
    <t>vstup : 1,4*4</t>
  </si>
  <si>
    <t>chodba 101 : 1,8*2+2,4*2</t>
  </si>
  <si>
    <t>76701</t>
  </si>
  <si>
    <t>D+M vstupní dveře Al 2200/2750mm, 2-kř+nadsv., bílé, 3-sklo</t>
  </si>
  <si>
    <t>76702</t>
  </si>
  <si>
    <t>D+M vstupní dveře Al 1100/2750mm, 1-kř+nadsv., bílé, 3-sklo</t>
  </si>
  <si>
    <t>76703</t>
  </si>
  <si>
    <t>D+M výstupový evakuační žebřík s přímým výstupem, ocel Pz, dl.8,5+1,1m výstup</t>
  </si>
  <si>
    <t>76704</t>
  </si>
  <si>
    <t>Výroba+mtž. ocel rámu okna 2.NP do haly, vč.nátěru a kotvení</t>
  </si>
  <si>
    <t>L 100/65/8mm : 9,94*(1,5*4+2,0*2)*2</t>
  </si>
  <si>
    <t>PL 40/8 : 2,51*0,3*8*2</t>
  </si>
  <si>
    <t>998767202R00</t>
  </si>
  <si>
    <t>Přesun hmot pro zámečnické konstrukce, v objektech výšky do 12 m</t>
  </si>
  <si>
    <t>76901</t>
  </si>
  <si>
    <t>D+M okno plast.1250/750mm, 1-kř., bílé, 3- sklo, sklopné, pákové otevírání</t>
  </si>
  <si>
    <t>76902</t>
  </si>
  <si>
    <t>D+M okno plast.2500/750mm, 2-kř., bílé, 3- sklo, sklopné, pákové ovládání</t>
  </si>
  <si>
    <t>76903</t>
  </si>
  <si>
    <t>D+M okno plast.2500/1500mm, 2-kř., O+OS, bílé, 3- sklo</t>
  </si>
  <si>
    <t>771475014R00</t>
  </si>
  <si>
    <t>Montáž soklíků rovných z dlaždic keramických, do tmele, výšky do 100 mm</t>
  </si>
  <si>
    <t>vstup : 3,0*2+2,35-2,2+0,2*2</t>
  </si>
  <si>
    <t>101+chodba u schodiště : 2,8*2+5,3*2+1,0*2-2,2-0,9-1,0-2,0+2,4*2+3,9*2-2,0-1,6*2,0-1,4-3,4+0,25*2+0,3*2</t>
  </si>
  <si>
    <t>102 : 5,0*2+8,15*2-0,8-0,9</t>
  </si>
  <si>
    <t>104 : 22,0*2+1,5*2+0,3*8-1,0-0,9*4-1,1+0,25*2</t>
  </si>
  <si>
    <t>105 : 3,05*2+6,5*2+1,0*2-0,9-0,8</t>
  </si>
  <si>
    <t>106 : 3,05*2+1,35*2</t>
  </si>
  <si>
    <t>109 : 3,8*2+6,5*2-0,8-0,9</t>
  </si>
  <si>
    <t>110 : 18,9</t>
  </si>
  <si>
    <t>111 : 4,0*2+1,35*2-0,8*4</t>
  </si>
  <si>
    <t>114 : 6,5*2+3,75*2-0,8-0,9</t>
  </si>
  <si>
    <t>201 : 3,6*2+1,7*2-0,8*2-0,7-0,9-1,5+0,3*2</t>
  </si>
  <si>
    <t>podesta schodiště : 3,8+2,4*2-1,55-0,9-1,7</t>
  </si>
  <si>
    <t>203 : 4,5*2+3,5*2-0,8</t>
  </si>
  <si>
    <t>206 : 22,15*2+8,15*2+0,3*8-0,9*2</t>
  </si>
  <si>
    <t>207 : 8,15*2+3,65*2-0,9</t>
  </si>
  <si>
    <t>771575118R00</t>
  </si>
  <si>
    <t>Montáž podlah z dlaždic hladkých keramických, do tmele, 600 x 600 mm</t>
  </si>
  <si>
    <t>1.NP : 16,25+10,1+10,1</t>
  </si>
  <si>
    <t>vstup : 2,4*2,8</t>
  </si>
  <si>
    <t>2.NP : 5,9+5,8+15,6+26,2+29,3</t>
  </si>
  <si>
    <t>771577111RS3</t>
  </si>
  <si>
    <t>Hrana schodů z hliníkového profilu  RB, pro tloušťku dlaždic 10 mm, roh zaoblený</t>
  </si>
  <si>
    <t>vstup : 2,4</t>
  </si>
  <si>
    <t>1.NP ukončení ve dveřích : 1,1+1,0+2,0</t>
  </si>
  <si>
    <t>2.NP ukončení v průchodu na podestu : 1,5</t>
  </si>
  <si>
    <t>597642412R</t>
  </si>
  <si>
    <t>Sokl keramický 600 x 95 mm, min.cena do rozpočtu = 260,-/kus</t>
  </si>
  <si>
    <t>293,5/0,6*1,1</t>
  </si>
  <si>
    <t>597643241R</t>
  </si>
  <si>
    <t>Dlaždice keramická protiskluz R10, formát 600/600mm, min.cena do rozpočtu = 800,-/m2</t>
  </si>
  <si>
    <t>304,77*1,1</t>
  </si>
  <si>
    <t>998771101R00</t>
  </si>
  <si>
    <t>Přesun hmot pro podlahy z dlaždic, výšky do 6 m</t>
  </si>
  <si>
    <t>77656</t>
  </si>
  <si>
    <t>Položení gumové podlahy lepením</t>
  </si>
  <si>
    <t>gumová podlaha 1.NP : 40,32+16,39+32,58+20,87+4,03+9,23+24,64*2+5,28+9,23+24,32</t>
  </si>
  <si>
    <t>dtto.ve stávaj.prostoru k ledové ploše : 9,5+60,0</t>
  </si>
  <si>
    <t>2.NP m.č.206 : 178,77</t>
  </si>
  <si>
    <t>27252901R</t>
  </si>
  <si>
    <t>Gumová podlaha pro fitness cross min.cena do rozpočtu = 1500,-/m2</t>
  </si>
  <si>
    <t>459,8*1,1</t>
  </si>
  <si>
    <t>998776202R00</t>
  </si>
  <si>
    <t>Přesun hmot pro podlahy povlakové, v objektech výšky do 12 m</t>
  </si>
  <si>
    <t>771578011R00</t>
  </si>
  <si>
    <t>Spára podlaha - stěna, silikonem</t>
  </si>
  <si>
    <t xml:space="preserve">vnitřní rohy ve sprchách : </t>
  </si>
  <si>
    <t>1.NP svislé : 2,0*4+2,0*2*2</t>
  </si>
  <si>
    <t>1.NP vodor : 3,2+1,2*2+3,05*2+1,1*2*2</t>
  </si>
  <si>
    <t>2.NP vodor : 2,05*2+2,15*2+1,0*2</t>
  </si>
  <si>
    <t>2.NP svislé : 2,0*2</t>
  </si>
  <si>
    <t>781101210RT4</t>
  </si>
  <si>
    <t>Penetrace podkladu pod obklady penetrační nátěr weberpodklad A</t>
  </si>
  <si>
    <t>781475120R00</t>
  </si>
  <si>
    <t>Montáž obkladů stěn obkládačkami keramickými, do tmele, do 300 x 600 mm</t>
  </si>
  <si>
    <t>781491001RT1</t>
  </si>
  <si>
    <t>Montáž lišt k obkladům rohových, koutových i dilatačních</t>
  </si>
  <si>
    <t>1.NP : 2,25*17+1,2*3</t>
  </si>
  <si>
    <t>2.NP : 2,25*4+1,0</t>
  </si>
  <si>
    <t>59760126.AR</t>
  </si>
  <si>
    <t>Lišta obkladová plast</t>
  </si>
  <si>
    <t>597813778R</t>
  </si>
  <si>
    <t>Obkládačka keramická formát 300/600mm, min.cena do rozpočtu = 600,-/m2</t>
  </si>
  <si>
    <t>248,84*1,1</t>
  </si>
  <si>
    <t>998781101R00</t>
  </si>
  <si>
    <t>Přesun hmot pro obklady keramické, výšky do 6 m</t>
  </si>
  <si>
    <t>783225100R00</t>
  </si>
  <si>
    <t>Nátěr syntetický kovových konstrukcí 2x + 1x email</t>
  </si>
  <si>
    <t>zárubně : 1,5*13+2,25*2+1,8</t>
  </si>
  <si>
    <t>1,5*7+2,25+1,8</t>
  </si>
  <si>
    <t>784165612R00</t>
  </si>
  <si>
    <t>Malba HET Brillant 100, bílá, bez penetrace, 2x</t>
  </si>
  <si>
    <t>784161501R00</t>
  </si>
  <si>
    <t>Penetrace podkladu nátěrem HET, Brillant 100, 1 x</t>
  </si>
  <si>
    <t xml:space="preserve">stropy : </t>
  </si>
  <si>
    <t xml:space="preserve">stěny : </t>
  </si>
  <si>
    <t>1.NP : 913,28</t>
  </si>
  <si>
    <t>2.NP : 380,665</t>
  </si>
  <si>
    <t>79901</t>
  </si>
  <si>
    <t>Vybavení interiéru nábytkem dle PD</t>
  </si>
  <si>
    <t>2101</t>
  </si>
  <si>
    <t>Elektroinstalace dle PD - viz. příloha (položkový rozpočet)</t>
  </si>
  <si>
    <t>22001</t>
  </si>
  <si>
    <t>Příprava EZS - dle PD viz.příloha (položkový rozpočet)</t>
  </si>
  <si>
    <t>22002</t>
  </si>
  <si>
    <t>Rozšíření CCTV dle PD - viz.příloha (položkový rozpočet)</t>
  </si>
  <si>
    <t>22003</t>
  </si>
  <si>
    <t>NZS dle PD - viz.příloha (položkový rozpočet)</t>
  </si>
  <si>
    <t>22004</t>
  </si>
  <si>
    <t>EPS dle PD - viz.příloha (položkový rozpočet)</t>
  </si>
  <si>
    <t>34001</t>
  </si>
  <si>
    <t xml:space="preserve">VZT dle PD - viz.příloha (položkový rozpočet) </t>
  </si>
  <si>
    <t>65001</t>
  </si>
  <si>
    <t>Osvětlení parkoviště dle PD - viz.příloha (položkový rozpočet)</t>
  </si>
  <si>
    <t>00511 R</t>
  </si>
  <si>
    <t xml:space="preserve">Geodetické práce </t>
  </si>
  <si>
    <t>Soubor</t>
  </si>
  <si>
    <t>VRN</t>
  </si>
  <si>
    <t>POL99_8</t>
  </si>
  <si>
    <t>005121 R</t>
  </si>
  <si>
    <t>Zařízení staveniště</t>
  </si>
  <si>
    <t>SUM</t>
  </si>
  <si>
    <t>Poznámky uchazeče k zadání</t>
  </si>
  <si>
    <t>POPUZIV</t>
  </si>
  <si>
    <t>END</t>
  </si>
  <si>
    <t>DOMAŽLICE, AREÁL ZÍMNÍHO STADIONU, Přístavba šaten k zimnímu stadionu, dostavba hřišť</t>
  </si>
  <si>
    <t>D.1.8. lektrická požární signalizace - EPS</t>
  </si>
  <si>
    <t>Č. pol.</t>
  </si>
  <si>
    <t>Zkrácený popis</t>
  </si>
  <si>
    <t>M.j.</t>
  </si>
  <si>
    <t>Množ.</t>
  </si>
  <si>
    <t>Jednotk.</t>
  </si>
  <si>
    <t>1.</t>
  </si>
  <si>
    <t xml:space="preserve">Opticko-kouřový/teplotní hlásič požáru vč.instalační zásuvky </t>
  </si>
  <si>
    <t>ks</t>
  </si>
  <si>
    <t>2.</t>
  </si>
  <si>
    <t xml:space="preserve">Opticko-kouřový hlásič požáru vč.instalační zásuvky </t>
  </si>
  <si>
    <t>3.</t>
  </si>
  <si>
    <t xml:space="preserve">Tlačítkový hlásič vnitřní s izolátorem - červený krytí IP 45 </t>
  </si>
  <si>
    <t>4.</t>
  </si>
  <si>
    <t xml:space="preserve">Štítek se symbolem pro tlačítkový hlásič </t>
  </si>
  <si>
    <t>5.</t>
  </si>
  <si>
    <t xml:space="preserve">Lahev zkušebního plynu </t>
  </si>
  <si>
    <t>6.</t>
  </si>
  <si>
    <t xml:space="preserve">Klíč pro tlačítkový hlásič </t>
  </si>
  <si>
    <t>7.</t>
  </si>
  <si>
    <t xml:space="preserve">Sklo tlačítkového hlásiče DIN, internat. </t>
  </si>
  <si>
    <t>8.</t>
  </si>
  <si>
    <t xml:space="preserve">Kabel kruhové linky EPS 1x2x0,8 dle vyhl.23/2008Sb. </t>
  </si>
  <si>
    <t>9.</t>
  </si>
  <si>
    <t>Krabice propojovací - bezhalogenová + svorkovnice</t>
  </si>
  <si>
    <t>10.</t>
  </si>
  <si>
    <t>Trubka PVC pod omítku pr.16 mm</t>
  </si>
  <si>
    <t>11.</t>
  </si>
  <si>
    <t>Trubka PVC pod omítku pr.36 mm</t>
  </si>
  <si>
    <t>12.</t>
  </si>
  <si>
    <t>Drát protahovací AY 2,5</t>
  </si>
  <si>
    <t>13.</t>
  </si>
  <si>
    <t>Svorkovnice, šrouby, hmoždinky,drobný mat.</t>
  </si>
  <si>
    <t>14.</t>
  </si>
  <si>
    <t xml:space="preserve">Požární ucpávky - výpočet - instalace mezi požárními úseky dle zadání PBŘ </t>
  </si>
  <si>
    <t>15.</t>
  </si>
  <si>
    <t xml:space="preserve">Měření po úsecích </t>
  </si>
  <si>
    <t>16.</t>
  </si>
  <si>
    <t xml:space="preserve">Zákaznický text </t>
  </si>
  <si>
    <t>17.</t>
  </si>
  <si>
    <t>Zapojení komponentů systému EPS, odzkoušení, proměření, zkušební provoz, předání zákazníkovi - v rozsahu dodávky systému EPS</t>
  </si>
  <si>
    <t>Nhod</t>
  </si>
  <si>
    <t>18.</t>
  </si>
  <si>
    <t>Zaškolení obsluhy - správce objektu v rozsahu dodávky systému EPS</t>
  </si>
  <si>
    <t>20.</t>
  </si>
  <si>
    <t>Prováděcí projektová dokumentace</t>
  </si>
  <si>
    <t>sada</t>
  </si>
  <si>
    <t>19.</t>
  </si>
  <si>
    <t xml:space="preserve">Revize elektro dle platných ČSN v rozsahu dodávky EPS, vyhotovení protokolu, předání zákazníkovi </t>
  </si>
  <si>
    <t>Zpracování dokumentace skutečného stavu 4x papírová podoba + 1x digitální forma, předání zákazníkovi</t>
  </si>
  <si>
    <t>21.</t>
  </si>
  <si>
    <t>Stavební přípomoce, začištění - rozsah celé zakázky - začištění prostupů v rámci celého objektu řešeného systémem EPS, vysekánídrážek, NIKY</t>
  </si>
  <si>
    <t>CELKEM dodávka + montáž bez DPH</t>
  </si>
  <si>
    <t>D.1.9. NOUZOVÝ ZVUKOVÝ SYSTÉM</t>
  </si>
  <si>
    <t>Rozhlasová ústředna EVAC - doplnění zesilovače, úprava v zapojení, systémová kabeláž dle normy na NZS</t>
  </si>
  <si>
    <t>Zesilovač s jmenovitým výkonem 120W/100V v RACkovém provedení pro 100V rozvod dle normy pro NZS</t>
  </si>
  <si>
    <t>Směrovač (router) rozšíření o dalších 6 reproduktorových linek</t>
  </si>
  <si>
    <t>Skříňový reproduktor 9/6W - kovové provedení, bílé lakování EVAC</t>
  </si>
  <si>
    <t>Deska dohledu nad linkami rozhlasu - 6 linek</t>
  </si>
  <si>
    <t>Simulátor zátěže sada 12 ks</t>
  </si>
  <si>
    <t xml:space="preserve">Kabel ohniodolný 4x1,5 s Cu žílami dle vyhl.č.23/2008Sb. Požární odolnost min. 30 minut </t>
  </si>
  <si>
    <t>Stavební přípomoce, sekání, průvrty, průrazy</t>
  </si>
  <si>
    <t xml:space="preserve">Požární ucpávky </t>
  </si>
  <si>
    <t>Zkoušení reproduktoru</t>
  </si>
  <si>
    <t>Koordinace na stavbě s ostatními profesemi</t>
  </si>
  <si>
    <t>hod</t>
  </si>
  <si>
    <t>Měření srozumitelnosti řeči</t>
  </si>
  <si>
    <t>Měření akustického tlaku</t>
  </si>
  <si>
    <t>Oživení, uvedení do provozu - úprava SW po rekonstrukci</t>
  </si>
  <si>
    <t>Výchozí revize elektro</t>
  </si>
  <si>
    <t>Dokumentace skutečného stavu</t>
  </si>
  <si>
    <t>Celkem dodávka + montáž</t>
  </si>
  <si>
    <t/>
  </si>
  <si>
    <t>název akce: Elektroinstalace Přístavek Zimní stadion Domažlice</t>
  </si>
  <si>
    <t>popis:</t>
  </si>
  <si>
    <t>Soupis položek</t>
  </si>
  <si>
    <t>p.č.</t>
  </si>
  <si>
    <t>č.položky</t>
  </si>
  <si>
    <t>popis položky</t>
  </si>
  <si>
    <t>mj.</t>
  </si>
  <si>
    <t>množství</t>
  </si>
  <si>
    <t xml:space="preserve">cena/mj.    </t>
  </si>
  <si>
    <t>cena celkem</t>
  </si>
  <si>
    <t>Rc/Nh/mj.</t>
  </si>
  <si>
    <t>Rc/Nh/Sum</t>
  </si>
  <si>
    <t>VKP</t>
  </si>
  <si>
    <t>TC</t>
  </si>
  <si>
    <t>kap.</t>
  </si>
  <si>
    <t>proř/ON09</t>
  </si>
  <si>
    <t>recy/ON</t>
  </si>
  <si>
    <t>dphZ</t>
  </si>
  <si>
    <t>recZ</t>
  </si>
  <si>
    <t>Dodávky zařízení</t>
  </si>
  <si>
    <t>recy/mj</t>
  </si>
  <si>
    <t>recySuma</t>
  </si>
  <si>
    <t>svítidlo přisazené LED 230V 50Hz 26W 3400lm</t>
  </si>
  <si>
    <t>S</t>
  </si>
  <si>
    <t>*</t>
  </si>
  <si>
    <t>DE</t>
  </si>
  <si>
    <t>3000K II.tř. IP20/44 62x595x595</t>
  </si>
  <si>
    <t>&amp;</t>
  </si>
  <si>
    <t>sada pro přisazenou montáž LED panelů svítidla</t>
  </si>
  <si>
    <t>LED 26W 60x60</t>
  </si>
  <si>
    <t>svítidlo kruhové LED 230V 50Hz 21W 2100lm 4000K</t>
  </si>
  <si>
    <t>II.tř.</t>
  </si>
  <si>
    <t>svítidlo přisazené LED 230V 50Hz 30W 4001lm IP65</t>
  </si>
  <si>
    <t>1200mm</t>
  </si>
  <si>
    <t>svítidlo nouzové LED 230V 50Hz lith.baterie 3h</t>
  </si>
  <si>
    <t>4W 175lm 6500K IP65 IK06 piktogram</t>
  </si>
  <si>
    <t>2W 273lm 6500K IP65 IK03 II.tř</t>
  </si>
  <si>
    <t>rozvaděč RH - úprava stavajícího rozvaděče,</t>
  </si>
  <si>
    <t>Z</t>
  </si>
  <si>
    <t>úprava svorkovnice a sběrnice, pojistkový odpojova</t>
  </si>
  <si>
    <t>rozv.RD1/OCEP 115M IP54 EI30S, vystrojený</t>
  </si>
  <si>
    <t>rozv.RD2/OCEP 115M IP54 EI30S, vystrojený</t>
  </si>
  <si>
    <t>rozv.RD3/OCEP 70M IP54 EI30S, vystrojený</t>
  </si>
  <si>
    <t>součet</t>
  </si>
  <si>
    <t>Materiál elektromontážní</t>
  </si>
  <si>
    <t>kabel 1kV 4x16 B2ca-s1,d1,a1</t>
  </si>
  <si>
    <t>ME</t>
  </si>
  <si>
    <t>kabel 1kV 4x25 B2ca-s1,d1,a1</t>
  </si>
  <si>
    <t>vodič 1x25 B2ca-s1,d1,a1</t>
  </si>
  <si>
    <t>kabel 1kV 5x10 B2ca-s1,d1,a1</t>
  </si>
  <si>
    <t>kabel CYKY 5x10</t>
  </si>
  <si>
    <t>vodič CYA 25 zž /H07V-K/</t>
  </si>
  <si>
    <t>vodič CY 6 zž /H07V-U/</t>
  </si>
  <si>
    <t>vodič CY 4 zž /H07V-U/</t>
  </si>
  <si>
    <t>kabel CYKY 5x6</t>
  </si>
  <si>
    <t>kabel CYKY 3x2,5</t>
  </si>
  <si>
    <t>kabel CYKY 3x1,5</t>
  </si>
  <si>
    <t>kabel CYKY 5x1,5</t>
  </si>
  <si>
    <t>kabelové oko Cu lisovací 35x8 KU</t>
  </si>
  <si>
    <t>štítek kabelový 30x10mm malý</t>
  </si>
  <si>
    <t>štítek kabelový 40x15mm střední</t>
  </si>
  <si>
    <t>trubka ohebná PVC monoflex 1420</t>
  </si>
  <si>
    <t>Žlab MERKUR 2   100/100 ŽZ  rozteč podpěr cca.1,8m</t>
  </si>
  <si>
    <t>Spojka SZM 1 ŽZ  pro spojení žlabžlab  M2</t>
  </si>
  <si>
    <t>Nosník NZM 100 ŽZ  žlab50/50;100/50;100/100  M1+M2</t>
  </si>
  <si>
    <t>Spojovací materiál 100ks v balení</t>
  </si>
  <si>
    <t>Kpl</t>
  </si>
  <si>
    <t>Sprej zinkový - zinek 98% 400ml</t>
  </si>
  <si>
    <t>Ks</t>
  </si>
  <si>
    <t>M</t>
  </si>
  <si>
    <t>Spojka SZM 4 ŽZ  pro kolena a Tkusy (SZ 4A) M1+M2</t>
  </si>
  <si>
    <t>ŽZ TSM 50-100</t>
  </si>
  <si>
    <t>roura korugovaná KOPOFLEX KF09040 pr.40/32mm</t>
  </si>
  <si>
    <t>trubka ocel pancéř závit pozink 6016ZNM</t>
  </si>
  <si>
    <t>SESTAVA  spínač 1pól Tango 10A/250Vstř řaz.1</t>
  </si>
  <si>
    <t>spínač/strojek 10A/250Vstř 3558-A01340 řaz. 1,1So</t>
  </si>
  <si>
    <t>kryt spínače 1-duchý 3558A-A651 pro ř.1,6,7,1/0</t>
  </si>
  <si>
    <t>rámeček pro 1 přístroj Tango 3901A-B10</t>
  </si>
  <si>
    <t>SESTAVA  přepín střídavý Tango 10A/250Vstř řaz.6</t>
  </si>
  <si>
    <t>přepínač/strojek 10A/250Vstř 3558-A06340 řaz.6,6So</t>
  </si>
  <si>
    <t>SESTAVA  přepín stříd 2-tý Tango 10A/250Vstř ř.6+6</t>
  </si>
  <si>
    <t>přepínač/strojek 10A/250Vstř 3558-A52340 řaz.6+6</t>
  </si>
  <si>
    <t>kryt spínače dělený 3558A-A652 pro ř.5,6+6,1/0+1/0</t>
  </si>
  <si>
    <t>SESTAVA  přepínač sériový Tango 10A/250Vstř řaz.5</t>
  </si>
  <si>
    <t>přepínač/strojek 10A/250Vstř 3558-A05340 řazení 5</t>
  </si>
  <si>
    <t>SESTAVA  přepínač křížový Tango 10A/250Vstř ř.7</t>
  </si>
  <si>
    <t>přepínač/strojek 10A/250Vstř 3558-A07340 řaz.7,7So</t>
  </si>
  <si>
    <t>přepín 10A/250Vstř 3558A-06940 řazení6 IP44 Tango</t>
  </si>
  <si>
    <t>SESTAVA  snímač+spínač01 pohybu Tango 3299A-A02180</t>
  </si>
  <si>
    <t>strojek spínače automat/snímač poh/ 3299U-A00001</t>
  </si>
  <si>
    <t>snímač automatic spínače pohybu Tango 3299A-A02180</t>
  </si>
  <si>
    <t>zásuvka 16A/250Vstř Tango 5518A-A2359 clonky</t>
  </si>
  <si>
    <t>krabice přístrojová KP68/2 hl.30mm</t>
  </si>
  <si>
    <t>krabice univerz/rozvodka KU68-1903 vč.KO68 +S66</t>
  </si>
  <si>
    <t>vedení FeZn 30/4 (0,96kg/m)</t>
  </si>
  <si>
    <t>svorka pásku zemnící SR2d 2šrouby FeZn</t>
  </si>
  <si>
    <t>svorka pásku drátu zemnící SR3b 4šrouby FeZn</t>
  </si>
  <si>
    <t>vedení FeZn pr.10mm(0,63kg/m)</t>
  </si>
  <si>
    <t>zaváděcí tyč 1000mm D16mm nerezová</t>
  </si>
  <si>
    <t>držák zaváděcí tyče s podložkou a hmoždinkou do</t>
  </si>
  <si>
    <t>zateplení</t>
  </si>
  <si>
    <t>UNI-zk sv nerez s mezidestičkou pro pr8-10</t>
  </si>
  <si>
    <t>PV pro vodiče HVI/CUI D20-23mm s plastovou</t>
  </si>
  <si>
    <t>Vodič HVI-long D23mm šedý Délka 100 m na</t>
  </si>
  <si>
    <t>kabelovém bubnu</t>
  </si>
  <si>
    <t>DEHNiso-DLHbeton C35/45 180x180x70mm s proh</t>
  </si>
  <si>
    <t>DEHNiso-DLHzákladna D300mm s objímkou D10mm</t>
  </si>
  <si>
    <t>podp TR L3200mm GFK/Al s jímací tyčí 1000mm</t>
  </si>
  <si>
    <t>3-ram stativ skládací D40-50 mm</t>
  </si>
  <si>
    <t>bet podst C45/55 D337mm H90mm pro jímací tyč</t>
  </si>
  <si>
    <t>Podložka plast D370mm černá</t>
  </si>
  <si>
    <t>drát AlMgSi pr.8mm polotvrdý 0,135kg/m</t>
  </si>
  <si>
    <t>podpěra vedení na ploché stř PV21 1kg beton/plast</t>
  </si>
  <si>
    <t>UNI-zk sv nerez 200 kA pro pr2 x 10 mm</t>
  </si>
  <si>
    <t>PA šedá pro vodiče HVI D23mm</t>
  </si>
  <si>
    <t>HVI držák pro vodič HVI D23mm distan</t>
  </si>
  <si>
    <t>přip členy + montážní materiál pro vodič HVI</t>
  </si>
  <si>
    <t>ekvipotenciální svorkovnice EPS v krabici KO100E</t>
  </si>
  <si>
    <t>pospojení na stávající hromosvod zimního stadionu</t>
  </si>
  <si>
    <t>Nh/mj</t>
  </si>
  <si>
    <t>NhSuma</t>
  </si>
  <si>
    <t>kabel(-1kV CHKE)volně 3x25/4x16/12x4/19x2,5/24x1,5</t>
  </si>
  <si>
    <t>CE</t>
  </si>
  <si>
    <t>kabel(-1kV CHKE)volně 3x50/4x35/5x25/24x2,5/37x1,5</t>
  </si>
  <si>
    <t>vodič Cu(-CY,CYA) volně uložený do 1x35</t>
  </si>
  <si>
    <t>kabel(-1kV CHKE)pevně 3x25/4x16/12x4/19x2,5/24x1,5</t>
  </si>
  <si>
    <t>kabel Cu(-CYKY) pod omítkou do 5x10</t>
  </si>
  <si>
    <t>vodič Cu(-CY,CYA) v zatažené trubce do 1x35</t>
  </si>
  <si>
    <t>kabel Cu(-CYKY) pod omítkou do 5x6</t>
  </si>
  <si>
    <t>kabel Cu(-CYKY) pod omítkou do 2x4/3x2,5/5x1,5</t>
  </si>
  <si>
    <t>ukončení v rozvaděči vč.zapojení vodiče do 35mm2</t>
  </si>
  <si>
    <t>ukončení v rozvaděči vč.zapojení vodiče do 25mm2</t>
  </si>
  <si>
    <t>ukončení v rozvaděči vč.zapojení vodiče do 16mm2</t>
  </si>
  <si>
    <t>ukončení na svorkovnici vodič do 16mm2</t>
  </si>
  <si>
    <t>označovací štítek na kabel</t>
  </si>
  <si>
    <t>zatěsnění kabelů při přechodu z požárních úseků</t>
  </si>
  <si>
    <t>trubka plast ohebná,pod omítkou,typ 2323/pr.23</t>
  </si>
  <si>
    <t>kabelový rošt do š.40cm</t>
  </si>
  <si>
    <t>stojina nebo závěs s výložníky zesílené provedení</t>
  </si>
  <si>
    <t>trubka plast volně uložená do pr.50mm</t>
  </si>
  <si>
    <t>trubka ocel pancéř volně/pod omítkou typ 6016</t>
  </si>
  <si>
    <t>spínač zapuštěný vč.zapojení 1pólový/řazení 1</t>
  </si>
  <si>
    <t>přepínač zapuštěný vč.zapojení střídavý/řazení 6</t>
  </si>
  <si>
    <t>přepínač zapuštěný vč.zapojení sériový/řazení 5-5A</t>
  </si>
  <si>
    <t>přepínač zapuštěný vč.zapojení křížový/řazení 7</t>
  </si>
  <si>
    <t>spínač zapuštěný vč.zapojení s plynulou regulací</t>
  </si>
  <si>
    <t>zásuvka domovní zapuštěná vč.zapojení průběžně</t>
  </si>
  <si>
    <t>krabice přístrojová bez zapojení</t>
  </si>
  <si>
    <t>krabicová rozvodka vč.svorkovn.a zapojení(-KR68)</t>
  </si>
  <si>
    <t>svítidlo stropní</t>
  </si>
  <si>
    <t>sada pro přisazenou montáž svítidla</t>
  </si>
  <si>
    <t>svítidlo nouzové, v.č.piktogramu</t>
  </si>
  <si>
    <t>svítidlo nouzové</t>
  </si>
  <si>
    <t>uzemň.vedení v zemi/město úplná mtž FeZn do 120mm2</t>
  </si>
  <si>
    <t>uzemňov.vedení v zemi úplná mtž FeZn pr.8-10mm</t>
  </si>
  <si>
    <t>zaváděcí tyč</t>
  </si>
  <si>
    <t>držák zaváděcí tyče</t>
  </si>
  <si>
    <t>svorka hromosvodová do 2 šroubů</t>
  </si>
  <si>
    <t>svod vč.podpěr drát do pr.10mm</t>
  </si>
  <si>
    <t>jímací stožár do 6m</t>
  </si>
  <si>
    <t>ocelová nosná konstrukce jen MONTÁŽ BEZ MATERIÁLU</t>
  </si>
  <si>
    <t>svod bez podpěr drát do pr.10mm</t>
  </si>
  <si>
    <t>ukončení kabelu smršťovací trubicí do 1x120</t>
  </si>
  <si>
    <t>ochranná svorkovnice(nulový můstek)vč.zapoj.do 63A</t>
  </si>
  <si>
    <t>rozvaděč skříňový/ panelový 1 pole do 200kg</t>
  </si>
  <si>
    <t>rozvodnice/elektrozařízení</t>
  </si>
  <si>
    <t>Datum: 28.10.2025</t>
  </si>
  <si>
    <t xml:space="preserve">Vypracoval: </t>
  </si>
  <si>
    <t>Rekapitulace ceny</t>
  </si>
  <si>
    <t>základ</t>
  </si>
  <si>
    <t>cena /Kč/</t>
  </si>
  <si>
    <t>sazbaDPH</t>
  </si>
  <si>
    <t>dodávky zařízení</t>
  </si>
  <si>
    <t>doprava dodávek</t>
  </si>
  <si>
    <t>přesun dodávek</t>
  </si>
  <si>
    <t>materiál elektromontážní</t>
  </si>
  <si>
    <t>prořez</t>
  </si>
  <si>
    <t>materiál podružný</t>
  </si>
  <si>
    <t>elektromontáže</t>
  </si>
  <si>
    <t>dodávky celkem</t>
  </si>
  <si>
    <t>materiál+výkony celkem</t>
  </si>
  <si>
    <t>ostatní náklady+recyklace</t>
  </si>
  <si>
    <t>doprava montérů a materiálu</t>
  </si>
  <si>
    <t>revize</t>
  </si>
  <si>
    <t>CENA bez DPH (Kč)</t>
  </si>
  <si>
    <t>název akce: Přístavek zimní stadion  -příprava  EZS</t>
  </si>
  <si>
    <t>Kabely</t>
  </si>
  <si>
    <t>K</t>
  </si>
  <si>
    <t>kabel UTP Cat.5e PVC plášť venkovní</t>
  </si>
  <si>
    <t xml:space="preserve">                                        dílčí součet </t>
  </si>
  <si>
    <t>Materiál úložný</t>
  </si>
  <si>
    <t>krabice nástěnná 100/IP66 101x101x61mm IP44</t>
  </si>
  <si>
    <t>krabice univerzální/odbočná pr.68 vč.víka</t>
  </si>
  <si>
    <t>trubka ohebná PVC monoflex pr.25</t>
  </si>
  <si>
    <t>trubka ohebná PVC monoflex pr.32</t>
  </si>
  <si>
    <t>vodič/kabel v trubce jednotková hmotnost do 0,4kg</t>
  </si>
  <si>
    <t>krabice plast pro P rozvod vč.zapojení</t>
  </si>
  <si>
    <t>krabice odbočná bez svorkovnice a zapojení</t>
  </si>
  <si>
    <t>trubka plast ohebná,pod omítkou,typ do pr.29</t>
  </si>
  <si>
    <t>trubka plast ohebná,pod omítkou,typ do pr.36</t>
  </si>
  <si>
    <t>vybour.otvoru ve zdi/beton/ do pr.60mm/tl.do 0,45m</t>
  </si>
  <si>
    <t>vybour.otvoru ve zdi/cihla/ do 0,25m2/tl.do 0,90m</t>
  </si>
  <si>
    <t>vysekání kapsy/zeď cihla/ do 100x100x100mm</t>
  </si>
  <si>
    <t>vysekání rýhy/zeď cihla/ hl.do 30mm/š.do 70mm</t>
  </si>
  <si>
    <t xml:space="preserve">Datum: </t>
  </si>
  <si>
    <t>doprava materiálu a montérů</t>
  </si>
  <si>
    <t>Datum: 24.10.2025</t>
  </si>
  <si>
    <t>název akce: Přístavek Zimní stadion Domažlice</t>
  </si>
  <si>
    <t>Rozšíření CCTV</t>
  </si>
  <si>
    <t>kamery</t>
  </si>
  <si>
    <t>N</t>
  </si>
  <si>
    <t>přístupový bod</t>
  </si>
  <si>
    <t>bullet kamera IP  vysoká citlivost IR</t>
  </si>
  <si>
    <t>montážní box</t>
  </si>
  <si>
    <t xml:space="preserve">Venkovní bullet Ipkamera, rozlišení 4megapixel, objektiv 2,8mm, IR přísvit až 80m, vysoká citliost, AcuSense, Acu Search </t>
  </si>
  <si>
    <t>kompatabilní</t>
  </si>
  <si>
    <t xml:space="preserve">dome kamera IP  </t>
  </si>
  <si>
    <t xml:space="preserve">Vnitřní dome kamera , rozlišení 4megapixely přísvit do 30m, standardní citlivost, monofokální WDR reálně 12dB Acu Search </t>
  </si>
  <si>
    <t>Rozvaděče</t>
  </si>
  <si>
    <t>R</t>
  </si>
  <si>
    <t>rozvaděč RACK1</t>
  </si>
  <si>
    <t>Nástěnný rack 19" 15U 800x450mm</t>
  </si>
  <si>
    <t>Rack kabel 8zásuvek 230V SPDIII</t>
  </si>
  <si>
    <t>19" Modulární neosaz.hihg-density patch panel 24</t>
  </si>
  <si>
    <t>rychlozařezávací keystoneSolarix CAT5E UTP RJ45</t>
  </si>
  <si>
    <t>rychlozařezávací keystone Solarix CAT6A STP</t>
  </si>
  <si>
    <t>Patch card FTP CAT6</t>
  </si>
  <si>
    <t>24Gb 4y10G SFP+Managed L2+switc 384WPOE+Omada SDN</t>
  </si>
  <si>
    <t>Routr Gb rack/desktop Omada</t>
  </si>
  <si>
    <t>19" Optická vana</t>
  </si>
  <si>
    <t>modul optický 10Gbase</t>
  </si>
  <si>
    <t>vázací pásek suchý zip</t>
  </si>
  <si>
    <t>páska značení 12mm</t>
  </si>
  <si>
    <t>19"vyvazovací panel 1U jednostranná lišta</t>
  </si>
  <si>
    <t>Omada Hardware Controller Omada SDN</t>
  </si>
  <si>
    <t>UPS záložní zdroj-2K tower IEC 2000VA/1800W, online</t>
  </si>
  <si>
    <t>19" police A4 perforovaná 1U/350mm</t>
  </si>
  <si>
    <t>19" polic A s performací 150mm</t>
  </si>
  <si>
    <t>Rozvaděč RACK v recepci, vystrojený</t>
  </si>
  <si>
    <t>rozvaděč RACK2</t>
  </si>
  <si>
    <t>Nástěnný rack 19" 12U 600x450mm</t>
  </si>
  <si>
    <t>páska značení 9mm</t>
  </si>
  <si>
    <t>UPS záložní zdroj-1K tower Schuko 1000VA/900W, online</t>
  </si>
  <si>
    <t>optické vlákno</t>
  </si>
  <si>
    <t>optický pigtail</t>
  </si>
  <si>
    <t>Instalační kabel Solaris CAT6 FTP PE Fca venkovní 100m</t>
  </si>
  <si>
    <t>vodič CY 6  /H07V-U/</t>
  </si>
  <si>
    <t>krabice 516x202x80 instalační (např. GW 48010)</t>
  </si>
  <si>
    <t>krabice rozvodná 68 hluboká s víčkem</t>
  </si>
  <si>
    <t>příchytka</t>
  </si>
  <si>
    <t xml:space="preserve">vruty/hmoždinky </t>
  </si>
  <si>
    <t>vázací pásky</t>
  </si>
  <si>
    <t>L5 trubka monoflex EN 750N/bez drátu</t>
  </si>
  <si>
    <t>vodič kabel v trubce</t>
  </si>
  <si>
    <t>krabice instalační, 516x202x80</t>
  </si>
  <si>
    <t>trubka plast ohebná,pod omítkou, do pr.36</t>
  </si>
  <si>
    <t>krabicová rozvodka vč. víka</t>
  </si>
  <si>
    <t>upevňovací materiál</t>
  </si>
  <si>
    <t>připojení a zprovoznění</t>
  </si>
  <si>
    <t>připojení a ožibení jednotlivých částí CCTV, zkoušky</t>
  </si>
  <si>
    <t>rozvaděč skříňový/ panelový do 400kg</t>
  </si>
  <si>
    <t>X</t>
  </si>
  <si>
    <t>vybour.otvoru ve zdi/cihla/ do 0,022m2/tl.do 0,60m</t>
  </si>
  <si>
    <t>vysekání kapsy/zeď kámen/ do 50x50x50mm</t>
  </si>
  <si>
    <t>vysekání kapsy/zeď kámen/ do 100x100x100mm</t>
  </si>
  <si>
    <t>název akce: Osvětlení parkoviště zimního stadionu Domažlice</t>
  </si>
  <si>
    <t>svítidlo 10LED, 2700K, CRI=70, DX10, 2500lm,</t>
  </si>
  <si>
    <t>19.2W, stmívatelné 14.3W</t>
  </si>
  <si>
    <t>svítidlo 10LED, 2700K, CRI=70, DW50, 2500lm,</t>
  </si>
  <si>
    <t>svítidlo 20LED, 2700K, CRI=70, DX10, 3500lm,</t>
  </si>
  <si>
    <t>25.5W, stmívatelné 18.7W</t>
  </si>
  <si>
    <t>stožár osvětlov bezpatic KL5-133/60Z žárZn</t>
  </si>
  <si>
    <t>kabel CYKY 4x10</t>
  </si>
  <si>
    <t>vodič CY 10  /H07V-U/</t>
  </si>
  <si>
    <t>svorka pásku zemnící 4šrouby FeZn</t>
  </si>
  <si>
    <t>svorka připojovací kovových konstrukcí</t>
  </si>
  <si>
    <t>smršťovací trubice</t>
  </si>
  <si>
    <t>roura korugovaná KOPOFLEX KF09110 pr.110/94mm</t>
  </si>
  <si>
    <t>stožárová výzbroj 1 okruh/TNC  1xRSP4</t>
  </si>
  <si>
    <t>pojistková vložka T/6,3A keramická 5x20mm</t>
  </si>
  <si>
    <t>Materiál zemní+stavební</t>
  </si>
  <si>
    <t>asfalt 80</t>
  </si>
  <si>
    <t>MZ</t>
  </si>
  <si>
    <t>betonová směs C20/25</t>
  </si>
  <si>
    <t>stožárové pouzdro plast SP250/1000</t>
  </si>
  <si>
    <t>písek kopaný 0-2mm</t>
  </si>
  <si>
    <t>výstražná fólie šířka 0,2m</t>
  </si>
  <si>
    <t>kabel(-CYKY) volně ulož.do 5x10/12x4/19x2,5/24x1,5</t>
  </si>
  <si>
    <t>kabel(-CYKY) volně uložený do 3x6/4x4/7x2,5</t>
  </si>
  <si>
    <t>ukončení na svorkovnici vodič do 6mm2</t>
  </si>
  <si>
    <t>uzemňov.vedení v zemi úplná mtž FeZn do 120mm2</t>
  </si>
  <si>
    <t>ochrana zemní svorky smršťovací trubicí</t>
  </si>
  <si>
    <t>trubka plast volně uložená do pr.110mm</t>
  </si>
  <si>
    <t>svítidlo výbojkové venkovní na výložník</t>
  </si>
  <si>
    <t>stožár osvětlovací sadový ocelový</t>
  </si>
  <si>
    <t>elektrovýzbroj stožárů pro 1 okruh</t>
  </si>
  <si>
    <t>ochrana zemní svorky asfaltovým nátěrem</t>
  </si>
  <si>
    <t>Demontáže</t>
  </si>
  <si>
    <t>elektrovýzbroj stožárů pro 1 okruh           /dmtž</t>
  </si>
  <si>
    <t>CD</t>
  </si>
  <si>
    <t>stožár osvětlovací ocelový do 12m            /dmtž</t>
  </si>
  <si>
    <t>pouzdrový základ VO mimo trasu kabelu pr.0,25/1,5m</t>
  </si>
  <si>
    <t>CZ</t>
  </si>
  <si>
    <t>výkop jámy do 2m3 pro stožár VO ruční tz.3/ko1.0</t>
  </si>
  <si>
    <t>odvoz zeminy do 10km vč.poplatku za skládku</t>
  </si>
  <si>
    <t>výkop kabel.rýhy šířka 50/hloubka 70cm tz.3/ko1.0</t>
  </si>
  <si>
    <t>kabelové lože 2x10cm kopaný písek šířka do 65cm</t>
  </si>
  <si>
    <t>výstražná fólie šířka do 30cm</t>
  </si>
  <si>
    <t>zához kabelové rýhy šířka 50/hloubka 70cm tz.3</t>
  </si>
  <si>
    <t>provizorní úprava terénu třída zeminy 3</t>
  </si>
  <si>
    <t>výkop kabel.rýhy šířka 50/hloubka 100cm tz.3/ko1.0</t>
  </si>
  <si>
    <t>zához kabelové rýhy šířka 50/hloubka 100cm tz.3</t>
  </si>
  <si>
    <t>součinnost správce sítě (rozvodného</t>
  </si>
  <si>
    <t>závodu)vypnutí, zabezpečení přívodu</t>
  </si>
  <si>
    <t>montážní plošina MP10 do 10m výšky</t>
  </si>
  <si>
    <t>přesun montážní plošiny MP10</t>
  </si>
  <si>
    <t>km</t>
  </si>
  <si>
    <t>geodetické zaměření stavby, zaměřen skutečného</t>
  </si>
  <si>
    <t>stavu</t>
  </si>
  <si>
    <t>Datum: 26.10.2025</t>
  </si>
  <si>
    <t>materiál zemní+stavební</t>
  </si>
  <si>
    <t>demontáže</t>
  </si>
  <si>
    <t>zemní práce</t>
  </si>
  <si>
    <t>Pozice</t>
  </si>
  <si>
    <t>Popis</t>
  </si>
  <si>
    <t>Referenční výrobek</t>
  </si>
  <si>
    <t>Výměra</t>
  </si>
  <si>
    <t>Dodávka jednotka</t>
  </si>
  <si>
    <t>Montáž
jednotka</t>
  </si>
  <si>
    <t>Vytápění</t>
  </si>
  <si>
    <t>Zařízení</t>
  </si>
  <si>
    <t>1.1</t>
  </si>
  <si>
    <t>Plynový kondenzační kotel; Pút=45 kW při 80/60°C, 4,9 m3/h (ZP), včetně oběhového čerpadla, pojistného ventilu 4 bar</t>
  </si>
  <si>
    <t>BAXI Luna Duo Tec MP+1.50</t>
  </si>
  <si>
    <t>1.2</t>
  </si>
  <si>
    <t>Sada kolektorů pro 1 kotel (kompletní sada připojení, zátky, izolace, zabezpečovací zařízení)</t>
  </si>
  <si>
    <t>BAXI</t>
  </si>
  <si>
    <t>Příslušenství pro kotel: neutralizační box, číslo teploty, interface pro komunikaci, ovládací panel</t>
  </si>
  <si>
    <t>1.3</t>
  </si>
  <si>
    <t>Hydraulický vyrovnávač dynamických tlaků; 4 m3/h, hrdla 4x 2", včetně izolace</t>
  </si>
  <si>
    <t>1.4</t>
  </si>
  <si>
    <t>Magnetický filtr DN50</t>
  </si>
  <si>
    <t>1.5</t>
  </si>
  <si>
    <t xml:space="preserve">Membránová expanzní nádoba; 140 l/ 6 bar, vč. bezp. kohoutu </t>
  </si>
  <si>
    <t>Reflex N 140/6 + MK</t>
  </si>
  <si>
    <t>1.6</t>
  </si>
  <si>
    <t>Rozdělovač vytápění; DN100; PN6</t>
  </si>
  <si>
    <t>1.7</t>
  </si>
  <si>
    <t>Sběrač vytápění; DN100; PN6</t>
  </si>
  <si>
    <t>1.8</t>
  </si>
  <si>
    <t>Zásobníkový ohřívač, objem 2000 l, PN10, plocha výměníku 7 m2, 10 kPa, včetně izolace</t>
  </si>
  <si>
    <t xml:space="preserve">Reflex Storatherm Aqua AF 2000/1_C </t>
  </si>
  <si>
    <t>1.9</t>
  </si>
  <si>
    <t>Elektronické oběhové čerpadlo 0,27 m3/h; 60 kPa; PN10</t>
  </si>
  <si>
    <t>ALPHA2 GO</t>
  </si>
  <si>
    <t>1.10</t>
  </si>
  <si>
    <t>3-cestný regulační ventil se servopohonem, kvs=1 m3/h, PN 6; pouze montáž</t>
  </si>
  <si>
    <t>1.11</t>
  </si>
  <si>
    <t>Elektronické oběhové čerpadlo 2,15 m3/h; 60 kPa; PN10</t>
  </si>
  <si>
    <t>1.12</t>
  </si>
  <si>
    <t>Elektronické oběhové čerpadlo 0,54 m3/h; 60 kPa; PN10</t>
  </si>
  <si>
    <t>1.13</t>
  </si>
  <si>
    <t>3-cestný regulační ventil se servopohonem, kvs=1,6 m3/h, PN 6; pouze montáž</t>
  </si>
  <si>
    <t>1.14</t>
  </si>
  <si>
    <t>Elektronické oběhové čerpadlo 1,34 m3/h; 60 kPa; PN10</t>
  </si>
  <si>
    <t>1.15</t>
  </si>
  <si>
    <t>3-cestný regulační ventil se servopohonem, kvs=4 m3/h, PN 6; pouze montáž</t>
  </si>
  <si>
    <t>1.16</t>
  </si>
  <si>
    <t>Vodoměr Qp=1,5 m3/h</t>
  </si>
  <si>
    <t>1.17</t>
  </si>
  <si>
    <t xml:space="preserve">Kabinetová úpravna vody 0,5 m3/h; certifikace na pitnou vodu, zásuvka 230 V   </t>
  </si>
  <si>
    <t>1.18</t>
  </si>
  <si>
    <t xml:space="preserve">Doplňovací a oddělovací souprava; zásuvka 230 V   </t>
  </si>
  <si>
    <t>REFLEX Fillcontrol Plus Compact</t>
  </si>
  <si>
    <t>Potrubí (včetně kolen, redukcí, kotvení, nátěrů)</t>
  </si>
  <si>
    <t>2.1</t>
  </si>
  <si>
    <t>Potrubí z trubek plastových PP-R, 32x4,4, PN16</t>
  </si>
  <si>
    <t>2.2</t>
  </si>
  <si>
    <t>Potrubí z trubek plastových PE-HD/AL/PEX, 20x2,0</t>
  </si>
  <si>
    <t>Ivar Alpex Duo XS</t>
  </si>
  <si>
    <t>2.3</t>
  </si>
  <si>
    <t>Potrubí z trubek plastových PE-HD/AL/PEX, 26x3,0</t>
  </si>
  <si>
    <t>2.4</t>
  </si>
  <si>
    <t>Potrubí z trubek plastových PE-HD/AL/PEX, 32x3,0</t>
  </si>
  <si>
    <t>2.5</t>
  </si>
  <si>
    <t>Potrubí z trubek plastových PE-HD/AL/PEX, 40x3,5</t>
  </si>
  <si>
    <t>2.6</t>
  </si>
  <si>
    <t>Potrubí z trubek plastových PE-HD/AL/PEX, 50x4,0</t>
  </si>
  <si>
    <t>2.7</t>
  </si>
  <si>
    <t>Potrubí z trubek ocelových černých bezešvých běžných DN20</t>
  </si>
  <si>
    <t>2.8</t>
  </si>
  <si>
    <t>Potrubí z trubek ocelových černých bezešvých běžných DN25</t>
  </si>
  <si>
    <t>2.9</t>
  </si>
  <si>
    <t>Potrubí z trubek ocelových černých bezešvých běžných DN32</t>
  </si>
  <si>
    <t>2.10</t>
  </si>
  <si>
    <t>Potrubí z trubek ocelových černých bezešvých běžných DN40</t>
  </si>
  <si>
    <t>2.11</t>
  </si>
  <si>
    <t>Potrubí z trubek ocelových černých bezešvých běžných DN50</t>
  </si>
  <si>
    <t>Tepelné izolace</t>
  </si>
  <si>
    <t>3.1</t>
  </si>
  <si>
    <t>Tepelná izolace pro potrubí z trubek plastových PP-R, 32x4,4; tl. 19 mm; parotěsná</t>
  </si>
  <si>
    <t>Armaflex ACE Plus</t>
  </si>
  <si>
    <t>3.2</t>
  </si>
  <si>
    <t>Tepelná izolace pro potrubí z trubek plastových 20x2,0, tl. 40 mm</t>
  </si>
  <si>
    <t xml:space="preserve">Rockwool 800 </t>
  </si>
  <si>
    <t>3.3</t>
  </si>
  <si>
    <t>Tepelná izolace pro potrubí z trubek plastových 26x3,0, tl. 40 mm</t>
  </si>
  <si>
    <t>3.4</t>
  </si>
  <si>
    <t>Tepelná izolace pro potrubí z trubek plastových 32x3,0, tl. 40 mm</t>
  </si>
  <si>
    <t>3.5</t>
  </si>
  <si>
    <t>Tepelná izolace pro potrubí z trubek plastových 40x3,5, tl. 40 mm</t>
  </si>
  <si>
    <t>3.6</t>
  </si>
  <si>
    <t>Tepelná izolace pro potrubí z trubek plastových 50x4,0, tl. 40 mm</t>
  </si>
  <si>
    <t>3.7</t>
  </si>
  <si>
    <t>Tepelná izolace pro ocelové potrubí DN20; tl. 40 mm</t>
  </si>
  <si>
    <t>Rockwool 800</t>
  </si>
  <si>
    <t>3.8</t>
  </si>
  <si>
    <t>Tepelná izolace pro ocelové potrubí DN25; tl. 40 mm</t>
  </si>
  <si>
    <t>3.9</t>
  </si>
  <si>
    <t>Tepelná izolace pro ocelové potrubí DN32; tl. 40 mm</t>
  </si>
  <si>
    <t>3.10</t>
  </si>
  <si>
    <t>Tepelná izolace pro ocelové potrubí DN40; tl. 40 mm</t>
  </si>
  <si>
    <t>3.11</t>
  </si>
  <si>
    <t>Tepelná izolace pro ocelové potrubí DN50; tl. 40 mm</t>
  </si>
  <si>
    <t>3.12</t>
  </si>
  <si>
    <t>Tepelná izolace závitových armatur - střední dimenze DN32, tl. dle DN</t>
  </si>
  <si>
    <t>Armatury závitové (včetně připojovacích šroubení)</t>
  </si>
  <si>
    <t>4.1</t>
  </si>
  <si>
    <t>Ruční regulační ventil, DN20, kvs=5,39 m3/h, včetně měřících nástavců</t>
  </si>
  <si>
    <t>TA STAD</t>
  </si>
  <si>
    <t>4.2</t>
  </si>
  <si>
    <t>Ruční regulační ventil, DN25, kvs=8,59 m3/h, včetně měřících nástavců</t>
  </si>
  <si>
    <t>4.3</t>
  </si>
  <si>
    <t>Ruční regulační ventil, DN32, kvs=14,2 m3/h, včetně měřících nástavců</t>
  </si>
  <si>
    <t>4.4</t>
  </si>
  <si>
    <t>Ruční regulační ventil, DN40, kvs=19,3 m3/h, včetně měřících nástavců</t>
  </si>
  <si>
    <t>4.5</t>
  </si>
  <si>
    <t>Kulový kohout 3/8"</t>
  </si>
  <si>
    <t>4.6</t>
  </si>
  <si>
    <t>Kulový kohout 3/4"</t>
  </si>
  <si>
    <t>4.7</t>
  </si>
  <si>
    <t>Kulový kohout 1"</t>
  </si>
  <si>
    <t>4.8</t>
  </si>
  <si>
    <t>Kulový kohout 5/4"</t>
  </si>
  <si>
    <t>4.9</t>
  </si>
  <si>
    <t>Kulový kohout 6/4"</t>
  </si>
  <si>
    <t>4.10</t>
  </si>
  <si>
    <t>Kulový kohout 2"</t>
  </si>
  <si>
    <t>4.11</t>
  </si>
  <si>
    <t>Zpětná klapka 3/4"</t>
  </si>
  <si>
    <t>4.12</t>
  </si>
  <si>
    <t>Zpětná klapka 1"</t>
  </si>
  <si>
    <t>4.13</t>
  </si>
  <si>
    <t>Zpětná klapka 5/4"</t>
  </si>
  <si>
    <t>4.14</t>
  </si>
  <si>
    <t>Zpětná klapka 6/4"</t>
  </si>
  <si>
    <t>4.15</t>
  </si>
  <si>
    <t>Filtr vířivý mechan.nečistot 1˝</t>
  </si>
  <si>
    <t>4.16</t>
  </si>
  <si>
    <t>Filtr 3/4"</t>
  </si>
  <si>
    <t>4.17</t>
  </si>
  <si>
    <t>Filtr 1"</t>
  </si>
  <si>
    <t>4.18</t>
  </si>
  <si>
    <t>Filtr 5/4"</t>
  </si>
  <si>
    <t>4.19</t>
  </si>
  <si>
    <t>Filtr 6/4"</t>
  </si>
  <si>
    <t>4.20</t>
  </si>
  <si>
    <t xml:space="preserve">Kohout plnící a vypouštěcí 1/2" </t>
  </si>
  <si>
    <t>4.21</t>
  </si>
  <si>
    <t>Automatický odvzušňovací ventil 1/2"</t>
  </si>
  <si>
    <t>4.22</t>
  </si>
  <si>
    <t>Tlakoměr 0 -600 kPa, včetně man. smyčky a 3-cest. man. kohoutu</t>
  </si>
  <si>
    <t>4.23</t>
  </si>
  <si>
    <t>Teploměr 0-120°C, vč. jímky</t>
  </si>
  <si>
    <t>4.24</t>
  </si>
  <si>
    <t>Pojistný ventil 1/2", ot. přetlak 3 bary</t>
  </si>
  <si>
    <t>4.25</t>
  </si>
  <si>
    <t>Připojovací šroubení pro tělesa se spodním připojením, DN15</t>
  </si>
  <si>
    <t>Heimeier Vekolux</t>
  </si>
  <si>
    <t>4.26</t>
  </si>
  <si>
    <t>Termostatický ventil pro tělesa s bočním připojením, DN15, přímý</t>
  </si>
  <si>
    <t>Heimeier V-Exact</t>
  </si>
  <si>
    <t>4.27</t>
  </si>
  <si>
    <t>Připojovací šroubení pro tělesa s bočním připojením, DN15, přímé</t>
  </si>
  <si>
    <t>Heimeier Regulux</t>
  </si>
  <si>
    <t>4.28</t>
  </si>
  <si>
    <t>Termostatická hlavice dle výběru investora</t>
  </si>
  <si>
    <t>Podlahové vytápění</t>
  </si>
  <si>
    <t>5.1</t>
  </si>
  <si>
    <t>Plastová trubka PE-RT pětivrstvá - 16x2 mm</t>
  </si>
  <si>
    <t>5.2</t>
  </si>
  <si>
    <t>Nopová deska, rozteč 65 mm</t>
  </si>
  <si>
    <t>5.3</t>
  </si>
  <si>
    <t>Rozdělovač pro podlahové vytápění s průtokoměrem, termostatickým ventilem, mosaz, 6 okruhů, včetně odvzušnění, vypouštění, zátky, konzole</t>
  </si>
  <si>
    <t>5.4</t>
  </si>
  <si>
    <t>Rozdělovač pro podlahové vytápění s průtokoměrem, termostatickým ventilem, mosaz, 8 okruhů, včetně odvzušnění, vypouštění, zátky, konzole</t>
  </si>
  <si>
    <t>5.5</t>
  </si>
  <si>
    <t>Skříň pro rozdělovač univerzální na omítku, pro 8 okruhů, včetně dvířek</t>
  </si>
  <si>
    <t>5.6</t>
  </si>
  <si>
    <t>Skříň pro rozdělovač univerzální na omítku, pro 6 okruhů, včetně dvířek</t>
  </si>
  <si>
    <t>5.7</t>
  </si>
  <si>
    <t>Svěrné šroubení PE-X, PE-RT s Al-fólií se závitem G 3/4, 16x2</t>
  </si>
  <si>
    <t>5.8</t>
  </si>
  <si>
    <t>Okrajový izolační a tlumící pás</t>
  </si>
  <si>
    <t>5.9</t>
  </si>
  <si>
    <t>Ochranná trubka, pro potrubí průměr 15-18 mm</t>
  </si>
  <si>
    <t>5.10</t>
  </si>
  <si>
    <t>Prostorový termostat (dodávka v koordinaci s ELE/MaR)</t>
  </si>
  <si>
    <t>5.11</t>
  </si>
  <si>
    <t>Termopohon pro 2 bodovou nebo pulzní regulaci pro rozdělovače podlahového vytápění (dodávka v koordinaci s ELE/MaR)</t>
  </si>
  <si>
    <t>6</t>
  </si>
  <si>
    <t>Otopná tělesa (včetně kotvení, barva RAL dle požadavků architekta)</t>
  </si>
  <si>
    <t>6.1</t>
  </si>
  <si>
    <t>Deskové otopné těleso s bočním připojením 21/600-600</t>
  </si>
  <si>
    <t>KORADO RADIK KLASIK</t>
  </si>
  <si>
    <t>6.2</t>
  </si>
  <si>
    <t>Deskové otopné těleso s spodním připojením 21VK/600-600, včetně integrovaného termostatického ventilu</t>
  </si>
  <si>
    <t>KORADO RADIK VENTIL KOMPAKT</t>
  </si>
  <si>
    <t>6.3</t>
  </si>
  <si>
    <t>Deskové otopné těleso s spodním připojením 21VK/600-1200, včetně integrovaného termostatického ventilu</t>
  </si>
  <si>
    <t>6.4</t>
  </si>
  <si>
    <t>Deskové otopné těleso s spodním připojením 21VK/600-1400, včetně integrovaného termostatického ventilu</t>
  </si>
  <si>
    <t>6.5</t>
  </si>
  <si>
    <t>Deskové otopné těleso s spodním připojením 21VK/600-1600, včetně integrovaného termostatického ventilu</t>
  </si>
  <si>
    <t>6.6</t>
  </si>
  <si>
    <t>Deskové otopné těleso s spodním připojením 22VK/600-1600, včetně integrovaného termostatického ventilu</t>
  </si>
  <si>
    <t>7</t>
  </si>
  <si>
    <t>Odkouření přetlakové plastové prefabrikované (včetně kolen, kotvení, požárních ucpávek) - bude upřesněno dle koordinace stavby a na základě nabídky specializované firmy</t>
  </si>
  <si>
    <t>7.1</t>
  </si>
  <si>
    <t xml:space="preserve">Dělené sání vzduchu kotlů DN80 a sdružené odkouření DN125 (včetně kolen, kotvení, požárních ucpávek, revizních kusů, propojovací sady s kotlem, střešní průchodky a koncovky) 15 m. Poznámka: Odkouření kotlů bude komplexní dodávkou specializované firmy. Konečné provedení odkouření bude specifikováno na základě zaměření na místě a konzultace s projektantem ÚT a bude předmětem cenové nabídky spec. firmy. </t>
  </si>
  <si>
    <t>8.1</t>
  </si>
  <si>
    <t>Požární ucpávky prostupů požárně dělícími konstrukcemi</t>
  </si>
  <si>
    <t>8.2</t>
  </si>
  <si>
    <t>Izolační závěsy, ocelové pomocné konstrukce, kotvení potrubí</t>
  </si>
  <si>
    <t>8.3</t>
  </si>
  <si>
    <t>Hydraulické seřízení pomocí měřícího přístroje</t>
  </si>
  <si>
    <t>8.4</t>
  </si>
  <si>
    <t>Orientační štítky, značky toku média</t>
  </si>
  <si>
    <t>8.5</t>
  </si>
  <si>
    <t>Napuštění systému</t>
  </si>
  <si>
    <t>8.6</t>
  </si>
  <si>
    <t>Tlaková zkouška</t>
  </si>
  <si>
    <t>8.7</t>
  </si>
  <si>
    <t>Dilatační zkouška</t>
  </si>
  <si>
    <t>8.8</t>
  </si>
  <si>
    <t>Topná zkouška</t>
  </si>
  <si>
    <t>8.9</t>
  </si>
  <si>
    <t>8.10</t>
  </si>
  <si>
    <t>Revize, kontroly</t>
  </si>
  <si>
    <t>8.11</t>
  </si>
  <si>
    <t xml:space="preserve">Vyhotovení revizní zprávy o kontrole spalinových cest </t>
  </si>
  <si>
    <t>8.12</t>
  </si>
  <si>
    <t>Náklady na zaškolení obsluhy</t>
  </si>
  <si>
    <t>8.13</t>
  </si>
  <si>
    <t>Zkušební provoz</t>
  </si>
  <si>
    <t>Přesun hmot, včetně vyložení zařízení, přesun na místo osazení vč.příp.úpravy transportních tras</t>
  </si>
  <si>
    <t>Akce: ZDOMAŽLICE - AREÁL ZIMNÍHO STADIONU
PŘÍSTAVBA ŠATEN K ZIMNÍMU STADIONU
DOSTAVBA HŘIŠŤ</t>
  </si>
  <si>
    <t>Datum: 11/2025</t>
  </si>
  <si>
    <t xml:space="preserve">Popis zařízení </t>
  </si>
  <si>
    <t>počet</t>
  </si>
  <si>
    <t>M.J.</t>
  </si>
  <si>
    <t>VZDUCHOTECHNIKA</t>
  </si>
  <si>
    <t>Zař. č.1 - Šatny</t>
  </si>
  <si>
    <t>1.01</t>
  </si>
  <si>
    <t>Kompaktní VZT jednotka (Vp=2400 m³/h/ Pext=350 Pa; Vo=2400 m³/h/ Pext=350 Pa; Pp= 2,7 kW; 230 V; 13,4 A) ve složení na přívodu filtr F7, deskový výměník ZZT, vodní ohřívač,  ventilátor, vč. uzavírací klapky se servopohonem, na odvodu ve složení filtr M5,  deskový výměník ZZT, ventilátor, vč. uzavírací klapky se servopohonem, vč. ovládacího panelu, vč. MaR
(referenční výrobek Mandík C CPV24)</t>
  </si>
  <si>
    <t>Prokabelování MaR</t>
  </si>
  <si>
    <t>kpl.</t>
  </si>
  <si>
    <t>1.02</t>
  </si>
  <si>
    <t>Buňka tlumiče hluku 200x315x1000</t>
  </si>
  <si>
    <t>1A.03</t>
  </si>
  <si>
    <t>1.04</t>
  </si>
  <si>
    <t>Buňka tlumiče hluku 200x315x1500</t>
  </si>
  <si>
    <t>1.05</t>
  </si>
  <si>
    <t>Požární klapka kruhová DN250, se servepohonem, napájecí napětí AC 230V 
(referenční výrobek FDMR CZ 250 DN250/300.40)</t>
  </si>
  <si>
    <t>1A.06</t>
  </si>
  <si>
    <t>1(A).07</t>
  </si>
  <si>
    <t>až</t>
  </si>
  <si>
    <t>neobsazeno</t>
  </si>
  <si>
    <t>1(A).09</t>
  </si>
  <si>
    <t>Regulační klapka kruhová, ruční, jednolistá DN 200</t>
  </si>
  <si>
    <t>Regulační klapka kruhová, ruční, jednolistá DN 250</t>
  </si>
  <si>
    <t>1A.12</t>
  </si>
  <si>
    <t>Regulační klapka kruhová, ruční, jednolistá DN 125</t>
  </si>
  <si>
    <t>1A.13</t>
  </si>
  <si>
    <t>1(A).14</t>
  </si>
  <si>
    <t>Vířivý anemostat přívodní velikost 400, vč. Plenum boxu
(referenční výrobek TROX VDW-Q-Z-H-M-400x16)</t>
  </si>
  <si>
    <t>1A.16</t>
  </si>
  <si>
    <t>Vířivý anemostat odvodní velikost 400, vč. Plenum boxu
(referenční výrobek TROX VDW-Q-A-H-M-400x16)</t>
  </si>
  <si>
    <t>1A.17</t>
  </si>
  <si>
    <t>Talířový ventil odvodní TV100</t>
  </si>
  <si>
    <t>1A.18</t>
  </si>
  <si>
    <t>Talířový ventil odvodní TV125</t>
  </si>
  <si>
    <t>1A.19</t>
  </si>
  <si>
    <t>Protidešťová žaluzie 1000x500, pozink. Plech</t>
  </si>
  <si>
    <t>1A.20</t>
  </si>
  <si>
    <t>Výfukový kus 400x315, pozink.plech</t>
  </si>
  <si>
    <t>1.21</t>
  </si>
  <si>
    <t xml:space="preserve">Čtyřhranné potrubí rovné sk.I z pozink. plechu vč. spojovacího a montážního materiálu, rozvinutá plocha potrubí </t>
  </si>
  <si>
    <r>
      <t>m</t>
    </r>
    <r>
      <rPr>
        <sz val="8"/>
        <rFont val="Calibri"/>
        <family val="2"/>
        <charset val="238"/>
      </rPr>
      <t>²</t>
    </r>
  </si>
  <si>
    <t>1.22</t>
  </si>
  <si>
    <t xml:space="preserve">Čtyřhranné potrubí tvarovky sk.I z pozink. plechu vč. spojovacího a montážního materiálu, rozvinutá plocha potrubí </t>
  </si>
  <si>
    <t>1.23</t>
  </si>
  <si>
    <t>VZT potrubí SPIRO SAFE sk.I ø 100 mm, vč. tvarovek 10%,  v provedení pozink. Plech</t>
  </si>
  <si>
    <t>bm</t>
  </si>
  <si>
    <t>1.24</t>
  </si>
  <si>
    <t>VZT potrubí SPIRO SAFE sk.I ø 125 mm,vč. tvarovek 20%,  v provedení pozink. Plech</t>
  </si>
  <si>
    <t>1.25</t>
  </si>
  <si>
    <t>VZT potrubí SPIRO SAFE sk.I ø 200 mm,vč. tvarovek 10%,  v provedení pozink. Plech</t>
  </si>
  <si>
    <t>1.26</t>
  </si>
  <si>
    <t>VZT potrubí SPIRO SAFE sk.I ø 250 mm,vč. tvarovek 20%,  v provedení pozink. Plech</t>
  </si>
  <si>
    <t>1.27</t>
  </si>
  <si>
    <t>Ohebné hluktlumící potrubí ø 100 mm,</t>
  </si>
  <si>
    <t>1.28</t>
  </si>
  <si>
    <t>Ohebné hluktlumící potrubí ø 125 mm,</t>
  </si>
  <si>
    <t>1.29</t>
  </si>
  <si>
    <t>Ohebné hluktlumící potrubí ø 200 mm,</t>
  </si>
  <si>
    <t>Tepelná a akustická izolace tl. 40 mm z minerální vlny</t>
  </si>
  <si>
    <t>1.30</t>
  </si>
  <si>
    <t>Požární izolace tl. 50 mm s oboustrannou požární odolností typu B</t>
  </si>
  <si>
    <t>1.31</t>
  </si>
  <si>
    <t>Montážní a spojovací materiál</t>
  </si>
  <si>
    <t>Zař. č.2 - Soc. Hygienické zázemí</t>
  </si>
  <si>
    <t>2A.01</t>
  </si>
  <si>
    <t>Potrubní ventilátor v tichém provedení DN160  (Vo=285m3/h, 110Pa, Pp=0,059kW, 230V, 0,26A),  vč. automatické zpětné klapky
(referenční výrobek  Elektrodesign TD 500/160 SILENT)</t>
  </si>
  <si>
    <t>2A.02</t>
  </si>
  <si>
    <t>2A.03</t>
  </si>
  <si>
    <t>2A.04</t>
  </si>
  <si>
    <t>Talířový ventil odvodní TV160</t>
  </si>
  <si>
    <t>2A.05</t>
  </si>
  <si>
    <t>Protidešťová žaluzie 315x250, pozink. Plech</t>
  </si>
  <si>
    <t>2A.06</t>
  </si>
  <si>
    <t>VZT potrubí SPIRO SAFE sk.I ø 100 mm,vč. tvarovek 10%,  v provedení pozink. Plech</t>
  </si>
  <si>
    <t>2A.07</t>
  </si>
  <si>
    <t>VZT potrubí SPIRO SAFE sk.I ø 160 mm,vč. tvarovek 20%,  v provedení pozink. Plech</t>
  </si>
  <si>
    <t>2A.08</t>
  </si>
  <si>
    <t>2A.09</t>
  </si>
  <si>
    <t>2A.10</t>
  </si>
  <si>
    <t>2A.11</t>
  </si>
  <si>
    <t>Ohebné hluktlumící potrubí ø 160 mm,</t>
  </si>
  <si>
    <t>2A.12</t>
  </si>
  <si>
    <t>Zař. č.3 - Strojovna VZT</t>
  </si>
  <si>
    <t>3A.01</t>
  </si>
  <si>
    <t>Potrubní ventilátor  DN125  (Vo=50m3/h, 100Pa, Pp=0,025kW, 230V, 0,11A),  vč. automatické zpětné klapky
(referenční výrobek  Elektrodesign TD 350/125 )</t>
  </si>
  <si>
    <t>3A.02</t>
  </si>
  <si>
    <t>Kruhový tlumič hluku 125/600</t>
  </si>
  <si>
    <t>3A.03</t>
  </si>
  <si>
    <t>3A.04</t>
  </si>
  <si>
    <t>Protidešťová žaluzie 200x200, pozink. Plech</t>
  </si>
  <si>
    <t>3A.05</t>
  </si>
  <si>
    <t>VZT potrubí SPIRO SAFE sk.I ø 125 mm,vč. tvarovek 10%,  v provedení pozink. Plech</t>
  </si>
  <si>
    <t>3A.06</t>
  </si>
  <si>
    <t>3A.07</t>
  </si>
  <si>
    <t>Dokumentace skutečného stavu </t>
  </si>
  <si>
    <t>Komplexní zkoušky vč. přípravy ke komplexním zkouškám, seřízení proměření, uvedení do provozu</t>
  </si>
  <si>
    <t>Návrh provozního řádu</t>
  </si>
  <si>
    <t>Doprava a přesun hmot, parkovné</t>
  </si>
  <si>
    <t xml:space="preserve">Orientační štítky, popisové tabulky, směr proudění, schéma na stěnu ve formátu A1   </t>
  </si>
  <si>
    <t>Interiéry - vybavení - přístavba zázemí zimního stadionu - šatny</t>
  </si>
  <si>
    <t>č. p.</t>
  </si>
  <si>
    <t>položka</t>
  </si>
  <si>
    <t>specifikace</t>
  </si>
  <si>
    <t>cena / MJ (DO + MO)</t>
  </si>
  <si>
    <t>celková cena</t>
  </si>
  <si>
    <t>zrcadlo na stěnu</t>
  </si>
  <si>
    <t>1600 x 1100 (mm)</t>
  </si>
  <si>
    <t>650 x 1100 (mm)</t>
  </si>
  <si>
    <t>WC štětka</t>
  </si>
  <si>
    <t>nástěnná, navrtávací</t>
  </si>
  <si>
    <t>šatní sestava, modul 600 mm</t>
  </si>
  <si>
    <t>viz výkres</t>
  </si>
  <si>
    <t>stůl do štany 1600 x 800 x 800</t>
  </si>
  <si>
    <t>kovové nohy, lamino deska tl. 25 mm, šedá barva</t>
  </si>
  <si>
    <t>popelnicový stojan na plast. Pytle</t>
  </si>
  <si>
    <t>kovová konstrukce s víkem, šedá barva</t>
  </si>
  <si>
    <t>kovové věšáčky do sprchy</t>
  </si>
  <si>
    <t>navrtávací dvojháček</t>
  </si>
  <si>
    <t>židle</t>
  </si>
  <si>
    <t>plast, šedá barva, nosnost 120 kg</t>
  </si>
  <si>
    <t>držák na hokejky, délka 120 cm</t>
  </si>
  <si>
    <t>držák na hokejky, délka 60 cm</t>
  </si>
  <si>
    <t>celkem</t>
  </si>
  <si>
    <t>CENA/MJ</t>
  </si>
  <si>
    <t>CENA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</si>
</sst>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0"/>
    <numFmt numFmtId="166" formatCode="#,##0\ &quot;Kč&quot;"/>
    <numFmt numFmtId="167" formatCode="000000000"/>
    <numFmt numFmtId="168" formatCode="#\ ###\ ###"/>
    <numFmt numFmtId="169" formatCode="0.000;0.000;"/>
    <numFmt numFmtId="170" formatCode="0.00;0.00;"/>
    <numFmt numFmtId="171" formatCode="#\ ###\ ##0;#\ ###\ ##0;"/>
    <numFmt numFmtId="172" formatCode="##\ ###\ ##0;##\ ###\ ##0;"/>
    <numFmt numFmtId="173" formatCode="_(#,##0.0??;&quot;- &quot;#,##0.0??;\–???;_(@_)"/>
  </numFmts>
  <fonts count="77" x14ac:knownFonts="1">
    <font>
      <sz val="10"/>
      <name val="Arial CE"/>
      <charset val="238"/>
    </font>
    <font>
      <sz val="11"/>
      <color theme="1"/>
      <name val="Calibri"/>
      <family val="2"/>
      <charset val="238"/>
      <scheme val="minor"/>
    </font>
    <font>
      <sz val="11"/>
      <color theme="1"/>
      <name val="Calibri"/>
      <family val="2"/>
      <charset val="238"/>
      <scheme val="minor"/>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21"/>
      <name val="Arial CE"/>
      <charset val="238"/>
    </font>
    <font>
      <sz val="8"/>
      <color rgb="FFDF7000"/>
      <name val="Arial CE"/>
      <charset val="238"/>
    </font>
    <font>
      <sz val="10"/>
      <name val="Arial CE"/>
      <charset val="238"/>
    </font>
    <font>
      <b/>
      <sz val="16"/>
      <name val="Times New Roman CE"/>
      <family val="1"/>
      <charset val="238"/>
    </font>
    <font>
      <sz val="12"/>
      <name val="Times New Roman CE"/>
      <family val="1"/>
      <charset val="238"/>
    </font>
    <font>
      <b/>
      <sz val="12"/>
      <name val="Times New Roman CE"/>
      <family val="1"/>
      <charset val="238"/>
    </font>
    <font>
      <b/>
      <sz val="16"/>
      <name val="Arial CE"/>
      <family val="2"/>
      <charset val="238"/>
    </font>
    <font>
      <b/>
      <i/>
      <sz val="12"/>
      <name val="Times New Roman CE"/>
      <family val="1"/>
      <charset val="238"/>
    </font>
    <font>
      <i/>
      <sz val="10"/>
      <name val="Arial CE"/>
      <family val="2"/>
      <charset val="238"/>
    </font>
    <font>
      <i/>
      <sz val="10"/>
      <name val="Arial CE"/>
      <charset val="238"/>
    </font>
    <font>
      <sz val="11"/>
      <color theme="1"/>
      <name val="Arial CE"/>
      <family val="2"/>
      <charset val="238"/>
    </font>
    <font>
      <sz val="10"/>
      <name val="Arial"/>
      <family val="2"/>
    </font>
    <font>
      <sz val="10"/>
      <name val="Arial"/>
    </font>
    <font>
      <sz val="10"/>
      <color indexed="8"/>
      <name val="Arial CE"/>
      <family val="2"/>
    </font>
    <font>
      <b/>
      <sz val="12"/>
      <color theme="1"/>
      <name val="Times New Roman CE"/>
      <charset val="238"/>
    </font>
    <font>
      <sz val="11"/>
      <color theme="1"/>
      <name val="Times New Roman CE"/>
      <charset val="238"/>
    </font>
    <font>
      <b/>
      <sz val="16"/>
      <color theme="1"/>
      <name val="Times New Roman CE"/>
      <charset val="238"/>
    </font>
    <font>
      <sz val="12"/>
      <color theme="1"/>
      <name val="Times New Roman CE"/>
      <charset val="238"/>
    </font>
    <font>
      <b/>
      <sz val="11"/>
      <color theme="1"/>
      <name val="Times New Roman CE"/>
      <charset val="238"/>
    </font>
    <font>
      <i/>
      <sz val="11"/>
      <color theme="1"/>
      <name val="Times New Roman CE"/>
      <charset val="238"/>
    </font>
    <font>
      <sz val="11"/>
      <name val="Times New Roman CE"/>
      <charset val="238"/>
    </font>
    <font>
      <sz val="11"/>
      <color rgb="FF424242"/>
      <name val="Times New Roman"/>
      <family val="1"/>
      <charset val="238"/>
    </font>
    <font>
      <sz val="11"/>
      <color theme="1"/>
      <name val="Times New Roman"/>
      <family val="1"/>
      <charset val="238"/>
    </font>
    <font>
      <sz val="12"/>
      <color theme="1"/>
      <name val="Times New Roman"/>
      <family val="1"/>
      <charset val="238"/>
    </font>
    <font>
      <sz val="10"/>
      <name val="Arial"/>
      <family val="2"/>
      <charset val="238"/>
    </font>
    <font>
      <b/>
      <sz val="9"/>
      <color indexed="18"/>
      <name val="Arial"/>
      <family val="2"/>
      <charset val="238"/>
    </font>
    <font>
      <b/>
      <sz val="10"/>
      <color indexed="18"/>
      <name val="Arial"/>
      <family val="2"/>
      <charset val="238"/>
    </font>
    <font>
      <b/>
      <sz val="9"/>
      <name val="Arial"/>
      <family val="2"/>
      <charset val="238"/>
    </font>
    <font>
      <b/>
      <sz val="12"/>
      <color indexed="25"/>
      <name val="Arial"/>
      <family val="2"/>
      <charset val="238"/>
    </font>
    <font>
      <sz val="10"/>
      <color rgb="FFFF0000"/>
      <name val="Arial"/>
      <family val="2"/>
      <charset val="238"/>
    </font>
    <font>
      <b/>
      <sz val="10"/>
      <name val="Arial"/>
      <family val="2"/>
      <charset val="238"/>
    </font>
    <font>
      <b/>
      <sz val="11"/>
      <color indexed="62"/>
      <name val="Arial"/>
      <family val="2"/>
      <charset val="238"/>
    </font>
    <font>
      <b/>
      <sz val="10"/>
      <color indexed="17"/>
      <name val="Arial"/>
      <family val="2"/>
      <charset val="238"/>
    </font>
    <font>
      <sz val="10"/>
      <color indexed="8"/>
      <name val="Arial CE"/>
      <family val="2"/>
      <charset val="238"/>
    </font>
    <font>
      <sz val="10"/>
      <color rgb="FFFF0000"/>
      <name val="Arial CE"/>
      <family val="2"/>
      <charset val="238"/>
    </font>
    <font>
      <sz val="9"/>
      <color indexed="8"/>
      <name val="Arial"/>
      <family val="2"/>
      <charset val="238"/>
    </font>
    <font>
      <sz val="9"/>
      <name val="Arial"/>
      <family val="2"/>
      <charset val="238"/>
    </font>
    <font>
      <sz val="9"/>
      <color indexed="8"/>
      <name val="Arial CE"/>
      <family val="2"/>
      <charset val="238"/>
    </font>
    <font>
      <sz val="9"/>
      <color rgb="FFFF0000"/>
      <name val="Arial CE"/>
      <family val="2"/>
      <charset val="238"/>
    </font>
    <font>
      <b/>
      <sz val="9"/>
      <color indexed="17"/>
      <name val="Arial"/>
      <family val="2"/>
      <charset val="238"/>
    </font>
    <font>
      <sz val="9"/>
      <color rgb="FFFF0000"/>
      <name val="Arial"/>
      <family val="2"/>
      <charset val="238"/>
    </font>
    <font>
      <b/>
      <sz val="9"/>
      <color indexed="8"/>
      <name val="Arial"/>
      <family val="2"/>
      <charset val="238"/>
    </font>
    <font>
      <sz val="10"/>
      <name val="Times New Roman"/>
      <family val="1"/>
      <charset val="238"/>
    </font>
    <font>
      <sz val="12"/>
      <name val="Times New Roman"/>
      <family val="1"/>
      <charset val="238"/>
    </font>
    <font>
      <b/>
      <sz val="12"/>
      <name val="Calibri Light"/>
      <family val="2"/>
      <charset val="238"/>
    </font>
    <font>
      <sz val="12"/>
      <name val="Times New Roman"/>
      <charset val="238"/>
    </font>
    <font>
      <b/>
      <sz val="11"/>
      <name val="Calibri Light"/>
      <family val="2"/>
      <charset val="238"/>
    </font>
    <font>
      <b/>
      <sz val="10"/>
      <name val="Times New Roman"/>
      <family val="1"/>
      <charset val="238"/>
    </font>
    <font>
      <sz val="11"/>
      <name val="Calibri Light"/>
      <family val="2"/>
      <charset val="238"/>
    </font>
    <font>
      <b/>
      <sz val="8"/>
      <name val="Arial CE"/>
      <family val="2"/>
      <charset val="238"/>
    </font>
    <font>
      <sz val="8"/>
      <name val="Arial CE"/>
      <family val="2"/>
      <charset val="238"/>
    </font>
    <font>
      <sz val="8"/>
      <name val="Calibri"/>
      <family val="2"/>
      <charset val="238"/>
    </font>
    <font>
      <sz val="8"/>
      <name val="Arial"/>
      <family val="2"/>
      <charset val="238"/>
    </font>
    <font>
      <b/>
      <sz val="14"/>
      <color theme="1"/>
      <name val="Calibri"/>
      <family val="2"/>
      <scheme val="minor"/>
    </font>
    <font>
      <sz val="11"/>
      <name val="Calibri"/>
      <family val="2"/>
      <charset val="238"/>
      <scheme val="minor"/>
    </font>
    <font>
      <b/>
      <sz val="11"/>
      <color theme="1"/>
      <name val="Calibri"/>
      <family val="2"/>
      <scheme val="minor"/>
    </font>
    <font>
      <b/>
      <sz val="12"/>
      <name val="Times New Roman"/>
      <family val="1"/>
      <charset val="238"/>
    </font>
  </fonts>
  <fills count="12">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indexed="2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10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indexed="64"/>
      </left>
      <right style="medium">
        <color indexed="64"/>
      </right>
      <top style="thick">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thin">
        <color indexed="64"/>
      </bottom>
      <diagonal/>
    </border>
    <border>
      <left style="thin">
        <color theme="0" tint="-0.249977111117893"/>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3" fillId="0" borderId="0"/>
    <xf numFmtId="0" fontId="2" fillId="0" borderId="0"/>
    <xf numFmtId="0" fontId="22" fillId="0" borderId="0"/>
    <xf numFmtId="0" fontId="32" fillId="0" borderId="0"/>
    <xf numFmtId="0" fontId="1" fillId="0" borderId="0"/>
    <xf numFmtId="0" fontId="44" fillId="0" borderId="0"/>
    <xf numFmtId="0" fontId="62" fillId="0" borderId="0"/>
    <xf numFmtId="0" fontId="65" fillId="0" borderId="0"/>
    <xf numFmtId="0" fontId="3" fillId="0" borderId="0"/>
  </cellStyleXfs>
  <cellXfs count="769">
    <xf numFmtId="0" fontId="0" fillId="0" borderId="0" xfId="0"/>
    <xf numFmtId="14" fontId="5"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10" fillId="0" borderId="1" xfId="0" applyFont="1" applyBorder="1"/>
    <xf numFmtId="0" fontId="10" fillId="0" borderId="0" xfId="0" applyFont="1"/>
    <xf numFmtId="0" fontId="10" fillId="0" borderId="0" xfId="0" applyFont="1" applyAlignment="1">
      <alignment horizontal="left" vertical="center"/>
    </xf>
    <xf numFmtId="0" fontId="10" fillId="0" borderId="6" xfId="0" applyFont="1" applyBorder="1" applyAlignment="1">
      <alignment vertical="center"/>
    </xf>
    <xf numFmtId="0" fontId="0" fillId="0" borderId="6" xfId="0" applyBorder="1" applyAlignment="1">
      <alignment vertical="center"/>
    </xf>
    <xf numFmtId="0" fontId="10" fillId="0" borderId="2" xfId="0" applyFont="1" applyBorder="1" applyAlignment="1">
      <alignment horizontal="right"/>
    </xf>
    <xf numFmtId="0" fontId="10" fillId="0" borderId="6" xfId="0" applyFont="1" applyBorder="1" applyAlignment="1">
      <alignment vertical="top"/>
    </xf>
    <xf numFmtId="14" fontId="10" fillId="0" borderId="6" xfId="0" applyNumberFormat="1" applyFont="1" applyBorder="1" applyAlignment="1">
      <alignment horizontal="center" vertical="top"/>
    </xf>
    <xf numFmtId="0" fontId="10" fillId="0" borderId="1" xfId="0" applyFont="1" applyBorder="1" applyAlignment="1">
      <alignment horizontal="left" vertical="center" indent="1"/>
    </xf>
    <xf numFmtId="0" fontId="10"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10"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10"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10"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10" fillId="0" borderId="0" xfId="0" applyFont="1" applyAlignment="1">
      <alignment horizontal="left" vertical="center" wrapText="1"/>
    </xf>
    <xf numFmtId="0" fontId="0" fillId="0" borderId="0" xfId="0" applyAlignment="1">
      <alignment wrapText="1"/>
    </xf>
    <xf numFmtId="0" fontId="10" fillId="0" borderId="6" xfId="0" applyFont="1" applyBorder="1" applyAlignment="1">
      <alignment horizontal="left" vertical="center" wrapText="1"/>
    </xf>
    <xf numFmtId="0" fontId="0" fillId="0" borderId="6" xfId="0" applyBorder="1" applyAlignment="1">
      <alignment wrapText="1"/>
    </xf>
    <xf numFmtId="0" fontId="10" fillId="0" borderId="0" xfId="0" applyFont="1" applyAlignment="1">
      <alignment vertical="center" wrapText="1"/>
    </xf>
    <xf numFmtId="0" fontId="10"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10" fillId="0" borderId="18" xfId="0" applyFont="1" applyBorder="1" applyAlignment="1">
      <alignment horizontal="left" vertical="top" wrapText="1"/>
    </xf>
    <xf numFmtId="0" fontId="10"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10" fillId="0" borderId="12" xfId="0" applyFont="1" applyBorder="1" applyAlignment="1">
      <alignment horizontal="left" vertical="center" wrapText="1"/>
    </xf>
    <xf numFmtId="0" fontId="10" fillId="0" borderId="12" xfId="0" applyFont="1" applyBorder="1" applyAlignment="1">
      <alignment wrapText="1"/>
    </xf>
    <xf numFmtId="1" fontId="10" fillId="0" borderId="12" xfId="0" applyNumberFormat="1" applyFont="1" applyBorder="1" applyAlignment="1">
      <alignment horizontal="right" vertical="center" wrapText="1"/>
    </xf>
    <xf numFmtId="1" fontId="10"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10"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10" fillId="0" borderId="6" xfId="0" applyFont="1" applyBorder="1" applyAlignment="1">
      <alignment vertical="top" wrapText="1"/>
    </xf>
    <xf numFmtId="0" fontId="10" fillId="0" borderId="0" xfId="0" applyFont="1" applyAlignment="1">
      <alignment wrapText="1"/>
    </xf>
    <xf numFmtId="0" fontId="0" fillId="0" borderId="4" xfId="0" applyBorder="1" applyAlignment="1">
      <alignment wrapText="1"/>
    </xf>
    <xf numFmtId="4" fontId="0" fillId="0" borderId="1" xfId="0" applyNumberFormat="1" applyBorder="1"/>
    <xf numFmtId="0" fontId="11" fillId="3" borderId="1" xfId="0" applyFont="1" applyFill="1" applyBorder="1" applyAlignment="1">
      <alignment horizontal="left" vertical="center" indent="1"/>
    </xf>
    <xf numFmtId="0" fontId="0" fillId="3" borderId="0" xfId="0" applyFill="1" applyAlignment="1">
      <alignment wrapText="1"/>
    </xf>
    <xf numFmtId="49" fontId="8"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10"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10" fillId="3" borderId="6" xfId="0" applyNumberFormat="1" applyFont="1" applyFill="1" applyBorder="1" applyAlignment="1">
      <alignment horizontal="left" vertical="center" wrapText="1"/>
    </xf>
    <xf numFmtId="0" fontId="10" fillId="4" borderId="0" xfId="0" applyFont="1" applyFill="1" applyAlignment="1" applyProtection="1">
      <alignment horizontal="left" vertical="center"/>
      <protection locked="0"/>
    </xf>
    <xf numFmtId="0" fontId="10"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6"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4" fontId="9" fillId="5" borderId="30" xfId="0" applyNumberFormat="1" applyFont="1" applyFill="1" applyBorder="1" applyAlignment="1">
      <alignment vertical="center"/>
    </xf>
    <xf numFmtId="4" fontId="9" fillId="5" borderId="31" xfId="0" applyNumberFormat="1" applyFont="1" applyFill="1" applyBorder="1" applyAlignment="1">
      <alignment vertical="center" wrapText="1"/>
    </xf>
    <xf numFmtId="4" fontId="12" fillId="5" borderId="32" xfId="0" applyNumberFormat="1" applyFont="1" applyFill="1" applyBorder="1" applyAlignment="1">
      <alignment horizontal="center" vertical="center" wrapText="1" shrinkToFit="1"/>
    </xf>
    <xf numFmtId="4" fontId="9" fillId="5" borderId="32" xfId="0" applyNumberFormat="1" applyFont="1" applyFill="1" applyBorder="1" applyAlignment="1">
      <alignment horizontal="center" vertical="center" wrapText="1" shrinkToFit="1"/>
    </xf>
    <xf numFmtId="3" fontId="9" fillId="5" borderId="32" xfId="0" applyNumberFormat="1" applyFont="1" applyFill="1" applyBorder="1" applyAlignment="1">
      <alignment horizontal="center" vertical="center" wrapText="1"/>
    </xf>
    <xf numFmtId="4" fontId="0" fillId="0" borderId="33" xfId="0" applyNumberFormat="1" applyBorder="1" applyAlignment="1">
      <alignment vertical="center"/>
    </xf>
    <xf numFmtId="4" fontId="5" fillId="0" borderId="35" xfId="0" applyNumberFormat="1" applyFont="1" applyBorder="1" applyAlignment="1">
      <alignment horizontal="right" vertical="center" wrapText="1" shrinkToFit="1"/>
    </xf>
    <xf numFmtId="4" fontId="5" fillId="0" borderId="35" xfId="0" applyNumberFormat="1" applyFont="1" applyBorder="1" applyAlignment="1">
      <alignment horizontal="right" vertical="center" shrinkToFit="1"/>
    </xf>
    <xf numFmtId="4" fontId="0" fillId="0" borderId="35" xfId="0" applyNumberFormat="1" applyBorder="1" applyAlignment="1">
      <alignment vertical="center" shrinkToFit="1"/>
    </xf>
    <xf numFmtId="3" fontId="0" fillId="0" borderId="35" xfId="0" applyNumberFormat="1" applyBorder="1" applyAlignment="1">
      <alignment vertical="center"/>
    </xf>
    <xf numFmtId="4" fontId="10" fillId="0" borderId="33" xfId="0" applyNumberFormat="1" applyFont="1" applyBorder="1" applyAlignment="1">
      <alignment vertical="center"/>
    </xf>
    <xf numFmtId="4" fontId="10" fillId="0" borderId="35" xfId="0" applyNumberFormat="1" applyFont="1" applyBorder="1" applyAlignment="1">
      <alignment vertical="center" wrapText="1" shrinkToFit="1"/>
    </xf>
    <xf numFmtId="4" fontId="10" fillId="0" borderId="35" xfId="0" applyNumberFormat="1" applyFont="1" applyBorder="1" applyAlignment="1">
      <alignment vertical="center" shrinkToFit="1"/>
    </xf>
    <xf numFmtId="3" fontId="10" fillId="0" borderId="35" xfId="0" applyNumberFormat="1" applyFont="1" applyBorder="1" applyAlignment="1">
      <alignment vertical="center"/>
    </xf>
    <xf numFmtId="4" fontId="0" fillId="0" borderId="33" xfId="0" applyNumberFormat="1" applyBorder="1" applyAlignment="1">
      <alignment horizontal="left" vertical="center"/>
    </xf>
    <xf numFmtId="4" fontId="0" fillId="0" borderId="35" xfId="0" applyNumberFormat="1" applyBorder="1" applyAlignment="1">
      <alignment vertical="center" wrapText="1" shrinkToFit="1"/>
    </xf>
    <xf numFmtId="4" fontId="0" fillId="3" borderId="39" xfId="0" applyNumberFormat="1" applyFill="1" applyBorder="1" applyAlignment="1">
      <alignment vertical="center" wrapText="1" shrinkToFit="1"/>
    </xf>
    <xf numFmtId="4" fontId="0" fillId="3" borderId="39" xfId="0" applyNumberFormat="1" applyFill="1" applyBorder="1" applyAlignment="1">
      <alignment vertical="center" shrinkToFit="1"/>
    </xf>
    <xf numFmtId="3" fontId="0" fillId="3" borderId="39" xfId="0" applyNumberFormat="1" applyFill="1" applyBorder="1" applyAlignment="1">
      <alignment vertical="center"/>
    </xf>
    <xf numFmtId="0" fontId="6" fillId="3" borderId="11" xfId="0" applyFont="1" applyFill="1" applyBorder="1" applyAlignment="1">
      <alignment horizontal="left" vertical="center" indent="1"/>
    </xf>
    <xf numFmtId="0" fontId="7"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6"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10" fillId="3" borderId="13" xfId="0" applyNumberFormat="1" applyFont="1" applyFill="1" applyBorder="1" applyAlignment="1">
      <alignment horizontal="left" vertical="center"/>
    </xf>
    <xf numFmtId="0" fontId="8" fillId="0" borderId="0" xfId="0" applyFont="1"/>
    <xf numFmtId="49" fontId="0" fillId="0" borderId="0" xfId="0" applyNumberFormat="1"/>
    <xf numFmtId="0" fontId="17" fillId="0" borderId="26" xfId="0" applyFont="1" applyBorder="1" applyAlignment="1">
      <alignment horizontal="center" vertical="center" wrapText="1"/>
    </xf>
    <xf numFmtId="0" fontId="9" fillId="0" borderId="26" xfId="0" applyFont="1" applyBorder="1" applyAlignment="1">
      <alignment vertical="center"/>
    </xf>
    <xf numFmtId="0" fontId="9" fillId="0" borderId="26" xfId="0" applyFont="1" applyBorder="1"/>
    <xf numFmtId="0" fontId="17" fillId="5" borderId="30"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32" xfId="0" applyFont="1" applyFill="1" applyBorder="1" applyAlignment="1">
      <alignment horizontal="center" vertical="center" wrapText="1"/>
    </xf>
    <xf numFmtId="49" fontId="9" fillId="0" borderId="33" xfId="0" applyNumberFormat="1" applyFont="1" applyBorder="1" applyAlignment="1">
      <alignment vertical="center"/>
    </xf>
    <xf numFmtId="0" fontId="9" fillId="3" borderId="36" xfId="0" applyFont="1" applyFill="1" applyBorder="1" applyAlignment="1">
      <alignment vertical="center"/>
    </xf>
    <xf numFmtId="0" fontId="9" fillId="3" borderId="36" xfId="0" applyFont="1" applyFill="1" applyBorder="1" applyAlignment="1">
      <alignment vertical="center" wrapText="1"/>
    </xf>
    <xf numFmtId="0" fontId="9" fillId="3" borderId="37" xfId="0" applyFont="1" applyFill="1" applyBorder="1" applyAlignment="1">
      <alignment vertical="center" wrapText="1"/>
    </xf>
    <xf numFmtId="164" fontId="9" fillId="0" borderId="35" xfId="0" applyNumberFormat="1" applyFont="1" applyBorder="1" applyAlignment="1">
      <alignment vertical="center"/>
    </xf>
    <xf numFmtId="164" fontId="9" fillId="3" borderId="39" xfId="0" applyNumberFormat="1" applyFont="1" applyFill="1" applyBorder="1" applyAlignment="1">
      <alignment vertical="center"/>
    </xf>
    <xf numFmtId="164" fontId="0" fillId="0" borderId="0" xfId="0" applyNumberFormat="1"/>
    <xf numFmtId="4" fontId="9" fillId="0" borderId="35" xfId="0" applyNumberFormat="1" applyFont="1" applyBorder="1" applyAlignment="1">
      <alignment horizontal="center" vertical="center"/>
    </xf>
    <xf numFmtId="4" fontId="9" fillId="0" borderId="35" xfId="0" applyNumberFormat="1" applyFont="1" applyBorder="1" applyAlignment="1">
      <alignment vertical="center"/>
    </xf>
    <xf numFmtId="4" fontId="9" fillId="3" borderId="39" xfId="0" applyNumberFormat="1" applyFont="1" applyFill="1" applyBorder="1" applyAlignment="1">
      <alignment horizontal="center" vertical="center"/>
    </xf>
    <xf numFmtId="4" fontId="9" fillId="3" borderId="39" xfId="0" applyNumberFormat="1" applyFont="1" applyFill="1" applyBorder="1" applyAlignment="1">
      <alignment vertical="center"/>
    </xf>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8" fillId="0" borderId="0" xfId="0" applyFont="1"/>
    <xf numFmtId="165" fontId="0" fillId="0" borderId="0" xfId="0" applyNumberFormat="1" applyAlignment="1">
      <alignment vertical="top"/>
    </xf>
    <xf numFmtId="4" fontId="0" fillId="0" borderId="0" xfId="0" applyNumberFormat="1" applyAlignment="1">
      <alignment vertical="top"/>
    </xf>
    <xf numFmtId="0" fontId="10" fillId="3" borderId="15" xfId="0" applyFont="1" applyFill="1" applyBorder="1" applyAlignment="1">
      <alignment vertical="top"/>
    </xf>
    <xf numFmtId="49" fontId="10" fillId="3" borderId="12" xfId="0" applyNumberFormat="1" applyFont="1" applyFill="1" applyBorder="1" applyAlignment="1">
      <alignment vertical="top"/>
    </xf>
    <xf numFmtId="0" fontId="10" fillId="3" borderId="12" xfId="0" applyFont="1" applyFill="1" applyBorder="1" applyAlignment="1">
      <alignment horizontal="center" vertical="top"/>
    </xf>
    <xf numFmtId="0" fontId="10" fillId="3" borderId="12" xfId="0" applyFont="1" applyFill="1" applyBorder="1" applyAlignment="1">
      <alignment vertical="top"/>
    </xf>
    <xf numFmtId="0" fontId="18" fillId="0" borderId="0" xfId="0" applyFont="1" applyAlignment="1">
      <alignment vertical="top"/>
    </xf>
    <xf numFmtId="49" fontId="18" fillId="0" borderId="0" xfId="0" applyNumberFormat="1" applyFont="1" applyAlignment="1">
      <alignment vertical="top"/>
    </xf>
    <xf numFmtId="0" fontId="18" fillId="0" borderId="0" xfId="0" applyFont="1" applyAlignment="1">
      <alignment horizontal="center" vertical="top" shrinkToFit="1"/>
    </xf>
    <xf numFmtId="165" fontId="18" fillId="0" borderId="0" xfId="0" applyNumberFormat="1" applyFont="1" applyAlignment="1">
      <alignment vertical="top" shrinkToFit="1"/>
    </xf>
    <xf numFmtId="4" fontId="18" fillId="0" borderId="0" xfId="0" applyNumberFormat="1" applyFont="1" applyAlignment="1">
      <alignment vertical="top" shrinkToFit="1"/>
    </xf>
    <xf numFmtId="4" fontId="18" fillId="4" borderId="0" xfId="0" applyNumberFormat="1" applyFont="1" applyFill="1" applyAlignment="1" applyProtection="1">
      <alignment vertical="top" shrinkToFit="1"/>
      <protection locked="0"/>
    </xf>
    <xf numFmtId="165" fontId="19" fillId="0" borderId="0" xfId="0" applyNumberFormat="1" applyFont="1" applyAlignment="1">
      <alignment horizontal="center" vertical="top" wrapText="1" shrinkToFit="1"/>
    </xf>
    <xf numFmtId="165" fontId="19" fillId="0" borderId="0" xfId="0" applyNumberFormat="1" applyFont="1" applyAlignment="1">
      <alignment vertical="top" wrapText="1" shrinkToFit="1"/>
    </xf>
    <xf numFmtId="165" fontId="20" fillId="0" borderId="0" xfId="0" applyNumberFormat="1" applyFont="1" applyAlignment="1">
      <alignment horizontal="center" vertical="top" wrapText="1" shrinkToFit="1"/>
    </xf>
    <xf numFmtId="165" fontId="20" fillId="0" borderId="0" xfId="0" applyNumberFormat="1" applyFont="1" applyAlignment="1">
      <alignment vertical="top" wrapText="1" shrinkToFit="1"/>
    </xf>
    <xf numFmtId="165" fontId="21" fillId="0" borderId="0" xfId="0" applyNumberFormat="1" applyFont="1" applyAlignment="1">
      <alignment horizontal="center" vertical="top" wrapText="1" shrinkToFit="1"/>
    </xf>
    <xf numFmtId="165" fontId="21" fillId="0" borderId="0" xfId="0" applyNumberFormat="1" applyFont="1" applyAlignment="1">
      <alignment vertical="top" wrapText="1" shrinkToFit="1"/>
    </xf>
    <xf numFmtId="4" fontId="10" fillId="3" borderId="0" xfId="0" applyNumberFormat="1" applyFont="1" applyFill="1" applyAlignment="1">
      <alignment vertical="top" shrinkToFit="1"/>
    </xf>
    <xf numFmtId="0" fontId="10" fillId="3" borderId="29" xfId="0" applyFont="1" applyFill="1" applyBorder="1" applyAlignment="1">
      <alignment vertical="top"/>
    </xf>
    <xf numFmtId="49" fontId="10" fillId="3" borderId="18" xfId="0" applyNumberFormat="1" applyFont="1" applyFill="1" applyBorder="1" applyAlignment="1">
      <alignment vertical="top"/>
    </xf>
    <xf numFmtId="0" fontId="10" fillId="3" borderId="18" xfId="0" applyFont="1" applyFill="1" applyBorder="1" applyAlignment="1">
      <alignment horizontal="center" vertical="top" shrinkToFit="1"/>
    </xf>
    <xf numFmtId="165" fontId="10" fillId="3" borderId="18" xfId="0" applyNumberFormat="1" applyFont="1" applyFill="1" applyBorder="1" applyAlignment="1">
      <alignment vertical="top" shrinkToFit="1"/>
    </xf>
    <xf numFmtId="4" fontId="10" fillId="3" borderId="18" xfId="0" applyNumberFormat="1" applyFont="1" applyFill="1" applyBorder="1" applyAlignment="1">
      <alignment vertical="top" shrinkToFit="1"/>
    </xf>
    <xf numFmtId="4" fontId="10" fillId="3" borderId="40" xfId="0" applyNumberFormat="1" applyFont="1" applyFill="1" applyBorder="1" applyAlignment="1">
      <alignment vertical="top" shrinkToFit="1"/>
    </xf>
    <xf numFmtId="4" fontId="10" fillId="3" borderId="22" xfId="0" applyNumberFormat="1" applyFont="1" applyFill="1" applyBorder="1" applyAlignment="1">
      <alignment vertical="top" shrinkToFit="1"/>
    </xf>
    <xf numFmtId="0" fontId="18" fillId="0" borderId="41" xfId="0" applyFont="1" applyBorder="1" applyAlignment="1">
      <alignment vertical="top"/>
    </xf>
    <xf numFmtId="49" fontId="18" fillId="0" borderId="42" xfId="0" applyNumberFormat="1" applyFont="1" applyBorder="1" applyAlignment="1">
      <alignment vertical="top"/>
    </xf>
    <xf numFmtId="0" fontId="18" fillId="0" borderId="42" xfId="0" applyFont="1" applyBorder="1" applyAlignment="1">
      <alignment horizontal="center" vertical="top" shrinkToFit="1"/>
    </xf>
    <xf numFmtId="165" fontId="18" fillId="0" borderId="42" xfId="0" applyNumberFormat="1" applyFont="1" applyBorder="1" applyAlignment="1">
      <alignment vertical="top" shrinkToFit="1"/>
    </xf>
    <xf numFmtId="4" fontId="18" fillId="4" borderId="42" xfId="0" applyNumberFormat="1" applyFont="1" applyFill="1" applyBorder="1" applyAlignment="1" applyProtection="1">
      <alignment vertical="top" shrinkToFit="1"/>
      <protection locked="0"/>
    </xf>
    <xf numFmtId="4" fontId="18" fillId="0" borderId="42" xfId="0" applyNumberFormat="1" applyFont="1" applyBorder="1" applyAlignment="1">
      <alignment vertical="top" shrinkToFit="1"/>
    </xf>
    <xf numFmtId="4" fontId="18" fillId="0" borderId="43" xfId="0" applyNumberFormat="1" applyFont="1" applyBorder="1" applyAlignment="1">
      <alignment vertical="top" shrinkToFit="1"/>
    </xf>
    <xf numFmtId="0" fontId="18" fillId="0" borderId="44" xfId="0" applyFont="1" applyBorder="1" applyAlignment="1">
      <alignment vertical="top"/>
    </xf>
    <xf numFmtId="49" fontId="18" fillId="0" borderId="45" xfId="0" applyNumberFormat="1" applyFont="1" applyBorder="1" applyAlignment="1">
      <alignment vertical="top"/>
    </xf>
    <xf numFmtId="0" fontId="18" fillId="0" borderId="45" xfId="0" applyFont="1" applyBorder="1" applyAlignment="1">
      <alignment horizontal="center" vertical="top" shrinkToFit="1"/>
    </xf>
    <xf numFmtId="165" fontId="18" fillId="0" borderId="45" xfId="0" applyNumberFormat="1" applyFont="1" applyBorder="1" applyAlignment="1">
      <alignment vertical="top" shrinkToFit="1"/>
    </xf>
    <xf numFmtId="4" fontId="18" fillId="4" borderId="45" xfId="0" applyNumberFormat="1" applyFont="1" applyFill="1" applyBorder="1" applyAlignment="1" applyProtection="1">
      <alignment vertical="top" shrinkToFit="1"/>
      <protection locked="0"/>
    </xf>
    <xf numFmtId="4" fontId="18" fillId="0" borderId="45" xfId="0" applyNumberFormat="1" applyFont="1" applyBorder="1" applyAlignment="1">
      <alignment vertical="top" shrinkToFit="1"/>
    </xf>
    <xf numFmtId="4" fontId="18" fillId="0" borderId="46" xfId="0" applyNumberFormat="1" applyFont="1" applyBorder="1" applyAlignment="1">
      <alignment vertical="top" shrinkToFit="1"/>
    </xf>
    <xf numFmtId="165" fontId="18" fillId="4" borderId="0" xfId="0" applyNumberFormat="1" applyFont="1" applyFill="1" applyAlignment="1" applyProtection="1">
      <alignment vertical="top" shrinkToFit="1"/>
      <protection locked="0"/>
    </xf>
    <xf numFmtId="49" fontId="10" fillId="3" borderId="18" xfId="0" applyNumberFormat="1" applyFont="1" applyFill="1" applyBorder="1" applyAlignment="1">
      <alignment horizontal="left" vertical="top" wrapText="1"/>
    </xf>
    <xf numFmtId="49" fontId="18" fillId="0" borderId="42" xfId="0" applyNumberFormat="1" applyFont="1" applyBorder="1" applyAlignment="1">
      <alignment horizontal="left" vertical="top" wrapText="1"/>
    </xf>
    <xf numFmtId="165" fontId="19" fillId="0" borderId="0" xfId="0" quotePrefix="1" applyNumberFormat="1" applyFont="1" applyAlignment="1">
      <alignment horizontal="left" vertical="top" wrapText="1"/>
    </xf>
    <xf numFmtId="49" fontId="18" fillId="0" borderId="45" xfId="0" applyNumberFormat="1" applyFont="1" applyBorder="1" applyAlignment="1">
      <alignment horizontal="left" vertical="top" wrapText="1"/>
    </xf>
    <xf numFmtId="165" fontId="20" fillId="0" borderId="0" xfId="0" applyNumberFormat="1" applyFont="1" applyAlignment="1">
      <alignment horizontal="left" vertical="top" wrapText="1"/>
    </xf>
    <xf numFmtId="165" fontId="20" fillId="0" borderId="0" xfId="0" quotePrefix="1" applyNumberFormat="1" applyFont="1" applyAlignment="1">
      <alignment horizontal="left" vertical="top" wrapText="1"/>
    </xf>
    <xf numFmtId="165" fontId="21" fillId="0" borderId="0" xfId="0" quotePrefix="1" applyNumberFormat="1" applyFont="1" applyAlignment="1">
      <alignment horizontal="left" vertical="top" wrapText="1"/>
    </xf>
    <xf numFmtId="49" fontId="18" fillId="0" borderId="0" xfId="0" applyNumberFormat="1" applyFont="1" applyAlignment="1">
      <alignment horizontal="left" vertical="top" wrapText="1"/>
    </xf>
    <xf numFmtId="49" fontId="0" fillId="0" borderId="0" xfId="0" applyNumberFormat="1" applyAlignment="1">
      <alignment horizontal="left" vertical="top" wrapText="1"/>
    </xf>
    <xf numFmtId="49" fontId="10"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23" fillId="0" borderId="0" xfId="2" applyFont="1"/>
    <xf numFmtId="0" fontId="24" fillId="0" borderId="0" xfId="2" applyFont="1" applyAlignment="1">
      <alignment horizontal="center"/>
    </xf>
    <xf numFmtId="0" fontId="25" fillId="0" borderId="0" xfId="2" applyFont="1" applyAlignment="1">
      <alignment horizontal="centerContinuous"/>
    </xf>
    <xf numFmtId="0" fontId="26" fillId="0" borderId="0" xfId="2" applyFont="1" applyAlignment="1">
      <alignment horizontal="centerContinuous"/>
    </xf>
    <xf numFmtId="0" fontId="2" fillId="0" borderId="0" xfId="2"/>
    <xf numFmtId="0" fontId="24" fillId="0" borderId="0" xfId="2" applyFont="1"/>
    <xf numFmtId="0" fontId="27" fillId="0" borderId="0" xfId="2" applyFont="1"/>
    <xf numFmtId="49" fontId="28" fillId="0" borderId="47" xfId="2" applyNumberFormat="1" applyFont="1" applyBorder="1" applyAlignment="1">
      <alignment horizontal="center"/>
    </xf>
    <xf numFmtId="49" fontId="28" fillId="0" borderId="48" xfId="2" applyNumberFormat="1" applyFont="1" applyBorder="1" applyAlignment="1">
      <alignment horizontal="center"/>
    </xf>
    <xf numFmtId="49" fontId="29" fillId="0" borderId="48" xfId="2" applyNumberFormat="1" applyFont="1" applyBorder="1" applyAlignment="1">
      <alignment horizontal="center"/>
    </xf>
    <xf numFmtId="49" fontId="29" fillId="0" borderId="49" xfId="2" applyNumberFormat="1" applyFont="1" applyBorder="1" applyAlignment="1">
      <alignment horizontal="center"/>
    </xf>
    <xf numFmtId="49" fontId="2" fillId="0" borderId="50" xfId="2" applyNumberFormat="1" applyBorder="1"/>
    <xf numFmtId="49" fontId="28" fillId="0" borderId="51" xfId="2" applyNumberFormat="1" applyFont="1" applyBorder="1" applyAlignment="1">
      <alignment horizontal="center"/>
    </xf>
    <xf numFmtId="0" fontId="29" fillId="0" borderId="51" xfId="2" applyFont="1" applyBorder="1"/>
    <xf numFmtId="0" fontId="29" fillId="0" borderId="51" xfId="2" applyFont="1" applyBorder="1" applyAlignment="1">
      <alignment horizontal="center"/>
    </xf>
    <xf numFmtId="0" fontId="29" fillId="0" borderId="52" xfId="2" applyFont="1" applyBorder="1" applyAlignment="1">
      <alignment horizontal="center"/>
    </xf>
    <xf numFmtId="1" fontId="2" fillId="0" borderId="53" xfId="2" applyNumberFormat="1" applyBorder="1" applyAlignment="1" applyProtection="1">
      <alignment horizontal="center"/>
      <protection locked="0"/>
    </xf>
    <xf numFmtId="0" fontId="3" fillId="0" borderId="39" xfId="2" applyFont="1" applyBorder="1" applyAlignment="1">
      <alignment horizontal="justify" wrapText="1"/>
    </xf>
    <xf numFmtId="0" fontId="3" fillId="0" borderId="39" xfId="2" applyFont="1" applyBorder="1" applyAlignment="1">
      <alignment horizontal="center" wrapText="1"/>
    </xf>
    <xf numFmtId="3" fontId="3" fillId="0" borderId="39" xfId="2" applyNumberFormat="1" applyFont="1" applyBorder="1" applyAlignment="1">
      <alignment horizontal="center"/>
    </xf>
    <xf numFmtId="0" fontId="30" fillId="0" borderId="39" xfId="2" applyFont="1" applyBorder="1"/>
    <xf numFmtId="0" fontId="30" fillId="0" borderId="54" xfId="2" applyFont="1" applyBorder="1"/>
    <xf numFmtId="1" fontId="2" fillId="0" borderId="55" xfId="2" applyNumberFormat="1" applyBorder="1" applyAlignment="1" applyProtection="1">
      <alignment horizontal="center"/>
      <protection locked="0"/>
    </xf>
    <xf numFmtId="0" fontId="3" fillId="0" borderId="56" xfId="2" applyFont="1" applyBorder="1" applyAlignment="1">
      <alignment horizontal="justify" wrapText="1"/>
    </xf>
    <xf numFmtId="0" fontId="3" fillId="0" borderId="56" xfId="2" applyFont="1" applyBorder="1" applyAlignment="1">
      <alignment horizontal="center" wrapText="1"/>
    </xf>
    <xf numFmtId="3" fontId="3" fillId="0" borderId="56" xfId="2" applyNumberFormat="1" applyFont="1" applyBorder="1" applyAlignment="1">
      <alignment horizontal="center"/>
    </xf>
    <xf numFmtId="0" fontId="30" fillId="0" borderId="56" xfId="2" applyFont="1" applyBorder="1"/>
    <xf numFmtId="0" fontId="30" fillId="0" borderId="57" xfId="2" applyFont="1" applyBorder="1"/>
    <xf numFmtId="0" fontId="30" fillId="0" borderId="0" xfId="2" applyFont="1"/>
    <xf numFmtId="0" fontId="6" fillId="0" borderId="0" xfId="2" applyFont="1"/>
    <xf numFmtId="166" fontId="6" fillId="0" borderId="0" xfId="2" applyNumberFormat="1" applyFont="1"/>
    <xf numFmtId="49" fontId="2" fillId="0" borderId="58" xfId="2" applyNumberFormat="1" applyBorder="1"/>
    <xf numFmtId="49" fontId="28" fillId="0" borderId="59" xfId="2" applyNumberFormat="1" applyFont="1" applyBorder="1" applyAlignment="1">
      <alignment horizontal="center"/>
    </xf>
    <xf numFmtId="0" fontId="29" fillId="0" borderId="59" xfId="2" applyFont="1" applyBorder="1"/>
    <xf numFmtId="0" fontId="29" fillId="0" borderId="59" xfId="2" applyFont="1" applyBorder="1" applyAlignment="1">
      <alignment horizontal="center"/>
    </xf>
    <xf numFmtId="0" fontId="29" fillId="0" borderId="60" xfId="2" applyFont="1" applyBorder="1" applyAlignment="1">
      <alignment horizontal="center"/>
    </xf>
    <xf numFmtId="49" fontId="30" fillId="0" borderId="61" xfId="2" applyNumberFormat="1" applyFont="1" applyBorder="1" applyAlignment="1">
      <alignment horizontal="center"/>
    </xf>
    <xf numFmtId="0" fontId="31" fillId="0" borderId="62" xfId="2" applyFont="1" applyBorder="1" applyAlignment="1">
      <alignment horizontal="justify" wrapText="1"/>
    </xf>
    <xf numFmtId="0" fontId="31" fillId="0" borderId="62" xfId="2" applyFont="1" applyBorder="1" applyAlignment="1">
      <alignment horizontal="center" wrapText="1"/>
    </xf>
    <xf numFmtId="3" fontId="3" fillId="0" borderId="62" xfId="2" applyNumberFormat="1" applyFont="1" applyBorder="1" applyAlignment="1">
      <alignment horizontal="right"/>
    </xf>
    <xf numFmtId="3" fontId="30" fillId="0" borderId="62" xfId="2" applyNumberFormat="1" applyFont="1" applyBorder="1"/>
    <xf numFmtId="3" fontId="30" fillId="0" borderId="63" xfId="2" applyNumberFormat="1" applyFont="1" applyBorder="1"/>
    <xf numFmtId="49" fontId="30" fillId="0" borderId="53" xfId="2" applyNumberFormat="1" applyFont="1" applyBorder="1" applyAlignment="1">
      <alignment horizontal="center"/>
    </xf>
    <xf numFmtId="0" fontId="31" fillId="0" borderId="64" xfId="2" applyFont="1" applyBorder="1" applyAlignment="1">
      <alignment horizontal="justify" wrapText="1"/>
    </xf>
    <xf numFmtId="0" fontId="31" fillId="0" borderId="39" xfId="2" applyFont="1" applyBorder="1" applyAlignment="1">
      <alignment horizontal="center" wrapText="1"/>
    </xf>
    <xf numFmtId="3" fontId="3" fillId="0" borderId="39" xfId="2" applyNumberFormat="1" applyFont="1" applyBorder="1" applyAlignment="1">
      <alignment horizontal="right"/>
    </xf>
    <xf numFmtId="3" fontId="30" fillId="0" borderId="64" xfId="2" applyNumberFormat="1" applyFont="1" applyBorder="1"/>
    <xf numFmtId="3" fontId="30" fillId="0" borderId="65" xfId="2" applyNumberFormat="1" applyFont="1" applyBorder="1"/>
    <xf numFmtId="0" fontId="31" fillId="0" borderId="39" xfId="2" applyFont="1" applyBorder="1" applyAlignment="1">
      <alignment horizontal="justify" wrapText="1"/>
    </xf>
    <xf numFmtId="0" fontId="3" fillId="0" borderId="39" xfId="2" applyFont="1" applyBorder="1" applyAlignment="1">
      <alignment horizontal="center"/>
    </xf>
    <xf numFmtId="49" fontId="3" fillId="0" borderId="39" xfId="2" applyNumberFormat="1" applyFont="1" applyBorder="1" applyAlignment="1">
      <alignment horizontal="center"/>
    </xf>
    <xf numFmtId="3" fontId="3" fillId="0" borderId="39" xfId="2" applyNumberFormat="1" applyFont="1" applyBorder="1"/>
    <xf numFmtId="49" fontId="30" fillId="0" borderId="66" xfId="2" applyNumberFormat="1" applyFont="1" applyBorder="1" applyAlignment="1">
      <alignment horizontal="center"/>
    </xf>
    <xf numFmtId="0" fontId="3" fillId="0" borderId="39" xfId="2" applyFont="1" applyBorder="1"/>
    <xf numFmtId="3" fontId="30" fillId="0" borderId="39" xfId="2" applyNumberFormat="1" applyFont="1" applyBorder="1"/>
    <xf numFmtId="3" fontId="30" fillId="0" borderId="54" xfId="2" applyNumberFormat="1" applyFont="1" applyBorder="1"/>
    <xf numFmtId="0" fontId="3" fillId="0" borderId="64" xfId="3" applyFont="1" applyBorder="1" applyAlignment="1">
      <alignment horizontal="center"/>
    </xf>
    <xf numFmtId="3" fontId="3" fillId="0" borderId="64" xfId="3" applyNumberFormat="1" applyFont="1" applyBorder="1"/>
    <xf numFmtId="49" fontId="30" fillId="0" borderId="55" xfId="2" applyNumberFormat="1" applyFont="1" applyBorder="1" applyAlignment="1">
      <alignment horizontal="center"/>
    </xf>
    <xf numFmtId="0" fontId="3" fillId="0" borderId="56" xfId="2" applyFont="1" applyBorder="1"/>
    <xf numFmtId="0" fontId="3" fillId="0" borderId="56" xfId="2" applyFont="1" applyBorder="1" applyAlignment="1">
      <alignment horizontal="center"/>
    </xf>
    <xf numFmtId="3" fontId="3" fillId="0" borderId="56" xfId="2" applyNumberFormat="1" applyFont="1" applyBorder="1" applyAlignment="1">
      <alignment horizontal="right"/>
    </xf>
    <xf numFmtId="3" fontId="30" fillId="0" borderId="67" xfId="2" applyNumberFormat="1" applyFont="1" applyBorder="1"/>
    <xf numFmtId="3" fontId="30" fillId="0" borderId="68" xfId="2" applyNumberFormat="1" applyFont="1" applyBorder="1"/>
    <xf numFmtId="49" fontId="2" fillId="0" borderId="0" xfId="2" applyNumberFormat="1" applyAlignment="1">
      <alignment horizontal="center"/>
    </xf>
    <xf numFmtId="0" fontId="33" fillId="0" borderId="0" xfId="4" applyFont="1" applyAlignment="1">
      <alignment wrapText="1"/>
    </xf>
    <xf numFmtId="0" fontId="3" fillId="0" borderId="0" xfId="2" applyFont="1" applyAlignment="1">
      <alignment horizontal="center"/>
    </xf>
    <xf numFmtId="3" fontId="3" fillId="0" borderId="0" xfId="2" applyNumberFormat="1" applyFont="1" applyAlignment="1">
      <alignment horizontal="right"/>
    </xf>
    <xf numFmtId="3" fontId="2" fillId="0" borderId="0" xfId="2" applyNumberFormat="1"/>
    <xf numFmtId="0" fontId="3" fillId="0" borderId="0" xfId="2" applyFont="1"/>
    <xf numFmtId="166" fontId="30" fillId="0" borderId="0" xfId="2" applyNumberFormat="1" applyFont="1"/>
    <xf numFmtId="166" fontId="2" fillId="0" borderId="0" xfId="2" applyNumberFormat="1"/>
    <xf numFmtId="0" fontId="10" fillId="0" borderId="0" xfId="2" applyFont="1"/>
    <xf numFmtId="166" fontId="10" fillId="0" borderId="0" xfId="2" applyNumberFormat="1" applyFont="1"/>
    <xf numFmtId="0" fontId="34" fillId="0" borderId="0" xfId="2" applyFont="1"/>
    <xf numFmtId="0" fontId="34" fillId="0" borderId="0" xfId="2" quotePrefix="1" applyFont="1"/>
    <xf numFmtId="0" fontId="34" fillId="0" borderId="0" xfId="2" applyFont="1" applyAlignment="1">
      <alignment horizontal="center"/>
    </xf>
    <xf numFmtId="0" fontId="35" fillId="0" borderId="0" xfId="2" applyFont="1"/>
    <xf numFmtId="0" fontId="35" fillId="0" borderId="0" xfId="2" applyFont="1" applyAlignment="1">
      <alignment horizontal="right"/>
    </xf>
    <xf numFmtId="0" fontId="36" fillId="6" borderId="0" xfId="2" applyFont="1" applyFill="1" applyAlignment="1">
      <alignment vertical="center"/>
    </xf>
    <xf numFmtId="0" fontId="36" fillId="6" borderId="0" xfId="2" applyFont="1" applyFill="1" applyAlignment="1">
      <alignment horizontal="center" vertical="center"/>
    </xf>
    <xf numFmtId="0" fontId="36" fillId="0" borderId="0" xfId="2" applyFont="1" applyAlignment="1">
      <alignment vertical="center"/>
    </xf>
    <xf numFmtId="0" fontId="36" fillId="0" borderId="0" xfId="2" applyFont="1" applyAlignment="1">
      <alignment horizontal="right" vertical="center"/>
    </xf>
    <xf numFmtId="0" fontId="35" fillId="0" borderId="69" xfId="2" applyFont="1" applyBorder="1"/>
    <xf numFmtId="167" fontId="35" fillId="0" borderId="70" xfId="2" applyNumberFormat="1" applyFont="1" applyBorder="1"/>
    <xf numFmtId="0" fontId="35" fillId="0" borderId="70" xfId="2" applyFont="1" applyBorder="1"/>
    <xf numFmtId="2" fontId="35" fillId="0" borderId="70" xfId="2" applyNumberFormat="1" applyFont="1" applyBorder="1"/>
    <xf numFmtId="168" fontId="35" fillId="0" borderId="70" xfId="2" applyNumberFormat="1" applyFont="1" applyBorder="1"/>
    <xf numFmtId="169" fontId="35" fillId="0" borderId="70" xfId="2" applyNumberFormat="1" applyFont="1" applyBorder="1"/>
    <xf numFmtId="170" fontId="35" fillId="0" borderId="71" xfId="2" applyNumberFormat="1" applyFont="1" applyBorder="1"/>
    <xf numFmtId="0" fontId="35" fillId="0" borderId="70" xfId="2" applyFont="1" applyBorder="1" applyAlignment="1">
      <alignment horizontal="center"/>
    </xf>
    <xf numFmtId="0" fontId="34" fillId="0" borderId="1" xfId="2" applyFont="1" applyBorder="1"/>
    <xf numFmtId="167" fontId="37" fillId="0" borderId="0" xfId="2" applyNumberFormat="1" applyFont="1"/>
    <xf numFmtId="0" fontId="37" fillId="0" borderId="0" xfId="2" applyFont="1"/>
    <xf numFmtId="2" fontId="37" fillId="0" borderId="0" xfId="2" applyNumberFormat="1" applyFont="1"/>
    <xf numFmtId="168" fontId="37" fillId="0" borderId="0" xfId="2" applyNumberFormat="1" applyFont="1"/>
    <xf numFmtId="169" fontId="37" fillId="0" borderId="0" xfId="2" applyNumberFormat="1" applyFont="1"/>
    <xf numFmtId="170" fontId="37" fillId="0" borderId="2" xfId="2" applyNumberFormat="1" applyFont="1" applyBorder="1"/>
    <xf numFmtId="0" fontId="37" fillId="0" borderId="0" xfId="2" applyFont="1" applyAlignment="1">
      <alignment horizontal="center"/>
    </xf>
    <xf numFmtId="0" fontId="37" fillId="0" borderId="0" xfId="2" applyFont="1" applyAlignment="1">
      <alignment horizontal="right"/>
    </xf>
    <xf numFmtId="0" fontId="35" fillId="0" borderId="72" xfId="2" applyFont="1" applyBorder="1"/>
    <xf numFmtId="167" fontId="35" fillId="0" borderId="73" xfId="2" applyNumberFormat="1" applyFont="1" applyBorder="1"/>
    <xf numFmtId="49" fontId="35" fillId="0" borderId="73" xfId="2" applyNumberFormat="1" applyFont="1" applyBorder="1"/>
    <xf numFmtId="2" fontId="35" fillId="0" borderId="73" xfId="2" applyNumberFormat="1" applyFont="1" applyBorder="1"/>
    <xf numFmtId="2" fontId="35" fillId="7" borderId="73" xfId="2" applyNumberFormat="1" applyFont="1" applyFill="1" applyBorder="1"/>
    <xf numFmtId="168" fontId="35" fillId="0" borderId="73" xfId="2" applyNumberFormat="1" applyFont="1" applyBorder="1"/>
    <xf numFmtId="169" fontId="35" fillId="7" borderId="73" xfId="2" applyNumberFormat="1" applyFont="1" applyFill="1" applyBorder="1"/>
    <xf numFmtId="170" fontId="35" fillId="0" borderId="74" xfId="2" applyNumberFormat="1" applyFont="1" applyBorder="1"/>
    <xf numFmtId="49" fontId="35" fillId="0" borderId="73" xfId="2" applyNumberFormat="1" applyFont="1" applyBorder="1" applyAlignment="1">
      <alignment horizontal="center"/>
    </xf>
    <xf numFmtId="49" fontId="35" fillId="0" borderId="0" xfId="2" applyNumberFormat="1" applyFont="1"/>
    <xf numFmtId="0" fontId="35" fillId="0" borderId="73" xfId="2" applyFont="1" applyBorder="1"/>
    <xf numFmtId="169" fontId="35" fillId="0" borderId="73" xfId="2" applyNumberFormat="1" applyFont="1" applyBorder="1"/>
    <xf numFmtId="0" fontId="35" fillId="0" borderId="73" xfId="2" applyFont="1" applyBorder="1" applyAlignment="1">
      <alignment horizontal="center"/>
    </xf>
    <xf numFmtId="0" fontId="35" fillId="0" borderId="75" xfId="2" applyFont="1" applyBorder="1"/>
    <xf numFmtId="167" fontId="35" fillId="0" borderId="76" xfId="2" applyNumberFormat="1" applyFont="1" applyBorder="1"/>
    <xf numFmtId="49" fontId="35" fillId="0" borderId="76" xfId="2" applyNumberFormat="1" applyFont="1" applyBorder="1"/>
    <xf numFmtId="2" fontId="35" fillId="0" borderId="76" xfId="2" applyNumberFormat="1" applyFont="1" applyBorder="1"/>
    <xf numFmtId="2" fontId="35" fillId="7" borderId="76" xfId="2" applyNumberFormat="1" applyFont="1" applyFill="1" applyBorder="1"/>
    <xf numFmtId="168" fontId="35" fillId="0" borderId="76" xfId="2" applyNumberFormat="1" applyFont="1" applyBorder="1"/>
    <xf numFmtId="169" fontId="35" fillId="0" borderId="76" xfId="2" applyNumberFormat="1" applyFont="1" applyBorder="1"/>
    <xf numFmtId="170" fontId="35" fillId="0" borderId="77" xfId="2" applyNumberFormat="1" applyFont="1" applyBorder="1"/>
    <xf numFmtId="49" fontId="35" fillId="0" borderId="76" xfId="2" applyNumberFormat="1" applyFont="1" applyBorder="1" applyAlignment="1">
      <alignment horizontal="center"/>
    </xf>
    <xf numFmtId="0" fontId="38" fillId="6" borderId="1" xfId="2" applyFont="1" applyFill="1" applyBorder="1"/>
    <xf numFmtId="167" fontId="38" fillId="6" borderId="0" xfId="2" applyNumberFormat="1" applyFont="1" applyFill="1"/>
    <xf numFmtId="49" fontId="38" fillId="6" borderId="0" xfId="2" applyNumberFormat="1" applyFont="1" applyFill="1"/>
    <xf numFmtId="2" fontId="38" fillId="6" borderId="0" xfId="2" applyNumberFormat="1" applyFont="1" applyFill="1"/>
    <xf numFmtId="168" fontId="38" fillId="6" borderId="0" xfId="2" applyNumberFormat="1" applyFont="1" applyFill="1"/>
    <xf numFmtId="169" fontId="38" fillId="6" borderId="0" xfId="2" applyNumberFormat="1" applyFont="1" applyFill="1"/>
    <xf numFmtId="170" fontId="38" fillId="6" borderId="2" xfId="2" applyNumberFormat="1" applyFont="1" applyFill="1" applyBorder="1"/>
    <xf numFmtId="49" fontId="38" fillId="6" borderId="0" xfId="2" applyNumberFormat="1" applyFont="1" applyFill="1" applyAlignment="1">
      <alignment horizontal="center"/>
    </xf>
    <xf numFmtId="0" fontId="38" fillId="0" borderId="0" xfId="2" applyFont="1"/>
    <xf numFmtId="49" fontId="38" fillId="0" borderId="0" xfId="2" applyNumberFormat="1" applyFont="1"/>
    <xf numFmtId="0" fontId="38" fillId="0" borderId="0" xfId="2" applyFont="1" applyAlignment="1">
      <alignment horizontal="right"/>
    </xf>
    <xf numFmtId="170" fontId="38" fillId="0" borderId="0" xfId="2" applyNumberFormat="1" applyFont="1" applyAlignment="1">
      <alignment horizontal="right"/>
    </xf>
    <xf numFmtId="0" fontId="34" fillId="0" borderId="78" xfId="2" applyFont="1" applyBorder="1"/>
    <xf numFmtId="167" fontId="37" fillId="0" borderId="79" xfId="2" applyNumberFormat="1" applyFont="1" applyBorder="1"/>
    <xf numFmtId="49" fontId="37" fillId="0" borderId="79" xfId="2" applyNumberFormat="1" applyFont="1" applyBorder="1"/>
    <xf numFmtId="2" fontId="37" fillId="0" borderId="79" xfId="2" applyNumberFormat="1" applyFont="1" applyBorder="1"/>
    <xf numFmtId="168" fontId="37" fillId="0" borderId="79" xfId="2" applyNumberFormat="1" applyFont="1" applyBorder="1"/>
    <xf numFmtId="169" fontId="37" fillId="0" borderId="79" xfId="2" applyNumberFormat="1" applyFont="1" applyBorder="1"/>
    <xf numFmtId="170" fontId="37" fillId="0" borderId="80" xfId="2" applyNumberFormat="1" applyFont="1" applyBorder="1"/>
    <xf numFmtId="49" fontId="37" fillId="0" borderId="79" xfId="2" applyNumberFormat="1" applyFont="1" applyBorder="1" applyAlignment="1">
      <alignment horizontal="center"/>
    </xf>
    <xf numFmtId="49" fontId="37" fillId="0" borderId="0" xfId="2" applyNumberFormat="1" applyFont="1"/>
    <xf numFmtId="0" fontId="38" fillId="6" borderId="3" xfId="2" applyFont="1" applyFill="1" applyBorder="1"/>
    <xf numFmtId="167" fontId="38" fillId="6" borderId="4" xfId="2" applyNumberFormat="1" applyFont="1" applyFill="1" applyBorder="1"/>
    <xf numFmtId="0" fontId="38" fillId="6" borderId="4" xfId="2" applyFont="1" applyFill="1" applyBorder="1"/>
    <xf numFmtId="2" fontId="38" fillId="6" borderId="4" xfId="2" applyNumberFormat="1" applyFont="1" applyFill="1" applyBorder="1"/>
    <xf numFmtId="168" fontId="38" fillId="6" borderId="4" xfId="2" applyNumberFormat="1" applyFont="1" applyFill="1" applyBorder="1"/>
    <xf numFmtId="169" fontId="38" fillId="6" borderId="4" xfId="2" applyNumberFormat="1" applyFont="1" applyFill="1" applyBorder="1"/>
    <xf numFmtId="170" fontId="38" fillId="6" borderId="5" xfId="2" applyNumberFormat="1" applyFont="1" applyFill="1" applyBorder="1"/>
    <xf numFmtId="0" fontId="38" fillId="6" borderId="0" xfId="2" applyFont="1" applyFill="1" applyAlignment="1">
      <alignment horizontal="center"/>
    </xf>
    <xf numFmtId="167" fontId="35" fillId="0" borderId="0" xfId="2" applyNumberFormat="1" applyFont="1"/>
    <xf numFmtId="2" fontId="35" fillId="0" borderId="0" xfId="2" applyNumberFormat="1" applyFont="1"/>
    <xf numFmtId="168" fontId="35" fillId="0" borderId="0" xfId="2" applyNumberFormat="1" applyFont="1"/>
    <xf numFmtId="169" fontId="35" fillId="0" borderId="0" xfId="2" applyNumberFormat="1" applyFont="1"/>
    <xf numFmtId="170" fontId="35" fillId="0" borderId="0" xfId="2" applyNumberFormat="1" applyFont="1"/>
    <xf numFmtId="0" fontId="35" fillId="0" borderId="0" xfId="2" applyFont="1" applyAlignment="1">
      <alignment horizontal="center"/>
    </xf>
    <xf numFmtId="171" fontId="37" fillId="0" borderId="0" xfId="2" applyNumberFormat="1" applyFont="1"/>
    <xf numFmtId="172" fontId="37" fillId="0" borderId="0" xfId="2" applyNumberFormat="1" applyFont="1"/>
    <xf numFmtId="0" fontId="36" fillId="6" borderId="20" xfId="2" applyFont="1" applyFill="1" applyBorder="1" applyAlignment="1">
      <alignment vertical="center"/>
    </xf>
    <xf numFmtId="0" fontId="36" fillId="6" borderId="81" xfId="2" applyFont="1" applyFill="1" applyBorder="1" applyAlignment="1">
      <alignment vertical="center"/>
    </xf>
    <xf numFmtId="2" fontId="36" fillId="6" borderId="81" xfId="2" applyNumberFormat="1" applyFont="1" applyFill="1" applyBorder="1" applyAlignment="1">
      <alignment vertical="center"/>
    </xf>
    <xf numFmtId="171" fontId="36" fillId="6" borderId="81" xfId="2" applyNumberFormat="1" applyFont="1" applyFill="1" applyBorder="1" applyAlignment="1">
      <alignment vertical="center"/>
    </xf>
    <xf numFmtId="172" fontId="36" fillId="6" borderId="82" xfId="2" applyNumberFormat="1" applyFont="1" applyFill="1" applyBorder="1" applyAlignment="1">
      <alignment vertical="center"/>
    </xf>
    <xf numFmtId="0" fontId="37" fillId="0" borderId="69" xfId="2" applyFont="1" applyBorder="1" applyAlignment="1">
      <alignment horizontal="right"/>
    </xf>
    <xf numFmtId="0" fontId="37" fillId="0" borderId="70" xfId="2" applyFont="1" applyBorder="1" applyAlignment="1">
      <alignment horizontal="right"/>
    </xf>
    <xf numFmtId="2" fontId="37" fillId="0" borderId="70" xfId="2" applyNumberFormat="1" applyFont="1" applyBorder="1" applyAlignment="1">
      <alignment horizontal="right"/>
    </xf>
    <xf numFmtId="171" fontId="37" fillId="0" borderId="70" xfId="2" applyNumberFormat="1" applyFont="1" applyBorder="1" applyAlignment="1">
      <alignment horizontal="right"/>
    </xf>
    <xf numFmtId="172" fontId="37" fillId="0" borderId="71" xfId="2" applyNumberFormat="1" applyFont="1" applyBorder="1" applyAlignment="1">
      <alignment horizontal="right"/>
    </xf>
    <xf numFmtId="0" fontId="37" fillId="0" borderId="72" xfId="2" applyFont="1" applyBorder="1"/>
    <xf numFmtId="49" fontId="37" fillId="0" borderId="83" xfId="2" applyNumberFormat="1" applyFont="1" applyBorder="1"/>
    <xf numFmtId="2" fontId="37" fillId="0" borderId="73" xfId="2" applyNumberFormat="1" applyFont="1" applyBorder="1"/>
    <xf numFmtId="171" fontId="37" fillId="0" borderId="73" xfId="2" applyNumberFormat="1" applyFont="1" applyBorder="1"/>
    <xf numFmtId="172" fontId="37" fillId="0" borderId="74" xfId="2" applyNumberFormat="1" applyFont="1" applyBorder="1"/>
    <xf numFmtId="172" fontId="35" fillId="0" borderId="0" xfId="2" applyNumberFormat="1" applyFont="1"/>
    <xf numFmtId="0" fontId="37" fillId="0" borderId="84" xfId="2" applyFont="1" applyBorder="1"/>
    <xf numFmtId="49" fontId="37" fillId="0" borderId="85" xfId="2" applyNumberFormat="1" applyFont="1" applyBorder="1"/>
    <xf numFmtId="2" fontId="37" fillId="0" borderId="86" xfId="2" applyNumberFormat="1" applyFont="1" applyBorder="1"/>
    <xf numFmtId="171" fontId="37" fillId="0" borderId="86" xfId="2" applyNumberFormat="1" applyFont="1" applyBorder="1"/>
    <xf numFmtId="172" fontId="37" fillId="0" borderId="87" xfId="2" applyNumberFormat="1" applyFont="1" applyBorder="1"/>
    <xf numFmtId="172" fontId="37" fillId="7" borderId="74" xfId="2" applyNumberFormat="1" applyFont="1" applyFill="1" applyBorder="1"/>
    <xf numFmtId="0" fontId="34" fillId="0" borderId="69" xfId="2" applyFont="1" applyBorder="1"/>
    <xf numFmtId="49" fontId="34" fillId="0" borderId="7" xfId="2" applyNumberFormat="1" applyFont="1" applyBorder="1"/>
    <xf numFmtId="2" fontId="34" fillId="0" borderId="70" xfId="2" applyNumberFormat="1" applyFont="1" applyBorder="1"/>
    <xf numFmtId="171" fontId="34" fillId="0" borderId="70" xfId="2" applyNumberFormat="1" applyFont="1" applyBorder="1"/>
    <xf numFmtId="172" fontId="34" fillId="0" borderId="88" xfId="2" applyNumberFormat="1" applyFont="1" applyBorder="1"/>
    <xf numFmtId="171" fontId="35" fillId="0" borderId="0" xfId="2" applyNumberFormat="1" applyFont="1"/>
    <xf numFmtId="0" fontId="5" fillId="2" borderId="0" xfId="0" applyFont="1" applyFill="1" applyAlignment="1">
      <alignment horizontal="left"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 fontId="13" fillId="0" borderId="10" xfId="0" applyNumberFormat="1" applyFont="1" applyBorder="1" applyAlignment="1">
      <alignment horizontal="right" vertical="center"/>
    </xf>
    <xf numFmtId="4" fontId="13" fillId="0" borderId="6" xfId="0" applyNumberFormat="1" applyFont="1" applyBorder="1" applyAlignment="1">
      <alignment horizontal="right" vertical="center"/>
    </xf>
    <xf numFmtId="4" fontId="13" fillId="0" borderId="18" xfId="0" applyNumberFormat="1" applyFont="1" applyBorder="1" applyAlignment="1">
      <alignment horizontal="right" vertical="center"/>
    </xf>
    <xf numFmtId="4" fontId="15" fillId="0" borderId="15" xfId="0" applyNumberFormat="1" applyFont="1" applyBorder="1" applyAlignment="1">
      <alignment horizontal="right" vertical="center" indent="1"/>
    </xf>
    <xf numFmtId="4" fontId="15" fillId="0" borderId="22" xfId="0" applyNumberFormat="1" applyFont="1" applyBorder="1" applyAlignment="1">
      <alignment horizontal="right" vertical="center" indent="1"/>
    </xf>
    <xf numFmtId="4" fontId="15" fillId="0" borderId="16" xfId="0" applyNumberFormat="1" applyFont="1" applyBorder="1" applyAlignment="1">
      <alignment horizontal="right" vertical="center" indent="1"/>
    </xf>
    <xf numFmtId="49" fontId="8"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10"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10"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0" fontId="10" fillId="4" borderId="0" xfId="0" applyFont="1" applyFill="1" applyAlignment="1" applyProtection="1">
      <alignment horizontal="left" vertical="center"/>
      <protection locked="0"/>
    </xf>
    <xf numFmtId="49" fontId="10" fillId="3" borderId="6" xfId="0" applyNumberFormat="1"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10" fillId="0" borderId="18" xfId="0" applyFont="1" applyBorder="1" applyAlignment="1">
      <alignment horizontal="left" vertical="center" wrapText="1"/>
    </xf>
    <xf numFmtId="0" fontId="0" fillId="0" borderId="18" xfId="0" applyBorder="1" applyAlignment="1">
      <alignment vertical="center" wrapText="1"/>
    </xf>
    <xf numFmtId="0" fontId="10" fillId="0" borderId="0" xfId="0" applyFont="1" applyAlignment="1">
      <alignment horizontal="left" vertical="center" wrapText="1"/>
    </xf>
    <xf numFmtId="0" fontId="0" fillId="0" borderId="0" xfId="0" applyAlignment="1">
      <alignment vertical="center" wrapText="1"/>
    </xf>
    <xf numFmtId="0" fontId="10"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3" fillId="0" borderId="15" xfId="0" applyNumberFormat="1" applyFont="1" applyBorder="1" applyAlignment="1">
      <alignment horizontal="right" vertical="center"/>
    </xf>
    <xf numFmtId="4" fontId="13" fillId="0" borderId="12" xfId="0" applyNumberFormat="1" applyFont="1" applyBorder="1" applyAlignment="1">
      <alignment horizontal="right" vertical="center"/>
    </xf>
    <xf numFmtId="4" fontId="13" fillId="0" borderId="15" xfId="0" applyNumberFormat="1" applyFont="1" applyBorder="1" applyAlignment="1">
      <alignment vertical="center"/>
    </xf>
    <xf numFmtId="4" fontId="13" fillId="0" borderId="12" xfId="0" applyNumberFormat="1" applyFont="1" applyBorder="1" applyAlignment="1">
      <alignment vertical="center"/>
    </xf>
    <xf numFmtId="4" fontId="13" fillId="0" borderId="16" xfId="0" applyNumberFormat="1" applyFont="1" applyBorder="1" applyAlignment="1">
      <alignment horizontal="right" vertical="center" indent="1"/>
    </xf>
    <xf numFmtId="4" fontId="14" fillId="3" borderId="7" xfId="0" applyNumberFormat="1" applyFont="1" applyFill="1" applyBorder="1" applyAlignment="1">
      <alignment horizontal="right" vertical="center"/>
    </xf>
    <xf numFmtId="2" fontId="14" fillId="3" borderId="7" xfId="0" applyNumberFormat="1" applyFont="1" applyFill="1" applyBorder="1" applyAlignment="1">
      <alignment horizontal="right"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6" xfId="0" applyFont="1" applyBorder="1" applyAlignment="1">
      <alignment horizontal="center" vertical="center"/>
    </xf>
    <xf numFmtId="0" fontId="0" fillId="0" borderId="6" xfId="0" applyBorder="1" applyAlignment="1">
      <alignment horizontal="center" vertical="center"/>
    </xf>
    <xf numFmtId="4" fontId="0" fillId="0" borderId="34" xfId="0" applyNumberFormat="1" applyBorder="1" applyAlignment="1">
      <alignment vertical="center" wrapText="1"/>
    </xf>
    <xf numFmtId="4" fontId="10" fillId="0" borderId="34" xfId="0" applyNumberFormat="1" applyFont="1" applyBorder="1" applyAlignment="1">
      <alignment vertical="center" wrapText="1"/>
    </xf>
    <xf numFmtId="4" fontId="0" fillId="3" borderId="36" xfId="0" applyNumberFormat="1" applyFill="1" applyBorder="1" applyAlignment="1">
      <alignment vertical="center"/>
    </xf>
    <xf numFmtId="4" fontId="0" fillId="3" borderId="37" xfId="0" applyNumberFormat="1" applyFill="1" applyBorder="1" applyAlignment="1">
      <alignment vertical="center"/>
    </xf>
    <xf numFmtId="4" fontId="0" fillId="3" borderId="38" xfId="0" applyNumberFormat="1" applyFill="1" applyBorder="1" applyAlignment="1">
      <alignment vertical="center"/>
    </xf>
    <xf numFmtId="49" fontId="9" fillId="0" borderId="33" xfId="0" applyNumberFormat="1" applyFont="1" applyBorder="1" applyAlignment="1">
      <alignment vertical="center" wrapText="1"/>
    </xf>
    <xf numFmtId="49" fontId="9" fillId="0" borderId="34" xfId="0" applyNumberFormat="1" applyFont="1" applyBorder="1" applyAlignment="1">
      <alignment vertical="center" wrapText="1"/>
    </xf>
    <xf numFmtId="0" fontId="8" fillId="0" borderId="0" xfId="0" applyFont="1" applyAlignment="1">
      <alignment horizontal="center" vertical="top"/>
    </xf>
    <xf numFmtId="0" fontId="8"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4" borderId="29"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40"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27"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28" xfId="0" applyFill="1" applyBorder="1" applyAlignment="1" applyProtection="1">
      <alignment vertical="top" wrapText="1"/>
      <protection locked="0"/>
    </xf>
    <xf numFmtId="0" fontId="8"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0" borderId="0" xfId="0" applyAlignment="1">
      <alignment vertical="top"/>
    </xf>
    <xf numFmtId="0" fontId="0" fillId="0" borderId="0" xfId="0" applyAlignment="1">
      <alignment horizontal="left" vertical="top" wrapText="1"/>
    </xf>
    <xf numFmtId="0" fontId="34" fillId="0" borderId="0" xfId="5" applyFont="1"/>
    <xf numFmtId="0" fontId="34" fillId="0" borderId="0" xfId="5" quotePrefix="1" applyFont="1"/>
    <xf numFmtId="0" fontId="34" fillId="0" borderId="0" xfId="5" applyFont="1" applyAlignment="1">
      <alignment horizontal="center"/>
    </xf>
    <xf numFmtId="0" fontId="35" fillId="0" borderId="0" xfId="5" applyFont="1"/>
    <xf numFmtId="0" fontId="35" fillId="0" borderId="0" xfId="5" applyFont="1" applyAlignment="1">
      <alignment horizontal="right"/>
    </xf>
    <xf numFmtId="0" fontId="36" fillId="6" borderId="0" xfId="5" applyFont="1" applyFill="1" applyAlignment="1">
      <alignment vertical="center"/>
    </xf>
    <xf numFmtId="0" fontId="36" fillId="6" borderId="0" xfId="5" applyFont="1" applyFill="1" applyAlignment="1">
      <alignment horizontal="center" vertical="center"/>
    </xf>
    <xf numFmtId="0" fontId="36" fillId="0" borderId="0" xfId="5" applyFont="1" applyAlignment="1">
      <alignment vertical="center"/>
    </xf>
    <xf numFmtId="0" fontId="36" fillId="0" borderId="0" xfId="5" applyFont="1" applyAlignment="1">
      <alignment horizontal="right" vertical="center"/>
    </xf>
    <xf numFmtId="0" fontId="35" fillId="0" borderId="69" xfId="5" applyFont="1" applyBorder="1"/>
    <xf numFmtId="167" fontId="35" fillId="0" borderId="70" xfId="5" applyNumberFormat="1" applyFont="1" applyBorder="1"/>
    <xf numFmtId="0" fontId="35" fillId="0" borderId="70" xfId="5" applyFont="1" applyBorder="1"/>
    <xf numFmtId="2" fontId="35" fillId="0" borderId="70" xfId="5" applyNumberFormat="1" applyFont="1" applyBorder="1"/>
    <xf numFmtId="168" fontId="35" fillId="0" borderId="70" xfId="5" applyNumberFormat="1" applyFont="1" applyBorder="1"/>
    <xf numFmtId="169" fontId="35" fillId="0" borderId="70" xfId="5" applyNumberFormat="1" applyFont="1" applyBorder="1"/>
    <xf numFmtId="170" fontId="35" fillId="0" borderId="71" xfId="5" applyNumberFormat="1" applyFont="1" applyBorder="1"/>
    <xf numFmtId="0" fontId="35" fillId="0" borderId="70" xfId="5" applyFont="1" applyBorder="1" applyAlignment="1">
      <alignment horizontal="center"/>
    </xf>
    <xf numFmtId="0" fontId="34" fillId="0" borderId="1" xfId="5" applyFont="1" applyBorder="1"/>
    <xf numFmtId="167" fontId="34" fillId="0" borderId="0" xfId="5" applyNumberFormat="1" applyFont="1"/>
    <xf numFmtId="2" fontId="34" fillId="0" borderId="0" xfId="5" applyNumberFormat="1" applyFont="1"/>
    <xf numFmtId="168" fontId="34" fillId="0" borderId="0" xfId="5" applyNumberFormat="1" applyFont="1"/>
    <xf numFmtId="169" fontId="34" fillId="0" borderId="0" xfId="5" applyNumberFormat="1" applyFont="1"/>
    <xf numFmtId="170" fontId="34" fillId="0" borderId="2" xfId="5" applyNumberFormat="1" applyFont="1" applyBorder="1"/>
    <xf numFmtId="0" fontId="34" fillId="0" borderId="0" xfId="5" applyFont="1" applyAlignment="1">
      <alignment horizontal="right"/>
    </xf>
    <xf numFmtId="0" fontId="35" fillId="0" borderId="72" xfId="5" applyFont="1" applyBorder="1"/>
    <xf numFmtId="167" fontId="35" fillId="0" borderId="73" xfId="5" applyNumberFormat="1" applyFont="1" applyBorder="1"/>
    <xf numFmtId="0" fontId="38" fillId="0" borderId="73" xfId="5" applyFont="1" applyBorder="1"/>
    <xf numFmtId="0" fontId="35" fillId="0" borderId="73" xfId="5" applyFont="1" applyBorder="1"/>
    <xf numFmtId="2" fontId="35" fillId="0" borderId="73" xfId="5" applyNumberFormat="1" applyFont="1" applyBorder="1"/>
    <xf numFmtId="168" fontId="35" fillId="0" borderId="73" xfId="5" applyNumberFormat="1" applyFont="1" applyBorder="1"/>
    <xf numFmtId="169" fontId="35" fillId="0" borderId="73" xfId="5" applyNumberFormat="1" applyFont="1" applyBorder="1"/>
    <xf numFmtId="170" fontId="35" fillId="0" borderId="74" xfId="5" applyNumberFormat="1" applyFont="1" applyBorder="1"/>
    <xf numFmtId="0" fontId="35" fillId="0" borderId="73" xfId="5" applyFont="1" applyBorder="1" applyAlignment="1">
      <alignment horizontal="center"/>
    </xf>
    <xf numFmtId="49" fontId="35" fillId="0" borderId="73" xfId="5" applyNumberFormat="1" applyFont="1" applyBorder="1"/>
    <xf numFmtId="49" fontId="35" fillId="0" borderId="73" xfId="5" applyNumberFormat="1" applyFont="1" applyBorder="1" applyAlignment="1">
      <alignment horizontal="center"/>
    </xf>
    <xf numFmtId="49" fontId="35" fillId="0" borderId="0" xfId="5" applyNumberFormat="1" applyFont="1"/>
    <xf numFmtId="49" fontId="38" fillId="0" borderId="73" xfId="5" applyNumberFormat="1" applyFont="1" applyBorder="1"/>
    <xf numFmtId="2" fontId="38" fillId="0" borderId="73" xfId="5" applyNumberFormat="1" applyFont="1" applyBorder="1"/>
    <xf numFmtId="0" fontId="38" fillId="6" borderId="1" xfId="5" applyFont="1" applyFill="1" applyBorder="1"/>
    <xf numFmtId="167" fontId="38" fillId="6" borderId="0" xfId="5" applyNumberFormat="1" applyFont="1" applyFill="1"/>
    <xf numFmtId="49" fontId="38" fillId="6" borderId="0" xfId="5" applyNumberFormat="1" applyFont="1" applyFill="1"/>
    <xf numFmtId="2" fontId="38" fillId="6" borderId="0" xfId="5" applyNumberFormat="1" applyFont="1" applyFill="1"/>
    <xf numFmtId="168" fontId="38" fillId="6" borderId="0" xfId="5" applyNumberFormat="1" applyFont="1" applyFill="1"/>
    <xf numFmtId="169" fontId="38" fillId="6" borderId="0" xfId="5" applyNumberFormat="1" applyFont="1" applyFill="1"/>
    <xf numFmtId="170" fontId="38" fillId="6" borderId="2" xfId="5" applyNumberFormat="1" applyFont="1" applyFill="1" applyBorder="1"/>
    <xf numFmtId="49" fontId="38" fillId="6" borderId="0" xfId="5" applyNumberFormat="1" applyFont="1" applyFill="1" applyAlignment="1">
      <alignment horizontal="center"/>
    </xf>
    <xf numFmtId="0" fontId="38" fillId="0" borderId="0" xfId="5" applyFont="1"/>
    <xf numFmtId="49" fontId="38" fillId="0" borderId="0" xfId="5" applyNumberFormat="1" applyFont="1"/>
    <xf numFmtId="0" fontId="38" fillId="0" borderId="0" xfId="5" applyFont="1" applyAlignment="1">
      <alignment horizontal="right"/>
    </xf>
    <xf numFmtId="170" fontId="38" fillId="0" borderId="0" xfId="5" applyNumberFormat="1" applyFont="1" applyAlignment="1">
      <alignment horizontal="right"/>
    </xf>
    <xf numFmtId="0" fontId="34" fillId="0" borderId="78" xfId="5" applyFont="1" applyBorder="1"/>
    <xf numFmtId="167" fontId="34" fillId="0" borderId="79" xfId="5" applyNumberFormat="1" applyFont="1" applyBorder="1"/>
    <xf numFmtId="49" fontId="34" fillId="0" borderId="79" xfId="5" applyNumberFormat="1" applyFont="1" applyBorder="1"/>
    <xf numFmtId="2" fontId="34" fillId="0" borderId="79" xfId="5" applyNumberFormat="1" applyFont="1" applyBorder="1"/>
    <xf numFmtId="168" fontId="34" fillId="0" borderId="79" xfId="5" applyNumberFormat="1" applyFont="1" applyBorder="1"/>
    <xf numFmtId="169" fontId="34" fillId="0" borderId="79" xfId="5" applyNumberFormat="1" applyFont="1" applyBorder="1"/>
    <xf numFmtId="170" fontId="34" fillId="0" borderId="80" xfId="5" applyNumberFormat="1" applyFont="1" applyBorder="1"/>
    <xf numFmtId="49" fontId="34" fillId="0" borderId="79" xfId="5" applyNumberFormat="1" applyFont="1" applyBorder="1" applyAlignment="1">
      <alignment horizontal="center"/>
    </xf>
    <xf numFmtId="49" fontId="34" fillId="0" borderId="0" xfId="5" applyNumberFormat="1" applyFont="1"/>
    <xf numFmtId="0" fontId="38" fillId="6" borderId="0" xfId="5" applyFont="1" applyFill="1"/>
    <xf numFmtId="0" fontId="38" fillId="6" borderId="0" xfId="5" applyFont="1" applyFill="1" applyAlignment="1">
      <alignment horizontal="center"/>
    </xf>
    <xf numFmtId="0" fontId="34" fillId="0" borderId="79" xfId="5" applyFont="1" applyBorder="1"/>
    <xf numFmtId="0" fontId="34" fillId="0" borderId="79" xfId="5" applyFont="1" applyBorder="1" applyAlignment="1">
      <alignment horizontal="center"/>
    </xf>
    <xf numFmtId="168" fontId="35" fillId="0" borderId="0" xfId="5" applyNumberFormat="1" applyFont="1" applyAlignment="1">
      <alignment horizontal="right"/>
    </xf>
    <xf numFmtId="0" fontId="35" fillId="0" borderId="75" xfId="5" applyFont="1" applyBorder="1"/>
    <xf numFmtId="167" fontId="35" fillId="0" borderId="76" xfId="5" applyNumberFormat="1" applyFont="1" applyBorder="1"/>
    <xf numFmtId="49" fontId="35" fillId="0" borderId="76" xfId="5" applyNumberFormat="1" applyFont="1" applyBorder="1"/>
    <xf numFmtId="2" fontId="35" fillId="0" borderId="76" xfId="5" applyNumberFormat="1" applyFont="1" applyBorder="1"/>
    <xf numFmtId="168" fontId="35" fillId="0" borderId="76" xfId="5" applyNumberFormat="1" applyFont="1" applyBorder="1"/>
    <xf numFmtId="169" fontId="35" fillId="0" borderId="76" xfId="5" applyNumberFormat="1" applyFont="1" applyBorder="1"/>
    <xf numFmtId="170" fontId="35" fillId="0" borderId="77" xfId="5" applyNumberFormat="1" applyFont="1" applyBorder="1"/>
    <xf numFmtId="49" fontId="35" fillId="0" borderId="76" xfId="5" applyNumberFormat="1" applyFont="1" applyBorder="1" applyAlignment="1">
      <alignment horizontal="center"/>
    </xf>
    <xf numFmtId="0" fontId="38" fillId="6" borderId="3" xfId="5" applyFont="1" applyFill="1" applyBorder="1"/>
    <xf numFmtId="167" fontId="38" fillId="6" borderId="4" xfId="5" applyNumberFormat="1" applyFont="1" applyFill="1" applyBorder="1"/>
    <xf numFmtId="0" fontId="38" fillId="6" borderId="4" xfId="5" applyFont="1" applyFill="1" applyBorder="1"/>
    <xf numFmtId="2" fontId="38" fillId="6" borderId="4" xfId="5" applyNumberFormat="1" applyFont="1" applyFill="1" applyBorder="1"/>
    <xf numFmtId="168" fontId="38" fillId="6" borderId="4" xfId="5" applyNumberFormat="1" applyFont="1" applyFill="1" applyBorder="1"/>
    <xf numFmtId="169" fontId="38" fillId="6" borderId="4" xfId="5" applyNumberFormat="1" applyFont="1" applyFill="1" applyBorder="1"/>
    <xf numFmtId="170" fontId="38" fillId="6" borderId="5" xfId="5" applyNumberFormat="1" applyFont="1" applyFill="1" applyBorder="1"/>
    <xf numFmtId="167" fontId="35" fillId="0" borderId="0" xfId="5" applyNumberFormat="1" applyFont="1"/>
    <xf numFmtId="2" fontId="35" fillId="0" borderId="0" xfId="5" applyNumberFormat="1" applyFont="1"/>
    <xf numFmtId="168" fontId="35" fillId="0" borderId="0" xfId="5" applyNumberFormat="1" applyFont="1"/>
    <xf numFmtId="169" fontId="35" fillId="0" borderId="0" xfId="5" applyNumberFormat="1" applyFont="1"/>
    <xf numFmtId="170" fontId="35" fillId="0" borderId="0" xfId="5" applyNumberFormat="1" applyFont="1"/>
    <xf numFmtId="0" fontId="35" fillId="0" borderId="0" xfId="5" applyFont="1" applyAlignment="1">
      <alignment horizontal="center"/>
    </xf>
    <xf numFmtId="0" fontId="37" fillId="0" borderId="0" xfId="5" applyFont="1"/>
    <xf numFmtId="2" fontId="37" fillId="0" borderId="0" xfId="5" applyNumberFormat="1" applyFont="1"/>
    <xf numFmtId="171" fontId="37" fillId="0" borderId="0" xfId="5" applyNumberFormat="1" applyFont="1"/>
    <xf numFmtId="172" fontId="37" fillId="0" borderId="0" xfId="5" applyNumberFormat="1" applyFont="1"/>
    <xf numFmtId="0" fontId="36" fillId="6" borderId="20" xfId="5" applyFont="1" applyFill="1" applyBorder="1" applyAlignment="1">
      <alignment vertical="center"/>
    </xf>
    <xf numFmtId="0" fontId="36" fillId="6" borderId="81" xfId="5" applyFont="1" applyFill="1" applyBorder="1" applyAlignment="1">
      <alignment vertical="center"/>
    </xf>
    <xf numFmtId="2" fontId="36" fillId="6" borderId="81" xfId="5" applyNumberFormat="1" applyFont="1" applyFill="1" applyBorder="1" applyAlignment="1">
      <alignment vertical="center"/>
    </xf>
    <xf numFmtId="171" fontId="36" fillId="6" borderId="81" xfId="5" applyNumberFormat="1" applyFont="1" applyFill="1" applyBorder="1" applyAlignment="1">
      <alignment vertical="center"/>
    </xf>
    <xf numFmtId="172" fontId="36" fillId="6" borderId="82" xfId="5" applyNumberFormat="1" applyFont="1" applyFill="1" applyBorder="1" applyAlignment="1">
      <alignment vertical="center"/>
    </xf>
    <xf numFmtId="0" fontId="37" fillId="0" borderId="69" xfId="5" applyFont="1" applyBorder="1" applyAlignment="1">
      <alignment horizontal="right"/>
    </xf>
    <xf numFmtId="0" fontId="37" fillId="0" borderId="70" xfId="5" applyFont="1" applyBorder="1" applyAlignment="1">
      <alignment horizontal="right"/>
    </xf>
    <xf numFmtId="2" fontId="37" fillId="0" borderId="70" xfId="5" applyNumberFormat="1" applyFont="1" applyBorder="1" applyAlignment="1">
      <alignment horizontal="right"/>
    </xf>
    <xf numFmtId="171" fontId="37" fillId="0" borderId="70" xfId="5" applyNumberFormat="1" applyFont="1" applyBorder="1" applyAlignment="1">
      <alignment horizontal="right"/>
    </xf>
    <xf numFmtId="172" fontId="37" fillId="0" borderId="71" xfId="5" applyNumberFormat="1" applyFont="1" applyBorder="1" applyAlignment="1">
      <alignment horizontal="right"/>
    </xf>
    <xf numFmtId="0" fontId="37" fillId="0" borderId="72" xfId="5" applyFont="1" applyBorder="1"/>
    <xf numFmtId="49" fontId="37" fillId="0" borderId="83" xfId="5" applyNumberFormat="1" applyFont="1" applyBorder="1"/>
    <xf numFmtId="2" fontId="37" fillId="0" borderId="73" xfId="5" applyNumberFormat="1" applyFont="1" applyBorder="1"/>
    <xf numFmtId="171" fontId="37" fillId="0" borderId="73" xfId="5" applyNumberFormat="1" applyFont="1" applyBorder="1"/>
    <xf numFmtId="172" fontId="37" fillId="0" borderId="74" xfId="5" applyNumberFormat="1" applyFont="1" applyBorder="1"/>
    <xf numFmtId="172" fontId="35" fillId="0" borderId="0" xfId="5" applyNumberFormat="1" applyFont="1"/>
    <xf numFmtId="0" fontId="37" fillId="0" borderId="84" xfId="5" applyFont="1" applyBorder="1"/>
    <xf numFmtId="49" fontId="37" fillId="0" borderId="85" xfId="5" applyNumberFormat="1" applyFont="1" applyBorder="1"/>
    <xf numFmtId="2" fontId="37" fillId="0" borderId="86" xfId="5" applyNumberFormat="1" applyFont="1" applyBorder="1"/>
    <xf numFmtId="171" fontId="37" fillId="0" borderId="86" xfId="5" applyNumberFormat="1" applyFont="1" applyBorder="1"/>
    <xf numFmtId="172" fontId="37" fillId="0" borderId="87" xfId="5" applyNumberFormat="1" applyFont="1" applyBorder="1"/>
    <xf numFmtId="0" fontId="34" fillId="0" borderId="69" xfId="5" applyFont="1" applyBorder="1"/>
    <xf numFmtId="49" fontId="34" fillId="0" borderId="7" xfId="5" applyNumberFormat="1" applyFont="1" applyBorder="1"/>
    <xf numFmtId="2" fontId="34" fillId="0" borderId="70" xfId="5" applyNumberFormat="1" applyFont="1" applyBorder="1"/>
    <xf numFmtId="171" fontId="34" fillId="0" borderId="70" xfId="5" applyNumberFormat="1" applyFont="1" applyBorder="1"/>
    <xf numFmtId="172" fontId="34" fillId="0" borderId="88" xfId="5" applyNumberFormat="1" applyFont="1" applyBorder="1"/>
    <xf numFmtId="171" fontId="35" fillId="0" borderId="0" xfId="5" applyNumberFormat="1" applyFont="1"/>
    <xf numFmtId="0" fontId="39" fillId="0" borderId="72" xfId="5" applyFont="1" applyBorder="1"/>
    <xf numFmtId="0" fontId="35" fillId="0" borderId="89" xfId="5" applyFont="1" applyBorder="1"/>
    <xf numFmtId="167" fontId="35" fillId="0" borderId="90" xfId="5" applyNumberFormat="1" applyFont="1" applyBorder="1"/>
    <xf numFmtId="49" fontId="35" fillId="0" borderId="90" xfId="5" applyNumberFormat="1" applyFont="1" applyBorder="1"/>
    <xf numFmtId="2" fontId="35" fillId="0" borderId="90" xfId="5" applyNumberFormat="1" applyFont="1" applyBorder="1"/>
    <xf numFmtId="169" fontId="35" fillId="0" borderId="90" xfId="5" applyNumberFormat="1" applyFont="1" applyBorder="1"/>
    <xf numFmtId="170" fontId="35" fillId="0" borderId="91" xfId="5" applyNumberFormat="1" applyFont="1" applyBorder="1"/>
    <xf numFmtId="49" fontId="35" fillId="0" borderId="90" xfId="5" applyNumberFormat="1" applyFont="1" applyBorder="1" applyAlignment="1">
      <alignment horizontal="center"/>
    </xf>
    <xf numFmtId="168" fontId="35" fillId="0" borderId="90" xfId="5" applyNumberFormat="1" applyFont="1" applyBorder="1"/>
    <xf numFmtId="0" fontId="39" fillId="0" borderId="89" xfId="5" applyFont="1" applyBorder="1"/>
    <xf numFmtId="49" fontId="38" fillId="0" borderId="76" xfId="5" applyNumberFormat="1" applyFont="1" applyBorder="1"/>
    <xf numFmtId="2" fontId="38" fillId="0" borderId="76" xfId="5" applyNumberFormat="1" applyFont="1" applyBorder="1"/>
    <xf numFmtId="0" fontId="40" fillId="0" borderId="72" xfId="5" applyFont="1" applyBorder="1"/>
    <xf numFmtId="167" fontId="40" fillId="0" borderId="73" xfId="5" applyNumberFormat="1" applyFont="1" applyBorder="1"/>
    <xf numFmtId="49" fontId="40" fillId="0" borderId="73" xfId="5" applyNumberFormat="1" applyFont="1" applyBorder="1"/>
    <xf numFmtId="2" fontId="40" fillId="0" borderId="73" xfId="5" applyNumberFormat="1" applyFont="1" applyBorder="1"/>
    <xf numFmtId="168" fontId="40" fillId="0" borderId="73" xfId="5" applyNumberFormat="1" applyFont="1" applyBorder="1"/>
    <xf numFmtId="169" fontId="40" fillId="0" borderId="73" xfId="5" applyNumberFormat="1" applyFont="1" applyBorder="1"/>
    <xf numFmtId="170" fontId="40" fillId="0" borderId="74" xfId="5" applyNumberFormat="1" applyFont="1" applyBorder="1"/>
    <xf numFmtId="49" fontId="40" fillId="0" borderId="73" xfId="5" applyNumberFormat="1" applyFont="1" applyBorder="1" applyAlignment="1">
      <alignment horizontal="center"/>
    </xf>
    <xf numFmtId="0" fontId="40" fillId="0" borderId="0" xfId="5" applyFont="1"/>
    <xf numFmtId="49" fontId="40" fillId="0" borderId="0" xfId="5" applyNumberFormat="1" applyFont="1"/>
    <xf numFmtId="0" fontId="40" fillId="0" borderId="0" xfId="5" applyFont="1" applyAlignment="1">
      <alignment horizontal="right"/>
    </xf>
    <xf numFmtId="0" fontId="41" fillId="0" borderId="0" xfId="5" applyFont="1"/>
    <xf numFmtId="167" fontId="42" fillId="0" borderId="0" xfId="5" applyNumberFormat="1" applyFont="1"/>
    <xf numFmtId="0" fontId="42" fillId="0" borderId="0" xfId="5" applyFont="1"/>
    <xf numFmtId="2" fontId="42" fillId="0" borderId="0" xfId="5" applyNumberFormat="1" applyFont="1"/>
    <xf numFmtId="168" fontId="42" fillId="0" borderId="0" xfId="5" applyNumberFormat="1" applyFont="1"/>
    <xf numFmtId="169" fontId="42" fillId="0" borderId="0" xfId="5" applyNumberFormat="1" applyFont="1"/>
    <xf numFmtId="170" fontId="42" fillId="0" borderId="0" xfId="5" applyNumberFormat="1" applyFont="1"/>
    <xf numFmtId="0" fontId="42" fillId="0" borderId="0" xfId="5" applyFont="1" applyAlignment="1">
      <alignment horizontal="center"/>
    </xf>
    <xf numFmtId="0" fontId="42" fillId="0" borderId="0" xfId="5" applyFont="1" applyAlignment="1">
      <alignment horizontal="right"/>
    </xf>
    <xf numFmtId="0" fontId="43" fillId="0" borderId="0" xfId="5" applyFont="1" applyAlignment="1">
      <alignment vertical="center"/>
    </xf>
    <xf numFmtId="0" fontId="43" fillId="0" borderId="0" xfId="5" applyFont="1"/>
    <xf numFmtId="167" fontId="37" fillId="0" borderId="0" xfId="5" applyNumberFormat="1" applyFont="1"/>
    <xf numFmtId="168" fontId="37" fillId="0" borderId="0" xfId="5" applyNumberFormat="1" applyFont="1"/>
    <xf numFmtId="169" fontId="37" fillId="0" borderId="0" xfId="5" applyNumberFormat="1" applyFont="1"/>
    <xf numFmtId="170" fontId="37" fillId="0" borderId="2" xfId="5" applyNumberFormat="1" applyFont="1" applyBorder="1"/>
    <xf numFmtId="0" fontId="37" fillId="0" borderId="0" xfId="5" applyFont="1" applyAlignment="1">
      <alignment horizontal="center"/>
    </xf>
    <xf numFmtId="0" fontId="37" fillId="0" borderId="0" xfId="5" applyFont="1" applyAlignment="1">
      <alignment horizontal="right"/>
    </xf>
    <xf numFmtId="2" fontId="35" fillId="7" borderId="73" xfId="5" applyNumberFormat="1" applyFont="1" applyFill="1" applyBorder="1"/>
    <xf numFmtId="169" fontId="35" fillId="7" borderId="73" xfId="5" applyNumberFormat="1" applyFont="1" applyFill="1" applyBorder="1"/>
    <xf numFmtId="2" fontId="35" fillId="7" borderId="76" xfId="5" applyNumberFormat="1" applyFont="1" applyFill="1" applyBorder="1"/>
    <xf numFmtId="167" fontId="37" fillId="0" borderId="79" xfId="5" applyNumberFormat="1" applyFont="1" applyBorder="1"/>
    <xf numFmtId="49" fontId="37" fillId="0" borderId="79" xfId="5" applyNumberFormat="1" applyFont="1" applyBorder="1"/>
    <xf numFmtId="2" fontId="37" fillId="0" borderId="79" xfId="5" applyNumberFormat="1" applyFont="1" applyBorder="1"/>
    <xf numFmtId="168" fontId="37" fillId="0" borderId="79" xfId="5" applyNumberFormat="1" applyFont="1" applyBorder="1"/>
    <xf numFmtId="169" fontId="37" fillId="0" borderId="79" xfId="5" applyNumberFormat="1" applyFont="1" applyBorder="1"/>
    <xf numFmtId="170" fontId="37" fillId="0" borderId="80" xfId="5" applyNumberFormat="1" applyFont="1" applyBorder="1"/>
    <xf numFmtId="49" fontId="37" fillId="0" borderId="79" xfId="5" applyNumberFormat="1" applyFont="1" applyBorder="1" applyAlignment="1">
      <alignment horizontal="center"/>
    </xf>
    <xf numFmtId="49" fontId="37" fillId="0" borderId="0" xfId="5" applyNumberFormat="1" applyFont="1"/>
    <xf numFmtId="0" fontId="35" fillId="0" borderId="76" xfId="5" applyFont="1" applyBorder="1"/>
    <xf numFmtId="0" fontId="35" fillId="0" borderId="76" xfId="5" applyFont="1" applyBorder="1" applyAlignment="1">
      <alignment horizontal="center"/>
    </xf>
    <xf numFmtId="172" fontId="37" fillId="7" borderId="74" xfId="5" applyNumberFormat="1" applyFont="1" applyFill="1" applyBorder="1"/>
    <xf numFmtId="49" fontId="45" fillId="0" borderId="92" xfId="6" applyNumberFormat="1" applyFont="1" applyBorder="1" applyAlignment="1">
      <alignment horizontal="center" vertical="center" wrapText="1"/>
    </xf>
    <xf numFmtId="49" fontId="46" fillId="0" borderId="92" xfId="6" applyNumberFormat="1" applyFont="1" applyBorder="1" applyAlignment="1">
      <alignment horizontal="center" vertical="center" wrapText="1"/>
    </xf>
    <xf numFmtId="49" fontId="45" fillId="0" borderId="93" xfId="6" applyNumberFormat="1" applyFont="1" applyBorder="1" applyAlignment="1">
      <alignment horizontal="center" vertical="center" wrapText="1"/>
    </xf>
    <xf numFmtId="0" fontId="44" fillId="0" borderId="0" xfId="6" applyAlignment="1">
      <alignment vertical="center"/>
    </xf>
    <xf numFmtId="49" fontId="45" fillId="0" borderId="94" xfId="6" applyNumberFormat="1" applyFont="1" applyBorder="1" applyAlignment="1">
      <alignment horizontal="center" vertical="center" wrapText="1"/>
    </xf>
    <xf numFmtId="0" fontId="47" fillId="0" borderId="0" xfId="6" applyFont="1" applyAlignment="1">
      <alignment vertical="center"/>
    </xf>
    <xf numFmtId="49" fontId="48" fillId="0" borderId="0" xfId="6" applyNumberFormat="1" applyFont="1" applyAlignment="1">
      <alignment horizontal="center" vertical="center"/>
    </xf>
    <xf numFmtId="49" fontId="48" fillId="0" borderId="0" xfId="6" applyNumberFormat="1" applyFont="1" applyAlignment="1">
      <alignment vertical="center"/>
    </xf>
    <xf numFmtId="49" fontId="45" fillId="0" borderId="0" xfId="6" applyNumberFormat="1" applyFont="1" applyAlignment="1">
      <alignment vertical="center" wrapText="1"/>
    </xf>
    <xf numFmtId="49" fontId="46" fillId="0" borderId="0" xfId="6" applyNumberFormat="1" applyFont="1" applyAlignment="1">
      <alignment horizontal="center" vertical="center" wrapText="1"/>
    </xf>
    <xf numFmtId="0" fontId="49" fillId="0" borderId="0" xfId="6" applyFont="1" applyAlignment="1">
      <alignment vertical="center"/>
    </xf>
    <xf numFmtId="49" fontId="50" fillId="0" borderId="0" xfId="6" applyNumberFormat="1" applyFont="1" applyAlignment="1">
      <alignment horizontal="center" vertical="center"/>
    </xf>
    <xf numFmtId="49" fontId="51" fillId="0" borderId="0" xfId="6" applyNumberFormat="1" applyFont="1" applyAlignment="1">
      <alignment vertical="center"/>
    </xf>
    <xf numFmtId="49" fontId="50" fillId="0" borderId="0" xfId="6" applyNumberFormat="1" applyFont="1" applyAlignment="1">
      <alignment vertical="center"/>
    </xf>
    <xf numFmtId="173" fontId="50" fillId="0" borderId="0" xfId="6" applyNumberFormat="1" applyFont="1" applyAlignment="1">
      <alignment horizontal="center" vertical="center" wrapText="1"/>
    </xf>
    <xf numFmtId="166" fontId="50" fillId="0" borderId="0" xfId="6" applyNumberFormat="1" applyFont="1" applyAlignment="1">
      <alignment vertical="center"/>
    </xf>
    <xf numFmtId="49" fontId="52" fillId="0" borderId="0" xfId="6" applyNumberFormat="1" applyFont="1" applyAlignment="1">
      <alignment horizontal="left" vertical="center"/>
    </xf>
    <xf numFmtId="49" fontId="52" fillId="0" borderId="0" xfId="6" applyNumberFormat="1" applyFont="1" applyAlignment="1">
      <alignment horizontal="left" vertical="center" wrapText="1"/>
    </xf>
    <xf numFmtId="49" fontId="44" fillId="0" borderId="0" xfId="6" applyNumberFormat="1" applyAlignment="1">
      <alignment vertical="center"/>
    </xf>
    <xf numFmtId="49" fontId="44" fillId="0" borderId="0" xfId="6" applyNumberFormat="1" applyAlignment="1">
      <alignment horizontal="center" vertical="center"/>
    </xf>
    <xf numFmtId="173" fontId="53" fillId="0" borderId="0" xfId="6" applyNumberFormat="1" applyFont="1" applyAlignment="1">
      <alignment horizontal="right" vertical="center"/>
    </xf>
    <xf numFmtId="173" fontId="54" fillId="0" borderId="0" xfId="6" applyNumberFormat="1" applyFont="1" applyAlignment="1">
      <alignment horizontal="right" vertical="center"/>
    </xf>
    <xf numFmtId="49" fontId="55" fillId="0" borderId="0" xfId="6" applyNumberFormat="1" applyFont="1" applyAlignment="1">
      <alignment horizontal="center" vertical="center"/>
    </xf>
    <xf numFmtId="49" fontId="55" fillId="0" borderId="0" xfId="6" applyNumberFormat="1" applyFont="1" applyAlignment="1">
      <alignment horizontal="left" vertical="center" wrapText="1"/>
    </xf>
    <xf numFmtId="49" fontId="55" fillId="0" borderId="0" xfId="6" applyNumberFormat="1" applyFont="1" applyAlignment="1">
      <alignment vertical="center"/>
    </xf>
    <xf numFmtId="49" fontId="55" fillId="0" borderId="95" xfId="6" applyNumberFormat="1" applyFont="1" applyBorder="1" applyAlignment="1">
      <alignment horizontal="left" vertical="center"/>
    </xf>
    <xf numFmtId="49" fontId="56" fillId="0" borderId="96" xfId="6" applyNumberFormat="1" applyFont="1" applyBorder="1" applyAlignment="1">
      <alignment vertical="center" wrapText="1"/>
    </xf>
    <xf numFmtId="0" fontId="56" fillId="0" borderId="96" xfId="6" applyFont="1" applyBorder="1" applyAlignment="1">
      <alignment vertical="center"/>
    </xf>
    <xf numFmtId="49" fontId="56" fillId="0" borderId="92" xfId="6" applyNumberFormat="1" applyFont="1" applyBorder="1" applyAlignment="1">
      <alignment horizontal="center" vertical="center"/>
    </xf>
    <xf numFmtId="3" fontId="53" fillId="0" borderId="97" xfId="6" applyNumberFormat="1" applyFont="1" applyBorder="1" applyAlignment="1">
      <alignment horizontal="right" vertical="center" indent="1"/>
    </xf>
    <xf numFmtId="0" fontId="56" fillId="0" borderId="96" xfId="6" applyFont="1" applyBorder="1" applyAlignment="1">
      <alignment vertical="center" wrapText="1"/>
    </xf>
    <xf numFmtId="49" fontId="56" fillId="0" borderId="93" xfId="6" applyNumberFormat="1" applyFont="1" applyBorder="1" applyAlignment="1">
      <alignment horizontal="center" vertical="center"/>
    </xf>
    <xf numFmtId="49" fontId="56" fillId="0" borderId="96" xfId="6" applyNumberFormat="1" applyFont="1" applyBorder="1" applyAlignment="1">
      <alignment horizontal="center" vertical="center"/>
    </xf>
    <xf numFmtId="49" fontId="55" fillId="0" borderId="96" xfId="6" applyNumberFormat="1" applyFont="1" applyBorder="1" applyAlignment="1">
      <alignment horizontal="left" vertical="center"/>
    </xf>
    <xf numFmtId="49" fontId="55" fillId="0" borderId="96" xfId="6" applyNumberFormat="1" applyFont="1" applyBorder="1" applyAlignment="1">
      <alignment horizontal="left" vertical="top" wrapText="1"/>
    </xf>
    <xf numFmtId="49" fontId="56" fillId="0" borderId="96" xfId="6" applyNumberFormat="1" applyFont="1" applyBorder="1" applyAlignment="1">
      <alignment vertical="center"/>
    </xf>
    <xf numFmtId="49" fontId="55" fillId="0" borderId="92" xfId="6" applyNumberFormat="1" applyFont="1" applyBorder="1" applyAlignment="1">
      <alignment horizontal="left" vertical="top" wrapText="1"/>
    </xf>
    <xf numFmtId="49" fontId="56" fillId="0" borderId="92" xfId="6" applyNumberFormat="1" applyFont="1" applyBorder="1" applyAlignment="1">
      <alignment horizontal="left" vertical="center"/>
    </xf>
    <xf numFmtId="49" fontId="55" fillId="0" borderId="92" xfId="6" applyNumberFormat="1" applyFont="1" applyBorder="1" applyAlignment="1">
      <alignment horizontal="left" vertical="center" wrapText="1"/>
    </xf>
    <xf numFmtId="49" fontId="55" fillId="0" borderId="96" xfId="6" applyNumberFormat="1" applyFont="1" applyBorder="1" applyAlignment="1">
      <alignment horizontal="left" vertical="center" wrapText="1"/>
    </xf>
    <xf numFmtId="49" fontId="55" fillId="0" borderId="0" xfId="6" applyNumberFormat="1" applyFont="1" applyAlignment="1">
      <alignment vertical="center" wrapText="1"/>
    </xf>
    <xf numFmtId="173" fontId="53" fillId="0" borderId="0" xfId="6" applyNumberFormat="1" applyFont="1" applyAlignment="1">
      <alignment horizontal="center" vertical="center" wrapText="1"/>
    </xf>
    <xf numFmtId="49" fontId="55" fillId="0" borderId="92" xfId="6" applyNumberFormat="1" applyFont="1" applyBorder="1" applyAlignment="1">
      <alignment horizontal="left" vertical="center"/>
    </xf>
    <xf numFmtId="49" fontId="56" fillId="0" borderId="92" xfId="6" applyNumberFormat="1" applyFont="1" applyBorder="1" applyAlignment="1">
      <alignment vertical="center"/>
    </xf>
    <xf numFmtId="173" fontId="53" fillId="0" borderId="92" xfId="6" applyNumberFormat="1" applyFont="1" applyBorder="1" applyAlignment="1">
      <alignment horizontal="right" vertical="center"/>
    </xf>
    <xf numFmtId="49" fontId="56" fillId="0" borderId="92" xfId="6" applyNumberFormat="1" applyFont="1" applyBorder="1" applyAlignment="1">
      <alignment horizontal="left" vertical="center" wrapText="1"/>
    </xf>
    <xf numFmtId="49" fontId="56" fillId="0" borderId="92" xfId="6" applyNumberFormat="1" applyFont="1" applyBorder="1" applyAlignment="1">
      <alignment vertical="center" wrapText="1"/>
    </xf>
    <xf numFmtId="49" fontId="55" fillId="0" borderId="92" xfId="6" applyNumberFormat="1" applyFont="1" applyBorder="1" applyAlignment="1">
      <alignment vertical="center" wrapText="1"/>
    </xf>
    <xf numFmtId="3" fontId="57" fillId="0" borderId="92" xfId="6" applyNumberFormat="1" applyFont="1" applyBorder="1" applyAlignment="1">
      <alignment horizontal="right" vertical="center" wrapText="1" indent="1"/>
    </xf>
    <xf numFmtId="0" fontId="56" fillId="0" borderId="0" xfId="6" applyFont="1" applyAlignment="1">
      <alignment vertical="center"/>
    </xf>
    <xf numFmtId="49" fontId="56" fillId="0" borderId="99" xfId="6" applyNumberFormat="1" applyFont="1" applyBorder="1" applyAlignment="1">
      <alignment horizontal="left" vertical="center" wrapText="1"/>
    </xf>
    <xf numFmtId="49" fontId="59" fillId="0" borderId="0" xfId="6" applyNumberFormat="1" applyFont="1" applyAlignment="1">
      <alignment horizontal="left" vertical="center"/>
    </xf>
    <xf numFmtId="49" fontId="59" fillId="0" borderId="0" xfId="6" applyNumberFormat="1" applyFont="1" applyAlignment="1">
      <alignment horizontal="left" vertical="center" wrapText="1"/>
    </xf>
    <xf numFmtId="49" fontId="56" fillId="0" borderId="0" xfId="6" applyNumberFormat="1" applyFont="1" applyAlignment="1">
      <alignment vertical="center"/>
    </xf>
    <xf numFmtId="49" fontId="56" fillId="0" borderId="0" xfId="6" applyNumberFormat="1" applyFont="1" applyAlignment="1">
      <alignment horizontal="center" vertical="center"/>
    </xf>
    <xf numFmtId="173" fontId="57" fillId="0" borderId="0" xfId="6" applyNumberFormat="1" applyFont="1" applyAlignment="1">
      <alignment horizontal="right" vertical="center"/>
    </xf>
    <xf numFmtId="173" fontId="58" fillId="0" borderId="0" xfId="6" applyNumberFormat="1" applyFont="1" applyAlignment="1">
      <alignment horizontal="right" vertical="center"/>
    </xf>
    <xf numFmtId="0" fontId="56" fillId="0" borderId="0" xfId="6" applyFont="1"/>
    <xf numFmtId="0" fontId="60" fillId="0" borderId="0" xfId="6" applyFont="1"/>
    <xf numFmtId="49" fontId="55" fillId="0" borderId="0" xfId="6" applyNumberFormat="1" applyFont="1" applyAlignment="1">
      <alignment horizontal="left" vertical="center"/>
    </xf>
    <xf numFmtId="49" fontId="56" fillId="0" borderId="0" xfId="6" applyNumberFormat="1" applyFont="1" applyAlignment="1">
      <alignment horizontal="left" vertical="center" wrapText="1"/>
    </xf>
    <xf numFmtId="49" fontId="56" fillId="0" borderId="0" xfId="6" applyNumberFormat="1" applyFont="1" applyAlignment="1">
      <alignment vertical="center" wrapText="1"/>
    </xf>
    <xf numFmtId="3" fontId="53" fillId="0" borderId="0" xfId="6" applyNumberFormat="1" applyFont="1" applyAlignment="1">
      <alignment horizontal="right" vertical="center" indent="1"/>
    </xf>
    <xf numFmtId="49" fontId="61" fillId="0" borderId="0" xfId="6" applyNumberFormat="1" applyFont="1" applyAlignment="1">
      <alignment horizontal="left" vertical="center" wrapText="1"/>
    </xf>
    <xf numFmtId="3" fontId="63" fillId="0" borderId="0" xfId="7" applyNumberFormat="1" applyFont="1"/>
    <xf numFmtId="3" fontId="63" fillId="0" borderId="0" xfId="7" applyNumberFormat="1" applyFont="1" applyAlignment="1">
      <alignment wrapText="1"/>
    </xf>
    <xf numFmtId="3" fontId="64" fillId="6" borderId="100" xfId="7" applyNumberFormat="1" applyFont="1" applyFill="1" applyBorder="1" applyAlignment="1">
      <alignment horizontal="center" wrapText="1"/>
    </xf>
    <xf numFmtId="0" fontId="65" fillId="0" borderId="0" xfId="8" applyAlignment="1">
      <alignment horizontal="center" wrapText="1"/>
    </xf>
    <xf numFmtId="3" fontId="64" fillId="6" borderId="0" xfId="7" applyNumberFormat="1" applyFont="1" applyFill="1" applyAlignment="1">
      <alignment horizontal="left" vertical="center" wrapText="1"/>
    </xf>
    <xf numFmtId="0" fontId="65" fillId="0" borderId="0" xfId="8" applyAlignment="1">
      <alignment horizontal="left" vertical="center" wrapText="1"/>
    </xf>
    <xf numFmtId="3" fontId="63" fillId="0" borderId="0" xfId="7" applyNumberFormat="1" applyFont="1" applyAlignment="1">
      <alignment vertical="center"/>
    </xf>
    <xf numFmtId="3" fontId="66" fillId="0" borderId="0" xfId="7" applyNumberFormat="1" applyFont="1" applyAlignment="1">
      <alignment horizontal="center" vertical="center" wrapText="1"/>
    </xf>
    <xf numFmtId="3" fontId="67" fillId="0" borderId="0" xfId="7" applyNumberFormat="1" applyFont="1" applyAlignment="1">
      <alignment horizontal="center" vertical="center" wrapText="1"/>
    </xf>
    <xf numFmtId="49" fontId="68" fillId="0" borderId="0" xfId="7" applyNumberFormat="1" applyFont="1"/>
    <xf numFmtId="0" fontId="66" fillId="0" borderId="0" xfId="7" applyFont="1" applyAlignment="1">
      <alignment horizontal="left" vertical="center" wrapText="1" shrinkToFit="1"/>
    </xf>
    <xf numFmtId="0" fontId="68" fillId="0" borderId="0" xfId="7" applyFont="1" applyAlignment="1">
      <alignment horizontal="right"/>
    </xf>
    <xf numFmtId="0" fontId="68" fillId="0" borderId="0" xfId="7" applyFont="1" applyAlignment="1">
      <alignment horizontal="left"/>
    </xf>
    <xf numFmtId="0" fontId="66" fillId="8" borderId="0" xfId="7" applyFont="1" applyFill="1" applyAlignment="1">
      <alignment horizontal="left" vertical="center" wrapText="1" shrinkToFit="1"/>
    </xf>
    <xf numFmtId="16" fontId="69" fillId="0" borderId="96" xfId="9" applyNumberFormat="1" applyFont="1" applyBorder="1"/>
    <xf numFmtId="0" fontId="69" fillId="0" borderId="96" xfId="9" applyFont="1" applyBorder="1" applyAlignment="1">
      <alignment wrapText="1"/>
    </xf>
    <xf numFmtId="49" fontId="70" fillId="0" borderId="96" xfId="9" applyNumberFormat="1" applyFont="1" applyBorder="1"/>
    <xf numFmtId="0" fontId="70" fillId="0" borderId="96" xfId="9" applyFont="1" applyBorder="1" applyAlignment="1">
      <alignment vertical="center" wrapText="1"/>
    </xf>
    <xf numFmtId="4" fontId="70" fillId="0" borderId="96" xfId="9" applyNumberFormat="1" applyFont="1" applyBorder="1"/>
    <xf numFmtId="0" fontId="70" fillId="0" borderId="96" xfId="9" applyFont="1" applyBorder="1"/>
    <xf numFmtId="0" fontId="70" fillId="0" borderId="96" xfId="9" applyFont="1" applyBorder="1" applyAlignment="1">
      <alignment wrapText="1"/>
    </xf>
    <xf numFmtId="0" fontId="70" fillId="9" borderId="96" xfId="9" applyFont="1" applyFill="1" applyBorder="1" applyAlignment="1">
      <alignment wrapText="1"/>
    </xf>
    <xf numFmtId="4" fontId="70" fillId="9" borderId="96" xfId="9" applyNumberFormat="1" applyFont="1" applyFill="1" applyBorder="1"/>
    <xf numFmtId="0" fontId="70" fillId="9" borderId="96" xfId="9" applyFont="1" applyFill="1" applyBorder="1"/>
    <xf numFmtId="16" fontId="70" fillId="0" borderId="96" xfId="9" applyNumberFormat="1" applyFont="1" applyBorder="1"/>
    <xf numFmtId="4" fontId="69" fillId="0" borderId="96" xfId="9" applyNumberFormat="1" applyFont="1" applyBorder="1"/>
    <xf numFmtId="0" fontId="69" fillId="0" borderId="96" xfId="9" applyFont="1" applyBorder="1"/>
    <xf numFmtId="0" fontId="72" fillId="0" borderId="96" xfId="8" applyFont="1" applyBorder="1" applyAlignment="1">
      <alignment vertical="center" wrapText="1"/>
    </xf>
    <xf numFmtId="0" fontId="68" fillId="0" borderId="0" xfId="7" applyFont="1" applyAlignment="1">
      <alignment horizontal="left" vertical="center" wrapText="1" shrinkToFit="1"/>
    </xf>
    <xf numFmtId="4" fontId="69" fillId="0" borderId="0" xfId="9" applyNumberFormat="1" applyFont="1"/>
    <xf numFmtId="3" fontId="68" fillId="0" borderId="0" xfId="7" applyNumberFormat="1" applyFont="1"/>
    <xf numFmtId="3" fontId="68" fillId="0" borderId="0" xfId="7" applyNumberFormat="1" applyFont="1" applyAlignment="1">
      <alignment wrapText="1"/>
    </xf>
    <xf numFmtId="0" fontId="73" fillId="10" borderId="47" xfId="5" applyFont="1" applyFill="1" applyBorder="1" applyAlignment="1">
      <alignment horizontal="center" vertical="center"/>
    </xf>
    <xf numFmtId="0" fontId="73" fillId="10" borderId="48" xfId="5" applyFont="1" applyFill="1" applyBorder="1" applyAlignment="1">
      <alignment horizontal="center" vertical="center"/>
    </xf>
    <xf numFmtId="0" fontId="73" fillId="10" borderId="49" xfId="5" applyFont="1" applyFill="1" applyBorder="1" applyAlignment="1">
      <alignment horizontal="center" vertical="center"/>
    </xf>
    <xf numFmtId="0" fontId="1" fillId="0" borderId="0" xfId="5" applyAlignment="1">
      <alignment horizontal="center" vertical="center"/>
    </xf>
    <xf numFmtId="0" fontId="1" fillId="0" borderId="0" xfId="5" applyAlignment="1">
      <alignment horizontal="left" vertical="center"/>
    </xf>
    <xf numFmtId="0" fontId="1" fillId="11" borderId="101" xfId="5" applyFill="1" applyBorder="1" applyAlignment="1">
      <alignment horizontal="center" vertical="center" wrapText="1"/>
    </xf>
    <xf numFmtId="0" fontId="1" fillId="11" borderId="102" xfId="5" applyFill="1" applyBorder="1" applyAlignment="1">
      <alignment horizontal="left" vertical="center" wrapText="1"/>
    </xf>
    <xf numFmtId="0" fontId="1" fillId="11" borderId="102" xfId="5" applyFill="1" applyBorder="1" applyAlignment="1">
      <alignment horizontal="center" vertical="center" wrapText="1"/>
    </xf>
    <xf numFmtId="0" fontId="1" fillId="11" borderId="103" xfId="5" applyFill="1" applyBorder="1" applyAlignment="1">
      <alignment horizontal="center" vertical="center" wrapText="1"/>
    </xf>
    <xf numFmtId="0" fontId="1" fillId="0" borderId="0" xfId="5" applyAlignment="1">
      <alignment horizontal="center" vertical="center" wrapText="1"/>
    </xf>
    <xf numFmtId="0" fontId="1" fillId="0" borderId="0" xfId="5" applyAlignment="1">
      <alignment horizontal="left" vertical="center" wrapText="1"/>
    </xf>
    <xf numFmtId="0" fontId="1" fillId="0" borderId="53" xfId="5" applyBorder="1" applyAlignment="1">
      <alignment horizontal="center" vertical="center"/>
    </xf>
    <xf numFmtId="0" fontId="74" fillId="0" borderId="64" xfId="5" applyFont="1" applyBorder="1" applyAlignment="1">
      <alignment horizontal="left" vertical="center" wrapText="1"/>
    </xf>
    <xf numFmtId="0" fontId="1" fillId="0" borderId="64" xfId="5" applyBorder="1" applyAlignment="1">
      <alignment horizontal="left" vertical="center" wrapText="1"/>
    </xf>
    <xf numFmtId="0" fontId="74" fillId="0" borderId="64" xfId="5" applyFont="1" applyBorder="1" applyAlignment="1">
      <alignment horizontal="center" vertical="center"/>
    </xf>
    <xf numFmtId="0" fontId="1" fillId="0" borderId="64" xfId="5" applyBorder="1" applyAlignment="1">
      <alignment horizontal="center" vertical="center"/>
    </xf>
    <xf numFmtId="0" fontId="1" fillId="0" borderId="65" xfId="5" applyBorder="1" applyAlignment="1">
      <alignment horizontal="center" vertical="center"/>
    </xf>
    <xf numFmtId="0" fontId="1" fillId="0" borderId="0" xfId="5" applyAlignment="1">
      <alignment horizontal="left" vertical="center"/>
    </xf>
    <xf numFmtId="0" fontId="74" fillId="0" borderId="96" xfId="5" applyFont="1" applyBorder="1" applyAlignment="1">
      <alignment horizontal="left" vertical="center" wrapText="1"/>
    </xf>
    <xf numFmtId="0" fontId="74" fillId="0" borderId="96" xfId="5" applyFont="1" applyBorder="1" applyAlignment="1">
      <alignment horizontal="center" vertical="center"/>
    </xf>
    <xf numFmtId="0" fontId="1" fillId="0" borderId="96" xfId="5" applyBorder="1" applyAlignment="1">
      <alignment horizontal="center" vertical="center"/>
    </xf>
    <xf numFmtId="0" fontId="1" fillId="0" borderId="54" xfId="5" applyBorder="1" applyAlignment="1">
      <alignment horizontal="center" vertical="center"/>
    </xf>
    <xf numFmtId="0" fontId="74" fillId="0" borderId="104" xfId="5" applyFont="1" applyBorder="1" applyAlignment="1">
      <alignment horizontal="left" vertical="center" wrapText="1"/>
    </xf>
    <xf numFmtId="0" fontId="74" fillId="0" borderId="104" xfId="5" applyFont="1" applyBorder="1" applyAlignment="1">
      <alignment horizontal="center" vertical="center"/>
    </xf>
    <xf numFmtId="0" fontId="1" fillId="0" borderId="104" xfId="5" applyBorder="1" applyAlignment="1">
      <alignment horizontal="center" vertical="center"/>
    </xf>
    <xf numFmtId="0" fontId="1" fillId="0" borderId="105" xfId="5" applyBorder="1" applyAlignment="1">
      <alignment horizontal="center" vertical="center"/>
    </xf>
    <xf numFmtId="0" fontId="74" fillId="0" borderId="56" xfId="5" applyFont="1" applyBorder="1" applyAlignment="1">
      <alignment horizontal="left" vertical="center" wrapText="1"/>
    </xf>
    <xf numFmtId="0" fontId="74" fillId="0" borderId="56" xfId="5" applyFont="1" applyBorder="1" applyAlignment="1">
      <alignment horizontal="center" vertical="center"/>
    </xf>
    <xf numFmtId="0" fontId="1" fillId="0" borderId="56" xfId="5" applyBorder="1" applyAlignment="1">
      <alignment horizontal="center" vertical="center"/>
    </xf>
    <xf numFmtId="0" fontId="1" fillId="0" borderId="57" xfId="5" applyBorder="1" applyAlignment="1">
      <alignment horizontal="center" vertical="center"/>
    </xf>
    <xf numFmtId="0" fontId="75" fillId="0" borderId="0" xfId="5" applyFont="1" applyAlignment="1">
      <alignment horizontal="center" vertical="center"/>
    </xf>
    <xf numFmtId="0" fontId="75" fillId="0" borderId="0" xfId="5" applyFont="1" applyAlignment="1">
      <alignment horizontal="center" vertical="center"/>
    </xf>
    <xf numFmtId="166" fontId="3" fillId="0" borderId="97" xfId="6" applyNumberFormat="1" applyFont="1" applyBorder="1" applyAlignment="1">
      <alignment vertical="center"/>
    </xf>
    <xf numFmtId="166" fontId="3" fillId="0" borderId="98" xfId="6" applyNumberFormat="1" applyFont="1" applyBorder="1" applyAlignment="1">
      <alignment vertical="center"/>
    </xf>
    <xf numFmtId="166" fontId="44" fillId="0" borderId="96" xfId="6" applyNumberFormat="1" applyBorder="1" applyAlignment="1">
      <alignment vertical="center"/>
    </xf>
    <xf numFmtId="166" fontId="3" fillId="0" borderId="96" xfId="6" applyNumberFormat="1" applyFont="1" applyBorder="1" applyAlignment="1">
      <alignment vertical="center"/>
    </xf>
    <xf numFmtId="3" fontId="63" fillId="0" borderId="96" xfId="7" applyNumberFormat="1" applyFont="1" applyBorder="1"/>
    <xf numFmtId="3" fontId="76" fillId="0" borderId="0" xfId="7" applyNumberFormat="1" applyFont="1"/>
  </cellXfs>
  <cellStyles count="10">
    <cellStyle name="Normální" xfId="0" builtinId="0"/>
    <cellStyle name="normální 2" xfId="1" xr:uid="{00000000-0005-0000-0000-000001000000}"/>
    <cellStyle name="Normální 3" xfId="2" xr:uid="{DA6DB303-D8A7-46F9-A781-5448FF91B5D9}"/>
    <cellStyle name="Normální 4" xfId="5" xr:uid="{4CE08FFC-8963-4CAF-BBB7-FC1757F83EA2}"/>
    <cellStyle name="Normální 5" xfId="6" xr:uid="{C5446D62-D4F5-4DC4-A5C8-1AA34FBFF51A}"/>
    <cellStyle name="Normální 6" xfId="8" xr:uid="{66B75EA4-9224-4BC6-BE9E-15C43B58B1C7}"/>
    <cellStyle name="normální_NOVOROZENĚ" xfId="7" xr:uid="{EB957F2C-CE60-418F-A590-5B7DD99A5CCE}"/>
    <cellStyle name="normální_SKS_KYNŠPERK" xfId="3" xr:uid="{773E8AD5-AAD0-443F-9337-D0CEDA70B9C3}"/>
    <cellStyle name="normální_SKS_KYNŠPERK_1" xfId="4" xr:uid="{45B53B46-1BC2-4577-8B6A-550BCB7371FC}"/>
    <cellStyle name="normální_ZAP_400_TT,CHL,VZT 2" xfId="9" xr:uid="{2E9C51B1-ACD5-4121-8A05-902F96A277C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bynek\D\Zak&#225;zky\Projekty\Doma&#382;lice-Zimn&#237;%20stadion\2025\PROV&#193;D&#282;C&#205;-PRACOVN&#205;\Elektroinstalace\Elektroinstalace%20-%20osv&#283;tlen&#237;%20a%20kakerov&#253;%20syt&#233;m\rozpo&#269;ty\silnoproud\V&#253;kaz%20v&#253;m&#283;r%20P&#345;&#237;stavek%20zimn&#237;%20stadion.xls" TargetMode="External"/><Relationship Id="rId1" Type="http://schemas.openxmlformats.org/officeDocument/2006/relationships/externalLinkPath" Target="/Zak&#225;zky/Projekty/Doma&#382;lice-Zimn&#237;%20stadion/2025/PROV&#193;D&#282;C&#205;-PRACOVN&#205;/Elektroinstalace/Elektroinstalace%20-%20osv&#283;tlen&#237;%20a%20kakerov&#253;%20syt&#233;m/rozpo&#269;ty/silnoproud/V&#253;kaz%20v&#253;m&#283;r%20P&#345;&#237;stavek%20zimn&#237;%20stadion.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bynek\D\Zak&#225;zky\Projekty\Doma&#382;lice-Zimn&#237;%20stadion\2025\PROV&#193;D&#282;C&#205;-PRACOVN&#205;\Elektroinstalace\Elektroinstalace%20-%20osv&#283;tlen&#237;%20a%20kakerov&#253;%20syt&#233;m\rozpo&#269;ty\slaboproud\Rozpo&#269;et%20EZS%20-%20P&#345;&#237;stavek%20zimn&#237;%20stadion.xls" TargetMode="External"/><Relationship Id="rId1" Type="http://schemas.openxmlformats.org/officeDocument/2006/relationships/externalLinkPath" Target="/Zak&#225;zky/Projekty/Doma&#382;lice-Zimn&#237;%20stadion/2025/PROV&#193;D&#282;C&#205;-PRACOVN&#205;/Elektroinstalace/Elektroinstalace%20-%20osv&#283;tlen&#237;%20a%20kakerov&#253;%20syt&#233;m/rozpo&#269;ty/slaboproud/Rozpo&#269;et%20EZS%20-%20P&#345;&#237;stavek%20zimn&#237;%20stadion.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bynek\D\Zak&#225;zky\Projekty\Doma&#382;lice-Zimn&#237;%20stadion\2025\PROV&#193;D&#282;C&#205;-PRACOVN&#205;\Elektroinstalace\Elektroinstalace%20-%20osv&#283;tlen&#237;%20a%20kakerov&#253;%20syt&#233;m\rozpo&#269;ty\slaboproud\Rozpo&#269;et%20roz&#353;&#237;&#345;en&#237;%20CCTV%20-%20P&#345;&#237;stavek.xls" TargetMode="External"/><Relationship Id="rId1" Type="http://schemas.openxmlformats.org/officeDocument/2006/relationships/externalLinkPath" Target="/Zak&#225;zky/Projekty/Doma&#382;lice-Zimn&#237;%20stadion/2025/PROV&#193;D&#282;C&#205;-PRACOVN&#205;/Elektroinstalace/Elektroinstalace%20-%20osv&#283;tlen&#237;%20a%20kakerov&#253;%20syt&#233;m/rozpo&#269;ty/slaboproud/Rozpo&#269;et%20roz&#353;&#237;&#345;en&#237;%20CCTV%20-%20P&#345;&#237;stavek.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bynek\D\Zak&#225;zky\Projekty\Doma&#382;lice-Zimn&#237;%20stadion\2025\PROV&#193;D&#282;C&#205;-PRACOVN&#205;\Elektroinstalace\Osv&#283;tlen&#237;%20parkovi&#353;t&#283;\rozpo&#269;ty\V&#253;kaz%20v&#253;m&#283;r%20Osv&#283;tlen&#237;%20parkovi&#353;t&#283;%20zimn&#237;ho%20stadionu.xls" TargetMode="External"/><Relationship Id="rId1" Type="http://schemas.openxmlformats.org/officeDocument/2006/relationships/externalLinkPath" Target="/Zak&#225;zky/Projekty/Doma&#382;lice-Zimn&#237;%20stadion/2025/PROV&#193;D&#282;C&#205;-PRACOVN&#205;/Elektroinstalace/Osv&#283;tlen&#237;%20parkovi&#353;t&#283;/rozpo&#269;ty/V&#253;kaz%20v&#253;m&#283;r%20Osv&#283;tlen&#237;%20parkovi&#353;t&#283;%20zimn&#237;ho%20stadion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BYNEK\Zak&#225;zky\Projekty\&#268;erchov-Horsk&#225;%20chata\REALIZACE\VYBAVEN&#205;\ROZPO&#268;ET\IPFILES\YODA\IPFiles\Templates\Rozpo&#269;ty\Sablona.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ZBYNEK\Zak&#225;zky\Projekty\&#268;erchov-Horsk&#225;%20chata\REALIZACE\VYBAVEN&#205;\ROZPO&#268;ET\14-0014%20V&#253;stavba%20slaboproud%20&#268;erchov%20(1)%20(1)%20(1).xlsx" TargetMode="External"/><Relationship Id="rId1" Type="http://schemas.openxmlformats.org/officeDocument/2006/relationships/externalLinkPath" Target="file:///\\ZBYNEK\Zak&#225;zky\Projekty\&#268;erchov-Horsk&#225;%20chata\REALIZACE\VYBAVEN&#205;\ROZPO&#268;ET\14-0014%20V&#253;stavba%20slaboproud%20&#268;erchov%20(1)%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upis položek+"/>
      <sheetName val="Rekapitulace+"/>
    </sheetNames>
    <sheetDataSet>
      <sheetData sheetId="0">
        <row r="112">
          <cell r="N112">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upis položek+"/>
      <sheetName val="Rekapitulace+"/>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upis položek+"/>
      <sheetName val="Rekapitulace+"/>
    </sheetNames>
    <sheetDataSet>
      <sheetData sheetId="0">
        <row r="82">
          <cell r="N82">
            <v>22701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upis položek+"/>
      <sheetName val="Rekapitulace+"/>
    </sheetNames>
    <sheetDataSet>
      <sheetData sheetId="0">
        <row r="17">
          <cell r="G17">
            <v>0</v>
          </cell>
        </row>
        <row r="32">
          <cell r="N32">
            <v>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kyny pro vyplnění"/>
      <sheetName val="Stavba"/>
      <sheetName val="VzorPolozky"/>
      <sheetName val="8"/>
    </sheetNames>
    <sheetDataSet>
      <sheetData sheetId="0" refreshError="1"/>
      <sheetData sheetId="1">
        <row r="23">
          <cell r="G23">
            <v>0</v>
          </cell>
        </row>
        <row r="24">
          <cell r="G24">
            <v>0</v>
          </cell>
        </row>
        <row r="25">
          <cell r="G25">
            <v>694142</v>
          </cell>
        </row>
        <row r="26">
          <cell r="G26">
            <v>145769.82</v>
          </cell>
        </row>
        <row r="27">
          <cell r="G27">
            <v>0</v>
          </cell>
        </row>
        <row r="29">
          <cell r="J29" t="str">
            <v>CZK</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40</v>
      </c>
    </row>
    <row r="2" spans="1:7" ht="57.75" customHeight="1" x14ac:dyDescent="0.2">
      <c r="A2" s="387" t="s">
        <v>41</v>
      </c>
      <c r="B2" s="387"/>
      <c r="C2" s="387"/>
      <c r="D2" s="387"/>
      <c r="E2" s="387"/>
      <c r="F2" s="387"/>
      <c r="G2" s="387"/>
    </row>
  </sheetData>
  <sheetProtection algorithmName="SHA-512" hashValue="sH1T0m6ATa0zLIGoqtc6iYKp5jkuFuN+EGs0vwzSi8PyWeLtP8JTozaMVmYGVZi6uCacpvbg/sNwBEI7pBbkfA==" saltValue="NG8AF4aNF44mKAtif0YoWg==" spinCount="100000" sheet="1" formatRows="0"/>
  <mergeCells count="1">
    <mergeCell ref="A2:G2"/>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4ACC-0063-4CA7-9EFD-BB759E1AB972}">
  <sheetPr>
    <pageSetUpPr fitToPage="1"/>
  </sheetPr>
  <dimension ref="A3:Q23"/>
  <sheetViews>
    <sheetView workbookViewId="0">
      <selection activeCell="F21" sqref="F21"/>
    </sheetView>
  </sheetViews>
  <sheetFormatPr defaultRowHeight="15" x14ac:dyDescent="0.25"/>
  <cols>
    <col min="1" max="1" width="4.7109375" style="468" customWidth="1"/>
    <col min="2" max="2" width="10.7109375" style="468" customWidth="1"/>
    <col min="3" max="3" width="25.7109375" style="468" customWidth="1"/>
    <col min="4" max="4" width="11.7109375" style="545" customWidth="1"/>
    <col min="5" max="5" width="14.7109375" style="580" customWidth="1"/>
    <col min="6" max="6" width="16.7109375" style="569" customWidth="1"/>
    <col min="7" max="8" width="0" style="468" hidden="1" customWidth="1"/>
    <col min="9" max="9" width="0" style="549" hidden="1" customWidth="1"/>
    <col min="10" max="10" width="0" style="469" hidden="1" customWidth="1"/>
    <col min="11" max="256" width="9.140625" style="468"/>
    <col min="257" max="257" width="4.7109375" style="468" customWidth="1"/>
    <col min="258" max="258" width="10.7109375" style="468" customWidth="1"/>
    <col min="259" max="259" width="25.7109375" style="468" customWidth="1"/>
    <col min="260" max="260" width="11.7109375" style="468" customWidth="1"/>
    <col min="261" max="261" width="14.7109375" style="468" customWidth="1"/>
    <col min="262" max="262" width="16.7109375" style="468" customWidth="1"/>
    <col min="263" max="266" width="0" style="468" hidden="1" customWidth="1"/>
    <col min="267" max="512" width="9.140625" style="468"/>
    <col min="513" max="513" width="4.7109375" style="468" customWidth="1"/>
    <col min="514" max="514" width="10.7109375" style="468" customWidth="1"/>
    <col min="515" max="515" width="25.7109375" style="468" customWidth="1"/>
    <col min="516" max="516" width="11.7109375" style="468" customWidth="1"/>
    <col min="517" max="517" width="14.7109375" style="468" customWidth="1"/>
    <col min="518" max="518" width="16.7109375" style="468" customWidth="1"/>
    <col min="519" max="522" width="0" style="468" hidden="1" customWidth="1"/>
    <col min="523" max="768" width="9.140625" style="468"/>
    <col min="769" max="769" width="4.7109375" style="468" customWidth="1"/>
    <col min="770" max="770" width="10.7109375" style="468" customWidth="1"/>
    <col min="771" max="771" width="25.7109375" style="468" customWidth="1"/>
    <col min="772" max="772" width="11.7109375" style="468" customWidth="1"/>
    <col min="773" max="773" width="14.7109375" style="468" customWidth="1"/>
    <col min="774" max="774" width="16.7109375" style="468" customWidth="1"/>
    <col min="775" max="778" width="0" style="468" hidden="1" customWidth="1"/>
    <col min="779" max="1024" width="9.140625" style="468"/>
    <col min="1025" max="1025" width="4.7109375" style="468" customWidth="1"/>
    <col min="1026" max="1026" width="10.7109375" style="468" customWidth="1"/>
    <col min="1027" max="1027" width="25.7109375" style="468" customWidth="1"/>
    <col min="1028" max="1028" width="11.7109375" style="468" customWidth="1"/>
    <col min="1029" max="1029" width="14.7109375" style="468" customWidth="1"/>
    <col min="1030" max="1030" width="16.7109375" style="468" customWidth="1"/>
    <col min="1031" max="1034" width="0" style="468" hidden="1" customWidth="1"/>
    <col min="1035" max="1280" width="9.140625" style="468"/>
    <col min="1281" max="1281" width="4.7109375" style="468" customWidth="1"/>
    <col min="1282" max="1282" width="10.7109375" style="468" customWidth="1"/>
    <col min="1283" max="1283" width="25.7109375" style="468" customWidth="1"/>
    <col min="1284" max="1284" width="11.7109375" style="468" customWidth="1"/>
    <col min="1285" max="1285" width="14.7109375" style="468" customWidth="1"/>
    <col min="1286" max="1286" width="16.7109375" style="468" customWidth="1"/>
    <col min="1287" max="1290" width="0" style="468" hidden="1" customWidth="1"/>
    <col min="1291" max="1536" width="9.140625" style="468"/>
    <col min="1537" max="1537" width="4.7109375" style="468" customWidth="1"/>
    <col min="1538" max="1538" width="10.7109375" style="468" customWidth="1"/>
    <col min="1539" max="1539" width="25.7109375" style="468" customWidth="1"/>
    <col min="1540" max="1540" width="11.7109375" style="468" customWidth="1"/>
    <col min="1541" max="1541" width="14.7109375" style="468" customWidth="1"/>
    <col min="1542" max="1542" width="16.7109375" style="468" customWidth="1"/>
    <col min="1543" max="1546" width="0" style="468" hidden="1" customWidth="1"/>
    <col min="1547" max="1792" width="9.140625" style="468"/>
    <col min="1793" max="1793" width="4.7109375" style="468" customWidth="1"/>
    <col min="1794" max="1794" width="10.7109375" style="468" customWidth="1"/>
    <col min="1795" max="1795" width="25.7109375" style="468" customWidth="1"/>
    <col min="1796" max="1796" width="11.7109375" style="468" customWidth="1"/>
    <col min="1797" max="1797" width="14.7109375" style="468" customWidth="1"/>
    <col min="1798" max="1798" width="16.7109375" style="468" customWidth="1"/>
    <col min="1799" max="1802" width="0" style="468" hidden="1" customWidth="1"/>
    <col min="1803" max="2048" width="9.140625" style="468"/>
    <col min="2049" max="2049" width="4.7109375" style="468" customWidth="1"/>
    <col min="2050" max="2050" width="10.7109375" style="468" customWidth="1"/>
    <col min="2051" max="2051" width="25.7109375" style="468" customWidth="1"/>
    <col min="2052" max="2052" width="11.7109375" style="468" customWidth="1"/>
    <col min="2053" max="2053" width="14.7109375" style="468" customWidth="1"/>
    <col min="2054" max="2054" width="16.7109375" style="468" customWidth="1"/>
    <col min="2055" max="2058" width="0" style="468" hidden="1" customWidth="1"/>
    <col min="2059" max="2304" width="9.140625" style="468"/>
    <col min="2305" max="2305" width="4.7109375" style="468" customWidth="1"/>
    <col min="2306" max="2306" width="10.7109375" style="468" customWidth="1"/>
    <col min="2307" max="2307" width="25.7109375" style="468" customWidth="1"/>
    <col min="2308" max="2308" width="11.7109375" style="468" customWidth="1"/>
    <col min="2309" max="2309" width="14.7109375" style="468" customWidth="1"/>
    <col min="2310" max="2310" width="16.7109375" style="468" customWidth="1"/>
    <col min="2311" max="2314" width="0" style="468" hidden="1" customWidth="1"/>
    <col min="2315" max="2560" width="9.140625" style="468"/>
    <col min="2561" max="2561" width="4.7109375" style="468" customWidth="1"/>
    <col min="2562" max="2562" width="10.7109375" style="468" customWidth="1"/>
    <col min="2563" max="2563" width="25.7109375" style="468" customWidth="1"/>
    <col min="2564" max="2564" width="11.7109375" style="468" customWidth="1"/>
    <col min="2565" max="2565" width="14.7109375" style="468" customWidth="1"/>
    <col min="2566" max="2566" width="16.7109375" style="468" customWidth="1"/>
    <col min="2567" max="2570" width="0" style="468" hidden="1" customWidth="1"/>
    <col min="2571" max="2816" width="9.140625" style="468"/>
    <col min="2817" max="2817" width="4.7109375" style="468" customWidth="1"/>
    <col min="2818" max="2818" width="10.7109375" style="468" customWidth="1"/>
    <col min="2819" max="2819" width="25.7109375" style="468" customWidth="1"/>
    <col min="2820" max="2820" width="11.7109375" style="468" customWidth="1"/>
    <col min="2821" max="2821" width="14.7109375" style="468" customWidth="1"/>
    <col min="2822" max="2822" width="16.7109375" style="468" customWidth="1"/>
    <col min="2823" max="2826" width="0" style="468" hidden="1" customWidth="1"/>
    <col min="2827" max="3072" width="9.140625" style="468"/>
    <col min="3073" max="3073" width="4.7109375" style="468" customWidth="1"/>
    <col min="3074" max="3074" width="10.7109375" style="468" customWidth="1"/>
    <col min="3075" max="3075" width="25.7109375" style="468" customWidth="1"/>
    <col min="3076" max="3076" width="11.7109375" style="468" customWidth="1"/>
    <col min="3077" max="3077" width="14.7109375" style="468" customWidth="1"/>
    <col min="3078" max="3078" width="16.7109375" style="468" customWidth="1"/>
    <col min="3079" max="3082" width="0" style="468" hidden="1" customWidth="1"/>
    <col min="3083" max="3328" width="9.140625" style="468"/>
    <col min="3329" max="3329" width="4.7109375" style="468" customWidth="1"/>
    <col min="3330" max="3330" width="10.7109375" style="468" customWidth="1"/>
    <col min="3331" max="3331" width="25.7109375" style="468" customWidth="1"/>
    <col min="3332" max="3332" width="11.7109375" style="468" customWidth="1"/>
    <col min="3333" max="3333" width="14.7109375" style="468" customWidth="1"/>
    <col min="3334" max="3334" width="16.7109375" style="468" customWidth="1"/>
    <col min="3335" max="3338" width="0" style="468" hidden="1" customWidth="1"/>
    <col min="3339" max="3584" width="9.140625" style="468"/>
    <col min="3585" max="3585" width="4.7109375" style="468" customWidth="1"/>
    <col min="3586" max="3586" width="10.7109375" style="468" customWidth="1"/>
    <col min="3587" max="3587" width="25.7109375" style="468" customWidth="1"/>
    <col min="3588" max="3588" width="11.7109375" style="468" customWidth="1"/>
    <col min="3589" max="3589" width="14.7109375" style="468" customWidth="1"/>
    <col min="3590" max="3590" width="16.7109375" style="468" customWidth="1"/>
    <col min="3591" max="3594" width="0" style="468" hidden="1" customWidth="1"/>
    <col min="3595" max="3840" width="9.140625" style="468"/>
    <col min="3841" max="3841" width="4.7109375" style="468" customWidth="1"/>
    <col min="3842" max="3842" width="10.7109375" style="468" customWidth="1"/>
    <col min="3843" max="3843" width="25.7109375" style="468" customWidth="1"/>
    <col min="3844" max="3844" width="11.7109375" style="468" customWidth="1"/>
    <col min="3845" max="3845" width="14.7109375" style="468" customWidth="1"/>
    <col min="3846" max="3846" width="16.7109375" style="468" customWidth="1"/>
    <col min="3847" max="3850" width="0" style="468" hidden="1" customWidth="1"/>
    <col min="3851" max="4096" width="9.140625" style="468"/>
    <col min="4097" max="4097" width="4.7109375" style="468" customWidth="1"/>
    <col min="4098" max="4098" width="10.7109375" style="468" customWidth="1"/>
    <col min="4099" max="4099" width="25.7109375" style="468" customWidth="1"/>
    <col min="4100" max="4100" width="11.7109375" style="468" customWidth="1"/>
    <col min="4101" max="4101" width="14.7109375" style="468" customWidth="1"/>
    <col min="4102" max="4102" width="16.7109375" style="468" customWidth="1"/>
    <col min="4103" max="4106" width="0" style="468" hidden="1" customWidth="1"/>
    <col min="4107" max="4352" width="9.140625" style="468"/>
    <col min="4353" max="4353" width="4.7109375" style="468" customWidth="1"/>
    <col min="4354" max="4354" width="10.7109375" style="468" customWidth="1"/>
    <col min="4355" max="4355" width="25.7109375" style="468" customWidth="1"/>
    <col min="4356" max="4356" width="11.7109375" style="468" customWidth="1"/>
    <col min="4357" max="4357" width="14.7109375" style="468" customWidth="1"/>
    <col min="4358" max="4358" width="16.7109375" style="468" customWidth="1"/>
    <col min="4359" max="4362" width="0" style="468" hidden="1" customWidth="1"/>
    <col min="4363" max="4608" width="9.140625" style="468"/>
    <col min="4609" max="4609" width="4.7109375" style="468" customWidth="1"/>
    <col min="4610" max="4610" width="10.7109375" style="468" customWidth="1"/>
    <col min="4611" max="4611" width="25.7109375" style="468" customWidth="1"/>
    <col min="4612" max="4612" width="11.7109375" style="468" customWidth="1"/>
    <col min="4613" max="4613" width="14.7109375" style="468" customWidth="1"/>
    <col min="4614" max="4614" width="16.7109375" style="468" customWidth="1"/>
    <col min="4615" max="4618" width="0" style="468" hidden="1" customWidth="1"/>
    <col min="4619" max="4864" width="9.140625" style="468"/>
    <col min="4865" max="4865" width="4.7109375" style="468" customWidth="1"/>
    <col min="4866" max="4866" width="10.7109375" style="468" customWidth="1"/>
    <col min="4867" max="4867" width="25.7109375" style="468" customWidth="1"/>
    <col min="4868" max="4868" width="11.7109375" style="468" customWidth="1"/>
    <col min="4869" max="4869" width="14.7109375" style="468" customWidth="1"/>
    <col min="4870" max="4870" width="16.7109375" style="468" customWidth="1"/>
    <col min="4871" max="4874" width="0" style="468" hidden="1" customWidth="1"/>
    <col min="4875" max="5120" width="9.140625" style="468"/>
    <col min="5121" max="5121" width="4.7109375" style="468" customWidth="1"/>
    <col min="5122" max="5122" width="10.7109375" style="468" customWidth="1"/>
    <col min="5123" max="5123" width="25.7109375" style="468" customWidth="1"/>
    <col min="5124" max="5124" width="11.7109375" style="468" customWidth="1"/>
    <col min="5125" max="5125" width="14.7109375" style="468" customWidth="1"/>
    <col min="5126" max="5126" width="16.7109375" style="468" customWidth="1"/>
    <col min="5127" max="5130" width="0" style="468" hidden="1" customWidth="1"/>
    <col min="5131" max="5376" width="9.140625" style="468"/>
    <col min="5377" max="5377" width="4.7109375" style="468" customWidth="1"/>
    <col min="5378" max="5378" width="10.7109375" style="468" customWidth="1"/>
    <col min="5379" max="5379" width="25.7109375" style="468" customWidth="1"/>
    <col min="5380" max="5380" width="11.7109375" style="468" customWidth="1"/>
    <col min="5381" max="5381" width="14.7109375" style="468" customWidth="1"/>
    <col min="5382" max="5382" width="16.7109375" style="468" customWidth="1"/>
    <col min="5383" max="5386" width="0" style="468" hidden="1" customWidth="1"/>
    <col min="5387" max="5632" width="9.140625" style="468"/>
    <col min="5633" max="5633" width="4.7109375" style="468" customWidth="1"/>
    <col min="5634" max="5634" width="10.7109375" style="468" customWidth="1"/>
    <col min="5635" max="5635" width="25.7109375" style="468" customWidth="1"/>
    <col min="5636" max="5636" width="11.7109375" style="468" customWidth="1"/>
    <col min="5637" max="5637" width="14.7109375" style="468" customWidth="1"/>
    <col min="5638" max="5638" width="16.7109375" style="468" customWidth="1"/>
    <col min="5639" max="5642" width="0" style="468" hidden="1" customWidth="1"/>
    <col min="5643" max="5888" width="9.140625" style="468"/>
    <col min="5889" max="5889" width="4.7109375" style="468" customWidth="1"/>
    <col min="5890" max="5890" width="10.7109375" style="468" customWidth="1"/>
    <col min="5891" max="5891" width="25.7109375" style="468" customWidth="1"/>
    <col min="5892" max="5892" width="11.7109375" style="468" customWidth="1"/>
    <col min="5893" max="5893" width="14.7109375" style="468" customWidth="1"/>
    <col min="5894" max="5894" width="16.7109375" style="468" customWidth="1"/>
    <col min="5895" max="5898" width="0" style="468" hidden="1" customWidth="1"/>
    <col min="5899" max="6144" width="9.140625" style="468"/>
    <col min="6145" max="6145" width="4.7109375" style="468" customWidth="1"/>
    <col min="6146" max="6146" width="10.7109375" style="468" customWidth="1"/>
    <col min="6147" max="6147" width="25.7109375" style="468" customWidth="1"/>
    <col min="6148" max="6148" width="11.7109375" style="468" customWidth="1"/>
    <col min="6149" max="6149" width="14.7109375" style="468" customWidth="1"/>
    <col min="6150" max="6150" width="16.7109375" style="468" customWidth="1"/>
    <col min="6151" max="6154" width="0" style="468" hidden="1" customWidth="1"/>
    <col min="6155" max="6400" width="9.140625" style="468"/>
    <col min="6401" max="6401" width="4.7109375" style="468" customWidth="1"/>
    <col min="6402" max="6402" width="10.7109375" style="468" customWidth="1"/>
    <col min="6403" max="6403" width="25.7109375" style="468" customWidth="1"/>
    <col min="6404" max="6404" width="11.7109375" style="468" customWidth="1"/>
    <col min="6405" max="6405" width="14.7109375" style="468" customWidth="1"/>
    <col min="6406" max="6406" width="16.7109375" style="468" customWidth="1"/>
    <col min="6407" max="6410" width="0" style="468" hidden="1" customWidth="1"/>
    <col min="6411" max="6656" width="9.140625" style="468"/>
    <col min="6657" max="6657" width="4.7109375" style="468" customWidth="1"/>
    <col min="6658" max="6658" width="10.7109375" style="468" customWidth="1"/>
    <col min="6659" max="6659" width="25.7109375" style="468" customWidth="1"/>
    <col min="6660" max="6660" width="11.7109375" style="468" customWidth="1"/>
    <col min="6661" max="6661" width="14.7109375" style="468" customWidth="1"/>
    <col min="6662" max="6662" width="16.7109375" style="468" customWidth="1"/>
    <col min="6663" max="6666" width="0" style="468" hidden="1" customWidth="1"/>
    <col min="6667" max="6912" width="9.140625" style="468"/>
    <col min="6913" max="6913" width="4.7109375" style="468" customWidth="1"/>
    <col min="6914" max="6914" width="10.7109375" style="468" customWidth="1"/>
    <col min="6915" max="6915" width="25.7109375" style="468" customWidth="1"/>
    <col min="6916" max="6916" width="11.7109375" style="468" customWidth="1"/>
    <col min="6917" max="6917" width="14.7109375" style="468" customWidth="1"/>
    <col min="6918" max="6918" width="16.7109375" style="468" customWidth="1"/>
    <col min="6919" max="6922" width="0" style="468" hidden="1" customWidth="1"/>
    <col min="6923" max="7168" width="9.140625" style="468"/>
    <col min="7169" max="7169" width="4.7109375" style="468" customWidth="1"/>
    <col min="7170" max="7170" width="10.7109375" style="468" customWidth="1"/>
    <col min="7171" max="7171" width="25.7109375" style="468" customWidth="1"/>
    <col min="7172" max="7172" width="11.7109375" style="468" customWidth="1"/>
    <col min="7173" max="7173" width="14.7109375" style="468" customWidth="1"/>
    <col min="7174" max="7174" width="16.7109375" style="468" customWidth="1"/>
    <col min="7175" max="7178" width="0" style="468" hidden="1" customWidth="1"/>
    <col min="7179" max="7424" width="9.140625" style="468"/>
    <col min="7425" max="7425" width="4.7109375" style="468" customWidth="1"/>
    <col min="7426" max="7426" width="10.7109375" style="468" customWidth="1"/>
    <col min="7427" max="7427" width="25.7109375" style="468" customWidth="1"/>
    <col min="7428" max="7428" width="11.7109375" style="468" customWidth="1"/>
    <col min="7429" max="7429" width="14.7109375" style="468" customWidth="1"/>
    <col min="7430" max="7430" width="16.7109375" style="468" customWidth="1"/>
    <col min="7431" max="7434" width="0" style="468" hidden="1" customWidth="1"/>
    <col min="7435" max="7680" width="9.140625" style="468"/>
    <col min="7681" max="7681" width="4.7109375" style="468" customWidth="1"/>
    <col min="7682" max="7682" width="10.7109375" style="468" customWidth="1"/>
    <col min="7683" max="7683" width="25.7109375" style="468" customWidth="1"/>
    <col min="7684" max="7684" width="11.7109375" style="468" customWidth="1"/>
    <col min="7685" max="7685" width="14.7109375" style="468" customWidth="1"/>
    <col min="7686" max="7686" width="16.7109375" style="468" customWidth="1"/>
    <col min="7687" max="7690" width="0" style="468" hidden="1" customWidth="1"/>
    <col min="7691" max="7936" width="9.140625" style="468"/>
    <col min="7937" max="7937" width="4.7109375" style="468" customWidth="1"/>
    <col min="7938" max="7938" width="10.7109375" style="468" customWidth="1"/>
    <col min="7939" max="7939" width="25.7109375" style="468" customWidth="1"/>
    <col min="7940" max="7940" width="11.7109375" style="468" customWidth="1"/>
    <col min="7941" max="7941" width="14.7109375" style="468" customWidth="1"/>
    <col min="7942" max="7942" width="16.7109375" style="468" customWidth="1"/>
    <col min="7943" max="7946" width="0" style="468" hidden="1" customWidth="1"/>
    <col min="7947" max="8192" width="9.140625" style="468"/>
    <col min="8193" max="8193" width="4.7109375" style="468" customWidth="1"/>
    <col min="8194" max="8194" width="10.7109375" style="468" customWidth="1"/>
    <col min="8195" max="8195" width="25.7109375" style="468" customWidth="1"/>
    <col min="8196" max="8196" width="11.7109375" style="468" customWidth="1"/>
    <col min="8197" max="8197" width="14.7109375" style="468" customWidth="1"/>
    <col min="8198" max="8198" width="16.7109375" style="468" customWidth="1"/>
    <col min="8199" max="8202" width="0" style="468" hidden="1" customWidth="1"/>
    <col min="8203" max="8448" width="9.140625" style="468"/>
    <col min="8449" max="8449" width="4.7109375" style="468" customWidth="1"/>
    <col min="8450" max="8450" width="10.7109375" style="468" customWidth="1"/>
    <col min="8451" max="8451" width="25.7109375" style="468" customWidth="1"/>
    <col min="8452" max="8452" width="11.7109375" style="468" customWidth="1"/>
    <col min="8453" max="8453" width="14.7109375" style="468" customWidth="1"/>
    <col min="8454" max="8454" width="16.7109375" style="468" customWidth="1"/>
    <col min="8455" max="8458" width="0" style="468" hidden="1" customWidth="1"/>
    <col min="8459" max="8704" width="9.140625" style="468"/>
    <col min="8705" max="8705" width="4.7109375" style="468" customWidth="1"/>
    <col min="8706" max="8706" width="10.7109375" style="468" customWidth="1"/>
    <col min="8707" max="8707" width="25.7109375" style="468" customWidth="1"/>
    <col min="8708" max="8708" width="11.7109375" style="468" customWidth="1"/>
    <col min="8709" max="8709" width="14.7109375" style="468" customWidth="1"/>
    <col min="8710" max="8710" width="16.7109375" style="468" customWidth="1"/>
    <col min="8711" max="8714" width="0" style="468" hidden="1" customWidth="1"/>
    <col min="8715" max="8960" width="9.140625" style="468"/>
    <col min="8961" max="8961" width="4.7109375" style="468" customWidth="1"/>
    <col min="8962" max="8962" width="10.7109375" style="468" customWidth="1"/>
    <col min="8963" max="8963" width="25.7109375" style="468" customWidth="1"/>
    <col min="8964" max="8964" width="11.7109375" style="468" customWidth="1"/>
    <col min="8965" max="8965" width="14.7109375" style="468" customWidth="1"/>
    <col min="8966" max="8966" width="16.7109375" style="468" customWidth="1"/>
    <col min="8967" max="8970" width="0" style="468" hidden="1" customWidth="1"/>
    <col min="8971" max="9216" width="9.140625" style="468"/>
    <col min="9217" max="9217" width="4.7109375" style="468" customWidth="1"/>
    <col min="9218" max="9218" width="10.7109375" style="468" customWidth="1"/>
    <col min="9219" max="9219" width="25.7109375" style="468" customWidth="1"/>
    <col min="9220" max="9220" width="11.7109375" style="468" customWidth="1"/>
    <col min="9221" max="9221" width="14.7109375" style="468" customWidth="1"/>
    <col min="9222" max="9222" width="16.7109375" style="468" customWidth="1"/>
    <col min="9223" max="9226" width="0" style="468" hidden="1" customWidth="1"/>
    <col min="9227" max="9472" width="9.140625" style="468"/>
    <col min="9473" max="9473" width="4.7109375" style="468" customWidth="1"/>
    <col min="9474" max="9474" width="10.7109375" style="468" customWidth="1"/>
    <col min="9475" max="9475" width="25.7109375" style="468" customWidth="1"/>
    <col min="9476" max="9476" width="11.7109375" style="468" customWidth="1"/>
    <col min="9477" max="9477" width="14.7109375" style="468" customWidth="1"/>
    <col min="9478" max="9478" width="16.7109375" style="468" customWidth="1"/>
    <col min="9479" max="9482" width="0" style="468" hidden="1" customWidth="1"/>
    <col min="9483" max="9728" width="9.140625" style="468"/>
    <col min="9729" max="9729" width="4.7109375" style="468" customWidth="1"/>
    <col min="9730" max="9730" width="10.7109375" style="468" customWidth="1"/>
    <col min="9731" max="9731" width="25.7109375" style="468" customWidth="1"/>
    <col min="9732" max="9732" width="11.7109375" style="468" customWidth="1"/>
    <col min="9733" max="9733" width="14.7109375" style="468" customWidth="1"/>
    <col min="9734" max="9734" width="16.7109375" style="468" customWidth="1"/>
    <col min="9735" max="9738" width="0" style="468" hidden="1" customWidth="1"/>
    <col min="9739" max="9984" width="9.140625" style="468"/>
    <col min="9985" max="9985" width="4.7109375" style="468" customWidth="1"/>
    <col min="9986" max="9986" width="10.7109375" style="468" customWidth="1"/>
    <col min="9987" max="9987" width="25.7109375" style="468" customWidth="1"/>
    <col min="9988" max="9988" width="11.7109375" style="468" customWidth="1"/>
    <col min="9989" max="9989" width="14.7109375" style="468" customWidth="1"/>
    <col min="9990" max="9990" width="16.7109375" style="468" customWidth="1"/>
    <col min="9991" max="9994" width="0" style="468" hidden="1" customWidth="1"/>
    <col min="9995" max="10240" width="9.140625" style="468"/>
    <col min="10241" max="10241" width="4.7109375" style="468" customWidth="1"/>
    <col min="10242" max="10242" width="10.7109375" style="468" customWidth="1"/>
    <col min="10243" max="10243" width="25.7109375" style="468" customWidth="1"/>
    <col min="10244" max="10244" width="11.7109375" style="468" customWidth="1"/>
    <col min="10245" max="10245" width="14.7109375" style="468" customWidth="1"/>
    <col min="10246" max="10246" width="16.7109375" style="468" customWidth="1"/>
    <col min="10247" max="10250" width="0" style="468" hidden="1" customWidth="1"/>
    <col min="10251" max="10496" width="9.140625" style="468"/>
    <col min="10497" max="10497" width="4.7109375" style="468" customWidth="1"/>
    <col min="10498" max="10498" width="10.7109375" style="468" customWidth="1"/>
    <col min="10499" max="10499" width="25.7109375" style="468" customWidth="1"/>
    <col min="10500" max="10500" width="11.7109375" style="468" customWidth="1"/>
    <col min="10501" max="10501" width="14.7109375" style="468" customWidth="1"/>
    <col min="10502" max="10502" width="16.7109375" style="468" customWidth="1"/>
    <col min="10503" max="10506" width="0" style="468" hidden="1" customWidth="1"/>
    <col min="10507" max="10752" width="9.140625" style="468"/>
    <col min="10753" max="10753" width="4.7109375" style="468" customWidth="1"/>
    <col min="10754" max="10754" width="10.7109375" style="468" customWidth="1"/>
    <col min="10755" max="10755" width="25.7109375" style="468" customWidth="1"/>
    <col min="10756" max="10756" width="11.7109375" style="468" customWidth="1"/>
    <col min="10757" max="10757" width="14.7109375" style="468" customWidth="1"/>
    <col min="10758" max="10758" width="16.7109375" style="468" customWidth="1"/>
    <col min="10759" max="10762" width="0" style="468" hidden="1" customWidth="1"/>
    <col min="10763" max="11008" width="9.140625" style="468"/>
    <col min="11009" max="11009" width="4.7109375" style="468" customWidth="1"/>
    <col min="11010" max="11010" width="10.7109375" style="468" customWidth="1"/>
    <col min="11011" max="11011" width="25.7109375" style="468" customWidth="1"/>
    <col min="11012" max="11012" width="11.7109375" style="468" customWidth="1"/>
    <col min="11013" max="11013" width="14.7109375" style="468" customWidth="1"/>
    <col min="11014" max="11014" width="16.7109375" style="468" customWidth="1"/>
    <col min="11015" max="11018" width="0" style="468" hidden="1" customWidth="1"/>
    <col min="11019" max="11264" width="9.140625" style="468"/>
    <col min="11265" max="11265" width="4.7109375" style="468" customWidth="1"/>
    <col min="11266" max="11266" width="10.7109375" style="468" customWidth="1"/>
    <col min="11267" max="11267" width="25.7109375" style="468" customWidth="1"/>
    <col min="11268" max="11268" width="11.7109375" style="468" customWidth="1"/>
    <col min="11269" max="11269" width="14.7109375" style="468" customWidth="1"/>
    <col min="11270" max="11270" width="16.7109375" style="468" customWidth="1"/>
    <col min="11271" max="11274" width="0" style="468" hidden="1" customWidth="1"/>
    <col min="11275" max="11520" width="9.140625" style="468"/>
    <col min="11521" max="11521" width="4.7109375" style="468" customWidth="1"/>
    <col min="11522" max="11522" width="10.7109375" style="468" customWidth="1"/>
    <col min="11523" max="11523" width="25.7109375" style="468" customWidth="1"/>
    <col min="11524" max="11524" width="11.7109375" style="468" customWidth="1"/>
    <col min="11525" max="11525" width="14.7109375" style="468" customWidth="1"/>
    <col min="11526" max="11526" width="16.7109375" style="468" customWidth="1"/>
    <col min="11527" max="11530" width="0" style="468" hidden="1" customWidth="1"/>
    <col min="11531" max="11776" width="9.140625" style="468"/>
    <col min="11777" max="11777" width="4.7109375" style="468" customWidth="1"/>
    <col min="11778" max="11778" width="10.7109375" style="468" customWidth="1"/>
    <col min="11779" max="11779" width="25.7109375" style="468" customWidth="1"/>
    <col min="11780" max="11780" width="11.7109375" style="468" customWidth="1"/>
    <col min="11781" max="11781" width="14.7109375" style="468" customWidth="1"/>
    <col min="11782" max="11782" width="16.7109375" style="468" customWidth="1"/>
    <col min="11783" max="11786" width="0" style="468" hidden="1" customWidth="1"/>
    <col min="11787" max="12032" width="9.140625" style="468"/>
    <col min="12033" max="12033" width="4.7109375" style="468" customWidth="1"/>
    <col min="12034" max="12034" width="10.7109375" style="468" customWidth="1"/>
    <col min="12035" max="12035" width="25.7109375" style="468" customWidth="1"/>
    <col min="12036" max="12036" width="11.7109375" style="468" customWidth="1"/>
    <col min="12037" max="12037" width="14.7109375" style="468" customWidth="1"/>
    <col min="12038" max="12038" width="16.7109375" style="468" customWidth="1"/>
    <col min="12039" max="12042" width="0" style="468" hidden="1" customWidth="1"/>
    <col min="12043" max="12288" width="9.140625" style="468"/>
    <col min="12289" max="12289" width="4.7109375" style="468" customWidth="1"/>
    <col min="12290" max="12290" width="10.7109375" style="468" customWidth="1"/>
    <col min="12291" max="12291" width="25.7109375" style="468" customWidth="1"/>
    <col min="12292" max="12292" width="11.7109375" style="468" customWidth="1"/>
    <col min="12293" max="12293" width="14.7109375" style="468" customWidth="1"/>
    <col min="12294" max="12294" width="16.7109375" style="468" customWidth="1"/>
    <col min="12295" max="12298" width="0" style="468" hidden="1" customWidth="1"/>
    <col min="12299" max="12544" width="9.140625" style="468"/>
    <col min="12545" max="12545" width="4.7109375" style="468" customWidth="1"/>
    <col min="12546" max="12546" width="10.7109375" style="468" customWidth="1"/>
    <col min="12547" max="12547" width="25.7109375" style="468" customWidth="1"/>
    <col min="12548" max="12548" width="11.7109375" style="468" customWidth="1"/>
    <col min="12549" max="12549" width="14.7109375" style="468" customWidth="1"/>
    <col min="12550" max="12550" width="16.7109375" style="468" customWidth="1"/>
    <col min="12551" max="12554" width="0" style="468" hidden="1" customWidth="1"/>
    <col min="12555" max="12800" width="9.140625" style="468"/>
    <col min="12801" max="12801" width="4.7109375" style="468" customWidth="1"/>
    <col min="12802" max="12802" width="10.7109375" style="468" customWidth="1"/>
    <col min="12803" max="12803" width="25.7109375" style="468" customWidth="1"/>
    <col min="12804" max="12804" width="11.7109375" style="468" customWidth="1"/>
    <col min="12805" max="12805" width="14.7109375" style="468" customWidth="1"/>
    <col min="12806" max="12806" width="16.7109375" style="468" customWidth="1"/>
    <col min="12807" max="12810" width="0" style="468" hidden="1" customWidth="1"/>
    <col min="12811" max="13056" width="9.140625" style="468"/>
    <col min="13057" max="13057" width="4.7109375" style="468" customWidth="1"/>
    <col min="13058" max="13058" width="10.7109375" style="468" customWidth="1"/>
    <col min="13059" max="13059" width="25.7109375" style="468" customWidth="1"/>
    <col min="13060" max="13060" width="11.7109375" style="468" customWidth="1"/>
    <col min="13061" max="13061" width="14.7109375" style="468" customWidth="1"/>
    <col min="13062" max="13062" width="16.7109375" style="468" customWidth="1"/>
    <col min="13063" max="13066" width="0" style="468" hidden="1" customWidth="1"/>
    <col min="13067" max="13312" width="9.140625" style="468"/>
    <col min="13313" max="13313" width="4.7109375" style="468" customWidth="1"/>
    <col min="13314" max="13314" width="10.7109375" style="468" customWidth="1"/>
    <col min="13315" max="13315" width="25.7109375" style="468" customWidth="1"/>
    <col min="13316" max="13316" width="11.7109375" style="468" customWidth="1"/>
    <col min="13317" max="13317" width="14.7109375" style="468" customWidth="1"/>
    <col min="13318" max="13318" width="16.7109375" style="468" customWidth="1"/>
    <col min="13319" max="13322" width="0" style="468" hidden="1" customWidth="1"/>
    <col min="13323" max="13568" width="9.140625" style="468"/>
    <col min="13569" max="13569" width="4.7109375" style="468" customWidth="1"/>
    <col min="13570" max="13570" width="10.7109375" style="468" customWidth="1"/>
    <col min="13571" max="13571" width="25.7109375" style="468" customWidth="1"/>
    <col min="13572" max="13572" width="11.7109375" style="468" customWidth="1"/>
    <col min="13573" max="13573" width="14.7109375" style="468" customWidth="1"/>
    <col min="13574" max="13574" width="16.7109375" style="468" customWidth="1"/>
    <col min="13575" max="13578" width="0" style="468" hidden="1" customWidth="1"/>
    <col min="13579" max="13824" width="9.140625" style="468"/>
    <col min="13825" max="13825" width="4.7109375" style="468" customWidth="1"/>
    <col min="13826" max="13826" width="10.7109375" style="468" customWidth="1"/>
    <col min="13827" max="13827" width="25.7109375" style="468" customWidth="1"/>
    <col min="13828" max="13828" width="11.7109375" style="468" customWidth="1"/>
    <col min="13829" max="13829" width="14.7109375" style="468" customWidth="1"/>
    <col min="13830" max="13830" width="16.7109375" style="468" customWidth="1"/>
    <col min="13831" max="13834" width="0" style="468" hidden="1" customWidth="1"/>
    <col min="13835" max="14080" width="9.140625" style="468"/>
    <col min="14081" max="14081" width="4.7109375" style="468" customWidth="1"/>
    <col min="14082" max="14082" width="10.7109375" style="468" customWidth="1"/>
    <col min="14083" max="14083" width="25.7109375" style="468" customWidth="1"/>
    <col min="14084" max="14084" width="11.7109375" style="468" customWidth="1"/>
    <col min="14085" max="14085" width="14.7109375" style="468" customWidth="1"/>
    <col min="14086" max="14086" width="16.7109375" style="468" customWidth="1"/>
    <col min="14087" max="14090" width="0" style="468" hidden="1" customWidth="1"/>
    <col min="14091" max="14336" width="9.140625" style="468"/>
    <col min="14337" max="14337" width="4.7109375" style="468" customWidth="1"/>
    <col min="14338" max="14338" width="10.7109375" style="468" customWidth="1"/>
    <col min="14339" max="14339" width="25.7109375" style="468" customWidth="1"/>
    <col min="14340" max="14340" width="11.7109375" style="468" customWidth="1"/>
    <col min="14341" max="14341" width="14.7109375" style="468" customWidth="1"/>
    <col min="14342" max="14342" width="16.7109375" style="468" customWidth="1"/>
    <col min="14343" max="14346" width="0" style="468" hidden="1" customWidth="1"/>
    <col min="14347" max="14592" width="9.140625" style="468"/>
    <col min="14593" max="14593" width="4.7109375" style="468" customWidth="1"/>
    <col min="14594" max="14594" width="10.7109375" style="468" customWidth="1"/>
    <col min="14595" max="14595" width="25.7109375" style="468" customWidth="1"/>
    <col min="14596" max="14596" width="11.7109375" style="468" customWidth="1"/>
    <col min="14597" max="14597" width="14.7109375" style="468" customWidth="1"/>
    <col min="14598" max="14598" width="16.7109375" style="468" customWidth="1"/>
    <col min="14599" max="14602" width="0" style="468" hidden="1" customWidth="1"/>
    <col min="14603" max="14848" width="9.140625" style="468"/>
    <col min="14849" max="14849" width="4.7109375" style="468" customWidth="1"/>
    <col min="14850" max="14850" width="10.7109375" style="468" customWidth="1"/>
    <col min="14851" max="14851" width="25.7109375" style="468" customWidth="1"/>
    <col min="14852" max="14852" width="11.7109375" style="468" customWidth="1"/>
    <col min="14853" max="14853" width="14.7109375" style="468" customWidth="1"/>
    <col min="14854" max="14854" width="16.7109375" style="468" customWidth="1"/>
    <col min="14855" max="14858" width="0" style="468" hidden="1" customWidth="1"/>
    <col min="14859" max="15104" width="9.140625" style="468"/>
    <col min="15105" max="15105" width="4.7109375" style="468" customWidth="1"/>
    <col min="15106" max="15106" width="10.7109375" style="468" customWidth="1"/>
    <col min="15107" max="15107" width="25.7109375" style="468" customWidth="1"/>
    <col min="15108" max="15108" width="11.7109375" style="468" customWidth="1"/>
    <col min="15109" max="15109" width="14.7109375" style="468" customWidth="1"/>
    <col min="15110" max="15110" width="16.7109375" style="468" customWidth="1"/>
    <col min="15111" max="15114" width="0" style="468" hidden="1" customWidth="1"/>
    <col min="15115" max="15360" width="9.140625" style="468"/>
    <col min="15361" max="15361" width="4.7109375" style="468" customWidth="1"/>
    <col min="15362" max="15362" width="10.7109375" style="468" customWidth="1"/>
    <col min="15363" max="15363" width="25.7109375" style="468" customWidth="1"/>
    <col min="15364" max="15364" width="11.7109375" style="468" customWidth="1"/>
    <col min="15365" max="15365" width="14.7109375" style="468" customWidth="1"/>
    <col min="15366" max="15366" width="16.7109375" style="468" customWidth="1"/>
    <col min="15367" max="15370" width="0" style="468" hidden="1" customWidth="1"/>
    <col min="15371" max="15616" width="9.140625" style="468"/>
    <col min="15617" max="15617" width="4.7109375" style="468" customWidth="1"/>
    <col min="15618" max="15618" width="10.7109375" style="468" customWidth="1"/>
    <col min="15619" max="15619" width="25.7109375" style="468" customWidth="1"/>
    <col min="15620" max="15620" width="11.7109375" style="468" customWidth="1"/>
    <col min="15621" max="15621" width="14.7109375" style="468" customWidth="1"/>
    <col min="15622" max="15622" width="16.7109375" style="468" customWidth="1"/>
    <col min="15623" max="15626" width="0" style="468" hidden="1" customWidth="1"/>
    <col min="15627" max="15872" width="9.140625" style="468"/>
    <col min="15873" max="15873" width="4.7109375" style="468" customWidth="1"/>
    <col min="15874" max="15874" width="10.7109375" style="468" customWidth="1"/>
    <col min="15875" max="15875" width="25.7109375" style="468" customWidth="1"/>
    <col min="15876" max="15876" width="11.7109375" style="468" customWidth="1"/>
    <col min="15877" max="15877" width="14.7109375" style="468" customWidth="1"/>
    <col min="15878" max="15878" width="16.7109375" style="468" customWidth="1"/>
    <col min="15879" max="15882" width="0" style="468" hidden="1" customWidth="1"/>
    <col min="15883" max="16128" width="9.140625" style="468"/>
    <col min="16129" max="16129" width="4.7109375" style="468" customWidth="1"/>
    <col min="16130" max="16130" width="10.7109375" style="468" customWidth="1"/>
    <col min="16131" max="16131" width="25.7109375" style="468" customWidth="1"/>
    <col min="16132" max="16132" width="11.7109375" style="468" customWidth="1"/>
    <col min="16133" max="16133" width="14.7109375" style="468" customWidth="1"/>
    <col min="16134" max="16134" width="16.7109375" style="468" customWidth="1"/>
    <col min="16135" max="16138" width="0" style="468" hidden="1" customWidth="1"/>
    <col min="16139" max="16384" width="9.140625" style="468"/>
  </cols>
  <sheetData>
    <row r="3" spans="1:17" ht="15.75" x14ac:dyDescent="0.25">
      <c r="A3" s="550"/>
      <c r="B3" s="466" t="s">
        <v>1197</v>
      </c>
      <c r="C3" s="466"/>
      <c r="D3" s="551"/>
      <c r="E3" s="552"/>
      <c r="F3" s="553"/>
      <c r="G3" s="550"/>
    </row>
    <row r="4" spans="1:17" ht="15.75" x14ac:dyDescent="0.25">
      <c r="A4" s="465"/>
      <c r="B4" s="466" t="s">
        <v>1383</v>
      </c>
      <c r="C4" s="465"/>
      <c r="D4" s="465"/>
      <c r="E4" s="465"/>
      <c r="F4" s="465"/>
      <c r="G4" s="465"/>
      <c r="H4" s="465"/>
      <c r="I4" s="465"/>
      <c r="J4" s="467"/>
      <c r="N4" s="469"/>
      <c r="O4" s="469"/>
      <c r="P4" s="469"/>
      <c r="Q4" s="469"/>
    </row>
    <row r="5" spans="1:17" ht="15.75" x14ac:dyDescent="0.25">
      <c r="A5" s="550"/>
      <c r="B5" s="466" t="s">
        <v>1199</v>
      </c>
      <c r="C5" s="466"/>
      <c r="D5" s="551"/>
      <c r="E5" s="552"/>
      <c r="F5" s="553"/>
      <c r="G5" s="550"/>
    </row>
    <row r="6" spans="1:17" ht="16.5" thickBot="1" x14ac:dyDescent="0.3">
      <c r="A6" s="550"/>
      <c r="B6" s="466"/>
      <c r="C6" s="466"/>
      <c r="D6" s="551"/>
      <c r="E6" s="552"/>
      <c r="F6" s="553"/>
      <c r="G6" s="550"/>
    </row>
    <row r="7" spans="1:17" s="472" customFormat="1" ht="33.950000000000003" customHeight="1" thickBot="1" x14ac:dyDescent="0.25">
      <c r="A7" s="554" t="s">
        <v>1366</v>
      </c>
      <c r="B7" s="555"/>
      <c r="C7" s="555"/>
      <c r="D7" s="556"/>
      <c r="E7" s="557"/>
      <c r="F7" s="558"/>
      <c r="J7" s="473"/>
    </row>
    <row r="8" spans="1:17" ht="16.5" thickBot="1" x14ac:dyDescent="0.3">
      <c r="A8" s="559" t="s">
        <v>1201</v>
      </c>
      <c r="B8" s="560"/>
      <c r="C8" s="560"/>
      <c r="D8" s="561" t="s">
        <v>0</v>
      </c>
      <c r="E8" s="562" t="s">
        <v>1367</v>
      </c>
      <c r="F8" s="563" t="s">
        <v>1368</v>
      </c>
      <c r="I8" s="549" t="s">
        <v>1369</v>
      </c>
      <c r="J8" s="469" t="s">
        <v>1215</v>
      </c>
    </row>
    <row r="9" spans="1:17" ht="15.75" x14ac:dyDescent="0.25">
      <c r="A9" s="564">
        <v>1</v>
      </c>
      <c r="B9" s="565" t="s">
        <v>1373</v>
      </c>
      <c r="C9" s="565"/>
      <c r="D9" s="566"/>
      <c r="E9" s="567"/>
      <c r="F9" s="568">
        <f>EZS!G19</f>
        <v>0</v>
      </c>
      <c r="H9" s="468">
        <v>13</v>
      </c>
    </row>
    <row r="10" spans="1:17" ht="15.75" x14ac:dyDescent="0.25">
      <c r="A10" s="564">
        <v>2</v>
      </c>
      <c r="B10" s="565" t="s">
        <v>1374</v>
      </c>
      <c r="C10" s="565"/>
      <c r="D10" s="566">
        <v>1.5</v>
      </c>
      <c r="E10" s="567">
        <v>0</v>
      </c>
      <c r="F10" s="568">
        <f>D10*E10/100</f>
        <v>0</v>
      </c>
      <c r="H10" s="468">
        <v>14</v>
      </c>
    </row>
    <row r="11" spans="1:17" ht="15.75" x14ac:dyDescent="0.25">
      <c r="A11" s="564">
        <v>3</v>
      </c>
      <c r="B11" s="565" t="s">
        <v>1375</v>
      </c>
      <c r="C11" s="565"/>
      <c r="D11" s="566">
        <v>3.5</v>
      </c>
      <c r="E11" s="567">
        <f>SUM(F9:F9)</f>
        <v>0</v>
      </c>
      <c r="F11" s="568">
        <f>D11*E11/100</f>
        <v>0</v>
      </c>
      <c r="H11" s="468">
        <v>15</v>
      </c>
    </row>
    <row r="12" spans="1:17" ht="16.5" thickBot="1" x14ac:dyDescent="0.3">
      <c r="A12" s="564">
        <v>4</v>
      </c>
      <c r="B12" s="565" t="s">
        <v>1376</v>
      </c>
      <c r="C12" s="565"/>
      <c r="D12" s="566"/>
      <c r="E12" s="567"/>
      <c r="F12" s="568">
        <f>EZS!G30</f>
        <v>0</v>
      </c>
      <c r="G12" s="569">
        <f>SUM(F9:F11)</f>
        <v>0</v>
      </c>
      <c r="H12" s="468">
        <v>18</v>
      </c>
    </row>
    <row r="13" spans="1:17" ht="15.75" x14ac:dyDescent="0.25">
      <c r="A13" s="570">
        <v>5</v>
      </c>
      <c r="B13" s="571" t="s">
        <v>1378</v>
      </c>
      <c r="C13" s="571"/>
      <c r="D13" s="572"/>
      <c r="E13" s="573"/>
      <c r="F13" s="574">
        <f>SUM(F9:F12)</f>
        <v>0</v>
      </c>
      <c r="G13" s="569">
        <f>SUM(F13:F13)</f>
        <v>0</v>
      </c>
      <c r="H13" s="468">
        <v>26</v>
      </c>
    </row>
    <row r="14" spans="1:17" ht="15.75" x14ac:dyDescent="0.25">
      <c r="A14" s="564">
        <v>6</v>
      </c>
      <c r="B14" s="565" t="s">
        <v>1379</v>
      </c>
      <c r="C14" s="565"/>
      <c r="D14" s="566"/>
      <c r="E14" s="567"/>
      <c r="F14" s="568">
        <f>EZS!G36</f>
        <v>0</v>
      </c>
      <c r="G14" s="569">
        <f>SUM(F14:F14)</f>
        <v>0</v>
      </c>
      <c r="H14" s="468">
        <v>27</v>
      </c>
      <c r="J14" s="469">
        <f>'[3]Soupis položek+'!Q36</f>
        <v>0</v>
      </c>
    </row>
    <row r="15" spans="1:17" ht="15.75" x14ac:dyDescent="0.25">
      <c r="A15" s="564">
        <v>7</v>
      </c>
      <c r="B15" s="565" t="s">
        <v>1403</v>
      </c>
      <c r="C15" s="565"/>
      <c r="D15" s="566"/>
      <c r="E15" s="567"/>
      <c r="F15" s="568">
        <v>0</v>
      </c>
      <c r="G15" s="569">
        <f>SUM(F15:F15)</f>
        <v>0</v>
      </c>
      <c r="H15" s="468">
        <v>32</v>
      </c>
    </row>
    <row r="16" spans="1:17" ht="16.5" thickBot="1" x14ac:dyDescent="0.3">
      <c r="A16" s="564">
        <v>8</v>
      </c>
      <c r="B16" s="565" t="s">
        <v>1381</v>
      </c>
      <c r="C16" s="565"/>
      <c r="D16" s="566"/>
      <c r="E16" s="567"/>
      <c r="F16" s="568">
        <v>0</v>
      </c>
      <c r="G16" s="569">
        <f>SUM(F16:F16)</f>
        <v>0</v>
      </c>
      <c r="H16" s="468">
        <v>36</v>
      </c>
    </row>
    <row r="17" spans="1:8" ht="17.25" thickTop="1" thickBot="1" x14ac:dyDescent="0.3">
      <c r="A17" s="575">
        <v>9</v>
      </c>
      <c r="B17" s="576" t="s">
        <v>1382</v>
      </c>
      <c r="C17" s="576"/>
      <c r="D17" s="577"/>
      <c r="E17" s="578"/>
      <c r="F17" s="579">
        <f>SUM(G13:G16)</f>
        <v>0</v>
      </c>
      <c r="H17" s="468">
        <v>44</v>
      </c>
    </row>
    <row r="18" spans="1:8" ht="15.75" x14ac:dyDescent="0.25">
      <c r="A18" s="550"/>
      <c r="B18" s="550"/>
      <c r="C18" s="550"/>
      <c r="D18" s="551"/>
      <c r="E18" s="552"/>
      <c r="F18" s="553"/>
    </row>
    <row r="19" spans="1:8" ht="15.75" x14ac:dyDescent="0.25">
      <c r="A19" s="550"/>
      <c r="B19" s="550"/>
      <c r="C19" s="550"/>
      <c r="D19" s="551"/>
      <c r="E19" s="552"/>
      <c r="F19" s="553"/>
    </row>
    <row r="20" spans="1:8" ht="15.75" x14ac:dyDescent="0.25">
      <c r="A20" s="550" t="s">
        <v>1404</v>
      </c>
      <c r="B20" s="550"/>
      <c r="C20" s="550"/>
      <c r="D20" s="551"/>
      <c r="E20" s="552"/>
      <c r="F20" s="553"/>
    </row>
    <row r="21" spans="1:8" ht="15.75" x14ac:dyDescent="0.25">
      <c r="A21" s="550" t="s">
        <v>1365</v>
      </c>
      <c r="B21" s="550"/>
      <c r="C21" s="550"/>
      <c r="D21" s="551"/>
      <c r="E21" s="552"/>
      <c r="F21" s="553"/>
    </row>
    <row r="22" spans="1:8" ht="15.75" x14ac:dyDescent="0.25">
      <c r="A22" s="550"/>
      <c r="B22" s="550"/>
      <c r="C22" s="550"/>
      <c r="D22" s="551"/>
      <c r="E22" s="552"/>
      <c r="F22" s="553"/>
    </row>
    <row r="23" spans="1:8" ht="15.75" x14ac:dyDescent="0.25">
      <c r="A23" s="550"/>
      <c r="B23" s="550"/>
      <c r="C23" s="550"/>
      <c r="D23" s="551"/>
      <c r="E23" s="552"/>
      <c r="F23" s="553"/>
    </row>
  </sheetData>
  <printOptions horizontalCentered="1"/>
  <pageMargins left="0.7" right="0.7" top="0.78740157499999996" bottom="0.78740157499999996" header="0.3" footer="0.3"/>
  <pageSetup paperSize="9" fitToHeight="0" orientation="portrait" horizontalDpi="4294967293" verticalDpi="4294967293" copies="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8278-9FD8-414A-83F1-9F7FB9215D1C}">
  <sheetPr>
    <pageSetUpPr fitToPage="1"/>
  </sheetPr>
  <dimension ref="A3:Q165"/>
  <sheetViews>
    <sheetView topLeftCell="A73" zoomScale="110" zoomScaleNormal="110" workbookViewId="0">
      <selection activeCell="F104" sqref="F104"/>
    </sheetView>
  </sheetViews>
  <sheetFormatPr defaultRowHeight="15" x14ac:dyDescent="0.25"/>
  <cols>
    <col min="1" max="1" width="4.140625" style="468" bestFit="1" customWidth="1"/>
    <col min="2" max="2" width="10" style="468" bestFit="1" customWidth="1"/>
    <col min="3" max="3" width="44" style="468" customWidth="1"/>
    <col min="4" max="4" width="3.5703125" style="468" bestFit="1" customWidth="1"/>
    <col min="5" max="5" width="8.28515625" style="468" bestFit="1" customWidth="1"/>
    <col min="6" max="6" width="10.7109375" style="468" bestFit="1" customWidth="1"/>
    <col min="7" max="7" width="9.85546875" style="468" customWidth="1"/>
    <col min="8" max="8" width="9.7109375" style="468" bestFit="1" customWidth="1"/>
    <col min="9" max="9" width="10.42578125" style="468" customWidth="1"/>
    <col min="10" max="10" width="5.42578125" style="549" hidden="1" customWidth="1"/>
    <col min="11" max="11" width="5.42578125" style="468" hidden="1" customWidth="1"/>
    <col min="12" max="12" width="0" style="468" hidden="1" customWidth="1"/>
    <col min="13" max="13" width="4.5703125" style="468" hidden="1" customWidth="1"/>
    <col min="14" max="17" width="0" style="469" hidden="1" customWidth="1"/>
    <col min="18" max="256" width="9.140625" style="468"/>
    <col min="257" max="257" width="4.140625" style="468" bestFit="1" customWidth="1"/>
    <col min="258" max="258" width="10" style="468" bestFit="1" customWidth="1"/>
    <col min="259" max="259" width="44" style="468" customWidth="1"/>
    <col min="260" max="260" width="3.5703125" style="468" bestFit="1" customWidth="1"/>
    <col min="261" max="261" width="8.28515625" style="468" bestFit="1" customWidth="1"/>
    <col min="262" max="262" width="10.7109375" style="468" bestFit="1" customWidth="1"/>
    <col min="263" max="263" width="9.85546875" style="468" customWidth="1"/>
    <col min="264" max="264" width="9.7109375" style="468" bestFit="1" customWidth="1"/>
    <col min="265" max="265" width="10.42578125" style="468" customWidth="1"/>
    <col min="266" max="273" width="0" style="468" hidden="1" customWidth="1"/>
    <col min="274" max="512" width="9.140625" style="468"/>
    <col min="513" max="513" width="4.140625" style="468" bestFit="1" customWidth="1"/>
    <col min="514" max="514" width="10" style="468" bestFit="1" customWidth="1"/>
    <col min="515" max="515" width="44" style="468" customWidth="1"/>
    <col min="516" max="516" width="3.5703125" style="468" bestFit="1" customWidth="1"/>
    <col min="517" max="517" width="8.28515625" style="468" bestFit="1" customWidth="1"/>
    <col min="518" max="518" width="10.7109375" style="468" bestFit="1" customWidth="1"/>
    <col min="519" max="519" width="9.85546875" style="468" customWidth="1"/>
    <col min="520" max="520" width="9.7109375" style="468" bestFit="1" customWidth="1"/>
    <col min="521" max="521" width="10.42578125" style="468" customWidth="1"/>
    <col min="522" max="529" width="0" style="468" hidden="1" customWidth="1"/>
    <col min="530" max="768" width="9.140625" style="468"/>
    <col min="769" max="769" width="4.140625" style="468" bestFit="1" customWidth="1"/>
    <col min="770" max="770" width="10" style="468" bestFit="1" customWidth="1"/>
    <col min="771" max="771" width="44" style="468" customWidth="1"/>
    <col min="772" max="772" width="3.5703125" style="468" bestFit="1" customWidth="1"/>
    <col min="773" max="773" width="8.28515625" style="468" bestFit="1" customWidth="1"/>
    <col min="774" max="774" width="10.7109375" style="468" bestFit="1" customWidth="1"/>
    <col min="775" max="775" width="9.85546875" style="468" customWidth="1"/>
    <col min="776" max="776" width="9.7109375" style="468" bestFit="1" customWidth="1"/>
    <col min="777" max="777" width="10.42578125" style="468" customWidth="1"/>
    <col min="778" max="785" width="0" style="468" hidden="1" customWidth="1"/>
    <col min="786" max="1024" width="9.140625" style="468"/>
    <col min="1025" max="1025" width="4.140625" style="468" bestFit="1" customWidth="1"/>
    <col min="1026" max="1026" width="10" style="468" bestFit="1" customWidth="1"/>
    <col min="1027" max="1027" width="44" style="468" customWidth="1"/>
    <col min="1028" max="1028" width="3.5703125" style="468" bestFit="1" customWidth="1"/>
    <col min="1029" max="1029" width="8.28515625" style="468" bestFit="1" customWidth="1"/>
    <col min="1030" max="1030" width="10.7109375" style="468" bestFit="1" customWidth="1"/>
    <col min="1031" max="1031" width="9.85546875" style="468" customWidth="1"/>
    <col min="1032" max="1032" width="9.7109375" style="468" bestFit="1" customWidth="1"/>
    <col min="1033" max="1033" width="10.42578125" style="468" customWidth="1"/>
    <col min="1034" max="1041" width="0" style="468" hidden="1" customWidth="1"/>
    <col min="1042" max="1280" width="9.140625" style="468"/>
    <col min="1281" max="1281" width="4.140625" style="468" bestFit="1" customWidth="1"/>
    <col min="1282" max="1282" width="10" style="468" bestFit="1" customWidth="1"/>
    <col min="1283" max="1283" width="44" style="468" customWidth="1"/>
    <col min="1284" max="1284" width="3.5703125" style="468" bestFit="1" customWidth="1"/>
    <col min="1285" max="1285" width="8.28515625" style="468" bestFit="1" customWidth="1"/>
    <col min="1286" max="1286" width="10.7109375" style="468" bestFit="1" customWidth="1"/>
    <col min="1287" max="1287" width="9.85546875" style="468" customWidth="1"/>
    <col min="1288" max="1288" width="9.7109375" style="468" bestFit="1" customWidth="1"/>
    <col min="1289" max="1289" width="10.42578125" style="468" customWidth="1"/>
    <col min="1290" max="1297" width="0" style="468" hidden="1" customWidth="1"/>
    <col min="1298" max="1536" width="9.140625" style="468"/>
    <col min="1537" max="1537" width="4.140625" style="468" bestFit="1" customWidth="1"/>
    <col min="1538" max="1538" width="10" style="468" bestFit="1" customWidth="1"/>
    <col min="1539" max="1539" width="44" style="468" customWidth="1"/>
    <col min="1540" max="1540" width="3.5703125" style="468" bestFit="1" customWidth="1"/>
    <col min="1541" max="1541" width="8.28515625" style="468" bestFit="1" customWidth="1"/>
    <col min="1542" max="1542" width="10.7109375" style="468" bestFit="1" customWidth="1"/>
    <col min="1543" max="1543" width="9.85546875" style="468" customWidth="1"/>
    <col min="1544" max="1544" width="9.7109375" style="468" bestFit="1" customWidth="1"/>
    <col min="1545" max="1545" width="10.42578125" style="468" customWidth="1"/>
    <col min="1546" max="1553" width="0" style="468" hidden="1" customWidth="1"/>
    <col min="1554" max="1792" width="9.140625" style="468"/>
    <col min="1793" max="1793" width="4.140625" style="468" bestFit="1" customWidth="1"/>
    <col min="1794" max="1794" width="10" style="468" bestFit="1" customWidth="1"/>
    <col min="1795" max="1795" width="44" style="468" customWidth="1"/>
    <col min="1796" max="1796" width="3.5703125" style="468" bestFit="1" customWidth="1"/>
    <col min="1797" max="1797" width="8.28515625" style="468" bestFit="1" customWidth="1"/>
    <col min="1798" max="1798" width="10.7109375" style="468" bestFit="1" customWidth="1"/>
    <col min="1799" max="1799" width="9.85546875" style="468" customWidth="1"/>
    <col min="1800" max="1800" width="9.7109375" style="468" bestFit="1" customWidth="1"/>
    <col min="1801" max="1801" width="10.42578125" style="468" customWidth="1"/>
    <col min="1802" max="1809" width="0" style="468" hidden="1" customWidth="1"/>
    <col min="1810" max="2048" width="9.140625" style="468"/>
    <col min="2049" max="2049" width="4.140625" style="468" bestFit="1" customWidth="1"/>
    <col min="2050" max="2050" width="10" style="468" bestFit="1" customWidth="1"/>
    <col min="2051" max="2051" width="44" style="468" customWidth="1"/>
    <col min="2052" max="2052" width="3.5703125" style="468" bestFit="1" customWidth="1"/>
    <col min="2053" max="2053" width="8.28515625" style="468" bestFit="1" customWidth="1"/>
    <col min="2054" max="2054" width="10.7109375" style="468" bestFit="1" customWidth="1"/>
    <col min="2055" max="2055" width="9.85546875" style="468" customWidth="1"/>
    <col min="2056" max="2056" width="9.7109375" style="468" bestFit="1" customWidth="1"/>
    <col min="2057" max="2057" width="10.42578125" style="468" customWidth="1"/>
    <col min="2058" max="2065" width="0" style="468" hidden="1" customWidth="1"/>
    <col min="2066" max="2304" width="9.140625" style="468"/>
    <col min="2305" max="2305" width="4.140625" style="468" bestFit="1" customWidth="1"/>
    <col min="2306" max="2306" width="10" style="468" bestFit="1" customWidth="1"/>
    <col min="2307" max="2307" width="44" style="468" customWidth="1"/>
    <col min="2308" max="2308" width="3.5703125" style="468" bestFit="1" customWidth="1"/>
    <col min="2309" max="2309" width="8.28515625" style="468" bestFit="1" customWidth="1"/>
    <col min="2310" max="2310" width="10.7109375" style="468" bestFit="1" customWidth="1"/>
    <col min="2311" max="2311" width="9.85546875" style="468" customWidth="1"/>
    <col min="2312" max="2312" width="9.7109375" style="468" bestFit="1" customWidth="1"/>
    <col min="2313" max="2313" width="10.42578125" style="468" customWidth="1"/>
    <col min="2314" max="2321" width="0" style="468" hidden="1" customWidth="1"/>
    <col min="2322" max="2560" width="9.140625" style="468"/>
    <col min="2561" max="2561" width="4.140625" style="468" bestFit="1" customWidth="1"/>
    <col min="2562" max="2562" width="10" style="468" bestFit="1" customWidth="1"/>
    <col min="2563" max="2563" width="44" style="468" customWidth="1"/>
    <col min="2564" max="2564" width="3.5703125" style="468" bestFit="1" customWidth="1"/>
    <col min="2565" max="2565" width="8.28515625" style="468" bestFit="1" customWidth="1"/>
    <col min="2566" max="2566" width="10.7109375" style="468" bestFit="1" customWidth="1"/>
    <col min="2567" max="2567" width="9.85546875" style="468" customWidth="1"/>
    <col min="2568" max="2568" width="9.7109375" style="468" bestFit="1" customWidth="1"/>
    <col min="2569" max="2569" width="10.42578125" style="468" customWidth="1"/>
    <col min="2570" max="2577" width="0" style="468" hidden="1" customWidth="1"/>
    <col min="2578" max="2816" width="9.140625" style="468"/>
    <col min="2817" max="2817" width="4.140625" style="468" bestFit="1" customWidth="1"/>
    <col min="2818" max="2818" width="10" style="468" bestFit="1" customWidth="1"/>
    <col min="2819" max="2819" width="44" style="468" customWidth="1"/>
    <col min="2820" max="2820" width="3.5703125" style="468" bestFit="1" customWidth="1"/>
    <col min="2821" max="2821" width="8.28515625" style="468" bestFit="1" customWidth="1"/>
    <col min="2822" max="2822" width="10.7109375" style="468" bestFit="1" customWidth="1"/>
    <col min="2823" max="2823" width="9.85546875" style="468" customWidth="1"/>
    <col min="2824" max="2824" width="9.7109375" style="468" bestFit="1" customWidth="1"/>
    <col min="2825" max="2825" width="10.42578125" style="468" customWidth="1"/>
    <col min="2826" max="2833" width="0" style="468" hidden="1" customWidth="1"/>
    <col min="2834" max="3072" width="9.140625" style="468"/>
    <col min="3073" max="3073" width="4.140625" style="468" bestFit="1" customWidth="1"/>
    <col min="3074" max="3074" width="10" style="468" bestFit="1" customWidth="1"/>
    <col min="3075" max="3075" width="44" style="468" customWidth="1"/>
    <col min="3076" max="3076" width="3.5703125" style="468" bestFit="1" customWidth="1"/>
    <col min="3077" max="3077" width="8.28515625" style="468" bestFit="1" customWidth="1"/>
    <col min="3078" max="3078" width="10.7109375" style="468" bestFit="1" customWidth="1"/>
    <col min="3079" max="3079" width="9.85546875" style="468" customWidth="1"/>
    <col min="3080" max="3080" width="9.7109375" style="468" bestFit="1" customWidth="1"/>
    <col min="3081" max="3081" width="10.42578125" style="468" customWidth="1"/>
    <col min="3082" max="3089" width="0" style="468" hidden="1" customWidth="1"/>
    <col min="3090" max="3328" width="9.140625" style="468"/>
    <col min="3329" max="3329" width="4.140625" style="468" bestFit="1" customWidth="1"/>
    <col min="3330" max="3330" width="10" style="468" bestFit="1" customWidth="1"/>
    <col min="3331" max="3331" width="44" style="468" customWidth="1"/>
    <col min="3332" max="3332" width="3.5703125" style="468" bestFit="1" customWidth="1"/>
    <col min="3333" max="3333" width="8.28515625" style="468" bestFit="1" customWidth="1"/>
    <col min="3334" max="3334" width="10.7109375" style="468" bestFit="1" customWidth="1"/>
    <col min="3335" max="3335" width="9.85546875" style="468" customWidth="1"/>
    <col min="3336" max="3336" width="9.7109375" style="468" bestFit="1" customWidth="1"/>
    <col min="3337" max="3337" width="10.42578125" style="468" customWidth="1"/>
    <col min="3338" max="3345" width="0" style="468" hidden="1" customWidth="1"/>
    <col min="3346" max="3584" width="9.140625" style="468"/>
    <col min="3585" max="3585" width="4.140625" style="468" bestFit="1" customWidth="1"/>
    <col min="3586" max="3586" width="10" style="468" bestFit="1" customWidth="1"/>
    <col min="3587" max="3587" width="44" style="468" customWidth="1"/>
    <col min="3588" max="3588" width="3.5703125" style="468" bestFit="1" customWidth="1"/>
    <col min="3589" max="3589" width="8.28515625" style="468" bestFit="1" customWidth="1"/>
    <col min="3590" max="3590" width="10.7109375" style="468" bestFit="1" customWidth="1"/>
    <col min="3591" max="3591" width="9.85546875" style="468" customWidth="1"/>
    <col min="3592" max="3592" width="9.7109375" style="468" bestFit="1" customWidth="1"/>
    <col min="3593" max="3593" width="10.42578125" style="468" customWidth="1"/>
    <col min="3594" max="3601" width="0" style="468" hidden="1" customWidth="1"/>
    <col min="3602" max="3840" width="9.140625" style="468"/>
    <col min="3841" max="3841" width="4.140625" style="468" bestFit="1" customWidth="1"/>
    <col min="3842" max="3842" width="10" style="468" bestFit="1" customWidth="1"/>
    <col min="3843" max="3843" width="44" style="468" customWidth="1"/>
    <col min="3844" max="3844" width="3.5703125" style="468" bestFit="1" customWidth="1"/>
    <col min="3845" max="3845" width="8.28515625" style="468" bestFit="1" customWidth="1"/>
    <col min="3846" max="3846" width="10.7109375" style="468" bestFit="1" customWidth="1"/>
    <col min="3847" max="3847" width="9.85546875" style="468" customWidth="1"/>
    <col min="3848" max="3848" width="9.7109375" style="468" bestFit="1" customWidth="1"/>
    <col min="3849" max="3849" width="10.42578125" style="468" customWidth="1"/>
    <col min="3850" max="3857" width="0" style="468" hidden="1" customWidth="1"/>
    <col min="3858" max="4096" width="9.140625" style="468"/>
    <col min="4097" max="4097" width="4.140625" style="468" bestFit="1" customWidth="1"/>
    <col min="4098" max="4098" width="10" style="468" bestFit="1" customWidth="1"/>
    <col min="4099" max="4099" width="44" style="468" customWidth="1"/>
    <col min="4100" max="4100" width="3.5703125" style="468" bestFit="1" customWidth="1"/>
    <col min="4101" max="4101" width="8.28515625" style="468" bestFit="1" customWidth="1"/>
    <col min="4102" max="4102" width="10.7109375" style="468" bestFit="1" customWidth="1"/>
    <col min="4103" max="4103" width="9.85546875" style="468" customWidth="1"/>
    <col min="4104" max="4104" width="9.7109375" style="468" bestFit="1" customWidth="1"/>
    <col min="4105" max="4105" width="10.42578125" style="468" customWidth="1"/>
    <col min="4106" max="4113" width="0" style="468" hidden="1" customWidth="1"/>
    <col min="4114" max="4352" width="9.140625" style="468"/>
    <col min="4353" max="4353" width="4.140625" style="468" bestFit="1" customWidth="1"/>
    <col min="4354" max="4354" width="10" style="468" bestFit="1" customWidth="1"/>
    <col min="4355" max="4355" width="44" style="468" customWidth="1"/>
    <col min="4356" max="4356" width="3.5703125" style="468" bestFit="1" customWidth="1"/>
    <col min="4357" max="4357" width="8.28515625" style="468" bestFit="1" customWidth="1"/>
    <col min="4358" max="4358" width="10.7109375" style="468" bestFit="1" customWidth="1"/>
    <col min="4359" max="4359" width="9.85546875" style="468" customWidth="1"/>
    <col min="4360" max="4360" width="9.7109375" style="468" bestFit="1" customWidth="1"/>
    <col min="4361" max="4361" width="10.42578125" style="468" customWidth="1"/>
    <col min="4362" max="4369" width="0" style="468" hidden="1" customWidth="1"/>
    <col min="4370" max="4608" width="9.140625" style="468"/>
    <col min="4609" max="4609" width="4.140625" style="468" bestFit="1" customWidth="1"/>
    <col min="4610" max="4610" width="10" style="468" bestFit="1" customWidth="1"/>
    <col min="4611" max="4611" width="44" style="468" customWidth="1"/>
    <col min="4612" max="4612" width="3.5703125" style="468" bestFit="1" customWidth="1"/>
    <col min="4613" max="4613" width="8.28515625" style="468" bestFit="1" customWidth="1"/>
    <col min="4614" max="4614" width="10.7109375" style="468" bestFit="1" customWidth="1"/>
    <col min="4615" max="4615" width="9.85546875" style="468" customWidth="1"/>
    <col min="4616" max="4616" width="9.7109375" style="468" bestFit="1" customWidth="1"/>
    <col min="4617" max="4617" width="10.42578125" style="468" customWidth="1"/>
    <col min="4618" max="4625" width="0" style="468" hidden="1" customWidth="1"/>
    <col min="4626" max="4864" width="9.140625" style="468"/>
    <col min="4865" max="4865" width="4.140625" style="468" bestFit="1" customWidth="1"/>
    <col min="4866" max="4866" width="10" style="468" bestFit="1" customWidth="1"/>
    <col min="4867" max="4867" width="44" style="468" customWidth="1"/>
    <col min="4868" max="4868" width="3.5703125" style="468" bestFit="1" customWidth="1"/>
    <col min="4869" max="4869" width="8.28515625" style="468" bestFit="1" customWidth="1"/>
    <col min="4870" max="4870" width="10.7109375" style="468" bestFit="1" customWidth="1"/>
    <col min="4871" max="4871" width="9.85546875" style="468" customWidth="1"/>
    <col min="4872" max="4872" width="9.7109375" style="468" bestFit="1" customWidth="1"/>
    <col min="4873" max="4873" width="10.42578125" style="468" customWidth="1"/>
    <col min="4874" max="4881" width="0" style="468" hidden="1" customWidth="1"/>
    <col min="4882" max="5120" width="9.140625" style="468"/>
    <col min="5121" max="5121" width="4.140625" style="468" bestFit="1" customWidth="1"/>
    <col min="5122" max="5122" width="10" style="468" bestFit="1" customWidth="1"/>
    <col min="5123" max="5123" width="44" style="468" customWidth="1"/>
    <col min="5124" max="5124" width="3.5703125" style="468" bestFit="1" customWidth="1"/>
    <col min="5125" max="5125" width="8.28515625" style="468" bestFit="1" customWidth="1"/>
    <col min="5126" max="5126" width="10.7109375" style="468" bestFit="1" customWidth="1"/>
    <col min="5127" max="5127" width="9.85546875" style="468" customWidth="1"/>
    <col min="5128" max="5128" width="9.7109375" style="468" bestFit="1" customWidth="1"/>
    <col min="5129" max="5129" width="10.42578125" style="468" customWidth="1"/>
    <col min="5130" max="5137" width="0" style="468" hidden="1" customWidth="1"/>
    <col min="5138" max="5376" width="9.140625" style="468"/>
    <col min="5377" max="5377" width="4.140625" style="468" bestFit="1" customWidth="1"/>
    <col min="5378" max="5378" width="10" style="468" bestFit="1" customWidth="1"/>
    <col min="5379" max="5379" width="44" style="468" customWidth="1"/>
    <col min="5380" max="5380" width="3.5703125" style="468" bestFit="1" customWidth="1"/>
    <col min="5381" max="5381" width="8.28515625" style="468" bestFit="1" customWidth="1"/>
    <col min="5382" max="5382" width="10.7109375" style="468" bestFit="1" customWidth="1"/>
    <col min="5383" max="5383" width="9.85546875" style="468" customWidth="1"/>
    <col min="5384" max="5384" width="9.7109375" style="468" bestFit="1" customWidth="1"/>
    <col min="5385" max="5385" width="10.42578125" style="468" customWidth="1"/>
    <col min="5386" max="5393" width="0" style="468" hidden="1" customWidth="1"/>
    <col min="5394" max="5632" width="9.140625" style="468"/>
    <col min="5633" max="5633" width="4.140625" style="468" bestFit="1" customWidth="1"/>
    <col min="5634" max="5634" width="10" style="468" bestFit="1" customWidth="1"/>
    <col min="5635" max="5635" width="44" style="468" customWidth="1"/>
    <col min="5636" max="5636" width="3.5703125" style="468" bestFit="1" customWidth="1"/>
    <col min="5637" max="5637" width="8.28515625" style="468" bestFit="1" customWidth="1"/>
    <col min="5638" max="5638" width="10.7109375" style="468" bestFit="1" customWidth="1"/>
    <col min="5639" max="5639" width="9.85546875" style="468" customWidth="1"/>
    <col min="5640" max="5640" width="9.7109375" style="468" bestFit="1" customWidth="1"/>
    <col min="5641" max="5641" width="10.42578125" style="468" customWidth="1"/>
    <col min="5642" max="5649" width="0" style="468" hidden="1" customWidth="1"/>
    <col min="5650" max="5888" width="9.140625" style="468"/>
    <col min="5889" max="5889" width="4.140625" style="468" bestFit="1" customWidth="1"/>
    <col min="5890" max="5890" width="10" style="468" bestFit="1" customWidth="1"/>
    <col min="5891" max="5891" width="44" style="468" customWidth="1"/>
    <col min="5892" max="5892" width="3.5703125" style="468" bestFit="1" customWidth="1"/>
    <col min="5893" max="5893" width="8.28515625" style="468" bestFit="1" customWidth="1"/>
    <col min="5894" max="5894" width="10.7109375" style="468" bestFit="1" customWidth="1"/>
    <col min="5895" max="5895" width="9.85546875" style="468" customWidth="1"/>
    <col min="5896" max="5896" width="9.7109375" style="468" bestFit="1" customWidth="1"/>
    <col min="5897" max="5897" width="10.42578125" style="468" customWidth="1"/>
    <col min="5898" max="5905" width="0" style="468" hidden="1" customWidth="1"/>
    <col min="5906" max="6144" width="9.140625" style="468"/>
    <col min="6145" max="6145" width="4.140625" style="468" bestFit="1" customWidth="1"/>
    <col min="6146" max="6146" width="10" style="468" bestFit="1" customWidth="1"/>
    <col min="6147" max="6147" width="44" style="468" customWidth="1"/>
    <col min="6148" max="6148" width="3.5703125" style="468" bestFit="1" customWidth="1"/>
    <col min="6149" max="6149" width="8.28515625" style="468" bestFit="1" customWidth="1"/>
    <col min="6150" max="6150" width="10.7109375" style="468" bestFit="1" customWidth="1"/>
    <col min="6151" max="6151" width="9.85546875" style="468" customWidth="1"/>
    <col min="6152" max="6152" width="9.7109375" style="468" bestFit="1" customWidth="1"/>
    <col min="6153" max="6153" width="10.42578125" style="468" customWidth="1"/>
    <col min="6154" max="6161" width="0" style="468" hidden="1" customWidth="1"/>
    <col min="6162" max="6400" width="9.140625" style="468"/>
    <col min="6401" max="6401" width="4.140625" style="468" bestFit="1" customWidth="1"/>
    <col min="6402" max="6402" width="10" style="468" bestFit="1" customWidth="1"/>
    <col min="6403" max="6403" width="44" style="468" customWidth="1"/>
    <col min="6404" max="6404" width="3.5703125" style="468" bestFit="1" customWidth="1"/>
    <col min="6405" max="6405" width="8.28515625" style="468" bestFit="1" customWidth="1"/>
    <col min="6406" max="6406" width="10.7109375" style="468" bestFit="1" customWidth="1"/>
    <col min="6407" max="6407" width="9.85546875" style="468" customWidth="1"/>
    <col min="6408" max="6408" width="9.7109375" style="468" bestFit="1" customWidth="1"/>
    <col min="6409" max="6409" width="10.42578125" style="468" customWidth="1"/>
    <col min="6410" max="6417" width="0" style="468" hidden="1" customWidth="1"/>
    <col min="6418" max="6656" width="9.140625" style="468"/>
    <col min="6657" max="6657" width="4.140625" style="468" bestFit="1" customWidth="1"/>
    <col min="6658" max="6658" width="10" style="468" bestFit="1" customWidth="1"/>
    <col min="6659" max="6659" width="44" style="468" customWidth="1"/>
    <col min="6660" max="6660" width="3.5703125" style="468" bestFit="1" customWidth="1"/>
    <col min="6661" max="6661" width="8.28515625" style="468" bestFit="1" customWidth="1"/>
    <col min="6662" max="6662" width="10.7109375" style="468" bestFit="1" customWidth="1"/>
    <col min="6663" max="6663" width="9.85546875" style="468" customWidth="1"/>
    <col min="6664" max="6664" width="9.7109375" style="468" bestFit="1" customWidth="1"/>
    <col min="6665" max="6665" width="10.42578125" style="468" customWidth="1"/>
    <col min="6666" max="6673" width="0" style="468" hidden="1" customWidth="1"/>
    <col min="6674" max="6912" width="9.140625" style="468"/>
    <col min="6913" max="6913" width="4.140625" style="468" bestFit="1" customWidth="1"/>
    <col min="6914" max="6914" width="10" style="468" bestFit="1" customWidth="1"/>
    <col min="6915" max="6915" width="44" style="468" customWidth="1"/>
    <col min="6916" max="6916" width="3.5703125" style="468" bestFit="1" customWidth="1"/>
    <col min="6917" max="6917" width="8.28515625" style="468" bestFit="1" customWidth="1"/>
    <col min="6918" max="6918" width="10.7109375" style="468" bestFit="1" customWidth="1"/>
    <col min="6919" max="6919" width="9.85546875" style="468" customWidth="1"/>
    <col min="6920" max="6920" width="9.7109375" style="468" bestFit="1" customWidth="1"/>
    <col min="6921" max="6921" width="10.42578125" style="468" customWidth="1"/>
    <col min="6922" max="6929" width="0" style="468" hidden="1" customWidth="1"/>
    <col min="6930" max="7168" width="9.140625" style="468"/>
    <col min="7169" max="7169" width="4.140625" style="468" bestFit="1" customWidth="1"/>
    <col min="7170" max="7170" width="10" style="468" bestFit="1" customWidth="1"/>
    <col min="7171" max="7171" width="44" style="468" customWidth="1"/>
    <col min="7172" max="7172" width="3.5703125" style="468" bestFit="1" customWidth="1"/>
    <col min="7173" max="7173" width="8.28515625" style="468" bestFit="1" customWidth="1"/>
    <col min="7174" max="7174" width="10.7109375" style="468" bestFit="1" customWidth="1"/>
    <col min="7175" max="7175" width="9.85546875" style="468" customWidth="1"/>
    <col min="7176" max="7176" width="9.7109375" style="468" bestFit="1" customWidth="1"/>
    <col min="7177" max="7177" width="10.42578125" style="468" customWidth="1"/>
    <col min="7178" max="7185" width="0" style="468" hidden="1" customWidth="1"/>
    <col min="7186" max="7424" width="9.140625" style="468"/>
    <col min="7425" max="7425" width="4.140625" style="468" bestFit="1" customWidth="1"/>
    <col min="7426" max="7426" width="10" style="468" bestFit="1" customWidth="1"/>
    <col min="7427" max="7427" width="44" style="468" customWidth="1"/>
    <col min="7428" max="7428" width="3.5703125" style="468" bestFit="1" customWidth="1"/>
    <col min="7429" max="7429" width="8.28515625" style="468" bestFit="1" customWidth="1"/>
    <col min="7430" max="7430" width="10.7109375" style="468" bestFit="1" customWidth="1"/>
    <col min="7431" max="7431" width="9.85546875" style="468" customWidth="1"/>
    <col min="7432" max="7432" width="9.7109375" style="468" bestFit="1" customWidth="1"/>
    <col min="7433" max="7433" width="10.42578125" style="468" customWidth="1"/>
    <col min="7434" max="7441" width="0" style="468" hidden="1" customWidth="1"/>
    <col min="7442" max="7680" width="9.140625" style="468"/>
    <col min="7681" max="7681" width="4.140625" style="468" bestFit="1" customWidth="1"/>
    <col min="7682" max="7682" width="10" style="468" bestFit="1" customWidth="1"/>
    <col min="7683" max="7683" width="44" style="468" customWidth="1"/>
    <col min="7684" max="7684" width="3.5703125" style="468" bestFit="1" customWidth="1"/>
    <col min="7685" max="7685" width="8.28515625" style="468" bestFit="1" customWidth="1"/>
    <col min="7686" max="7686" width="10.7109375" style="468" bestFit="1" customWidth="1"/>
    <col min="7687" max="7687" width="9.85546875" style="468" customWidth="1"/>
    <col min="7688" max="7688" width="9.7109375" style="468" bestFit="1" customWidth="1"/>
    <col min="7689" max="7689" width="10.42578125" style="468" customWidth="1"/>
    <col min="7690" max="7697" width="0" style="468" hidden="1" customWidth="1"/>
    <col min="7698" max="7936" width="9.140625" style="468"/>
    <col min="7937" max="7937" width="4.140625" style="468" bestFit="1" customWidth="1"/>
    <col min="7938" max="7938" width="10" style="468" bestFit="1" customWidth="1"/>
    <col min="7939" max="7939" width="44" style="468" customWidth="1"/>
    <col min="7940" max="7940" width="3.5703125" style="468" bestFit="1" customWidth="1"/>
    <col min="7941" max="7941" width="8.28515625" style="468" bestFit="1" customWidth="1"/>
    <col min="7942" max="7942" width="10.7109375" style="468" bestFit="1" customWidth="1"/>
    <col min="7943" max="7943" width="9.85546875" style="468" customWidth="1"/>
    <col min="7944" max="7944" width="9.7109375" style="468" bestFit="1" customWidth="1"/>
    <col min="7945" max="7945" width="10.42578125" style="468" customWidth="1"/>
    <col min="7946" max="7953" width="0" style="468" hidden="1" customWidth="1"/>
    <col min="7954" max="8192" width="9.140625" style="468"/>
    <col min="8193" max="8193" width="4.140625" style="468" bestFit="1" customWidth="1"/>
    <col min="8194" max="8194" width="10" style="468" bestFit="1" customWidth="1"/>
    <col min="8195" max="8195" width="44" style="468" customWidth="1"/>
    <col min="8196" max="8196" width="3.5703125" style="468" bestFit="1" customWidth="1"/>
    <col min="8197" max="8197" width="8.28515625" style="468" bestFit="1" customWidth="1"/>
    <col min="8198" max="8198" width="10.7109375" style="468" bestFit="1" customWidth="1"/>
    <col min="8199" max="8199" width="9.85546875" style="468" customWidth="1"/>
    <col min="8200" max="8200" width="9.7109375" style="468" bestFit="1" customWidth="1"/>
    <col min="8201" max="8201" width="10.42578125" style="468" customWidth="1"/>
    <col min="8202" max="8209" width="0" style="468" hidden="1" customWidth="1"/>
    <col min="8210" max="8448" width="9.140625" style="468"/>
    <col min="8449" max="8449" width="4.140625" style="468" bestFit="1" customWidth="1"/>
    <col min="8450" max="8450" width="10" style="468" bestFit="1" customWidth="1"/>
    <col min="8451" max="8451" width="44" style="468" customWidth="1"/>
    <col min="8452" max="8452" width="3.5703125" style="468" bestFit="1" customWidth="1"/>
    <col min="8453" max="8453" width="8.28515625" style="468" bestFit="1" customWidth="1"/>
    <col min="8454" max="8454" width="10.7109375" style="468" bestFit="1" customWidth="1"/>
    <col min="8455" max="8455" width="9.85546875" style="468" customWidth="1"/>
    <col min="8456" max="8456" width="9.7109375" style="468" bestFit="1" customWidth="1"/>
    <col min="8457" max="8457" width="10.42578125" style="468" customWidth="1"/>
    <col min="8458" max="8465" width="0" style="468" hidden="1" customWidth="1"/>
    <col min="8466" max="8704" width="9.140625" style="468"/>
    <col min="8705" max="8705" width="4.140625" style="468" bestFit="1" customWidth="1"/>
    <col min="8706" max="8706" width="10" style="468" bestFit="1" customWidth="1"/>
    <col min="8707" max="8707" width="44" style="468" customWidth="1"/>
    <col min="8708" max="8708" width="3.5703125" style="468" bestFit="1" customWidth="1"/>
    <col min="8709" max="8709" width="8.28515625" style="468" bestFit="1" customWidth="1"/>
    <col min="8710" max="8710" width="10.7109375" style="468" bestFit="1" customWidth="1"/>
    <col min="8711" max="8711" width="9.85546875" style="468" customWidth="1"/>
    <col min="8712" max="8712" width="9.7109375" style="468" bestFit="1" customWidth="1"/>
    <col min="8713" max="8713" width="10.42578125" style="468" customWidth="1"/>
    <col min="8714" max="8721" width="0" style="468" hidden="1" customWidth="1"/>
    <col min="8722" max="8960" width="9.140625" style="468"/>
    <col min="8961" max="8961" width="4.140625" style="468" bestFit="1" customWidth="1"/>
    <col min="8962" max="8962" width="10" style="468" bestFit="1" customWidth="1"/>
    <col min="8963" max="8963" width="44" style="468" customWidth="1"/>
    <col min="8964" max="8964" width="3.5703125" style="468" bestFit="1" customWidth="1"/>
    <col min="8965" max="8965" width="8.28515625" style="468" bestFit="1" customWidth="1"/>
    <col min="8966" max="8966" width="10.7109375" style="468" bestFit="1" customWidth="1"/>
    <col min="8967" max="8967" width="9.85546875" style="468" customWidth="1"/>
    <col min="8968" max="8968" width="9.7109375" style="468" bestFit="1" customWidth="1"/>
    <col min="8969" max="8969" width="10.42578125" style="468" customWidth="1"/>
    <col min="8970" max="8977" width="0" style="468" hidden="1" customWidth="1"/>
    <col min="8978" max="9216" width="9.140625" style="468"/>
    <col min="9217" max="9217" width="4.140625" style="468" bestFit="1" customWidth="1"/>
    <col min="9218" max="9218" width="10" style="468" bestFit="1" customWidth="1"/>
    <col min="9219" max="9219" width="44" style="468" customWidth="1"/>
    <col min="9220" max="9220" width="3.5703125" style="468" bestFit="1" customWidth="1"/>
    <col min="9221" max="9221" width="8.28515625" style="468" bestFit="1" customWidth="1"/>
    <col min="9222" max="9222" width="10.7109375" style="468" bestFit="1" customWidth="1"/>
    <col min="9223" max="9223" width="9.85546875" style="468" customWidth="1"/>
    <col min="9224" max="9224" width="9.7109375" style="468" bestFit="1" customWidth="1"/>
    <col min="9225" max="9225" width="10.42578125" style="468" customWidth="1"/>
    <col min="9226" max="9233" width="0" style="468" hidden="1" customWidth="1"/>
    <col min="9234" max="9472" width="9.140625" style="468"/>
    <col min="9473" max="9473" width="4.140625" style="468" bestFit="1" customWidth="1"/>
    <col min="9474" max="9474" width="10" style="468" bestFit="1" customWidth="1"/>
    <col min="9475" max="9475" width="44" style="468" customWidth="1"/>
    <col min="9476" max="9476" width="3.5703125" style="468" bestFit="1" customWidth="1"/>
    <col min="9477" max="9477" width="8.28515625" style="468" bestFit="1" customWidth="1"/>
    <col min="9478" max="9478" width="10.7109375" style="468" bestFit="1" customWidth="1"/>
    <col min="9479" max="9479" width="9.85546875" style="468" customWidth="1"/>
    <col min="9480" max="9480" width="9.7109375" style="468" bestFit="1" customWidth="1"/>
    <col min="9481" max="9481" width="10.42578125" style="468" customWidth="1"/>
    <col min="9482" max="9489" width="0" style="468" hidden="1" customWidth="1"/>
    <col min="9490" max="9728" width="9.140625" style="468"/>
    <col min="9729" max="9729" width="4.140625" style="468" bestFit="1" customWidth="1"/>
    <col min="9730" max="9730" width="10" style="468" bestFit="1" customWidth="1"/>
    <col min="9731" max="9731" width="44" style="468" customWidth="1"/>
    <col min="9732" max="9732" width="3.5703125" style="468" bestFit="1" customWidth="1"/>
    <col min="9733" max="9733" width="8.28515625" style="468" bestFit="1" customWidth="1"/>
    <col min="9734" max="9734" width="10.7109375" style="468" bestFit="1" customWidth="1"/>
    <col min="9735" max="9735" width="9.85546875" style="468" customWidth="1"/>
    <col min="9736" max="9736" width="9.7109375" style="468" bestFit="1" customWidth="1"/>
    <col min="9737" max="9737" width="10.42578125" style="468" customWidth="1"/>
    <col min="9738" max="9745" width="0" style="468" hidden="1" customWidth="1"/>
    <col min="9746" max="9984" width="9.140625" style="468"/>
    <col min="9985" max="9985" width="4.140625" style="468" bestFit="1" customWidth="1"/>
    <col min="9986" max="9986" width="10" style="468" bestFit="1" customWidth="1"/>
    <col min="9987" max="9987" width="44" style="468" customWidth="1"/>
    <col min="9988" max="9988" width="3.5703125" style="468" bestFit="1" customWidth="1"/>
    <col min="9989" max="9989" width="8.28515625" style="468" bestFit="1" customWidth="1"/>
    <col min="9990" max="9990" width="10.7109375" style="468" bestFit="1" customWidth="1"/>
    <col min="9991" max="9991" width="9.85546875" style="468" customWidth="1"/>
    <col min="9992" max="9992" width="9.7109375" style="468" bestFit="1" customWidth="1"/>
    <col min="9993" max="9993" width="10.42578125" style="468" customWidth="1"/>
    <col min="9994" max="10001" width="0" style="468" hidden="1" customWidth="1"/>
    <col min="10002" max="10240" width="9.140625" style="468"/>
    <col min="10241" max="10241" width="4.140625" style="468" bestFit="1" customWidth="1"/>
    <col min="10242" max="10242" width="10" style="468" bestFit="1" customWidth="1"/>
    <col min="10243" max="10243" width="44" style="468" customWidth="1"/>
    <col min="10244" max="10244" width="3.5703125" style="468" bestFit="1" customWidth="1"/>
    <col min="10245" max="10245" width="8.28515625" style="468" bestFit="1" customWidth="1"/>
    <col min="10246" max="10246" width="10.7109375" style="468" bestFit="1" customWidth="1"/>
    <col min="10247" max="10247" width="9.85546875" style="468" customWidth="1"/>
    <col min="10248" max="10248" width="9.7109375" style="468" bestFit="1" customWidth="1"/>
    <col min="10249" max="10249" width="10.42578125" style="468" customWidth="1"/>
    <col min="10250" max="10257" width="0" style="468" hidden="1" customWidth="1"/>
    <col min="10258" max="10496" width="9.140625" style="468"/>
    <col min="10497" max="10497" width="4.140625" style="468" bestFit="1" customWidth="1"/>
    <col min="10498" max="10498" width="10" style="468" bestFit="1" customWidth="1"/>
    <col min="10499" max="10499" width="44" style="468" customWidth="1"/>
    <col min="10500" max="10500" width="3.5703125" style="468" bestFit="1" customWidth="1"/>
    <col min="10501" max="10501" width="8.28515625" style="468" bestFit="1" customWidth="1"/>
    <col min="10502" max="10502" width="10.7109375" style="468" bestFit="1" customWidth="1"/>
    <col min="10503" max="10503" width="9.85546875" style="468" customWidth="1"/>
    <col min="10504" max="10504" width="9.7109375" style="468" bestFit="1" customWidth="1"/>
    <col min="10505" max="10505" width="10.42578125" style="468" customWidth="1"/>
    <col min="10506" max="10513" width="0" style="468" hidden="1" customWidth="1"/>
    <col min="10514" max="10752" width="9.140625" style="468"/>
    <col min="10753" max="10753" width="4.140625" style="468" bestFit="1" customWidth="1"/>
    <col min="10754" max="10754" width="10" style="468" bestFit="1" customWidth="1"/>
    <col min="10755" max="10755" width="44" style="468" customWidth="1"/>
    <col min="10756" max="10756" width="3.5703125" style="468" bestFit="1" customWidth="1"/>
    <col min="10757" max="10757" width="8.28515625" style="468" bestFit="1" customWidth="1"/>
    <col min="10758" max="10758" width="10.7109375" style="468" bestFit="1" customWidth="1"/>
    <col min="10759" max="10759" width="9.85546875" style="468" customWidth="1"/>
    <col min="10760" max="10760" width="9.7109375" style="468" bestFit="1" customWidth="1"/>
    <col min="10761" max="10761" width="10.42578125" style="468" customWidth="1"/>
    <col min="10762" max="10769" width="0" style="468" hidden="1" customWidth="1"/>
    <col min="10770" max="11008" width="9.140625" style="468"/>
    <col min="11009" max="11009" width="4.140625" style="468" bestFit="1" customWidth="1"/>
    <col min="11010" max="11010" width="10" style="468" bestFit="1" customWidth="1"/>
    <col min="11011" max="11011" width="44" style="468" customWidth="1"/>
    <col min="11012" max="11012" width="3.5703125" style="468" bestFit="1" customWidth="1"/>
    <col min="11013" max="11013" width="8.28515625" style="468" bestFit="1" customWidth="1"/>
    <col min="11014" max="11014" width="10.7109375" style="468" bestFit="1" customWidth="1"/>
    <col min="11015" max="11015" width="9.85546875" style="468" customWidth="1"/>
    <col min="11016" max="11016" width="9.7109375" style="468" bestFit="1" customWidth="1"/>
    <col min="11017" max="11017" width="10.42578125" style="468" customWidth="1"/>
    <col min="11018" max="11025" width="0" style="468" hidden="1" customWidth="1"/>
    <col min="11026" max="11264" width="9.140625" style="468"/>
    <col min="11265" max="11265" width="4.140625" style="468" bestFit="1" customWidth="1"/>
    <col min="11266" max="11266" width="10" style="468" bestFit="1" customWidth="1"/>
    <col min="11267" max="11267" width="44" style="468" customWidth="1"/>
    <col min="11268" max="11268" width="3.5703125" style="468" bestFit="1" customWidth="1"/>
    <col min="11269" max="11269" width="8.28515625" style="468" bestFit="1" customWidth="1"/>
    <col min="11270" max="11270" width="10.7109375" style="468" bestFit="1" customWidth="1"/>
    <col min="11271" max="11271" width="9.85546875" style="468" customWidth="1"/>
    <col min="11272" max="11272" width="9.7109375" style="468" bestFit="1" customWidth="1"/>
    <col min="11273" max="11273" width="10.42578125" style="468" customWidth="1"/>
    <col min="11274" max="11281" width="0" style="468" hidden="1" customWidth="1"/>
    <col min="11282" max="11520" width="9.140625" style="468"/>
    <col min="11521" max="11521" width="4.140625" style="468" bestFit="1" customWidth="1"/>
    <col min="11522" max="11522" width="10" style="468" bestFit="1" customWidth="1"/>
    <col min="11523" max="11523" width="44" style="468" customWidth="1"/>
    <col min="11524" max="11524" width="3.5703125" style="468" bestFit="1" customWidth="1"/>
    <col min="11525" max="11525" width="8.28515625" style="468" bestFit="1" customWidth="1"/>
    <col min="11526" max="11526" width="10.7109375" style="468" bestFit="1" customWidth="1"/>
    <col min="11527" max="11527" width="9.85546875" style="468" customWidth="1"/>
    <col min="11528" max="11528" width="9.7109375" style="468" bestFit="1" customWidth="1"/>
    <col min="11529" max="11529" width="10.42578125" style="468" customWidth="1"/>
    <col min="11530" max="11537" width="0" style="468" hidden="1" customWidth="1"/>
    <col min="11538" max="11776" width="9.140625" style="468"/>
    <col min="11777" max="11777" width="4.140625" style="468" bestFit="1" customWidth="1"/>
    <col min="11778" max="11778" width="10" style="468" bestFit="1" customWidth="1"/>
    <col min="11779" max="11779" width="44" style="468" customWidth="1"/>
    <col min="11780" max="11780" width="3.5703125" style="468" bestFit="1" customWidth="1"/>
    <col min="11781" max="11781" width="8.28515625" style="468" bestFit="1" customWidth="1"/>
    <col min="11782" max="11782" width="10.7109375" style="468" bestFit="1" customWidth="1"/>
    <col min="11783" max="11783" width="9.85546875" style="468" customWidth="1"/>
    <col min="11784" max="11784" width="9.7109375" style="468" bestFit="1" customWidth="1"/>
    <col min="11785" max="11785" width="10.42578125" style="468" customWidth="1"/>
    <col min="11786" max="11793" width="0" style="468" hidden="1" customWidth="1"/>
    <col min="11794" max="12032" width="9.140625" style="468"/>
    <col min="12033" max="12033" width="4.140625" style="468" bestFit="1" customWidth="1"/>
    <col min="12034" max="12034" width="10" style="468" bestFit="1" customWidth="1"/>
    <col min="12035" max="12035" width="44" style="468" customWidth="1"/>
    <col min="12036" max="12036" width="3.5703125" style="468" bestFit="1" customWidth="1"/>
    <col min="12037" max="12037" width="8.28515625" style="468" bestFit="1" customWidth="1"/>
    <col min="12038" max="12038" width="10.7109375" style="468" bestFit="1" customWidth="1"/>
    <col min="12039" max="12039" width="9.85546875" style="468" customWidth="1"/>
    <col min="12040" max="12040" width="9.7109375" style="468" bestFit="1" customWidth="1"/>
    <col min="12041" max="12041" width="10.42578125" style="468" customWidth="1"/>
    <col min="12042" max="12049" width="0" style="468" hidden="1" customWidth="1"/>
    <col min="12050" max="12288" width="9.140625" style="468"/>
    <col min="12289" max="12289" width="4.140625" style="468" bestFit="1" customWidth="1"/>
    <col min="12290" max="12290" width="10" style="468" bestFit="1" customWidth="1"/>
    <col min="12291" max="12291" width="44" style="468" customWidth="1"/>
    <col min="12292" max="12292" width="3.5703125" style="468" bestFit="1" customWidth="1"/>
    <col min="12293" max="12293" width="8.28515625" style="468" bestFit="1" customWidth="1"/>
    <col min="12294" max="12294" width="10.7109375" style="468" bestFit="1" customWidth="1"/>
    <col min="12295" max="12295" width="9.85546875" style="468" customWidth="1"/>
    <col min="12296" max="12296" width="9.7109375" style="468" bestFit="1" customWidth="1"/>
    <col min="12297" max="12297" width="10.42578125" style="468" customWidth="1"/>
    <col min="12298" max="12305" width="0" style="468" hidden="1" customWidth="1"/>
    <col min="12306" max="12544" width="9.140625" style="468"/>
    <col min="12545" max="12545" width="4.140625" style="468" bestFit="1" customWidth="1"/>
    <col min="12546" max="12546" width="10" style="468" bestFit="1" customWidth="1"/>
    <col min="12547" max="12547" width="44" style="468" customWidth="1"/>
    <col min="12548" max="12548" width="3.5703125" style="468" bestFit="1" customWidth="1"/>
    <col min="12549" max="12549" width="8.28515625" style="468" bestFit="1" customWidth="1"/>
    <col min="12550" max="12550" width="10.7109375" style="468" bestFit="1" customWidth="1"/>
    <col min="12551" max="12551" width="9.85546875" style="468" customWidth="1"/>
    <col min="12552" max="12552" width="9.7109375" style="468" bestFit="1" customWidth="1"/>
    <col min="12553" max="12553" width="10.42578125" style="468" customWidth="1"/>
    <col min="12554" max="12561" width="0" style="468" hidden="1" customWidth="1"/>
    <col min="12562" max="12800" width="9.140625" style="468"/>
    <col min="12801" max="12801" width="4.140625" style="468" bestFit="1" customWidth="1"/>
    <col min="12802" max="12802" width="10" style="468" bestFit="1" customWidth="1"/>
    <col min="12803" max="12803" width="44" style="468" customWidth="1"/>
    <col min="12804" max="12804" width="3.5703125" style="468" bestFit="1" customWidth="1"/>
    <col min="12805" max="12805" width="8.28515625" style="468" bestFit="1" customWidth="1"/>
    <col min="12806" max="12806" width="10.7109375" style="468" bestFit="1" customWidth="1"/>
    <col min="12807" max="12807" width="9.85546875" style="468" customWidth="1"/>
    <col min="12808" max="12808" width="9.7109375" style="468" bestFit="1" customWidth="1"/>
    <col min="12809" max="12809" width="10.42578125" style="468" customWidth="1"/>
    <col min="12810" max="12817" width="0" style="468" hidden="1" customWidth="1"/>
    <col min="12818" max="13056" width="9.140625" style="468"/>
    <col min="13057" max="13057" width="4.140625" style="468" bestFit="1" customWidth="1"/>
    <col min="13058" max="13058" width="10" style="468" bestFit="1" customWidth="1"/>
    <col min="13059" max="13059" width="44" style="468" customWidth="1"/>
    <col min="13060" max="13060" width="3.5703125" style="468" bestFit="1" customWidth="1"/>
    <col min="13061" max="13061" width="8.28515625" style="468" bestFit="1" customWidth="1"/>
    <col min="13062" max="13062" width="10.7109375" style="468" bestFit="1" customWidth="1"/>
    <col min="13063" max="13063" width="9.85546875" style="468" customWidth="1"/>
    <col min="13064" max="13064" width="9.7109375" style="468" bestFit="1" customWidth="1"/>
    <col min="13065" max="13065" width="10.42578125" style="468" customWidth="1"/>
    <col min="13066" max="13073" width="0" style="468" hidden="1" customWidth="1"/>
    <col min="13074" max="13312" width="9.140625" style="468"/>
    <col min="13313" max="13313" width="4.140625" style="468" bestFit="1" customWidth="1"/>
    <col min="13314" max="13314" width="10" style="468" bestFit="1" customWidth="1"/>
    <col min="13315" max="13315" width="44" style="468" customWidth="1"/>
    <col min="13316" max="13316" width="3.5703125" style="468" bestFit="1" customWidth="1"/>
    <col min="13317" max="13317" width="8.28515625" style="468" bestFit="1" customWidth="1"/>
    <col min="13318" max="13318" width="10.7109375" style="468" bestFit="1" customWidth="1"/>
    <col min="13319" max="13319" width="9.85546875" style="468" customWidth="1"/>
    <col min="13320" max="13320" width="9.7109375" style="468" bestFit="1" customWidth="1"/>
    <col min="13321" max="13321" width="10.42578125" style="468" customWidth="1"/>
    <col min="13322" max="13329" width="0" style="468" hidden="1" customWidth="1"/>
    <col min="13330" max="13568" width="9.140625" style="468"/>
    <col min="13569" max="13569" width="4.140625" style="468" bestFit="1" customWidth="1"/>
    <col min="13570" max="13570" width="10" style="468" bestFit="1" customWidth="1"/>
    <col min="13571" max="13571" width="44" style="468" customWidth="1"/>
    <col min="13572" max="13572" width="3.5703125" style="468" bestFit="1" customWidth="1"/>
    <col min="13573" max="13573" width="8.28515625" style="468" bestFit="1" customWidth="1"/>
    <col min="13574" max="13574" width="10.7109375" style="468" bestFit="1" customWidth="1"/>
    <col min="13575" max="13575" width="9.85546875" style="468" customWidth="1"/>
    <col min="13576" max="13576" width="9.7109375" style="468" bestFit="1" customWidth="1"/>
    <col min="13577" max="13577" width="10.42578125" style="468" customWidth="1"/>
    <col min="13578" max="13585" width="0" style="468" hidden="1" customWidth="1"/>
    <col min="13586" max="13824" width="9.140625" style="468"/>
    <col min="13825" max="13825" width="4.140625" style="468" bestFit="1" customWidth="1"/>
    <col min="13826" max="13826" width="10" style="468" bestFit="1" customWidth="1"/>
    <col min="13827" max="13827" width="44" style="468" customWidth="1"/>
    <col min="13828" max="13828" width="3.5703125" style="468" bestFit="1" customWidth="1"/>
    <col min="13829" max="13829" width="8.28515625" style="468" bestFit="1" customWidth="1"/>
    <col min="13830" max="13830" width="10.7109375" style="468" bestFit="1" customWidth="1"/>
    <col min="13831" max="13831" width="9.85546875" style="468" customWidth="1"/>
    <col min="13832" max="13832" width="9.7109375" style="468" bestFit="1" customWidth="1"/>
    <col min="13833" max="13833" width="10.42578125" style="468" customWidth="1"/>
    <col min="13834" max="13841" width="0" style="468" hidden="1" customWidth="1"/>
    <col min="13842" max="14080" width="9.140625" style="468"/>
    <col min="14081" max="14081" width="4.140625" style="468" bestFit="1" customWidth="1"/>
    <col min="14082" max="14082" width="10" style="468" bestFit="1" customWidth="1"/>
    <col min="14083" max="14083" width="44" style="468" customWidth="1"/>
    <col min="14084" max="14084" width="3.5703125" style="468" bestFit="1" customWidth="1"/>
    <col min="14085" max="14085" width="8.28515625" style="468" bestFit="1" customWidth="1"/>
    <col min="14086" max="14086" width="10.7109375" style="468" bestFit="1" customWidth="1"/>
    <col min="14087" max="14087" width="9.85546875" style="468" customWidth="1"/>
    <col min="14088" max="14088" width="9.7109375" style="468" bestFit="1" customWidth="1"/>
    <col min="14089" max="14089" width="10.42578125" style="468" customWidth="1"/>
    <col min="14090" max="14097" width="0" style="468" hidden="1" customWidth="1"/>
    <col min="14098" max="14336" width="9.140625" style="468"/>
    <col min="14337" max="14337" width="4.140625" style="468" bestFit="1" customWidth="1"/>
    <col min="14338" max="14338" width="10" style="468" bestFit="1" customWidth="1"/>
    <col min="14339" max="14339" width="44" style="468" customWidth="1"/>
    <col min="14340" max="14340" width="3.5703125" style="468" bestFit="1" customWidth="1"/>
    <col min="14341" max="14341" width="8.28515625" style="468" bestFit="1" customWidth="1"/>
    <col min="14342" max="14342" width="10.7109375" style="468" bestFit="1" customWidth="1"/>
    <col min="14343" max="14343" width="9.85546875" style="468" customWidth="1"/>
    <col min="14344" max="14344" width="9.7109375" style="468" bestFit="1" customWidth="1"/>
    <col min="14345" max="14345" width="10.42578125" style="468" customWidth="1"/>
    <col min="14346" max="14353" width="0" style="468" hidden="1" customWidth="1"/>
    <col min="14354" max="14592" width="9.140625" style="468"/>
    <col min="14593" max="14593" width="4.140625" style="468" bestFit="1" customWidth="1"/>
    <col min="14594" max="14594" width="10" style="468" bestFit="1" customWidth="1"/>
    <col min="14595" max="14595" width="44" style="468" customWidth="1"/>
    <col min="14596" max="14596" width="3.5703125" style="468" bestFit="1" customWidth="1"/>
    <col min="14597" max="14597" width="8.28515625" style="468" bestFit="1" customWidth="1"/>
    <col min="14598" max="14598" width="10.7109375" style="468" bestFit="1" customWidth="1"/>
    <col min="14599" max="14599" width="9.85546875" style="468" customWidth="1"/>
    <col min="14600" max="14600" width="9.7109375" style="468" bestFit="1" customWidth="1"/>
    <col min="14601" max="14601" width="10.42578125" style="468" customWidth="1"/>
    <col min="14602" max="14609" width="0" style="468" hidden="1" customWidth="1"/>
    <col min="14610" max="14848" width="9.140625" style="468"/>
    <col min="14849" max="14849" width="4.140625" style="468" bestFit="1" customWidth="1"/>
    <col min="14850" max="14850" width="10" style="468" bestFit="1" customWidth="1"/>
    <col min="14851" max="14851" width="44" style="468" customWidth="1"/>
    <col min="14852" max="14852" width="3.5703125" style="468" bestFit="1" customWidth="1"/>
    <col min="14853" max="14853" width="8.28515625" style="468" bestFit="1" customWidth="1"/>
    <col min="14854" max="14854" width="10.7109375" style="468" bestFit="1" customWidth="1"/>
    <col min="14855" max="14855" width="9.85546875" style="468" customWidth="1"/>
    <col min="14856" max="14856" width="9.7109375" style="468" bestFit="1" customWidth="1"/>
    <col min="14857" max="14857" width="10.42578125" style="468" customWidth="1"/>
    <col min="14858" max="14865" width="0" style="468" hidden="1" customWidth="1"/>
    <col min="14866" max="15104" width="9.140625" style="468"/>
    <col min="15105" max="15105" width="4.140625" style="468" bestFit="1" customWidth="1"/>
    <col min="15106" max="15106" width="10" style="468" bestFit="1" customWidth="1"/>
    <col min="15107" max="15107" width="44" style="468" customWidth="1"/>
    <col min="15108" max="15108" width="3.5703125" style="468" bestFit="1" customWidth="1"/>
    <col min="15109" max="15109" width="8.28515625" style="468" bestFit="1" customWidth="1"/>
    <col min="15110" max="15110" width="10.7109375" style="468" bestFit="1" customWidth="1"/>
    <col min="15111" max="15111" width="9.85546875" style="468" customWidth="1"/>
    <col min="15112" max="15112" width="9.7109375" style="468" bestFit="1" customWidth="1"/>
    <col min="15113" max="15113" width="10.42578125" style="468" customWidth="1"/>
    <col min="15114" max="15121" width="0" style="468" hidden="1" customWidth="1"/>
    <col min="15122" max="15360" width="9.140625" style="468"/>
    <col min="15361" max="15361" width="4.140625" style="468" bestFit="1" customWidth="1"/>
    <col min="15362" max="15362" width="10" style="468" bestFit="1" customWidth="1"/>
    <col min="15363" max="15363" width="44" style="468" customWidth="1"/>
    <col min="15364" max="15364" width="3.5703125" style="468" bestFit="1" customWidth="1"/>
    <col min="15365" max="15365" width="8.28515625" style="468" bestFit="1" customWidth="1"/>
    <col min="15366" max="15366" width="10.7109375" style="468" bestFit="1" customWidth="1"/>
    <col min="15367" max="15367" width="9.85546875" style="468" customWidth="1"/>
    <col min="15368" max="15368" width="9.7109375" style="468" bestFit="1" customWidth="1"/>
    <col min="15369" max="15369" width="10.42578125" style="468" customWidth="1"/>
    <col min="15370" max="15377" width="0" style="468" hidden="1" customWidth="1"/>
    <col min="15378" max="15616" width="9.140625" style="468"/>
    <col min="15617" max="15617" width="4.140625" style="468" bestFit="1" customWidth="1"/>
    <col min="15618" max="15618" width="10" style="468" bestFit="1" customWidth="1"/>
    <col min="15619" max="15619" width="44" style="468" customWidth="1"/>
    <col min="15620" max="15620" width="3.5703125" style="468" bestFit="1" customWidth="1"/>
    <col min="15621" max="15621" width="8.28515625" style="468" bestFit="1" customWidth="1"/>
    <col min="15622" max="15622" width="10.7109375" style="468" bestFit="1" customWidth="1"/>
    <col min="15623" max="15623" width="9.85546875" style="468" customWidth="1"/>
    <col min="15624" max="15624" width="9.7109375" style="468" bestFit="1" customWidth="1"/>
    <col min="15625" max="15625" width="10.42578125" style="468" customWidth="1"/>
    <col min="15626" max="15633" width="0" style="468" hidden="1" customWidth="1"/>
    <col min="15634" max="15872" width="9.140625" style="468"/>
    <col min="15873" max="15873" width="4.140625" style="468" bestFit="1" customWidth="1"/>
    <col min="15874" max="15874" width="10" style="468" bestFit="1" customWidth="1"/>
    <col min="15875" max="15875" width="44" style="468" customWidth="1"/>
    <col min="15876" max="15876" width="3.5703125" style="468" bestFit="1" customWidth="1"/>
    <col min="15877" max="15877" width="8.28515625" style="468" bestFit="1" customWidth="1"/>
    <col min="15878" max="15878" width="10.7109375" style="468" bestFit="1" customWidth="1"/>
    <col min="15879" max="15879" width="9.85546875" style="468" customWidth="1"/>
    <col min="15880" max="15880" width="9.7109375" style="468" bestFit="1" customWidth="1"/>
    <col min="15881" max="15881" width="10.42578125" style="468" customWidth="1"/>
    <col min="15882" max="15889" width="0" style="468" hidden="1" customWidth="1"/>
    <col min="15890" max="16128" width="9.140625" style="468"/>
    <col min="16129" max="16129" width="4.140625" style="468" bestFit="1" customWidth="1"/>
    <col min="16130" max="16130" width="10" style="468" bestFit="1" customWidth="1"/>
    <col min="16131" max="16131" width="44" style="468" customWidth="1"/>
    <col min="16132" max="16132" width="3.5703125" style="468" bestFit="1" customWidth="1"/>
    <col min="16133" max="16133" width="8.28515625" style="468" bestFit="1" customWidth="1"/>
    <col min="16134" max="16134" width="10.7109375" style="468" bestFit="1" customWidth="1"/>
    <col min="16135" max="16135" width="9.85546875" style="468" customWidth="1"/>
    <col min="16136" max="16136" width="9.7109375" style="468" bestFit="1" customWidth="1"/>
    <col min="16137" max="16137" width="10.42578125" style="468" customWidth="1"/>
    <col min="16138" max="16145" width="0" style="468" hidden="1" customWidth="1"/>
    <col min="16146" max="16384" width="9.140625" style="468"/>
  </cols>
  <sheetData>
    <row r="3" spans="1:17" ht="15.75" x14ac:dyDescent="0.25">
      <c r="A3" s="465"/>
      <c r="B3" s="466" t="s">
        <v>1197</v>
      </c>
      <c r="C3" s="465"/>
      <c r="D3" s="465"/>
      <c r="E3" s="465"/>
      <c r="F3" s="465"/>
      <c r="G3" s="465"/>
      <c r="H3" s="465"/>
      <c r="I3" s="465"/>
      <c r="J3" s="467"/>
    </row>
    <row r="4" spans="1:17" ht="15.75" x14ac:dyDescent="0.25">
      <c r="A4" s="550"/>
      <c r="B4" s="466" t="s">
        <v>1405</v>
      </c>
      <c r="C4" s="466"/>
      <c r="D4" s="551"/>
      <c r="E4" s="552"/>
      <c r="F4" s="553"/>
      <c r="G4" s="550"/>
      <c r="I4" s="549"/>
      <c r="J4" s="469"/>
      <c r="N4" s="468"/>
      <c r="O4" s="468"/>
      <c r="P4" s="468"/>
      <c r="Q4" s="468"/>
    </row>
    <row r="5" spans="1:17" ht="15.75" x14ac:dyDescent="0.25">
      <c r="A5" s="465"/>
      <c r="B5" s="466" t="s">
        <v>1199</v>
      </c>
      <c r="C5" s="465" t="s">
        <v>1406</v>
      </c>
      <c r="D5" s="465"/>
      <c r="E5" s="465"/>
      <c r="F5" s="465"/>
      <c r="G5" s="465"/>
      <c r="H5" s="465"/>
      <c r="I5" s="465"/>
      <c r="J5" s="467"/>
    </row>
    <row r="6" spans="1:17" ht="15.75" x14ac:dyDescent="0.25">
      <c r="A6" s="465"/>
      <c r="B6" s="466"/>
      <c r="C6" s="465"/>
      <c r="D6" s="465"/>
      <c r="E6" s="465"/>
      <c r="F6" s="465"/>
      <c r="G6" s="465"/>
      <c r="H6" s="465"/>
      <c r="I6" s="465"/>
      <c r="J6" s="467"/>
    </row>
    <row r="7" spans="1:17" s="472" customFormat="1" ht="33.950000000000003" customHeight="1" thickBot="1" x14ac:dyDescent="0.25">
      <c r="A7" s="470" t="s">
        <v>1200</v>
      </c>
      <c r="B7" s="470"/>
      <c r="C7" s="470"/>
      <c r="D7" s="470"/>
      <c r="E7" s="470"/>
      <c r="F7" s="470"/>
      <c r="G7" s="470"/>
      <c r="H7" s="470"/>
      <c r="I7" s="470"/>
      <c r="J7" s="471"/>
      <c r="N7" s="473"/>
      <c r="O7" s="473"/>
      <c r="P7" s="473"/>
      <c r="Q7" s="473"/>
    </row>
    <row r="8" spans="1:17" ht="15.75" thickBot="1" x14ac:dyDescent="0.3">
      <c r="A8" s="474" t="s">
        <v>1201</v>
      </c>
      <c r="B8" s="475" t="s">
        <v>1202</v>
      </c>
      <c r="C8" s="476" t="s">
        <v>1203</v>
      </c>
      <c r="D8" s="476" t="s">
        <v>1204</v>
      </c>
      <c r="E8" s="477" t="s">
        <v>1205</v>
      </c>
      <c r="F8" s="477" t="s">
        <v>1206</v>
      </c>
      <c r="G8" s="478" t="s">
        <v>1207</v>
      </c>
      <c r="H8" s="479" t="s">
        <v>1208</v>
      </c>
      <c r="I8" s="480" t="s">
        <v>1209</v>
      </c>
      <c r="J8" s="481" t="s">
        <v>144</v>
      </c>
      <c r="K8" s="468" t="s">
        <v>1210</v>
      </c>
      <c r="L8" s="468" t="s">
        <v>1211</v>
      </c>
      <c r="M8" s="468" t="s">
        <v>1212</v>
      </c>
      <c r="N8" s="469" t="s">
        <v>1213</v>
      </c>
      <c r="O8" s="469" t="s">
        <v>1214</v>
      </c>
      <c r="P8" s="469" t="s">
        <v>1215</v>
      </c>
      <c r="Q8" s="469" t="s">
        <v>1216</v>
      </c>
    </row>
    <row r="9" spans="1:17" s="465" customFormat="1" ht="20.100000000000001" customHeight="1" x14ac:dyDescent="0.25">
      <c r="A9" s="482" t="s">
        <v>1217</v>
      </c>
      <c r="B9" s="483"/>
      <c r="E9" s="484"/>
      <c r="F9" s="484"/>
      <c r="G9" s="485"/>
      <c r="H9" s="486" t="s">
        <v>1218</v>
      </c>
      <c r="I9" s="487" t="s">
        <v>1219</v>
      </c>
      <c r="J9" s="467"/>
      <c r="N9" s="488"/>
      <c r="O9" s="488"/>
      <c r="P9" s="488"/>
      <c r="Q9" s="488"/>
    </row>
    <row r="10" spans="1:17" x14ac:dyDescent="0.25">
      <c r="A10" s="489"/>
      <c r="B10" s="490"/>
      <c r="C10" s="491" t="s">
        <v>1407</v>
      </c>
      <c r="D10" s="492"/>
      <c r="E10" s="493"/>
      <c r="F10" s="493"/>
      <c r="G10" s="494"/>
      <c r="H10" s="495"/>
      <c r="I10" s="496"/>
      <c r="J10" s="497"/>
      <c r="L10" s="468" t="s">
        <v>1408</v>
      </c>
      <c r="M10" s="468" t="s">
        <v>1223</v>
      </c>
    </row>
    <row r="11" spans="1:17" x14ac:dyDescent="0.25">
      <c r="A11" s="489">
        <v>1</v>
      </c>
      <c r="B11" s="490">
        <v>718111</v>
      </c>
      <c r="C11" s="498" t="s">
        <v>1409</v>
      </c>
      <c r="D11" s="498" t="s">
        <v>1133</v>
      </c>
      <c r="E11" s="493">
        <v>2</v>
      </c>
      <c r="F11" s="493">
        <v>0</v>
      </c>
      <c r="G11" s="494">
        <f>E11*F11</f>
        <v>0</v>
      </c>
      <c r="H11" s="495">
        <v>0</v>
      </c>
      <c r="I11" s="496">
        <f>E11*H11</f>
        <v>0</v>
      </c>
      <c r="J11" s="499" t="s">
        <v>1236</v>
      </c>
      <c r="K11" s="468" t="s">
        <v>1222</v>
      </c>
      <c r="L11" s="468" t="s">
        <v>1408</v>
      </c>
      <c r="M11" s="500" t="s">
        <v>1223</v>
      </c>
      <c r="P11" s="469">
        <f>E11*F11</f>
        <v>0</v>
      </c>
      <c r="Q11" s="469">
        <f>E11*H11</f>
        <v>0</v>
      </c>
    </row>
    <row r="12" spans="1:17" x14ac:dyDescent="0.25">
      <c r="A12" s="489">
        <v>2</v>
      </c>
      <c r="B12" s="490">
        <v>718411</v>
      </c>
      <c r="C12" s="498" t="s">
        <v>1410</v>
      </c>
      <c r="D12" s="498" t="s">
        <v>1133</v>
      </c>
      <c r="E12" s="493">
        <v>2</v>
      </c>
      <c r="F12" s="493">
        <v>0</v>
      </c>
      <c r="G12" s="494">
        <f>E12*F12</f>
        <v>0</v>
      </c>
      <c r="H12" s="495">
        <v>0</v>
      </c>
      <c r="I12" s="496">
        <f>E12*H12</f>
        <v>0</v>
      </c>
      <c r="J12" s="499" t="s">
        <v>1236</v>
      </c>
      <c r="K12" s="468" t="s">
        <v>1222</v>
      </c>
      <c r="L12" s="468" t="s">
        <v>1408</v>
      </c>
      <c r="M12" s="500" t="s">
        <v>1223</v>
      </c>
      <c r="P12" s="469">
        <f>E12*F12</f>
        <v>0</v>
      </c>
      <c r="Q12" s="469">
        <f>E12*H12</f>
        <v>0</v>
      </c>
    </row>
    <row r="13" spans="1:17" x14ac:dyDescent="0.25">
      <c r="A13" s="489">
        <v>3</v>
      </c>
      <c r="B13" s="490">
        <v>918544</v>
      </c>
      <c r="C13" s="498" t="s">
        <v>1411</v>
      </c>
      <c r="D13" s="498" t="s">
        <v>1133</v>
      </c>
      <c r="E13" s="493">
        <v>2</v>
      </c>
      <c r="F13" s="493">
        <v>0</v>
      </c>
      <c r="G13" s="494">
        <f>E13*F13</f>
        <v>0</v>
      </c>
      <c r="H13" s="495"/>
      <c r="I13" s="496"/>
      <c r="J13" s="499"/>
      <c r="M13" s="500"/>
    </row>
    <row r="14" spans="1:17" x14ac:dyDescent="0.25">
      <c r="A14" s="489"/>
      <c r="B14" s="490"/>
      <c r="C14" s="501" t="s">
        <v>1387</v>
      </c>
      <c r="D14" s="498"/>
      <c r="E14" s="493"/>
      <c r="F14" s="502">
        <f>SUM(G11:G13)</f>
        <v>0</v>
      </c>
      <c r="G14" s="494"/>
      <c r="H14" s="495"/>
      <c r="I14" s="496"/>
      <c r="J14" s="499"/>
      <c r="M14" s="500" t="s">
        <v>1223</v>
      </c>
    </row>
    <row r="15" spans="1:17" x14ac:dyDescent="0.25">
      <c r="A15" s="581" t="s">
        <v>1412</v>
      </c>
      <c r="B15" s="490"/>
      <c r="C15" s="501"/>
      <c r="D15" s="498"/>
      <c r="E15" s="493"/>
      <c r="F15" s="502"/>
      <c r="G15" s="494"/>
      <c r="H15" s="495"/>
      <c r="I15" s="496"/>
      <c r="J15" s="499"/>
      <c r="M15" s="500"/>
    </row>
    <row r="16" spans="1:17" x14ac:dyDescent="0.25">
      <c r="A16" s="581" t="s">
        <v>1413</v>
      </c>
      <c r="B16" s="490"/>
      <c r="C16" s="501"/>
      <c r="D16" s="498"/>
      <c r="E16" s="493"/>
      <c r="F16" s="502"/>
      <c r="G16" s="494"/>
      <c r="H16" s="495"/>
      <c r="I16" s="496"/>
      <c r="J16" s="499"/>
      <c r="M16" s="500"/>
    </row>
    <row r="17" spans="1:17" x14ac:dyDescent="0.25">
      <c r="A17" s="489"/>
      <c r="B17" s="490"/>
      <c r="C17" s="491" t="s">
        <v>1407</v>
      </c>
      <c r="D17" s="492"/>
      <c r="E17" s="493"/>
      <c r="F17" s="493"/>
      <c r="G17" s="494"/>
      <c r="H17" s="495"/>
      <c r="I17" s="496"/>
      <c r="J17" s="497"/>
      <c r="L17" s="468" t="s">
        <v>1408</v>
      </c>
      <c r="M17" s="468" t="s">
        <v>1223</v>
      </c>
    </row>
    <row r="18" spans="1:17" x14ac:dyDescent="0.25">
      <c r="A18" s="489">
        <v>4</v>
      </c>
      <c r="B18" s="490">
        <v>718111</v>
      </c>
      <c r="C18" s="498" t="s">
        <v>1409</v>
      </c>
      <c r="D18" s="498" t="s">
        <v>1133</v>
      </c>
      <c r="E18" s="493">
        <v>4</v>
      </c>
      <c r="F18" s="493">
        <v>0</v>
      </c>
      <c r="G18" s="494">
        <f>E18*F18</f>
        <v>0</v>
      </c>
      <c r="H18" s="495">
        <v>0</v>
      </c>
      <c r="I18" s="496">
        <f>E18*H18</f>
        <v>0</v>
      </c>
      <c r="J18" s="499" t="s">
        <v>1236</v>
      </c>
      <c r="K18" s="468" t="s">
        <v>1222</v>
      </c>
      <c r="L18" s="468" t="s">
        <v>1408</v>
      </c>
      <c r="M18" s="500" t="s">
        <v>1223</v>
      </c>
      <c r="P18" s="469">
        <f>E18*F18</f>
        <v>0</v>
      </c>
      <c r="Q18" s="469">
        <f>E18*H18</f>
        <v>0</v>
      </c>
    </row>
    <row r="19" spans="1:17" x14ac:dyDescent="0.25">
      <c r="A19" s="489">
        <v>5</v>
      </c>
      <c r="B19" s="490">
        <v>7184600</v>
      </c>
      <c r="C19" s="498" t="s">
        <v>1414</v>
      </c>
      <c r="D19" s="498" t="s">
        <v>1133</v>
      </c>
      <c r="E19" s="493">
        <v>4</v>
      </c>
      <c r="F19" s="493">
        <v>0</v>
      </c>
      <c r="G19" s="494">
        <f>E19*F19</f>
        <v>0</v>
      </c>
      <c r="H19" s="495">
        <v>0</v>
      </c>
      <c r="I19" s="496">
        <f>E19*H19</f>
        <v>0</v>
      </c>
      <c r="J19" s="499" t="s">
        <v>1236</v>
      </c>
      <c r="K19" s="468" t="s">
        <v>1222</v>
      </c>
      <c r="L19" s="468" t="s">
        <v>1408</v>
      </c>
      <c r="M19" s="500" t="s">
        <v>1223</v>
      </c>
      <c r="P19" s="469">
        <f>E19*F19</f>
        <v>0</v>
      </c>
      <c r="Q19" s="469">
        <f>E19*H19</f>
        <v>0</v>
      </c>
    </row>
    <row r="20" spans="1:17" x14ac:dyDescent="0.25">
      <c r="A20" s="489">
        <v>6</v>
      </c>
      <c r="B20" s="490">
        <v>918545</v>
      </c>
      <c r="C20" s="498" t="s">
        <v>1411</v>
      </c>
      <c r="D20" s="498" t="s">
        <v>1133</v>
      </c>
      <c r="E20" s="493">
        <v>4</v>
      </c>
      <c r="F20" s="493">
        <v>0</v>
      </c>
      <c r="G20" s="494">
        <f>E20*F20</f>
        <v>0</v>
      </c>
      <c r="H20" s="495"/>
      <c r="I20" s="496"/>
      <c r="J20" s="499"/>
      <c r="M20" s="500"/>
    </row>
    <row r="21" spans="1:17" x14ac:dyDescent="0.25">
      <c r="A21" s="489"/>
      <c r="B21" s="490"/>
      <c r="C21" s="501" t="s">
        <v>1387</v>
      </c>
      <c r="D21" s="498"/>
      <c r="E21" s="493"/>
      <c r="F21" s="502">
        <f>SUM(G18:G20)</f>
        <v>0</v>
      </c>
      <c r="G21" s="494"/>
      <c r="H21" s="495"/>
      <c r="I21" s="496"/>
      <c r="J21" s="499"/>
      <c r="M21" s="500" t="s">
        <v>1223</v>
      </c>
    </row>
    <row r="22" spans="1:17" x14ac:dyDescent="0.25">
      <c r="A22" s="581" t="s">
        <v>1415</v>
      </c>
      <c r="B22" s="490"/>
      <c r="C22" s="501"/>
      <c r="D22" s="498"/>
      <c r="E22" s="493"/>
      <c r="F22" s="502"/>
      <c r="G22" s="494"/>
      <c r="H22" s="495"/>
      <c r="I22" s="496"/>
      <c r="J22" s="499"/>
      <c r="M22" s="500"/>
    </row>
    <row r="23" spans="1:17" x14ac:dyDescent="0.25">
      <c r="A23" s="581" t="s">
        <v>1413</v>
      </c>
      <c r="B23" s="490"/>
      <c r="C23" s="501"/>
      <c r="D23" s="498"/>
      <c r="E23" s="493"/>
      <c r="F23" s="502"/>
      <c r="G23" s="494"/>
      <c r="H23" s="495"/>
      <c r="I23" s="496"/>
      <c r="J23" s="499"/>
      <c r="M23" s="500"/>
    </row>
    <row r="24" spans="1:17" x14ac:dyDescent="0.25">
      <c r="A24" s="489"/>
      <c r="B24" s="490"/>
      <c r="C24" s="501" t="s">
        <v>1416</v>
      </c>
      <c r="D24" s="498"/>
      <c r="E24" s="493"/>
      <c r="F24" s="493"/>
      <c r="G24" s="494"/>
      <c r="H24" s="495"/>
      <c r="I24" s="496"/>
      <c r="J24" s="499"/>
      <c r="L24" s="468" t="s">
        <v>1417</v>
      </c>
      <c r="M24" s="500" t="s">
        <v>1223</v>
      </c>
    </row>
    <row r="25" spans="1:17" x14ac:dyDescent="0.25">
      <c r="A25" s="489">
        <v>7</v>
      </c>
      <c r="B25" s="490">
        <v>731221</v>
      </c>
      <c r="C25" s="498" t="s">
        <v>1418</v>
      </c>
      <c r="D25" s="498" t="s">
        <v>339</v>
      </c>
      <c r="E25" s="493">
        <v>1</v>
      </c>
      <c r="F25" s="493"/>
      <c r="G25" s="494">
        <f t="shared" ref="G25:G42" si="0">E25*F25</f>
        <v>0</v>
      </c>
      <c r="H25" s="495">
        <v>0</v>
      </c>
      <c r="I25" s="496">
        <f>E25*H25</f>
        <v>0</v>
      </c>
      <c r="J25" s="499" t="s">
        <v>1236</v>
      </c>
      <c r="K25" s="468" t="s">
        <v>1222</v>
      </c>
      <c r="L25" s="468" t="s">
        <v>1417</v>
      </c>
      <c r="M25" s="500" t="s">
        <v>1223</v>
      </c>
      <c r="P25" s="469">
        <f>E25*F25</f>
        <v>0</v>
      </c>
      <c r="Q25" s="469">
        <f>E25*H25</f>
        <v>0</v>
      </c>
    </row>
    <row r="26" spans="1:17" x14ac:dyDescent="0.25">
      <c r="A26" s="582"/>
      <c r="B26" s="583"/>
      <c r="C26" s="584" t="s">
        <v>1419</v>
      </c>
      <c r="D26" s="584" t="s">
        <v>1133</v>
      </c>
      <c r="E26" s="585">
        <v>1</v>
      </c>
      <c r="F26" s="585">
        <v>0</v>
      </c>
      <c r="G26" s="494">
        <f t="shared" si="0"/>
        <v>0</v>
      </c>
      <c r="H26" s="586"/>
      <c r="I26" s="587"/>
      <c r="J26" s="588"/>
      <c r="M26" s="500"/>
    </row>
    <row r="27" spans="1:17" x14ac:dyDescent="0.25">
      <c r="A27" s="582"/>
      <c r="B27" s="583"/>
      <c r="C27" s="584" t="s">
        <v>1420</v>
      </c>
      <c r="D27" s="584" t="s">
        <v>1133</v>
      </c>
      <c r="E27" s="585">
        <v>1</v>
      </c>
      <c r="F27" s="585">
        <v>0</v>
      </c>
      <c r="G27" s="494">
        <f t="shared" si="0"/>
        <v>0</v>
      </c>
      <c r="H27" s="586"/>
      <c r="I27" s="587"/>
      <c r="J27" s="588"/>
      <c r="M27" s="500"/>
    </row>
    <row r="28" spans="1:17" x14ac:dyDescent="0.25">
      <c r="A28" s="582"/>
      <c r="B28" s="583"/>
      <c r="C28" s="584" t="s">
        <v>1421</v>
      </c>
      <c r="D28" s="584" t="s">
        <v>1133</v>
      </c>
      <c r="E28" s="585">
        <v>1</v>
      </c>
      <c r="F28" s="585">
        <v>0</v>
      </c>
      <c r="G28" s="494">
        <f t="shared" si="0"/>
        <v>0</v>
      </c>
      <c r="H28" s="586"/>
      <c r="I28" s="587"/>
      <c r="J28" s="588"/>
      <c r="M28" s="500"/>
    </row>
    <row r="29" spans="1:17" x14ac:dyDescent="0.25">
      <c r="A29" s="582"/>
      <c r="B29" s="583"/>
      <c r="C29" s="584" t="s">
        <v>1422</v>
      </c>
      <c r="D29" s="584" t="s">
        <v>1133</v>
      </c>
      <c r="E29" s="585">
        <v>24</v>
      </c>
      <c r="F29" s="585">
        <v>0</v>
      </c>
      <c r="G29" s="494">
        <f t="shared" si="0"/>
        <v>0</v>
      </c>
      <c r="H29" s="586"/>
      <c r="I29" s="587"/>
      <c r="J29" s="588"/>
      <c r="M29" s="500"/>
    </row>
    <row r="30" spans="1:17" x14ac:dyDescent="0.25">
      <c r="A30" s="582"/>
      <c r="B30" s="583"/>
      <c r="C30" s="584" t="s">
        <v>1423</v>
      </c>
      <c r="D30" s="584" t="s">
        <v>1133</v>
      </c>
      <c r="E30" s="585">
        <v>4</v>
      </c>
      <c r="F30" s="585">
        <v>0</v>
      </c>
      <c r="G30" s="494">
        <f t="shared" si="0"/>
        <v>0</v>
      </c>
      <c r="H30" s="586"/>
      <c r="I30" s="587"/>
      <c r="J30" s="588"/>
      <c r="M30" s="500"/>
    </row>
    <row r="31" spans="1:17" x14ac:dyDescent="0.25">
      <c r="A31" s="582"/>
      <c r="B31" s="583"/>
      <c r="C31" s="584" t="s">
        <v>1424</v>
      </c>
      <c r="D31" s="584" t="s">
        <v>1133</v>
      </c>
      <c r="E31" s="585">
        <v>24</v>
      </c>
      <c r="F31" s="585">
        <v>0</v>
      </c>
      <c r="G31" s="494">
        <f t="shared" si="0"/>
        <v>0</v>
      </c>
      <c r="H31" s="586"/>
      <c r="I31" s="587"/>
      <c r="J31" s="588"/>
      <c r="M31" s="500"/>
    </row>
    <row r="32" spans="1:17" x14ac:dyDescent="0.25">
      <c r="A32" s="582"/>
      <c r="B32" s="583"/>
      <c r="C32" s="584" t="s">
        <v>1425</v>
      </c>
      <c r="D32" s="584" t="s">
        <v>1133</v>
      </c>
      <c r="E32" s="585">
        <v>1</v>
      </c>
      <c r="F32" s="585">
        <v>0</v>
      </c>
      <c r="G32" s="589">
        <f t="shared" si="0"/>
        <v>0</v>
      </c>
      <c r="H32" s="586"/>
      <c r="I32" s="587"/>
      <c r="J32" s="588"/>
      <c r="M32" s="500"/>
    </row>
    <row r="33" spans="1:17" x14ac:dyDescent="0.25">
      <c r="A33" s="582"/>
      <c r="B33" s="583"/>
      <c r="C33" s="584" t="s">
        <v>1426</v>
      </c>
      <c r="D33" s="584" t="s">
        <v>1133</v>
      </c>
      <c r="E33" s="585">
        <v>1</v>
      </c>
      <c r="F33" s="585">
        <v>0</v>
      </c>
      <c r="G33" s="589">
        <f t="shared" si="0"/>
        <v>0</v>
      </c>
      <c r="H33" s="586"/>
      <c r="I33" s="587"/>
      <c r="J33" s="588"/>
      <c r="M33" s="500"/>
    </row>
    <row r="34" spans="1:17" x14ac:dyDescent="0.25">
      <c r="A34" s="582"/>
      <c r="B34" s="583"/>
      <c r="C34" s="584" t="s">
        <v>1427</v>
      </c>
      <c r="D34" s="584" t="s">
        <v>1133</v>
      </c>
      <c r="E34" s="585">
        <v>1</v>
      </c>
      <c r="F34" s="585">
        <v>0</v>
      </c>
      <c r="G34" s="589">
        <f t="shared" si="0"/>
        <v>0</v>
      </c>
      <c r="H34" s="586"/>
      <c r="I34" s="587"/>
      <c r="J34" s="588"/>
      <c r="M34" s="500"/>
    </row>
    <row r="35" spans="1:17" x14ac:dyDescent="0.25">
      <c r="A35" s="582"/>
      <c r="B35" s="583"/>
      <c r="C35" s="584" t="s">
        <v>1428</v>
      </c>
      <c r="D35" s="584" t="s">
        <v>1133</v>
      </c>
      <c r="E35" s="585">
        <v>1</v>
      </c>
      <c r="F35" s="585">
        <v>0</v>
      </c>
      <c r="G35" s="589">
        <f t="shared" si="0"/>
        <v>0</v>
      </c>
      <c r="H35" s="586"/>
      <c r="I35" s="587"/>
      <c r="J35" s="588"/>
      <c r="M35" s="500"/>
    </row>
    <row r="36" spans="1:17" x14ac:dyDescent="0.25">
      <c r="A36" s="582"/>
      <c r="B36" s="583"/>
      <c r="C36" s="584" t="s">
        <v>1429</v>
      </c>
      <c r="D36" s="584" t="s">
        <v>339</v>
      </c>
      <c r="E36" s="585">
        <v>1</v>
      </c>
      <c r="F36" s="585">
        <v>0</v>
      </c>
      <c r="G36" s="589">
        <f t="shared" si="0"/>
        <v>0</v>
      </c>
      <c r="H36" s="586"/>
      <c r="I36" s="587"/>
      <c r="J36" s="588"/>
      <c r="M36" s="500"/>
    </row>
    <row r="37" spans="1:17" x14ac:dyDescent="0.25">
      <c r="A37" s="582"/>
      <c r="B37" s="583"/>
      <c r="C37" s="584" t="s">
        <v>1430</v>
      </c>
      <c r="D37" s="584" t="s">
        <v>339</v>
      </c>
      <c r="E37" s="585">
        <v>1</v>
      </c>
      <c r="F37" s="585">
        <v>0</v>
      </c>
      <c r="G37" s="589">
        <f t="shared" si="0"/>
        <v>0</v>
      </c>
      <c r="H37" s="586"/>
      <c r="I37" s="587"/>
      <c r="J37" s="588"/>
      <c r="M37" s="500"/>
    </row>
    <row r="38" spans="1:17" x14ac:dyDescent="0.25">
      <c r="A38" s="582"/>
      <c r="B38" s="583"/>
      <c r="C38" s="584" t="s">
        <v>1431</v>
      </c>
      <c r="D38" s="584" t="s">
        <v>1133</v>
      </c>
      <c r="E38" s="585">
        <v>1</v>
      </c>
      <c r="F38" s="585">
        <v>0</v>
      </c>
      <c r="G38" s="589">
        <f t="shared" si="0"/>
        <v>0</v>
      </c>
      <c r="H38" s="586"/>
      <c r="I38" s="587"/>
      <c r="J38" s="588"/>
      <c r="M38" s="500"/>
    </row>
    <row r="39" spans="1:17" x14ac:dyDescent="0.25">
      <c r="A39" s="582"/>
      <c r="B39" s="583"/>
      <c r="C39" s="584" t="s">
        <v>1432</v>
      </c>
      <c r="D39" s="584" t="s">
        <v>1133</v>
      </c>
      <c r="E39" s="585">
        <v>1</v>
      </c>
      <c r="F39" s="585">
        <v>0</v>
      </c>
      <c r="G39" s="589">
        <f t="shared" si="0"/>
        <v>0</v>
      </c>
      <c r="H39" s="586"/>
      <c r="I39" s="587"/>
      <c r="J39" s="588"/>
      <c r="M39" s="500"/>
    </row>
    <row r="40" spans="1:17" x14ac:dyDescent="0.25">
      <c r="A40" s="582"/>
      <c r="B40" s="583"/>
      <c r="C40" s="584" t="s">
        <v>1433</v>
      </c>
      <c r="D40" s="584" t="s">
        <v>1133</v>
      </c>
      <c r="E40" s="585">
        <v>1</v>
      </c>
      <c r="F40" s="585">
        <v>0</v>
      </c>
      <c r="G40" s="589">
        <f t="shared" si="0"/>
        <v>0</v>
      </c>
      <c r="H40" s="586"/>
      <c r="I40" s="587"/>
      <c r="J40" s="588"/>
      <c r="M40" s="500"/>
    </row>
    <row r="41" spans="1:17" x14ac:dyDescent="0.25">
      <c r="A41" s="582"/>
      <c r="B41" s="583"/>
      <c r="C41" s="584" t="s">
        <v>1434</v>
      </c>
      <c r="D41" s="584" t="s">
        <v>1133</v>
      </c>
      <c r="E41" s="585">
        <v>1</v>
      </c>
      <c r="F41" s="585">
        <v>0</v>
      </c>
      <c r="G41" s="589">
        <f t="shared" si="0"/>
        <v>0</v>
      </c>
      <c r="H41" s="586"/>
      <c r="I41" s="587"/>
      <c r="J41" s="588"/>
      <c r="M41" s="500"/>
    </row>
    <row r="42" spans="1:17" x14ac:dyDescent="0.25">
      <c r="A42" s="582"/>
      <c r="B42" s="583"/>
      <c r="C42" s="584" t="s">
        <v>1435</v>
      </c>
      <c r="D42" s="584" t="s">
        <v>1133</v>
      </c>
      <c r="E42" s="585">
        <v>1</v>
      </c>
      <c r="F42" s="585">
        <v>0</v>
      </c>
      <c r="G42" s="589">
        <f t="shared" si="0"/>
        <v>0</v>
      </c>
      <c r="H42" s="586"/>
      <c r="I42" s="587"/>
      <c r="J42" s="588"/>
      <c r="M42" s="500"/>
    </row>
    <row r="43" spans="1:17" x14ac:dyDescent="0.25">
      <c r="A43" s="489"/>
      <c r="B43" s="490"/>
      <c r="C43" s="501" t="s">
        <v>1387</v>
      </c>
      <c r="D43" s="498"/>
      <c r="E43" s="493"/>
      <c r="F43" s="502">
        <f>SUM(G26:G42)</f>
        <v>0</v>
      </c>
      <c r="G43" s="494"/>
      <c r="H43" s="495"/>
      <c r="I43" s="496"/>
      <c r="J43" s="499"/>
      <c r="M43" s="500" t="s">
        <v>1223</v>
      </c>
    </row>
    <row r="44" spans="1:17" x14ac:dyDescent="0.25">
      <c r="A44" s="590" t="s">
        <v>1436</v>
      </c>
      <c r="B44" s="583"/>
      <c r="C44" s="584"/>
      <c r="D44" s="584"/>
      <c r="E44" s="585"/>
      <c r="F44" s="585"/>
      <c r="G44" s="589"/>
      <c r="H44" s="586"/>
      <c r="I44" s="587"/>
      <c r="J44" s="588"/>
      <c r="M44" s="500"/>
    </row>
    <row r="45" spans="1:17" x14ac:dyDescent="0.25">
      <c r="A45" s="489">
        <v>8</v>
      </c>
      <c r="B45" s="490">
        <v>731222</v>
      </c>
      <c r="C45" s="498" t="s">
        <v>1437</v>
      </c>
      <c r="D45" s="498" t="s">
        <v>339</v>
      </c>
      <c r="E45" s="493">
        <v>1</v>
      </c>
      <c r="F45" s="493"/>
      <c r="G45" s="494">
        <f t="shared" ref="G45:G59" si="1">E45*F45</f>
        <v>0</v>
      </c>
      <c r="H45" s="495">
        <v>0</v>
      </c>
      <c r="I45" s="496">
        <f>E45*H45</f>
        <v>0</v>
      </c>
      <c r="J45" s="499" t="s">
        <v>1236</v>
      </c>
      <c r="K45" s="468" t="s">
        <v>1222</v>
      </c>
      <c r="L45" s="468" t="s">
        <v>1417</v>
      </c>
      <c r="M45" s="500" t="s">
        <v>1223</v>
      </c>
      <c r="P45" s="469">
        <f>E45*F45</f>
        <v>0</v>
      </c>
      <c r="Q45" s="469">
        <f>E45*H45</f>
        <v>0</v>
      </c>
    </row>
    <row r="46" spans="1:17" x14ac:dyDescent="0.25">
      <c r="A46" s="582"/>
      <c r="B46" s="583"/>
      <c r="C46" s="584" t="s">
        <v>1438</v>
      </c>
      <c r="D46" s="584" t="s">
        <v>1133</v>
      </c>
      <c r="E46" s="585">
        <v>1</v>
      </c>
      <c r="F46" s="585">
        <v>0</v>
      </c>
      <c r="G46" s="494">
        <f t="shared" si="1"/>
        <v>0</v>
      </c>
      <c r="H46" s="586"/>
      <c r="I46" s="587"/>
      <c r="J46" s="588"/>
      <c r="M46" s="500"/>
    </row>
    <row r="47" spans="1:17" x14ac:dyDescent="0.25">
      <c r="A47" s="582"/>
      <c r="B47" s="583"/>
      <c r="C47" s="584" t="s">
        <v>1420</v>
      </c>
      <c r="D47" s="584" t="s">
        <v>1133</v>
      </c>
      <c r="E47" s="585">
        <v>1</v>
      </c>
      <c r="F47" s="585">
        <v>0</v>
      </c>
      <c r="G47" s="494">
        <f t="shared" si="1"/>
        <v>0</v>
      </c>
      <c r="H47" s="586"/>
      <c r="I47" s="587"/>
      <c r="J47" s="588"/>
      <c r="M47" s="500"/>
    </row>
    <row r="48" spans="1:17" x14ac:dyDescent="0.25">
      <c r="A48" s="582"/>
      <c r="B48" s="583"/>
      <c r="C48" s="584" t="s">
        <v>1421</v>
      </c>
      <c r="D48" s="584" t="s">
        <v>1133</v>
      </c>
      <c r="E48" s="585">
        <v>1</v>
      </c>
      <c r="F48" s="585">
        <v>0</v>
      </c>
      <c r="G48" s="494">
        <f t="shared" si="1"/>
        <v>0</v>
      </c>
      <c r="H48" s="586"/>
      <c r="I48" s="587"/>
      <c r="J48" s="588"/>
      <c r="M48" s="500"/>
    </row>
    <row r="49" spans="1:17" x14ac:dyDescent="0.25">
      <c r="A49" s="582"/>
      <c r="B49" s="583"/>
      <c r="C49" s="584" t="s">
        <v>1422</v>
      </c>
      <c r="D49" s="584" t="s">
        <v>1133</v>
      </c>
      <c r="E49" s="585">
        <v>24</v>
      </c>
      <c r="F49" s="585">
        <v>0</v>
      </c>
      <c r="G49" s="494">
        <f t="shared" si="1"/>
        <v>0</v>
      </c>
      <c r="H49" s="586"/>
      <c r="I49" s="587"/>
      <c r="J49" s="588"/>
      <c r="M49" s="500"/>
    </row>
    <row r="50" spans="1:17" x14ac:dyDescent="0.25">
      <c r="A50" s="582"/>
      <c r="B50" s="583"/>
      <c r="C50" s="584" t="s">
        <v>1423</v>
      </c>
      <c r="D50" s="584" t="s">
        <v>1133</v>
      </c>
      <c r="E50" s="585">
        <v>4</v>
      </c>
      <c r="F50" s="585">
        <v>0</v>
      </c>
      <c r="G50" s="494">
        <f t="shared" si="1"/>
        <v>0</v>
      </c>
      <c r="H50" s="586"/>
      <c r="I50" s="587"/>
      <c r="J50" s="588"/>
      <c r="M50" s="500"/>
    </row>
    <row r="51" spans="1:17" x14ac:dyDescent="0.25">
      <c r="A51" s="582"/>
      <c r="B51" s="583"/>
      <c r="C51" s="584" t="s">
        <v>1424</v>
      </c>
      <c r="D51" s="584" t="s">
        <v>1133</v>
      </c>
      <c r="E51" s="585">
        <v>24</v>
      </c>
      <c r="F51" s="585">
        <v>0</v>
      </c>
      <c r="G51" s="494">
        <f t="shared" si="1"/>
        <v>0</v>
      </c>
      <c r="H51" s="586"/>
      <c r="I51" s="587"/>
      <c r="J51" s="588"/>
      <c r="M51" s="500"/>
    </row>
    <row r="52" spans="1:17" x14ac:dyDescent="0.25">
      <c r="A52" s="582"/>
      <c r="B52" s="583"/>
      <c r="C52" s="584" t="s">
        <v>1425</v>
      </c>
      <c r="D52" s="584" t="s">
        <v>1133</v>
      </c>
      <c r="E52" s="585">
        <v>1</v>
      </c>
      <c r="F52" s="585">
        <v>0</v>
      </c>
      <c r="G52" s="589">
        <f t="shared" si="1"/>
        <v>0</v>
      </c>
      <c r="H52" s="586"/>
      <c r="I52" s="587"/>
      <c r="J52" s="588"/>
      <c r="M52" s="500"/>
    </row>
    <row r="53" spans="1:17" x14ac:dyDescent="0.25">
      <c r="A53" s="582"/>
      <c r="B53" s="583"/>
      <c r="C53" s="584" t="s">
        <v>1427</v>
      </c>
      <c r="D53" s="584" t="s">
        <v>1133</v>
      </c>
      <c r="E53" s="585">
        <v>1</v>
      </c>
      <c r="F53" s="585">
        <v>0</v>
      </c>
      <c r="G53" s="589">
        <f t="shared" si="1"/>
        <v>0</v>
      </c>
      <c r="H53" s="586"/>
      <c r="I53" s="587"/>
      <c r="J53" s="588"/>
      <c r="M53" s="500"/>
    </row>
    <row r="54" spans="1:17" x14ac:dyDescent="0.25">
      <c r="A54" s="582"/>
      <c r="B54" s="583"/>
      <c r="C54" s="584" t="s">
        <v>1428</v>
      </c>
      <c r="D54" s="584" t="s">
        <v>1133</v>
      </c>
      <c r="E54" s="585">
        <v>1</v>
      </c>
      <c r="F54" s="585">
        <v>0</v>
      </c>
      <c r="G54" s="589">
        <f t="shared" si="1"/>
        <v>0</v>
      </c>
      <c r="H54" s="586"/>
      <c r="I54" s="587"/>
      <c r="J54" s="588"/>
      <c r="M54" s="500"/>
    </row>
    <row r="55" spans="1:17" x14ac:dyDescent="0.25">
      <c r="A55" s="582"/>
      <c r="B55" s="583"/>
      <c r="C55" s="584" t="s">
        <v>1429</v>
      </c>
      <c r="D55" s="584" t="s">
        <v>339</v>
      </c>
      <c r="E55" s="585">
        <v>1</v>
      </c>
      <c r="F55" s="585">
        <v>0</v>
      </c>
      <c r="G55" s="589">
        <f t="shared" si="1"/>
        <v>0</v>
      </c>
      <c r="H55" s="586"/>
      <c r="I55" s="587"/>
      <c r="J55" s="588"/>
      <c r="M55" s="500"/>
    </row>
    <row r="56" spans="1:17" x14ac:dyDescent="0.25">
      <c r="A56" s="582"/>
      <c r="B56" s="583"/>
      <c r="C56" s="584" t="s">
        <v>1439</v>
      </c>
      <c r="D56" s="584" t="s">
        <v>339</v>
      </c>
      <c r="E56" s="585">
        <v>1</v>
      </c>
      <c r="F56" s="585">
        <v>0</v>
      </c>
      <c r="G56" s="589">
        <f t="shared" si="1"/>
        <v>0</v>
      </c>
      <c r="H56" s="586"/>
      <c r="I56" s="587"/>
      <c r="J56" s="588"/>
      <c r="M56" s="500"/>
    </row>
    <row r="57" spans="1:17" x14ac:dyDescent="0.25">
      <c r="A57" s="582"/>
      <c r="B57" s="583"/>
      <c r="C57" s="584" t="s">
        <v>1431</v>
      </c>
      <c r="D57" s="584" t="s">
        <v>1133</v>
      </c>
      <c r="E57" s="585">
        <v>1</v>
      </c>
      <c r="F57" s="585">
        <v>0</v>
      </c>
      <c r="G57" s="589">
        <f t="shared" si="1"/>
        <v>0</v>
      </c>
      <c r="H57" s="586"/>
      <c r="I57" s="587"/>
      <c r="J57" s="588"/>
      <c r="M57" s="500"/>
    </row>
    <row r="58" spans="1:17" x14ac:dyDescent="0.25">
      <c r="A58" s="582"/>
      <c r="B58" s="583"/>
      <c r="C58" s="584" t="s">
        <v>1440</v>
      </c>
      <c r="D58" s="584" t="s">
        <v>1133</v>
      </c>
      <c r="E58" s="585">
        <v>1</v>
      </c>
      <c r="F58" s="585">
        <v>0</v>
      </c>
      <c r="G58" s="589">
        <f t="shared" si="1"/>
        <v>0</v>
      </c>
      <c r="H58" s="586"/>
      <c r="I58" s="587"/>
      <c r="J58" s="588"/>
      <c r="M58" s="500"/>
    </row>
    <row r="59" spans="1:17" x14ac:dyDescent="0.25">
      <c r="A59" s="582"/>
      <c r="B59" s="583"/>
      <c r="C59" s="584" t="s">
        <v>1434</v>
      </c>
      <c r="D59" s="584" t="s">
        <v>1133</v>
      </c>
      <c r="E59" s="585">
        <v>1</v>
      </c>
      <c r="F59" s="585">
        <v>0</v>
      </c>
      <c r="G59" s="589">
        <f t="shared" si="1"/>
        <v>0</v>
      </c>
      <c r="H59" s="586"/>
      <c r="I59" s="587"/>
      <c r="J59" s="588"/>
      <c r="M59" s="500"/>
    </row>
    <row r="60" spans="1:17" ht="15.75" thickBot="1" x14ac:dyDescent="0.3">
      <c r="A60" s="529"/>
      <c r="B60" s="530"/>
      <c r="C60" s="591" t="s">
        <v>1387</v>
      </c>
      <c r="D60" s="531"/>
      <c r="E60" s="532"/>
      <c r="F60" s="592">
        <f>SUM(G46:G59)</f>
        <v>0</v>
      </c>
      <c r="G60" s="533"/>
      <c r="H60" s="534"/>
      <c r="I60" s="535"/>
      <c r="J60" s="536"/>
      <c r="M60" s="500" t="s">
        <v>1223</v>
      </c>
    </row>
    <row r="61" spans="1:17" s="511" customFormat="1" ht="14.25" x14ac:dyDescent="0.2">
      <c r="A61" s="503"/>
      <c r="B61" s="504"/>
      <c r="C61" s="505" t="s">
        <v>1241</v>
      </c>
      <c r="D61" s="505"/>
      <c r="E61" s="506"/>
      <c r="F61" s="506"/>
      <c r="G61" s="507">
        <f>SUM(F60,F43,F21,F14)</f>
        <v>0</v>
      </c>
      <c r="H61" s="508"/>
      <c r="I61" s="509">
        <f>SUM(I10:I60)</f>
        <v>0</v>
      </c>
      <c r="J61" s="510"/>
      <c r="M61" s="512" t="s">
        <v>1223</v>
      </c>
      <c r="N61" s="513"/>
      <c r="O61" s="514">
        <f>I61</f>
        <v>0</v>
      </c>
      <c r="P61" s="513"/>
      <c r="Q61" s="513"/>
    </row>
    <row r="62" spans="1:17" s="465" customFormat="1" ht="20.100000000000001" customHeight="1" x14ac:dyDescent="0.25">
      <c r="A62" s="515" t="s">
        <v>1242</v>
      </c>
      <c r="B62" s="516"/>
      <c r="C62" s="517"/>
      <c r="D62" s="517"/>
      <c r="E62" s="518"/>
      <c r="F62" s="518"/>
      <c r="G62" s="519"/>
      <c r="H62" s="520" t="s">
        <v>1218</v>
      </c>
      <c r="I62" s="521" t="s">
        <v>1219</v>
      </c>
      <c r="J62" s="522"/>
      <c r="M62" s="523"/>
      <c r="N62" s="488"/>
      <c r="O62" s="488"/>
      <c r="P62" s="488"/>
      <c r="Q62" s="488"/>
    </row>
    <row r="63" spans="1:17" x14ac:dyDescent="0.25">
      <c r="A63" s="489"/>
      <c r="B63" s="490"/>
      <c r="C63" s="501" t="s">
        <v>1384</v>
      </c>
      <c r="D63" s="498"/>
      <c r="E63" s="493"/>
      <c r="F63" s="493"/>
      <c r="G63" s="494"/>
      <c r="H63" s="495"/>
      <c r="I63" s="496"/>
      <c r="J63" s="499"/>
      <c r="L63" s="468" t="s">
        <v>1385</v>
      </c>
      <c r="M63" s="500" t="s">
        <v>1244</v>
      </c>
    </row>
    <row r="64" spans="1:17" x14ac:dyDescent="0.25">
      <c r="A64" s="489">
        <v>9</v>
      </c>
      <c r="B64" s="490">
        <v>209403</v>
      </c>
      <c r="C64" s="498" t="s">
        <v>1386</v>
      </c>
      <c r="D64" s="498" t="s">
        <v>288</v>
      </c>
      <c r="E64" s="493">
        <v>20</v>
      </c>
      <c r="F64" s="493">
        <v>0</v>
      </c>
      <c r="G64" s="494">
        <f>E64*F64</f>
        <v>0</v>
      </c>
      <c r="H64" s="495">
        <v>0</v>
      </c>
      <c r="I64" s="496">
        <f>E64*H64</f>
        <v>0</v>
      </c>
      <c r="J64" s="499" t="s">
        <v>1221</v>
      </c>
      <c r="K64" s="468" t="s">
        <v>1222</v>
      </c>
      <c r="L64" s="468" t="s">
        <v>1385</v>
      </c>
      <c r="M64" s="500" t="s">
        <v>1244</v>
      </c>
      <c r="N64" s="469">
        <f>E64*F64</f>
        <v>0</v>
      </c>
    </row>
    <row r="65" spans="1:17" x14ac:dyDescent="0.25">
      <c r="A65" s="489">
        <v>10</v>
      </c>
      <c r="B65" s="490">
        <v>209501</v>
      </c>
      <c r="C65" s="498" t="s">
        <v>1441</v>
      </c>
      <c r="D65" s="498" t="s">
        <v>288</v>
      </c>
      <c r="E65" s="493">
        <v>120</v>
      </c>
      <c r="F65" s="493">
        <v>0</v>
      </c>
      <c r="G65" s="494">
        <f>E65*F65</f>
        <v>0</v>
      </c>
      <c r="H65" s="495">
        <v>0</v>
      </c>
      <c r="I65" s="496">
        <f>E65*H65</f>
        <v>0</v>
      </c>
      <c r="J65" s="499" t="s">
        <v>1221</v>
      </c>
      <c r="K65" s="468" t="s">
        <v>1222</v>
      </c>
      <c r="L65" s="468" t="s">
        <v>1385</v>
      </c>
      <c r="M65" s="500" t="s">
        <v>1244</v>
      </c>
      <c r="N65" s="469">
        <f>E65*F65</f>
        <v>0</v>
      </c>
    </row>
    <row r="66" spans="1:17" x14ac:dyDescent="0.25">
      <c r="A66" s="489">
        <v>11</v>
      </c>
      <c r="B66" s="490">
        <v>209562</v>
      </c>
      <c r="C66" s="498" t="s">
        <v>1442</v>
      </c>
      <c r="D66" s="498" t="s">
        <v>339</v>
      </c>
      <c r="E66" s="493">
        <v>4</v>
      </c>
      <c r="F66" s="493">
        <v>0</v>
      </c>
      <c r="G66" s="494">
        <f>E66*F66</f>
        <v>0</v>
      </c>
      <c r="H66" s="495">
        <v>0</v>
      </c>
      <c r="I66" s="496">
        <f>E66*H66</f>
        <v>0</v>
      </c>
      <c r="J66" s="499" t="s">
        <v>1221</v>
      </c>
      <c r="K66" s="468" t="s">
        <v>1222</v>
      </c>
      <c r="L66" s="468" t="s">
        <v>1385</v>
      </c>
      <c r="M66" s="500" t="s">
        <v>1244</v>
      </c>
      <c r="N66" s="469">
        <f>E66*F66</f>
        <v>0</v>
      </c>
    </row>
    <row r="67" spans="1:17" x14ac:dyDescent="0.25">
      <c r="A67" s="489">
        <v>12</v>
      </c>
      <c r="B67" s="490">
        <v>2095665</v>
      </c>
      <c r="C67" s="498" t="s">
        <v>1443</v>
      </c>
      <c r="D67" s="498" t="s">
        <v>1133</v>
      </c>
      <c r="E67" s="493">
        <v>4</v>
      </c>
      <c r="F67" s="493">
        <v>0</v>
      </c>
      <c r="G67" s="494">
        <f>E67*F67</f>
        <v>0</v>
      </c>
      <c r="H67" s="495">
        <v>0</v>
      </c>
      <c r="I67" s="496">
        <f>E67*H67</f>
        <v>0</v>
      </c>
      <c r="J67" s="499" t="s">
        <v>1221</v>
      </c>
      <c r="K67" s="468" t="s">
        <v>1222</v>
      </c>
      <c r="L67" s="468" t="s">
        <v>1385</v>
      </c>
      <c r="M67" s="500" t="s">
        <v>1244</v>
      </c>
      <c r="N67" s="469">
        <f>E67*F67</f>
        <v>0</v>
      </c>
    </row>
    <row r="68" spans="1:17" s="601" customFormat="1" x14ac:dyDescent="0.25">
      <c r="A68" s="593">
        <v>13</v>
      </c>
      <c r="B68" s="594">
        <v>171108</v>
      </c>
      <c r="C68" s="595" t="s">
        <v>1444</v>
      </c>
      <c r="D68" s="595" t="s">
        <v>288</v>
      </c>
      <c r="E68" s="596">
        <v>37</v>
      </c>
      <c r="F68" s="493">
        <v>0</v>
      </c>
      <c r="G68" s="597">
        <f>E68*F68</f>
        <v>0</v>
      </c>
      <c r="H68" s="598">
        <v>0</v>
      </c>
      <c r="I68" s="599">
        <f>E68*H68</f>
        <v>0</v>
      </c>
      <c r="J68" s="600" t="s">
        <v>1221</v>
      </c>
      <c r="K68" s="601" t="s">
        <v>1222</v>
      </c>
      <c r="L68" s="601" t="s">
        <v>1385</v>
      </c>
      <c r="M68" s="602" t="s">
        <v>1244</v>
      </c>
      <c r="N68" s="603">
        <f>E68*F68</f>
        <v>0</v>
      </c>
      <c r="O68" s="603"/>
      <c r="P68" s="603"/>
      <c r="Q68" s="603"/>
    </row>
    <row r="69" spans="1:17" x14ac:dyDescent="0.25">
      <c r="A69" s="489"/>
      <c r="B69" s="490"/>
      <c r="C69" s="501" t="s">
        <v>1387</v>
      </c>
      <c r="D69" s="498"/>
      <c r="E69" s="493"/>
      <c r="F69" s="502">
        <f>SUM(G64:G68)</f>
        <v>0</v>
      </c>
      <c r="G69" s="494"/>
      <c r="H69" s="495"/>
      <c r="I69" s="496"/>
      <c r="J69" s="499"/>
      <c r="M69" s="500" t="s">
        <v>1244</v>
      </c>
    </row>
    <row r="70" spans="1:17" x14ac:dyDescent="0.25">
      <c r="A70" s="489"/>
      <c r="B70" s="490"/>
      <c r="C70" s="501" t="s">
        <v>1388</v>
      </c>
      <c r="D70" s="498"/>
      <c r="E70" s="493"/>
      <c r="F70" s="493"/>
      <c r="G70" s="494"/>
      <c r="H70" s="495"/>
      <c r="I70" s="496"/>
      <c r="J70" s="499"/>
      <c r="L70" s="468" t="s">
        <v>1267</v>
      </c>
      <c r="M70" s="500" t="s">
        <v>1244</v>
      </c>
    </row>
    <row r="71" spans="1:17" s="601" customFormat="1" x14ac:dyDescent="0.25">
      <c r="A71" s="593">
        <v>14</v>
      </c>
      <c r="B71" s="594">
        <v>321124</v>
      </c>
      <c r="C71" s="595" t="s">
        <v>1445</v>
      </c>
      <c r="D71" s="595" t="s">
        <v>1133</v>
      </c>
      <c r="E71" s="596">
        <v>2</v>
      </c>
      <c r="F71" s="596">
        <v>0</v>
      </c>
      <c r="G71" s="597">
        <f t="shared" ref="G71:G80" si="2">E71*F71</f>
        <v>0</v>
      </c>
      <c r="H71" s="598">
        <v>0</v>
      </c>
      <c r="I71" s="599">
        <f t="shared" ref="I71:I80" si="3">E71*H71</f>
        <v>0</v>
      </c>
      <c r="J71" s="600" t="s">
        <v>1221</v>
      </c>
      <c r="K71" s="601" t="s">
        <v>1222</v>
      </c>
      <c r="L71" s="601" t="s">
        <v>1267</v>
      </c>
      <c r="M71" s="602" t="s">
        <v>1244</v>
      </c>
      <c r="N71" s="603">
        <f>E71*F71</f>
        <v>0</v>
      </c>
      <c r="O71" s="603"/>
      <c r="P71" s="603"/>
      <c r="Q71" s="603"/>
    </row>
    <row r="72" spans="1:17" s="601" customFormat="1" x14ac:dyDescent="0.25">
      <c r="A72" s="593">
        <v>15</v>
      </c>
      <c r="B72" s="594">
        <v>321125</v>
      </c>
      <c r="C72" s="595" t="s">
        <v>1446</v>
      </c>
      <c r="D72" s="595" t="s">
        <v>1133</v>
      </c>
      <c r="E72" s="596">
        <v>10</v>
      </c>
      <c r="F72" s="596">
        <v>0</v>
      </c>
      <c r="G72" s="597">
        <f t="shared" si="2"/>
        <v>0</v>
      </c>
      <c r="H72" s="598">
        <v>0</v>
      </c>
      <c r="I72" s="599">
        <f t="shared" si="3"/>
        <v>0</v>
      </c>
      <c r="J72" s="600" t="s">
        <v>1221</v>
      </c>
      <c r="K72" s="601" t="s">
        <v>1222</v>
      </c>
      <c r="L72" s="601" t="s">
        <v>1267</v>
      </c>
      <c r="M72" s="602" t="s">
        <v>1244</v>
      </c>
      <c r="N72" s="603">
        <f>E72*F72</f>
        <v>0</v>
      </c>
      <c r="O72" s="603"/>
      <c r="P72" s="603"/>
      <c r="Q72" s="603"/>
    </row>
    <row r="73" spans="1:17" x14ac:dyDescent="0.25">
      <c r="A73" s="489">
        <v>16</v>
      </c>
      <c r="B73" s="490">
        <v>209200</v>
      </c>
      <c r="C73" s="498" t="s">
        <v>1447</v>
      </c>
      <c r="D73" s="498" t="s">
        <v>1133</v>
      </c>
      <c r="E73" s="493">
        <v>400</v>
      </c>
      <c r="F73" s="596">
        <v>0</v>
      </c>
      <c r="G73" s="494">
        <f t="shared" si="2"/>
        <v>0</v>
      </c>
      <c r="H73" s="495">
        <v>0</v>
      </c>
      <c r="I73" s="496">
        <f t="shared" si="3"/>
        <v>0</v>
      </c>
      <c r="J73" s="499" t="s">
        <v>1221</v>
      </c>
      <c r="K73" s="468" t="s">
        <v>1222</v>
      </c>
      <c r="L73" s="468" t="s">
        <v>1385</v>
      </c>
      <c r="M73" s="500" t="s">
        <v>1244</v>
      </c>
      <c r="N73" s="469">
        <f>E73*F73</f>
        <v>0</v>
      </c>
    </row>
    <row r="74" spans="1:17" x14ac:dyDescent="0.25">
      <c r="A74" s="489">
        <v>17</v>
      </c>
      <c r="B74" s="490">
        <v>3111200</v>
      </c>
      <c r="C74" s="498" t="s">
        <v>1448</v>
      </c>
      <c r="D74" s="498" t="s">
        <v>1133</v>
      </c>
      <c r="E74" s="493">
        <v>400</v>
      </c>
      <c r="F74" s="596">
        <v>0</v>
      </c>
      <c r="G74" s="494">
        <f t="shared" si="2"/>
        <v>0</v>
      </c>
      <c r="H74" s="495">
        <v>0</v>
      </c>
      <c r="I74" s="496">
        <f t="shared" si="3"/>
        <v>0</v>
      </c>
      <c r="J74" s="499" t="s">
        <v>1221</v>
      </c>
      <c r="K74" s="468" t="s">
        <v>1222</v>
      </c>
      <c r="L74" s="468" t="s">
        <v>1267</v>
      </c>
      <c r="M74" s="500" t="s">
        <v>1244</v>
      </c>
    </row>
    <row r="75" spans="1:17" x14ac:dyDescent="0.25">
      <c r="A75" s="489">
        <v>18</v>
      </c>
      <c r="B75" s="490">
        <v>31132</v>
      </c>
      <c r="C75" s="498" t="s">
        <v>1449</v>
      </c>
      <c r="D75" s="498" t="s">
        <v>1133</v>
      </c>
      <c r="E75" s="493">
        <v>400</v>
      </c>
      <c r="F75" s="596">
        <v>0</v>
      </c>
      <c r="G75" s="494">
        <f t="shared" si="2"/>
        <v>0</v>
      </c>
      <c r="H75" s="495">
        <v>0</v>
      </c>
      <c r="I75" s="496">
        <f t="shared" si="3"/>
        <v>0</v>
      </c>
      <c r="J75" s="499" t="s">
        <v>1221</v>
      </c>
      <c r="K75" s="468" t="s">
        <v>1222</v>
      </c>
      <c r="L75" s="468" t="s">
        <v>1267</v>
      </c>
      <c r="M75" s="500" t="s">
        <v>1244</v>
      </c>
    </row>
    <row r="76" spans="1:17" x14ac:dyDescent="0.25">
      <c r="A76" s="489">
        <v>19</v>
      </c>
      <c r="B76" s="490">
        <v>209200</v>
      </c>
      <c r="C76" s="498" t="s">
        <v>1447</v>
      </c>
      <c r="D76" s="498" t="s">
        <v>1133</v>
      </c>
      <c r="E76" s="493">
        <v>400</v>
      </c>
      <c r="F76" s="596">
        <v>0</v>
      </c>
      <c r="G76" s="494">
        <f t="shared" si="2"/>
        <v>0</v>
      </c>
      <c r="H76" s="495">
        <v>0</v>
      </c>
      <c r="I76" s="496">
        <f t="shared" si="3"/>
        <v>0</v>
      </c>
      <c r="J76" s="499" t="s">
        <v>1221</v>
      </c>
      <c r="K76" s="468" t="s">
        <v>1222</v>
      </c>
      <c r="L76" s="468" t="s">
        <v>1385</v>
      </c>
      <c r="M76" s="500" t="s">
        <v>1244</v>
      </c>
      <c r="N76" s="469">
        <f>E76*F76</f>
        <v>0</v>
      </c>
    </row>
    <row r="77" spans="1:17" x14ac:dyDescent="0.25">
      <c r="A77" s="489">
        <v>20</v>
      </c>
      <c r="B77" s="490">
        <v>31132</v>
      </c>
      <c r="C77" s="498" t="s">
        <v>1449</v>
      </c>
      <c r="D77" s="498" t="s">
        <v>1133</v>
      </c>
      <c r="E77" s="493">
        <v>400</v>
      </c>
      <c r="F77" s="596">
        <v>0</v>
      </c>
      <c r="G77" s="494">
        <f t="shared" si="2"/>
        <v>0</v>
      </c>
      <c r="H77" s="495">
        <v>0</v>
      </c>
      <c r="I77" s="496">
        <f t="shared" si="3"/>
        <v>0</v>
      </c>
      <c r="J77" s="499" t="s">
        <v>1221</v>
      </c>
      <c r="K77" s="468" t="s">
        <v>1222</v>
      </c>
      <c r="L77" s="468" t="s">
        <v>1267</v>
      </c>
      <c r="M77" s="500" t="s">
        <v>1244</v>
      </c>
    </row>
    <row r="78" spans="1:17" x14ac:dyDescent="0.25">
      <c r="A78" s="489">
        <v>21</v>
      </c>
      <c r="B78" s="490">
        <v>3111200</v>
      </c>
      <c r="C78" s="498" t="s">
        <v>1448</v>
      </c>
      <c r="D78" s="498" t="s">
        <v>1133</v>
      </c>
      <c r="E78" s="493">
        <v>400</v>
      </c>
      <c r="F78" s="596">
        <v>0</v>
      </c>
      <c r="G78" s="494">
        <f t="shared" si="2"/>
        <v>0</v>
      </c>
      <c r="H78" s="495">
        <v>0</v>
      </c>
      <c r="I78" s="496">
        <f t="shared" si="3"/>
        <v>0</v>
      </c>
      <c r="J78" s="499" t="s">
        <v>1221</v>
      </c>
      <c r="K78" s="468" t="s">
        <v>1222</v>
      </c>
      <c r="L78" s="468" t="s">
        <v>1267</v>
      </c>
      <c r="M78" s="500" t="s">
        <v>1244</v>
      </c>
    </row>
    <row r="79" spans="1:17" x14ac:dyDescent="0.25">
      <c r="A79" s="489">
        <v>22</v>
      </c>
      <c r="B79" s="490">
        <v>3113500</v>
      </c>
      <c r="C79" s="498" t="s">
        <v>1450</v>
      </c>
      <c r="D79" s="498" t="s">
        <v>288</v>
      </c>
      <c r="E79" s="493">
        <v>120</v>
      </c>
      <c r="F79" s="596">
        <v>0</v>
      </c>
      <c r="G79" s="494">
        <f t="shared" si="2"/>
        <v>0</v>
      </c>
      <c r="H79" s="495">
        <v>0</v>
      </c>
      <c r="I79" s="496">
        <f t="shared" si="3"/>
        <v>0</v>
      </c>
      <c r="J79" s="499" t="s">
        <v>1221</v>
      </c>
      <c r="K79" s="468" t="s">
        <v>1222</v>
      </c>
      <c r="L79" s="468" t="s">
        <v>1267</v>
      </c>
      <c r="M79" s="500" t="s">
        <v>1244</v>
      </c>
    </row>
    <row r="80" spans="1:17" x14ac:dyDescent="0.25">
      <c r="A80" s="489">
        <v>23</v>
      </c>
      <c r="B80" s="490">
        <v>3113500</v>
      </c>
      <c r="C80" s="498" t="s">
        <v>1450</v>
      </c>
      <c r="D80" s="498" t="s">
        <v>288</v>
      </c>
      <c r="E80" s="493">
        <v>100</v>
      </c>
      <c r="F80" s="596">
        <v>0</v>
      </c>
      <c r="G80" s="494">
        <f t="shared" si="2"/>
        <v>0</v>
      </c>
      <c r="H80" s="495">
        <v>0</v>
      </c>
      <c r="I80" s="496">
        <f t="shared" si="3"/>
        <v>0</v>
      </c>
      <c r="J80" s="499" t="s">
        <v>1221</v>
      </c>
      <c r="K80" s="468" t="s">
        <v>1222</v>
      </c>
      <c r="L80" s="468" t="s">
        <v>1267</v>
      </c>
      <c r="M80" s="500" t="s">
        <v>1244</v>
      </c>
    </row>
    <row r="81" spans="1:17" x14ac:dyDescent="0.25">
      <c r="A81" s="489"/>
      <c r="B81" s="490"/>
      <c r="C81" s="501" t="s">
        <v>1387</v>
      </c>
      <c r="D81" s="498"/>
      <c r="E81" s="493"/>
      <c r="F81" s="502">
        <f>SUM(G71:G80)</f>
        <v>0</v>
      </c>
      <c r="G81" s="494"/>
      <c r="H81" s="495"/>
      <c r="I81" s="496"/>
      <c r="J81" s="499"/>
      <c r="M81" s="500" t="s">
        <v>1244</v>
      </c>
    </row>
    <row r="82" spans="1:17" s="511" customFormat="1" ht="14.25" x14ac:dyDescent="0.2">
      <c r="A82" s="503"/>
      <c r="B82" s="504"/>
      <c r="C82" s="505" t="s">
        <v>1241</v>
      </c>
      <c r="D82" s="505"/>
      <c r="E82" s="506"/>
      <c r="F82" s="506"/>
      <c r="G82" s="507">
        <f>SUM(F81,F69)</f>
        <v>0</v>
      </c>
      <c r="H82" s="508"/>
      <c r="I82" s="509">
        <f>SUM(I63:I81)</f>
        <v>0</v>
      </c>
      <c r="J82" s="510"/>
      <c r="M82" s="512" t="s">
        <v>1244</v>
      </c>
      <c r="N82" s="513">
        <f>SUM(N8:N81)</f>
        <v>0</v>
      </c>
      <c r="O82" s="514">
        <f>I82</f>
        <v>0</v>
      </c>
      <c r="P82" s="513"/>
      <c r="Q82" s="513"/>
    </row>
    <row r="83" spans="1:17" s="465" customFormat="1" ht="20.100000000000001" customHeight="1" x14ac:dyDescent="0.25">
      <c r="A83" s="515" t="s">
        <v>123</v>
      </c>
      <c r="B83" s="516"/>
      <c r="C83" s="517"/>
      <c r="D83" s="517"/>
      <c r="E83" s="518"/>
      <c r="F83" s="518"/>
      <c r="G83" s="519"/>
      <c r="H83" s="520" t="s">
        <v>1317</v>
      </c>
      <c r="I83" s="521" t="s">
        <v>1318</v>
      </c>
      <c r="J83" s="522"/>
      <c r="M83" s="523"/>
      <c r="N83" s="488">
        <f>SUM(O9:O82)</f>
        <v>0</v>
      </c>
      <c r="O83" s="488"/>
      <c r="P83" s="488"/>
      <c r="Q83" s="488"/>
    </row>
    <row r="84" spans="1:17" ht="15" customHeight="1" x14ac:dyDescent="0.25">
      <c r="A84" s="489"/>
      <c r="B84" s="490"/>
      <c r="C84" s="501" t="s">
        <v>1384</v>
      </c>
      <c r="D84" s="498"/>
      <c r="E84" s="493"/>
      <c r="F84" s="493"/>
      <c r="G84" s="494"/>
      <c r="H84" s="495"/>
      <c r="I84" s="496"/>
      <c r="J84" s="499"/>
      <c r="L84" s="468" t="s">
        <v>1385</v>
      </c>
      <c r="M84" s="500" t="s">
        <v>1320</v>
      </c>
    </row>
    <row r="85" spans="1:17" x14ac:dyDescent="0.25">
      <c r="A85" s="489">
        <v>24</v>
      </c>
      <c r="B85" s="490">
        <v>210950341</v>
      </c>
      <c r="C85" s="498" t="s">
        <v>1451</v>
      </c>
      <c r="D85" s="498" t="s">
        <v>288</v>
      </c>
      <c r="E85" s="493">
        <v>20</v>
      </c>
      <c r="F85" s="493">
        <v>0</v>
      </c>
      <c r="G85" s="494">
        <f>E85*F85</f>
        <v>0</v>
      </c>
      <c r="H85" s="495"/>
      <c r="I85" s="496"/>
      <c r="J85" s="499" t="s">
        <v>1221</v>
      </c>
      <c r="L85" s="468" t="s">
        <v>1385</v>
      </c>
      <c r="M85" s="500" t="s">
        <v>1320</v>
      </c>
    </row>
    <row r="86" spans="1:17" x14ac:dyDescent="0.25">
      <c r="A86" s="489">
        <v>25</v>
      </c>
      <c r="B86" s="490">
        <v>210800006</v>
      </c>
      <c r="C86" s="498" t="s">
        <v>1441</v>
      </c>
      <c r="D86" s="498" t="s">
        <v>288</v>
      </c>
      <c r="E86" s="493">
        <v>120</v>
      </c>
      <c r="F86" s="493">
        <v>0</v>
      </c>
      <c r="G86" s="494">
        <f>E86*F86</f>
        <v>0</v>
      </c>
      <c r="H86" s="495"/>
      <c r="I86" s="496"/>
      <c r="J86" s="499" t="s">
        <v>1221</v>
      </c>
      <c r="L86" s="468" t="s">
        <v>1385</v>
      </c>
      <c r="M86" s="500" t="s">
        <v>1320</v>
      </c>
    </row>
    <row r="87" spans="1:17" x14ac:dyDescent="0.25">
      <c r="A87" s="489">
        <v>26</v>
      </c>
      <c r="B87" s="490">
        <v>210487778</v>
      </c>
      <c r="C87" s="498" t="s">
        <v>1442</v>
      </c>
      <c r="D87" s="498" t="s">
        <v>339</v>
      </c>
      <c r="E87" s="493">
        <v>4</v>
      </c>
      <c r="F87" s="493">
        <v>0</v>
      </c>
      <c r="G87" s="494">
        <f>E87*F87</f>
        <v>0</v>
      </c>
      <c r="H87" s="495"/>
      <c r="I87" s="496"/>
      <c r="J87" s="499"/>
      <c r="M87" s="500"/>
    </row>
    <row r="88" spans="1:17" x14ac:dyDescent="0.25">
      <c r="A88" s="489">
        <v>27</v>
      </c>
      <c r="B88" s="490">
        <v>210548887</v>
      </c>
      <c r="C88" s="498" t="s">
        <v>1443</v>
      </c>
      <c r="D88" s="498" t="s">
        <v>1133</v>
      </c>
      <c r="E88" s="493">
        <v>4</v>
      </c>
      <c r="F88" s="493">
        <v>0</v>
      </c>
      <c r="G88" s="494">
        <f>E88*F88</f>
        <v>0</v>
      </c>
      <c r="H88" s="495"/>
      <c r="I88" s="496"/>
      <c r="J88" s="499"/>
      <c r="M88" s="500"/>
    </row>
    <row r="89" spans="1:17" x14ac:dyDescent="0.25">
      <c r="A89" s="489">
        <v>28</v>
      </c>
      <c r="B89" s="490">
        <v>210548756</v>
      </c>
      <c r="C89" s="595" t="s">
        <v>1444</v>
      </c>
      <c r="D89" s="595" t="s">
        <v>288</v>
      </c>
      <c r="E89" s="596">
        <v>37</v>
      </c>
      <c r="F89" s="493">
        <v>0</v>
      </c>
      <c r="G89" s="597">
        <f>E89*F89</f>
        <v>0</v>
      </c>
      <c r="H89" s="495"/>
      <c r="I89" s="496"/>
      <c r="J89" s="499"/>
      <c r="M89" s="500"/>
    </row>
    <row r="90" spans="1:17" x14ac:dyDescent="0.25">
      <c r="A90" s="489"/>
      <c r="B90" s="490"/>
      <c r="C90" s="501" t="s">
        <v>1387</v>
      </c>
      <c r="D90" s="498"/>
      <c r="E90" s="493"/>
      <c r="F90" s="502">
        <f>SUM(G85:G89)</f>
        <v>0</v>
      </c>
      <c r="G90" s="494"/>
      <c r="H90" s="495"/>
      <c r="I90" s="496"/>
      <c r="J90" s="499"/>
      <c r="M90" s="500" t="s">
        <v>1320</v>
      </c>
    </row>
    <row r="91" spans="1:17" x14ac:dyDescent="0.25">
      <c r="A91" s="489"/>
      <c r="B91" s="490"/>
      <c r="C91" s="501" t="s">
        <v>1388</v>
      </c>
      <c r="D91" s="498"/>
      <c r="E91" s="493"/>
      <c r="F91" s="493"/>
      <c r="G91" s="494"/>
      <c r="H91" s="495"/>
      <c r="I91" s="496"/>
      <c r="J91" s="499"/>
      <c r="L91" s="468" t="s">
        <v>1267</v>
      </c>
      <c r="M91" s="500" t="s">
        <v>1320</v>
      </c>
    </row>
    <row r="92" spans="1:17" x14ac:dyDescent="0.25">
      <c r="A92" s="489">
        <v>29</v>
      </c>
      <c r="B92" s="490">
        <v>210010004</v>
      </c>
      <c r="C92" s="498" t="s">
        <v>1452</v>
      </c>
      <c r="D92" s="498" t="s">
        <v>1133</v>
      </c>
      <c r="E92" s="493">
        <v>2</v>
      </c>
      <c r="F92" s="493">
        <v>0</v>
      </c>
      <c r="G92" s="494">
        <f>E92*F92</f>
        <v>0</v>
      </c>
      <c r="H92" s="495"/>
      <c r="I92" s="496"/>
      <c r="J92" s="499" t="s">
        <v>1221</v>
      </c>
      <c r="L92" s="468" t="s">
        <v>1267</v>
      </c>
      <c r="M92" s="500" t="s">
        <v>1320</v>
      </c>
    </row>
    <row r="93" spans="1:17" x14ac:dyDescent="0.25">
      <c r="A93" s="489">
        <v>30</v>
      </c>
      <c r="B93" s="490">
        <v>210010005</v>
      </c>
      <c r="C93" s="498" t="s">
        <v>1453</v>
      </c>
      <c r="D93" s="498" t="s">
        <v>288</v>
      </c>
      <c r="E93" s="493">
        <v>220</v>
      </c>
      <c r="F93" s="493">
        <v>0</v>
      </c>
      <c r="G93" s="494">
        <f>E93*F93</f>
        <v>0</v>
      </c>
      <c r="H93" s="495"/>
      <c r="I93" s="496"/>
      <c r="J93" s="499" t="s">
        <v>1221</v>
      </c>
      <c r="L93" s="468" t="s">
        <v>1267</v>
      </c>
      <c r="M93" s="500" t="s">
        <v>1320</v>
      </c>
    </row>
    <row r="94" spans="1:17" x14ac:dyDescent="0.25">
      <c r="A94" s="489">
        <v>31</v>
      </c>
      <c r="B94" s="490">
        <v>210010321</v>
      </c>
      <c r="C94" s="498" t="s">
        <v>1454</v>
      </c>
      <c r="D94" s="498" t="s">
        <v>1133</v>
      </c>
      <c r="E94" s="493">
        <v>10</v>
      </c>
      <c r="F94" s="493">
        <v>0</v>
      </c>
      <c r="G94" s="494">
        <f>E94*F94</f>
        <v>0</v>
      </c>
      <c r="H94" s="495"/>
      <c r="I94" s="496"/>
      <c r="J94" s="499" t="s">
        <v>1221</v>
      </c>
      <c r="L94" s="468" t="s">
        <v>1267</v>
      </c>
      <c r="M94" s="500" t="s">
        <v>1320</v>
      </c>
    </row>
    <row r="95" spans="1:17" x14ac:dyDescent="0.25">
      <c r="A95" s="489">
        <v>32</v>
      </c>
      <c r="B95" s="490">
        <v>210010312</v>
      </c>
      <c r="C95" s="498" t="s">
        <v>1455</v>
      </c>
      <c r="D95" s="498" t="s">
        <v>339</v>
      </c>
      <c r="E95" s="493">
        <v>1</v>
      </c>
      <c r="F95" s="493">
        <v>0</v>
      </c>
      <c r="G95" s="494">
        <f>E95*F95</f>
        <v>0</v>
      </c>
      <c r="H95" s="495"/>
      <c r="I95" s="496"/>
      <c r="J95" s="499" t="s">
        <v>1221</v>
      </c>
      <c r="L95" s="468" t="s">
        <v>1267</v>
      </c>
      <c r="M95" s="500" t="s">
        <v>1320</v>
      </c>
    </row>
    <row r="96" spans="1:17" x14ac:dyDescent="0.25">
      <c r="A96" s="489">
        <v>33</v>
      </c>
      <c r="B96" s="490">
        <v>210010301</v>
      </c>
      <c r="C96" s="498" t="s">
        <v>1444</v>
      </c>
      <c r="D96" s="498" t="s">
        <v>288</v>
      </c>
      <c r="E96" s="493">
        <v>37</v>
      </c>
      <c r="F96" s="493">
        <v>0</v>
      </c>
      <c r="G96" s="494">
        <f>E96*F96</f>
        <v>0</v>
      </c>
      <c r="H96" s="495"/>
      <c r="I96" s="496"/>
      <c r="J96" s="499"/>
      <c r="M96" s="500"/>
    </row>
    <row r="97" spans="1:17" x14ac:dyDescent="0.25">
      <c r="A97" s="489"/>
      <c r="B97" s="490"/>
      <c r="C97" s="501" t="s">
        <v>1387</v>
      </c>
      <c r="D97" s="498"/>
      <c r="E97" s="493"/>
      <c r="F97" s="502">
        <f>SUM(G92:G96)</f>
        <v>0</v>
      </c>
      <c r="G97" s="494"/>
      <c r="H97" s="495"/>
      <c r="I97" s="496"/>
      <c r="J97" s="499"/>
      <c r="M97" s="500" t="s">
        <v>1320</v>
      </c>
    </row>
    <row r="98" spans="1:17" x14ac:dyDescent="0.25">
      <c r="A98" s="489"/>
      <c r="B98" s="490"/>
      <c r="C98" s="501" t="s">
        <v>1456</v>
      </c>
      <c r="D98" s="498"/>
      <c r="E98" s="493"/>
      <c r="F98" s="493"/>
      <c r="G98" s="494"/>
      <c r="H98" s="495"/>
      <c r="I98" s="496"/>
      <c r="J98" s="499"/>
      <c r="L98" s="468" t="s">
        <v>1408</v>
      </c>
      <c r="M98" s="500" t="s">
        <v>1320</v>
      </c>
    </row>
    <row r="99" spans="1:17" x14ac:dyDescent="0.25">
      <c r="A99" s="489">
        <v>34</v>
      </c>
      <c r="B99" s="490">
        <v>210111311</v>
      </c>
      <c r="C99" s="498" t="s">
        <v>1457</v>
      </c>
      <c r="D99" s="498" t="s">
        <v>339</v>
      </c>
      <c r="E99" s="493">
        <v>1</v>
      </c>
      <c r="F99" s="493">
        <v>0</v>
      </c>
      <c r="G99" s="494">
        <f>E99*F99</f>
        <v>0</v>
      </c>
      <c r="H99" s="495"/>
      <c r="I99" s="496"/>
      <c r="J99" s="499" t="s">
        <v>1221</v>
      </c>
      <c r="L99" s="468" t="s">
        <v>1408</v>
      </c>
      <c r="M99" s="500" t="s">
        <v>1320</v>
      </c>
    </row>
    <row r="100" spans="1:17" x14ac:dyDescent="0.25">
      <c r="A100" s="489"/>
      <c r="B100" s="490"/>
      <c r="C100" s="501" t="s">
        <v>1387</v>
      </c>
      <c r="D100" s="498"/>
      <c r="E100" s="493"/>
      <c r="F100" s="502">
        <v>0</v>
      </c>
      <c r="G100" s="494"/>
      <c r="H100" s="495"/>
      <c r="I100" s="496"/>
      <c r="J100" s="499"/>
      <c r="M100" s="500" t="s">
        <v>1320</v>
      </c>
    </row>
    <row r="101" spans="1:17" x14ac:dyDescent="0.25">
      <c r="A101" s="489"/>
      <c r="B101" s="490"/>
      <c r="C101" s="501" t="s">
        <v>1416</v>
      </c>
      <c r="D101" s="498"/>
      <c r="E101" s="493"/>
      <c r="F101" s="493"/>
      <c r="G101" s="494"/>
      <c r="H101" s="495"/>
      <c r="I101" s="496"/>
      <c r="J101" s="499"/>
      <c r="L101" s="468" t="s">
        <v>1417</v>
      </c>
      <c r="M101" s="500" t="s">
        <v>1320</v>
      </c>
    </row>
    <row r="102" spans="1:17" x14ac:dyDescent="0.25">
      <c r="A102" s="489">
        <v>35</v>
      </c>
      <c r="B102" s="490">
        <v>210190053</v>
      </c>
      <c r="C102" s="498" t="s">
        <v>1458</v>
      </c>
      <c r="D102" s="498" t="s">
        <v>1133</v>
      </c>
      <c r="E102" s="493">
        <v>1</v>
      </c>
      <c r="F102" s="493">
        <v>0</v>
      </c>
      <c r="G102" s="494">
        <f>E102*F102</f>
        <v>0</v>
      </c>
      <c r="H102" s="495"/>
      <c r="I102" s="496"/>
      <c r="J102" s="499" t="s">
        <v>1221</v>
      </c>
      <c r="L102" s="468" t="s">
        <v>1417</v>
      </c>
      <c r="M102" s="500" t="s">
        <v>1320</v>
      </c>
    </row>
    <row r="103" spans="1:17" x14ac:dyDescent="0.25">
      <c r="A103" s="489">
        <v>36</v>
      </c>
      <c r="B103" s="490">
        <v>210190053</v>
      </c>
      <c r="C103" s="498" t="s">
        <v>1458</v>
      </c>
      <c r="D103" s="498" t="s">
        <v>1133</v>
      </c>
      <c r="E103" s="493">
        <v>1</v>
      </c>
      <c r="F103" s="493">
        <v>0</v>
      </c>
      <c r="G103" s="494">
        <f>E103*F103</f>
        <v>0</v>
      </c>
      <c r="H103" s="495"/>
      <c r="I103" s="496"/>
      <c r="J103" s="499" t="s">
        <v>1221</v>
      </c>
      <c r="L103" s="468" t="s">
        <v>1417</v>
      </c>
      <c r="M103" s="500" t="s">
        <v>1320</v>
      </c>
    </row>
    <row r="104" spans="1:17" ht="15.75" thickBot="1" x14ac:dyDescent="0.3">
      <c r="A104" s="529"/>
      <c r="B104" s="530"/>
      <c r="C104" s="591" t="s">
        <v>1387</v>
      </c>
      <c r="D104" s="531"/>
      <c r="E104" s="532"/>
      <c r="F104" s="592">
        <f>SUM(G102:G103)</f>
        <v>0</v>
      </c>
      <c r="G104" s="533"/>
      <c r="H104" s="534"/>
      <c r="I104" s="535"/>
      <c r="J104" s="536"/>
      <c r="M104" s="500" t="s">
        <v>1320</v>
      </c>
    </row>
    <row r="105" spans="1:17" s="511" customFormat="1" ht="14.25" x14ac:dyDescent="0.2">
      <c r="A105" s="503"/>
      <c r="B105" s="504"/>
      <c r="C105" s="505" t="s">
        <v>1241</v>
      </c>
      <c r="D105" s="505"/>
      <c r="E105" s="506"/>
      <c r="F105" s="506"/>
      <c r="G105" s="507">
        <f>SUM(F104,F100,F97,F90)</f>
        <v>0</v>
      </c>
      <c r="H105" s="508"/>
      <c r="I105" s="509">
        <f>SUM(I84:I104)</f>
        <v>0</v>
      </c>
      <c r="J105" s="510"/>
      <c r="M105" s="512" t="s">
        <v>1320</v>
      </c>
      <c r="N105" s="513"/>
      <c r="O105" s="513"/>
      <c r="P105" s="513"/>
      <c r="Q105" s="513"/>
    </row>
    <row r="106" spans="1:17" s="465" customFormat="1" ht="20.100000000000001" customHeight="1" x14ac:dyDescent="0.25">
      <c r="A106" s="515" t="s">
        <v>30</v>
      </c>
      <c r="B106" s="516"/>
      <c r="C106" s="517"/>
      <c r="D106" s="517"/>
      <c r="E106" s="518"/>
      <c r="F106" s="518"/>
      <c r="G106" s="519"/>
      <c r="H106" s="520"/>
      <c r="I106" s="521"/>
      <c r="J106" s="522"/>
      <c r="M106" s="523"/>
      <c r="N106" s="488"/>
      <c r="O106" s="488"/>
      <c r="P106" s="488"/>
      <c r="Q106" s="488"/>
    </row>
    <row r="107" spans="1:17" x14ac:dyDescent="0.25">
      <c r="A107" s="489"/>
      <c r="B107" s="490"/>
      <c r="C107" s="501" t="s">
        <v>121</v>
      </c>
      <c r="D107" s="498"/>
      <c r="E107" s="493"/>
      <c r="F107" s="493"/>
      <c r="G107" s="494"/>
      <c r="H107" s="495"/>
      <c r="I107" s="496"/>
      <c r="J107" s="499"/>
      <c r="L107" s="468" t="s">
        <v>1459</v>
      </c>
      <c r="M107" s="500" t="s">
        <v>130</v>
      </c>
    </row>
    <row r="108" spans="1:17" x14ac:dyDescent="0.25">
      <c r="A108" s="489">
        <v>37</v>
      </c>
      <c r="B108" s="490">
        <v>219001226</v>
      </c>
      <c r="C108" s="498" t="s">
        <v>1460</v>
      </c>
      <c r="D108" s="498" t="s">
        <v>1133</v>
      </c>
      <c r="E108" s="493">
        <v>10</v>
      </c>
      <c r="F108" s="493">
        <v>0</v>
      </c>
      <c r="G108" s="494">
        <f>E108*F108</f>
        <v>0</v>
      </c>
      <c r="H108" s="495"/>
      <c r="I108" s="496">
        <f>E108*H108</f>
        <v>0</v>
      </c>
      <c r="J108" s="499" t="s">
        <v>1221</v>
      </c>
      <c r="K108" s="468" t="s">
        <v>1222</v>
      </c>
      <c r="L108" s="468" t="s">
        <v>1459</v>
      </c>
      <c r="M108" s="500" t="s">
        <v>130</v>
      </c>
      <c r="O108" s="528">
        <f>G108</f>
        <v>0</v>
      </c>
    </row>
    <row r="109" spans="1:17" x14ac:dyDescent="0.25">
      <c r="A109" s="489">
        <v>38</v>
      </c>
      <c r="B109" s="490">
        <v>219002112</v>
      </c>
      <c r="C109" s="498" t="s">
        <v>1461</v>
      </c>
      <c r="D109" s="498" t="s">
        <v>1133</v>
      </c>
      <c r="E109" s="493">
        <v>20</v>
      </c>
      <c r="F109" s="493">
        <v>0</v>
      </c>
      <c r="G109" s="494">
        <f>E109*F109</f>
        <v>0</v>
      </c>
      <c r="H109" s="495"/>
      <c r="I109" s="496">
        <f>E109*H109</f>
        <v>0</v>
      </c>
      <c r="J109" s="499" t="s">
        <v>1221</v>
      </c>
      <c r="K109" s="468" t="s">
        <v>1222</v>
      </c>
      <c r="L109" s="468" t="s">
        <v>1459</v>
      </c>
      <c r="M109" s="500" t="s">
        <v>130</v>
      </c>
      <c r="O109" s="528">
        <f>G109</f>
        <v>0</v>
      </c>
    </row>
    <row r="110" spans="1:17" x14ac:dyDescent="0.25">
      <c r="A110" s="489">
        <v>39</v>
      </c>
      <c r="B110" s="490">
        <v>219002113</v>
      </c>
      <c r="C110" s="498" t="s">
        <v>1462</v>
      </c>
      <c r="D110" s="498" t="s">
        <v>1133</v>
      </c>
      <c r="E110" s="493">
        <v>5</v>
      </c>
      <c r="F110" s="493">
        <v>0</v>
      </c>
      <c r="G110" s="494">
        <f>E110*F110</f>
        <v>0</v>
      </c>
      <c r="H110" s="495"/>
      <c r="I110" s="496">
        <f>E110*H110</f>
        <v>0</v>
      </c>
      <c r="J110" s="499" t="s">
        <v>1221</v>
      </c>
      <c r="K110" s="468" t="s">
        <v>1222</v>
      </c>
      <c r="L110" s="468" t="s">
        <v>1459</v>
      </c>
      <c r="M110" s="500" t="s">
        <v>130</v>
      </c>
      <c r="O110" s="528">
        <f>G110</f>
        <v>0</v>
      </c>
    </row>
    <row r="111" spans="1:17" x14ac:dyDescent="0.25">
      <c r="A111" s="489">
        <v>40</v>
      </c>
      <c r="B111" s="490">
        <v>219002612</v>
      </c>
      <c r="C111" s="498" t="s">
        <v>1401</v>
      </c>
      <c r="D111" s="498" t="s">
        <v>288</v>
      </c>
      <c r="E111" s="493">
        <v>80</v>
      </c>
      <c r="F111" s="493">
        <v>0</v>
      </c>
      <c r="G111" s="494">
        <f>E111*F111</f>
        <v>0</v>
      </c>
      <c r="H111" s="495"/>
      <c r="I111" s="496">
        <f>E111*H111</f>
        <v>0</v>
      </c>
      <c r="J111" s="499" t="s">
        <v>1221</v>
      </c>
      <c r="K111" s="468" t="s">
        <v>1222</v>
      </c>
      <c r="L111" s="468" t="s">
        <v>1459</v>
      </c>
      <c r="M111" s="500" t="s">
        <v>130</v>
      </c>
      <c r="O111" s="528">
        <f>G111</f>
        <v>0</v>
      </c>
    </row>
    <row r="112" spans="1:17" ht="15.75" thickBot="1" x14ac:dyDescent="0.3">
      <c r="A112" s="529"/>
      <c r="B112" s="530"/>
      <c r="C112" s="591" t="s">
        <v>1387</v>
      </c>
      <c r="D112" s="531"/>
      <c r="E112" s="532"/>
      <c r="F112" s="592">
        <f>SUM(G108:G111)</f>
        <v>0</v>
      </c>
      <c r="G112" s="533"/>
      <c r="H112" s="534"/>
      <c r="I112" s="535"/>
      <c r="J112" s="536"/>
      <c r="M112" s="500" t="s">
        <v>130</v>
      </c>
    </row>
    <row r="113" spans="1:17" s="511" customFormat="1" thickBot="1" x14ac:dyDescent="0.25">
      <c r="A113" s="537"/>
      <c r="B113" s="538"/>
      <c r="C113" s="539" t="s">
        <v>1241</v>
      </c>
      <c r="D113" s="539"/>
      <c r="E113" s="540"/>
      <c r="F113" s="540"/>
      <c r="G113" s="541">
        <f>SUM(G107:G112)</f>
        <v>0</v>
      </c>
      <c r="H113" s="542"/>
      <c r="I113" s="543">
        <f>SUM(I107:I112)</f>
        <v>0</v>
      </c>
      <c r="J113" s="525"/>
      <c r="M113" s="511" t="s">
        <v>130</v>
      </c>
      <c r="N113" s="513">
        <f>SUM(N83:N112)</f>
        <v>0</v>
      </c>
      <c r="O113" s="513">
        <f>SUM(O8:O112)</f>
        <v>0</v>
      </c>
      <c r="P113" s="513"/>
      <c r="Q113" s="513"/>
    </row>
    <row r="114" spans="1:17" x14ac:dyDescent="0.25">
      <c r="B114" s="544"/>
      <c r="E114" s="545"/>
      <c r="F114" s="545"/>
      <c r="G114" s="546"/>
      <c r="H114" s="547"/>
      <c r="I114" s="548"/>
    </row>
    <row r="115" spans="1:17" x14ac:dyDescent="0.25">
      <c r="A115" s="468" t="s">
        <v>1402</v>
      </c>
      <c r="B115" s="544"/>
      <c r="E115" s="545"/>
      <c r="F115" s="545"/>
      <c r="G115" s="546"/>
      <c r="H115" s="547"/>
      <c r="I115" s="548"/>
    </row>
    <row r="116" spans="1:17" x14ac:dyDescent="0.25">
      <c r="A116" s="468" t="s">
        <v>1365</v>
      </c>
      <c r="B116" s="544"/>
      <c r="E116" s="545"/>
      <c r="F116" s="545"/>
      <c r="G116" s="546"/>
      <c r="H116" s="547"/>
      <c r="I116" s="548"/>
    </row>
    <row r="117" spans="1:17" x14ac:dyDescent="0.25">
      <c r="B117" s="544"/>
      <c r="E117" s="545"/>
      <c r="F117" s="545"/>
      <c r="G117" s="546"/>
      <c r="H117" s="547"/>
      <c r="I117" s="548"/>
    </row>
    <row r="118" spans="1:17" x14ac:dyDescent="0.25">
      <c r="B118" s="544"/>
      <c r="E118" s="545"/>
      <c r="F118" s="545"/>
      <c r="G118" s="546"/>
      <c r="H118" s="547"/>
      <c r="I118" s="548"/>
    </row>
    <row r="119" spans="1:17" s="606" customFormat="1" x14ac:dyDescent="0.25">
      <c r="A119" s="604"/>
      <c r="B119" s="605"/>
      <c r="E119" s="607"/>
      <c r="F119" s="607"/>
      <c r="G119" s="608"/>
      <c r="H119" s="609"/>
      <c r="I119" s="610"/>
      <c r="J119" s="611"/>
      <c r="N119" s="612"/>
      <c r="O119" s="612"/>
      <c r="P119" s="612"/>
      <c r="Q119" s="612"/>
    </row>
    <row r="120" spans="1:17" x14ac:dyDescent="0.25">
      <c r="B120" s="544"/>
      <c r="E120" s="545"/>
      <c r="F120" s="545"/>
      <c r="G120" s="546"/>
      <c r="H120" s="547"/>
      <c r="I120" s="548"/>
    </row>
    <row r="121" spans="1:17" x14ac:dyDescent="0.25">
      <c r="B121" s="544"/>
      <c r="E121" s="545"/>
      <c r="F121" s="545"/>
      <c r="G121" s="546"/>
      <c r="H121" s="547"/>
      <c r="I121" s="548"/>
    </row>
    <row r="122" spans="1:17" x14ac:dyDescent="0.25">
      <c r="B122" s="544"/>
      <c r="E122" s="545"/>
      <c r="F122" s="545"/>
      <c r="G122" s="546"/>
      <c r="H122" s="547"/>
      <c r="I122" s="548"/>
    </row>
    <row r="123" spans="1:17" x14ac:dyDescent="0.25">
      <c r="B123" s="544"/>
      <c r="E123" s="545"/>
      <c r="F123" s="545"/>
      <c r="G123" s="546"/>
      <c r="H123" s="547"/>
      <c r="I123" s="548"/>
    </row>
    <row r="124" spans="1:17" x14ac:dyDescent="0.25">
      <c r="B124" s="544"/>
      <c r="E124" s="545"/>
      <c r="F124" s="545"/>
      <c r="G124" s="546"/>
      <c r="H124" s="547"/>
      <c r="I124" s="548"/>
    </row>
    <row r="125" spans="1:17" x14ac:dyDescent="0.25">
      <c r="B125" s="544"/>
      <c r="E125" s="545"/>
      <c r="F125" s="545"/>
      <c r="G125" s="546"/>
      <c r="H125" s="547"/>
      <c r="I125" s="548"/>
    </row>
    <row r="126" spans="1:17" x14ac:dyDescent="0.25">
      <c r="B126" s="544"/>
      <c r="E126" s="545"/>
      <c r="F126" s="545"/>
      <c r="G126" s="546"/>
      <c r="H126" s="547"/>
      <c r="I126" s="548"/>
    </row>
    <row r="127" spans="1:17" x14ac:dyDescent="0.25">
      <c r="B127" s="544"/>
      <c r="E127" s="545"/>
      <c r="F127" s="545"/>
      <c r="G127" s="546"/>
      <c r="H127" s="547"/>
      <c r="I127" s="548"/>
    </row>
    <row r="145" spans="2:2" ht="15.75" x14ac:dyDescent="0.25">
      <c r="B145" s="613"/>
    </row>
    <row r="146" spans="2:2" ht="15.75" x14ac:dyDescent="0.25">
      <c r="B146" s="613"/>
    </row>
    <row r="147" spans="2:2" ht="15.75" x14ac:dyDescent="0.25">
      <c r="B147" s="613"/>
    </row>
    <row r="148" spans="2:2" ht="15.75" x14ac:dyDescent="0.25">
      <c r="B148" s="613"/>
    </row>
    <row r="149" spans="2:2" ht="15.75" x14ac:dyDescent="0.25">
      <c r="B149" s="613"/>
    </row>
    <row r="150" spans="2:2" ht="15.75" x14ac:dyDescent="0.25">
      <c r="B150" s="613"/>
    </row>
    <row r="151" spans="2:2" ht="15.75" x14ac:dyDescent="0.25">
      <c r="B151" s="613"/>
    </row>
    <row r="152" spans="2:2" ht="15.75" x14ac:dyDescent="0.25">
      <c r="B152" s="614"/>
    </row>
    <row r="153" spans="2:2" ht="15.75" x14ac:dyDescent="0.25">
      <c r="B153" s="613"/>
    </row>
    <row r="155" spans="2:2" ht="15.75" x14ac:dyDescent="0.25">
      <c r="B155" s="613"/>
    </row>
    <row r="156" spans="2:2" ht="15.75" x14ac:dyDescent="0.25">
      <c r="B156" s="613"/>
    </row>
    <row r="157" spans="2:2" ht="15.75" x14ac:dyDescent="0.25">
      <c r="B157" s="613"/>
    </row>
    <row r="158" spans="2:2" ht="15.75" x14ac:dyDescent="0.25">
      <c r="B158" s="613"/>
    </row>
    <row r="159" spans="2:2" ht="15.75" x14ac:dyDescent="0.25">
      <c r="B159" s="613"/>
    </row>
    <row r="160" spans="2:2" ht="15.75" x14ac:dyDescent="0.25">
      <c r="B160" s="613"/>
    </row>
    <row r="161" spans="2:2" ht="15.75" x14ac:dyDescent="0.25">
      <c r="B161" s="613"/>
    </row>
    <row r="162" spans="2:2" ht="15.75" x14ac:dyDescent="0.25">
      <c r="B162" s="613"/>
    </row>
    <row r="163" spans="2:2" ht="15.75" x14ac:dyDescent="0.25">
      <c r="B163" s="613"/>
    </row>
    <row r="164" spans="2:2" ht="15.75" x14ac:dyDescent="0.25">
      <c r="B164" s="613"/>
    </row>
    <row r="165" spans="2:2" ht="15.75" x14ac:dyDescent="0.25">
      <c r="B165" s="613"/>
    </row>
  </sheetData>
  <printOptions horizontalCentered="1"/>
  <pageMargins left="0.7" right="0.7" top="0.75" bottom="0.75" header="0.3" footer="0.3"/>
  <pageSetup paperSize="9" scale="79" fitToHeight="0" orientation="portrait" horizontalDpi="4294967293" verticalDpi="4294967293" copies="7" r:id="rId1"/>
  <headerFooter>
    <oddFooter>&amp;CStrana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27D9-1054-43ED-8792-EE1EECAE02BA}">
  <sheetPr>
    <pageSetUpPr fitToPage="1"/>
  </sheetPr>
  <dimension ref="A3:J27"/>
  <sheetViews>
    <sheetView workbookViewId="0">
      <selection activeCell="F29" sqref="F29"/>
    </sheetView>
  </sheetViews>
  <sheetFormatPr defaultRowHeight="15" x14ac:dyDescent="0.25"/>
  <cols>
    <col min="1" max="1" width="4.7109375" style="468" customWidth="1"/>
    <col min="2" max="2" width="10.7109375" style="468" customWidth="1"/>
    <col min="3" max="3" width="25.7109375" style="468" customWidth="1"/>
    <col min="4" max="4" width="11.7109375" style="545" customWidth="1"/>
    <col min="5" max="5" width="14.7109375" style="580" customWidth="1"/>
    <col min="6" max="6" width="16.7109375" style="569" customWidth="1"/>
    <col min="7" max="8" width="0" style="468" hidden="1" customWidth="1"/>
    <col min="9" max="9" width="0" style="549" hidden="1" customWidth="1"/>
    <col min="10" max="10" width="0" style="469" hidden="1" customWidth="1"/>
    <col min="11" max="256" width="9.140625" style="468"/>
    <col min="257" max="257" width="4.7109375" style="468" customWidth="1"/>
    <col min="258" max="258" width="10.7109375" style="468" customWidth="1"/>
    <col min="259" max="259" width="25.7109375" style="468" customWidth="1"/>
    <col min="260" max="260" width="11.7109375" style="468" customWidth="1"/>
    <col min="261" max="261" width="14.7109375" style="468" customWidth="1"/>
    <col min="262" max="262" width="16.7109375" style="468" customWidth="1"/>
    <col min="263" max="266" width="0" style="468" hidden="1" customWidth="1"/>
    <col min="267" max="512" width="9.140625" style="468"/>
    <col min="513" max="513" width="4.7109375" style="468" customWidth="1"/>
    <col min="514" max="514" width="10.7109375" style="468" customWidth="1"/>
    <col min="515" max="515" width="25.7109375" style="468" customWidth="1"/>
    <col min="516" max="516" width="11.7109375" style="468" customWidth="1"/>
    <col min="517" max="517" width="14.7109375" style="468" customWidth="1"/>
    <col min="518" max="518" width="16.7109375" style="468" customWidth="1"/>
    <col min="519" max="522" width="0" style="468" hidden="1" customWidth="1"/>
    <col min="523" max="768" width="9.140625" style="468"/>
    <col min="769" max="769" width="4.7109375" style="468" customWidth="1"/>
    <col min="770" max="770" width="10.7109375" style="468" customWidth="1"/>
    <col min="771" max="771" width="25.7109375" style="468" customWidth="1"/>
    <col min="772" max="772" width="11.7109375" style="468" customWidth="1"/>
    <col min="773" max="773" width="14.7109375" style="468" customWidth="1"/>
    <col min="774" max="774" width="16.7109375" style="468" customWidth="1"/>
    <col min="775" max="778" width="0" style="468" hidden="1" customWidth="1"/>
    <col min="779" max="1024" width="9.140625" style="468"/>
    <col min="1025" max="1025" width="4.7109375" style="468" customWidth="1"/>
    <col min="1026" max="1026" width="10.7109375" style="468" customWidth="1"/>
    <col min="1027" max="1027" width="25.7109375" style="468" customWidth="1"/>
    <col min="1028" max="1028" width="11.7109375" style="468" customWidth="1"/>
    <col min="1029" max="1029" width="14.7109375" style="468" customWidth="1"/>
    <col min="1030" max="1030" width="16.7109375" style="468" customWidth="1"/>
    <col min="1031" max="1034" width="0" style="468" hidden="1" customWidth="1"/>
    <col min="1035" max="1280" width="9.140625" style="468"/>
    <col min="1281" max="1281" width="4.7109375" style="468" customWidth="1"/>
    <col min="1282" max="1282" width="10.7109375" style="468" customWidth="1"/>
    <col min="1283" max="1283" width="25.7109375" style="468" customWidth="1"/>
    <col min="1284" max="1284" width="11.7109375" style="468" customWidth="1"/>
    <col min="1285" max="1285" width="14.7109375" style="468" customWidth="1"/>
    <col min="1286" max="1286" width="16.7109375" style="468" customWidth="1"/>
    <col min="1287" max="1290" width="0" style="468" hidden="1" customWidth="1"/>
    <col min="1291" max="1536" width="9.140625" style="468"/>
    <col min="1537" max="1537" width="4.7109375" style="468" customWidth="1"/>
    <col min="1538" max="1538" width="10.7109375" style="468" customWidth="1"/>
    <col min="1539" max="1539" width="25.7109375" style="468" customWidth="1"/>
    <col min="1540" max="1540" width="11.7109375" style="468" customWidth="1"/>
    <col min="1541" max="1541" width="14.7109375" style="468" customWidth="1"/>
    <col min="1542" max="1542" width="16.7109375" style="468" customWidth="1"/>
    <col min="1543" max="1546" width="0" style="468" hidden="1" customWidth="1"/>
    <col min="1547" max="1792" width="9.140625" style="468"/>
    <col min="1793" max="1793" width="4.7109375" style="468" customWidth="1"/>
    <col min="1794" max="1794" width="10.7109375" style="468" customWidth="1"/>
    <col min="1795" max="1795" width="25.7109375" style="468" customWidth="1"/>
    <col min="1796" max="1796" width="11.7109375" style="468" customWidth="1"/>
    <col min="1797" max="1797" width="14.7109375" style="468" customWidth="1"/>
    <col min="1798" max="1798" width="16.7109375" style="468" customWidth="1"/>
    <col min="1799" max="1802" width="0" style="468" hidden="1" customWidth="1"/>
    <col min="1803" max="2048" width="9.140625" style="468"/>
    <col min="2049" max="2049" width="4.7109375" style="468" customWidth="1"/>
    <col min="2050" max="2050" width="10.7109375" style="468" customWidth="1"/>
    <col min="2051" max="2051" width="25.7109375" style="468" customWidth="1"/>
    <col min="2052" max="2052" width="11.7109375" style="468" customWidth="1"/>
    <col min="2053" max="2053" width="14.7109375" style="468" customWidth="1"/>
    <col min="2054" max="2054" width="16.7109375" style="468" customWidth="1"/>
    <col min="2055" max="2058" width="0" style="468" hidden="1" customWidth="1"/>
    <col min="2059" max="2304" width="9.140625" style="468"/>
    <col min="2305" max="2305" width="4.7109375" style="468" customWidth="1"/>
    <col min="2306" max="2306" width="10.7109375" style="468" customWidth="1"/>
    <col min="2307" max="2307" width="25.7109375" style="468" customWidth="1"/>
    <col min="2308" max="2308" width="11.7109375" style="468" customWidth="1"/>
    <col min="2309" max="2309" width="14.7109375" style="468" customWidth="1"/>
    <col min="2310" max="2310" width="16.7109375" style="468" customWidth="1"/>
    <col min="2311" max="2314" width="0" style="468" hidden="1" customWidth="1"/>
    <col min="2315" max="2560" width="9.140625" style="468"/>
    <col min="2561" max="2561" width="4.7109375" style="468" customWidth="1"/>
    <col min="2562" max="2562" width="10.7109375" style="468" customWidth="1"/>
    <col min="2563" max="2563" width="25.7109375" style="468" customWidth="1"/>
    <col min="2564" max="2564" width="11.7109375" style="468" customWidth="1"/>
    <col min="2565" max="2565" width="14.7109375" style="468" customWidth="1"/>
    <col min="2566" max="2566" width="16.7109375" style="468" customWidth="1"/>
    <col min="2567" max="2570" width="0" style="468" hidden="1" customWidth="1"/>
    <col min="2571" max="2816" width="9.140625" style="468"/>
    <col min="2817" max="2817" width="4.7109375" style="468" customWidth="1"/>
    <col min="2818" max="2818" width="10.7109375" style="468" customWidth="1"/>
    <col min="2819" max="2819" width="25.7109375" style="468" customWidth="1"/>
    <col min="2820" max="2820" width="11.7109375" style="468" customWidth="1"/>
    <col min="2821" max="2821" width="14.7109375" style="468" customWidth="1"/>
    <col min="2822" max="2822" width="16.7109375" style="468" customWidth="1"/>
    <col min="2823" max="2826" width="0" style="468" hidden="1" customWidth="1"/>
    <col min="2827" max="3072" width="9.140625" style="468"/>
    <col min="3073" max="3073" width="4.7109375" style="468" customWidth="1"/>
    <col min="3074" max="3074" width="10.7109375" style="468" customWidth="1"/>
    <col min="3075" max="3075" width="25.7109375" style="468" customWidth="1"/>
    <col min="3076" max="3076" width="11.7109375" style="468" customWidth="1"/>
    <col min="3077" max="3077" width="14.7109375" style="468" customWidth="1"/>
    <col min="3078" max="3078" width="16.7109375" style="468" customWidth="1"/>
    <col min="3079" max="3082" width="0" style="468" hidden="1" customWidth="1"/>
    <col min="3083" max="3328" width="9.140625" style="468"/>
    <col min="3329" max="3329" width="4.7109375" style="468" customWidth="1"/>
    <col min="3330" max="3330" width="10.7109375" style="468" customWidth="1"/>
    <col min="3331" max="3331" width="25.7109375" style="468" customWidth="1"/>
    <col min="3332" max="3332" width="11.7109375" style="468" customWidth="1"/>
    <col min="3333" max="3333" width="14.7109375" style="468" customWidth="1"/>
    <col min="3334" max="3334" width="16.7109375" style="468" customWidth="1"/>
    <col min="3335" max="3338" width="0" style="468" hidden="1" customWidth="1"/>
    <col min="3339" max="3584" width="9.140625" style="468"/>
    <col min="3585" max="3585" width="4.7109375" style="468" customWidth="1"/>
    <col min="3586" max="3586" width="10.7109375" style="468" customWidth="1"/>
    <col min="3587" max="3587" width="25.7109375" style="468" customWidth="1"/>
    <col min="3588" max="3588" width="11.7109375" style="468" customWidth="1"/>
    <col min="3589" max="3589" width="14.7109375" style="468" customWidth="1"/>
    <col min="3590" max="3590" width="16.7109375" style="468" customWidth="1"/>
    <col min="3591" max="3594" width="0" style="468" hidden="1" customWidth="1"/>
    <col min="3595" max="3840" width="9.140625" style="468"/>
    <col min="3841" max="3841" width="4.7109375" style="468" customWidth="1"/>
    <col min="3842" max="3842" width="10.7109375" style="468" customWidth="1"/>
    <col min="3843" max="3843" width="25.7109375" style="468" customWidth="1"/>
    <col min="3844" max="3844" width="11.7109375" style="468" customWidth="1"/>
    <col min="3845" max="3845" width="14.7109375" style="468" customWidth="1"/>
    <col min="3846" max="3846" width="16.7109375" style="468" customWidth="1"/>
    <col min="3847" max="3850" width="0" style="468" hidden="1" customWidth="1"/>
    <col min="3851" max="4096" width="9.140625" style="468"/>
    <col min="4097" max="4097" width="4.7109375" style="468" customWidth="1"/>
    <col min="4098" max="4098" width="10.7109375" style="468" customWidth="1"/>
    <col min="4099" max="4099" width="25.7109375" style="468" customWidth="1"/>
    <col min="4100" max="4100" width="11.7109375" style="468" customWidth="1"/>
    <col min="4101" max="4101" width="14.7109375" style="468" customWidth="1"/>
    <col min="4102" max="4102" width="16.7109375" style="468" customWidth="1"/>
    <col min="4103" max="4106" width="0" style="468" hidden="1" customWidth="1"/>
    <col min="4107" max="4352" width="9.140625" style="468"/>
    <col min="4353" max="4353" width="4.7109375" style="468" customWidth="1"/>
    <col min="4354" max="4354" width="10.7109375" style="468" customWidth="1"/>
    <col min="4355" max="4355" width="25.7109375" style="468" customWidth="1"/>
    <col min="4356" max="4356" width="11.7109375" style="468" customWidth="1"/>
    <col min="4357" max="4357" width="14.7109375" style="468" customWidth="1"/>
    <col min="4358" max="4358" width="16.7109375" style="468" customWidth="1"/>
    <col min="4359" max="4362" width="0" style="468" hidden="1" customWidth="1"/>
    <col min="4363" max="4608" width="9.140625" style="468"/>
    <col min="4609" max="4609" width="4.7109375" style="468" customWidth="1"/>
    <col min="4610" max="4610" width="10.7109375" style="468" customWidth="1"/>
    <col min="4611" max="4611" width="25.7109375" style="468" customWidth="1"/>
    <col min="4612" max="4612" width="11.7109375" style="468" customWidth="1"/>
    <col min="4613" max="4613" width="14.7109375" style="468" customWidth="1"/>
    <col min="4614" max="4614" width="16.7109375" style="468" customWidth="1"/>
    <col min="4615" max="4618" width="0" style="468" hidden="1" customWidth="1"/>
    <col min="4619" max="4864" width="9.140625" style="468"/>
    <col min="4865" max="4865" width="4.7109375" style="468" customWidth="1"/>
    <col min="4866" max="4866" width="10.7109375" style="468" customWidth="1"/>
    <col min="4867" max="4867" width="25.7109375" style="468" customWidth="1"/>
    <col min="4868" max="4868" width="11.7109375" style="468" customWidth="1"/>
    <col min="4869" max="4869" width="14.7109375" style="468" customWidth="1"/>
    <col min="4870" max="4870" width="16.7109375" style="468" customWidth="1"/>
    <col min="4871" max="4874" width="0" style="468" hidden="1" customWidth="1"/>
    <col min="4875" max="5120" width="9.140625" style="468"/>
    <col min="5121" max="5121" width="4.7109375" style="468" customWidth="1"/>
    <col min="5122" max="5122" width="10.7109375" style="468" customWidth="1"/>
    <col min="5123" max="5123" width="25.7109375" style="468" customWidth="1"/>
    <col min="5124" max="5124" width="11.7109375" style="468" customWidth="1"/>
    <col min="5125" max="5125" width="14.7109375" style="468" customWidth="1"/>
    <col min="5126" max="5126" width="16.7109375" style="468" customWidth="1"/>
    <col min="5127" max="5130" width="0" style="468" hidden="1" customWidth="1"/>
    <col min="5131" max="5376" width="9.140625" style="468"/>
    <col min="5377" max="5377" width="4.7109375" style="468" customWidth="1"/>
    <col min="5378" max="5378" width="10.7109375" style="468" customWidth="1"/>
    <col min="5379" max="5379" width="25.7109375" style="468" customWidth="1"/>
    <col min="5380" max="5380" width="11.7109375" style="468" customWidth="1"/>
    <col min="5381" max="5381" width="14.7109375" style="468" customWidth="1"/>
    <col min="5382" max="5382" width="16.7109375" style="468" customWidth="1"/>
    <col min="5383" max="5386" width="0" style="468" hidden="1" customWidth="1"/>
    <col min="5387" max="5632" width="9.140625" style="468"/>
    <col min="5633" max="5633" width="4.7109375" style="468" customWidth="1"/>
    <col min="5634" max="5634" width="10.7109375" style="468" customWidth="1"/>
    <col min="5635" max="5635" width="25.7109375" style="468" customWidth="1"/>
    <col min="5636" max="5636" width="11.7109375" style="468" customWidth="1"/>
    <col min="5637" max="5637" width="14.7109375" style="468" customWidth="1"/>
    <col min="5638" max="5638" width="16.7109375" style="468" customWidth="1"/>
    <col min="5639" max="5642" width="0" style="468" hidden="1" customWidth="1"/>
    <col min="5643" max="5888" width="9.140625" style="468"/>
    <col min="5889" max="5889" width="4.7109375" style="468" customWidth="1"/>
    <col min="5890" max="5890" width="10.7109375" style="468" customWidth="1"/>
    <col min="5891" max="5891" width="25.7109375" style="468" customWidth="1"/>
    <col min="5892" max="5892" width="11.7109375" style="468" customWidth="1"/>
    <col min="5893" max="5893" width="14.7109375" style="468" customWidth="1"/>
    <col min="5894" max="5894" width="16.7109375" style="468" customWidth="1"/>
    <col min="5895" max="5898" width="0" style="468" hidden="1" customWidth="1"/>
    <col min="5899" max="6144" width="9.140625" style="468"/>
    <col min="6145" max="6145" width="4.7109375" style="468" customWidth="1"/>
    <col min="6146" max="6146" width="10.7109375" style="468" customWidth="1"/>
    <col min="6147" max="6147" width="25.7109375" style="468" customWidth="1"/>
    <col min="6148" max="6148" width="11.7109375" style="468" customWidth="1"/>
    <col min="6149" max="6149" width="14.7109375" style="468" customWidth="1"/>
    <col min="6150" max="6150" width="16.7109375" style="468" customWidth="1"/>
    <col min="6151" max="6154" width="0" style="468" hidden="1" customWidth="1"/>
    <col min="6155" max="6400" width="9.140625" style="468"/>
    <col min="6401" max="6401" width="4.7109375" style="468" customWidth="1"/>
    <col min="6402" max="6402" width="10.7109375" style="468" customWidth="1"/>
    <col min="6403" max="6403" width="25.7109375" style="468" customWidth="1"/>
    <col min="6404" max="6404" width="11.7109375" style="468" customWidth="1"/>
    <col min="6405" max="6405" width="14.7109375" style="468" customWidth="1"/>
    <col min="6406" max="6406" width="16.7109375" style="468" customWidth="1"/>
    <col min="6407" max="6410" width="0" style="468" hidden="1" customWidth="1"/>
    <col min="6411" max="6656" width="9.140625" style="468"/>
    <col min="6657" max="6657" width="4.7109375" style="468" customWidth="1"/>
    <col min="6658" max="6658" width="10.7109375" style="468" customWidth="1"/>
    <col min="6659" max="6659" width="25.7109375" style="468" customWidth="1"/>
    <col min="6660" max="6660" width="11.7109375" style="468" customWidth="1"/>
    <col min="6661" max="6661" width="14.7109375" style="468" customWidth="1"/>
    <col min="6662" max="6662" width="16.7109375" style="468" customWidth="1"/>
    <col min="6663" max="6666" width="0" style="468" hidden="1" customWidth="1"/>
    <col min="6667" max="6912" width="9.140625" style="468"/>
    <col min="6913" max="6913" width="4.7109375" style="468" customWidth="1"/>
    <col min="6914" max="6914" width="10.7109375" style="468" customWidth="1"/>
    <col min="6915" max="6915" width="25.7109375" style="468" customWidth="1"/>
    <col min="6916" max="6916" width="11.7109375" style="468" customWidth="1"/>
    <col min="6917" max="6917" width="14.7109375" style="468" customWidth="1"/>
    <col min="6918" max="6918" width="16.7109375" style="468" customWidth="1"/>
    <col min="6919" max="6922" width="0" style="468" hidden="1" customWidth="1"/>
    <col min="6923" max="7168" width="9.140625" style="468"/>
    <col min="7169" max="7169" width="4.7109375" style="468" customWidth="1"/>
    <col min="7170" max="7170" width="10.7109375" style="468" customWidth="1"/>
    <col min="7171" max="7171" width="25.7109375" style="468" customWidth="1"/>
    <col min="7172" max="7172" width="11.7109375" style="468" customWidth="1"/>
    <col min="7173" max="7173" width="14.7109375" style="468" customWidth="1"/>
    <col min="7174" max="7174" width="16.7109375" style="468" customWidth="1"/>
    <col min="7175" max="7178" width="0" style="468" hidden="1" customWidth="1"/>
    <col min="7179" max="7424" width="9.140625" style="468"/>
    <col min="7425" max="7425" width="4.7109375" style="468" customWidth="1"/>
    <col min="7426" max="7426" width="10.7109375" style="468" customWidth="1"/>
    <col min="7427" max="7427" width="25.7109375" style="468" customWidth="1"/>
    <col min="7428" max="7428" width="11.7109375" style="468" customWidth="1"/>
    <col min="7429" max="7429" width="14.7109375" style="468" customWidth="1"/>
    <col min="7430" max="7430" width="16.7109375" style="468" customWidth="1"/>
    <col min="7431" max="7434" width="0" style="468" hidden="1" customWidth="1"/>
    <col min="7435" max="7680" width="9.140625" style="468"/>
    <col min="7681" max="7681" width="4.7109375" style="468" customWidth="1"/>
    <col min="7682" max="7682" width="10.7109375" style="468" customWidth="1"/>
    <col min="7683" max="7683" width="25.7109375" style="468" customWidth="1"/>
    <col min="7684" max="7684" width="11.7109375" style="468" customWidth="1"/>
    <col min="7685" max="7685" width="14.7109375" style="468" customWidth="1"/>
    <col min="7686" max="7686" width="16.7109375" style="468" customWidth="1"/>
    <col min="7687" max="7690" width="0" style="468" hidden="1" customWidth="1"/>
    <col min="7691" max="7936" width="9.140625" style="468"/>
    <col min="7937" max="7937" width="4.7109375" style="468" customWidth="1"/>
    <col min="7938" max="7938" width="10.7109375" style="468" customWidth="1"/>
    <col min="7939" max="7939" width="25.7109375" style="468" customWidth="1"/>
    <col min="7940" max="7940" width="11.7109375" style="468" customWidth="1"/>
    <col min="7941" max="7941" width="14.7109375" style="468" customWidth="1"/>
    <col min="7942" max="7942" width="16.7109375" style="468" customWidth="1"/>
    <col min="7943" max="7946" width="0" style="468" hidden="1" customWidth="1"/>
    <col min="7947" max="8192" width="9.140625" style="468"/>
    <col min="8193" max="8193" width="4.7109375" style="468" customWidth="1"/>
    <col min="8194" max="8194" width="10.7109375" style="468" customWidth="1"/>
    <col min="8195" max="8195" width="25.7109375" style="468" customWidth="1"/>
    <col min="8196" max="8196" width="11.7109375" style="468" customWidth="1"/>
    <col min="8197" max="8197" width="14.7109375" style="468" customWidth="1"/>
    <col min="8198" max="8198" width="16.7109375" style="468" customWidth="1"/>
    <col min="8199" max="8202" width="0" style="468" hidden="1" customWidth="1"/>
    <col min="8203" max="8448" width="9.140625" style="468"/>
    <col min="8449" max="8449" width="4.7109375" style="468" customWidth="1"/>
    <col min="8450" max="8450" width="10.7109375" style="468" customWidth="1"/>
    <col min="8451" max="8451" width="25.7109375" style="468" customWidth="1"/>
    <col min="8452" max="8452" width="11.7109375" style="468" customWidth="1"/>
    <col min="8453" max="8453" width="14.7109375" style="468" customWidth="1"/>
    <col min="8454" max="8454" width="16.7109375" style="468" customWidth="1"/>
    <col min="8455" max="8458" width="0" style="468" hidden="1" customWidth="1"/>
    <col min="8459" max="8704" width="9.140625" style="468"/>
    <col min="8705" max="8705" width="4.7109375" style="468" customWidth="1"/>
    <col min="8706" max="8706" width="10.7109375" style="468" customWidth="1"/>
    <col min="8707" max="8707" width="25.7109375" style="468" customWidth="1"/>
    <col min="8708" max="8708" width="11.7109375" style="468" customWidth="1"/>
    <col min="8709" max="8709" width="14.7109375" style="468" customWidth="1"/>
    <col min="8710" max="8710" width="16.7109375" style="468" customWidth="1"/>
    <col min="8711" max="8714" width="0" style="468" hidden="1" customWidth="1"/>
    <col min="8715" max="8960" width="9.140625" style="468"/>
    <col min="8961" max="8961" width="4.7109375" style="468" customWidth="1"/>
    <col min="8962" max="8962" width="10.7109375" style="468" customWidth="1"/>
    <col min="8963" max="8963" width="25.7109375" style="468" customWidth="1"/>
    <col min="8964" max="8964" width="11.7109375" style="468" customWidth="1"/>
    <col min="8965" max="8965" width="14.7109375" style="468" customWidth="1"/>
    <col min="8966" max="8966" width="16.7109375" style="468" customWidth="1"/>
    <col min="8967" max="8970" width="0" style="468" hidden="1" customWidth="1"/>
    <col min="8971" max="9216" width="9.140625" style="468"/>
    <col min="9217" max="9217" width="4.7109375" style="468" customWidth="1"/>
    <col min="9218" max="9218" width="10.7109375" style="468" customWidth="1"/>
    <col min="9219" max="9219" width="25.7109375" style="468" customWidth="1"/>
    <col min="9220" max="9220" width="11.7109375" style="468" customWidth="1"/>
    <col min="9221" max="9221" width="14.7109375" style="468" customWidth="1"/>
    <col min="9222" max="9222" width="16.7109375" style="468" customWidth="1"/>
    <col min="9223" max="9226" width="0" style="468" hidden="1" customWidth="1"/>
    <col min="9227" max="9472" width="9.140625" style="468"/>
    <col min="9473" max="9473" width="4.7109375" style="468" customWidth="1"/>
    <col min="9474" max="9474" width="10.7109375" style="468" customWidth="1"/>
    <col min="9475" max="9475" width="25.7109375" style="468" customWidth="1"/>
    <col min="9476" max="9476" width="11.7109375" style="468" customWidth="1"/>
    <col min="9477" max="9477" width="14.7109375" style="468" customWidth="1"/>
    <col min="9478" max="9478" width="16.7109375" style="468" customWidth="1"/>
    <col min="9479" max="9482" width="0" style="468" hidden="1" customWidth="1"/>
    <col min="9483" max="9728" width="9.140625" style="468"/>
    <col min="9729" max="9729" width="4.7109375" style="468" customWidth="1"/>
    <col min="9730" max="9730" width="10.7109375" style="468" customWidth="1"/>
    <col min="9731" max="9731" width="25.7109375" style="468" customWidth="1"/>
    <col min="9732" max="9732" width="11.7109375" style="468" customWidth="1"/>
    <col min="9733" max="9733" width="14.7109375" style="468" customWidth="1"/>
    <col min="9734" max="9734" width="16.7109375" style="468" customWidth="1"/>
    <col min="9735" max="9738" width="0" style="468" hidden="1" customWidth="1"/>
    <col min="9739" max="9984" width="9.140625" style="468"/>
    <col min="9985" max="9985" width="4.7109375" style="468" customWidth="1"/>
    <col min="9986" max="9986" width="10.7109375" style="468" customWidth="1"/>
    <col min="9987" max="9987" width="25.7109375" style="468" customWidth="1"/>
    <col min="9988" max="9988" width="11.7109375" style="468" customWidth="1"/>
    <col min="9989" max="9989" width="14.7109375" style="468" customWidth="1"/>
    <col min="9990" max="9990" width="16.7109375" style="468" customWidth="1"/>
    <col min="9991" max="9994" width="0" style="468" hidden="1" customWidth="1"/>
    <col min="9995" max="10240" width="9.140625" style="468"/>
    <col min="10241" max="10241" width="4.7109375" style="468" customWidth="1"/>
    <col min="10242" max="10242" width="10.7109375" style="468" customWidth="1"/>
    <col min="10243" max="10243" width="25.7109375" style="468" customWidth="1"/>
    <col min="10244" max="10244" width="11.7109375" style="468" customWidth="1"/>
    <col min="10245" max="10245" width="14.7109375" style="468" customWidth="1"/>
    <col min="10246" max="10246" width="16.7109375" style="468" customWidth="1"/>
    <col min="10247" max="10250" width="0" style="468" hidden="1" customWidth="1"/>
    <col min="10251" max="10496" width="9.140625" style="468"/>
    <col min="10497" max="10497" width="4.7109375" style="468" customWidth="1"/>
    <col min="10498" max="10498" width="10.7109375" style="468" customWidth="1"/>
    <col min="10499" max="10499" width="25.7109375" style="468" customWidth="1"/>
    <col min="10500" max="10500" width="11.7109375" style="468" customWidth="1"/>
    <col min="10501" max="10501" width="14.7109375" style="468" customWidth="1"/>
    <col min="10502" max="10502" width="16.7109375" style="468" customWidth="1"/>
    <col min="10503" max="10506" width="0" style="468" hidden="1" customWidth="1"/>
    <col min="10507" max="10752" width="9.140625" style="468"/>
    <col min="10753" max="10753" width="4.7109375" style="468" customWidth="1"/>
    <col min="10754" max="10754" width="10.7109375" style="468" customWidth="1"/>
    <col min="10755" max="10755" width="25.7109375" style="468" customWidth="1"/>
    <col min="10756" max="10756" width="11.7109375" style="468" customWidth="1"/>
    <col min="10757" max="10757" width="14.7109375" style="468" customWidth="1"/>
    <col min="10758" max="10758" width="16.7109375" style="468" customWidth="1"/>
    <col min="10759" max="10762" width="0" style="468" hidden="1" customWidth="1"/>
    <col min="10763" max="11008" width="9.140625" style="468"/>
    <col min="11009" max="11009" width="4.7109375" style="468" customWidth="1"/>
    <col min="11010" max="11010" width="10.7109375" style="468" customWidth="1"/>
    <col min="11011" max="11011" width="25.7109375" style="468" customWidth="1"/>
    <col min="11012" max="11012" width="11.7109375" style="468" customWidth="1"/>
    <col min="11013" max="11013" width="14.7109375" style="468" customWidth="1"/>
    <col min="11014" max="11014" width="16.7109375" style="468" customWidth="1"/>
    <col min="11015" max="11018" width="0" style="468" hidden="1" customWidth="1"/>
    <col min="11019" max="11264" width="9.140625" style="468"/>
    <col min="11265" max="11265" width="4.7109375" style="468" customWidth="1"/>
    <col min="11266" max="11266" width="10.7109375" style="468" customWidth="1"/>
    <col min="11267" max="11267" width="25.7109375" style="468" customWidth="1"/>
    <col min="11268" max="11268" width="11.7109375" style="468" customWidth="1"/>
    <col min="11269" max="11269" width="14.7109375" style="468" customWidth="1"/>
    <col min="11270" max="11270" width="16.7109375" style="468" customWidth="1"/>
    <col min="11271" max="11274" width="0" style="468" hidden="1" customWidth="1"/>
    <col min="11275" max="11520" width="9.140625" style="468"/>
    <col min="11521" max="11521" width="4.7109375" style="468" customWidth="1"/>
    <col min="11522" max="11522" width="10.7109375" style="468" customWidth="1"/>
    <col min="11523" max="11523" width="25.7109375" style="468" customWidth="1"/>
    <col min="11524" max="11524" width="11.7109375" style="468" customWidth="1"/>
    <col min="11525" max="11525" width="14.7109375" style="468" customWidth="1"/>
    <col min="11526" max="11526" width="16.7109375" style="468" customWidth="1"/>
    <col min="11527" max="11530" width="0" style="468" hidden="1" customWidth="1"/>
    <col min="11531" max="11776" width="9.140625" style="468"/>
    <col min="11777" max="11777" width="4.7109375" style="468" customWidth="1"/>
    <col min="11778" max="11778" width="10.7109375" style="468" customWidth="1"/>
    <col min="11779" max="11779" width="25.7109375" style="468" customWidth="1"/>
    <col min="11780" max="11780" width="11.7109375" style="468" customWidth="1"/>
    <col min="11781" max="11781" width="14.7109375" style="468" customWidth="1"/>
    <col min="11782" max="11782" width="16.7109375" style="468" customWidth="1"/>
    <col min="11783" max="11786" width="0" style="468" hidden="1" customWidth="1"/>
    <col min="11787" max="12032" width="9.140625" style="468"/>
    <col min="12033" max="12033" width="4.7109375" style="468" customWidth="1"/>
    <col min="12034" max="12034" width="10.7109375" style="468" customWidth="1"/>
    <col min="12035" max="12035" width="25.7109375" style="468" customWidth="1"/>
    <col min="12036" max="12036" width="11.7109375" style="468" customWidth="1"/>
    <col min="12037" max="12037" width="14.7109375" style="468" customWidth="1"/>
    <col min="12038" max="12038" width="16.7109375" style="468" customWidth="1"/>
    <col min="12039" max="12042" width="0" style="468" hidden="1" customWidth="1"/>
    <col min="12043" max="12288" width="9.140625" style="468"/>
    <col min="12289" max="12289" width="4.7109375" style="468" customWidth="1"/>
    <col min="12290" max="12290" width="10.7109375" style="468" customWidth="1"/>
    <col min="12291" max="12291" width="25.7109375" style="468" customWidth="1"/>
    <col min="12292" max="12292" width="11.7109375" style="468" customWidth="1"/>
    <col min="12293" max="12293" width="14.7109375" style="468" customWidth="1"/>
    <col min="12294" max="12294" width="16.7109375" style="468" customWidth="1"/>
    <col min="12295" max="12298" width="0" style="468" hidden="1" customWidth="1"/>
    <col min="12299" max="12544" width="9.140625" style="468"/>
    <col min="12545" max="12545" width="4.7109375" style="468" customWidth="1"/>
    <col min="12546" max="12546" width="10.7109375" style="468" customWidth="1"/>
    <col min="12547" max="12547" width="25.7109375" style="468" customWidth="1"/>
    <col min="12548" max="12548" width="11.7109375" style="468" customWidth="1"/>
    <col min="12549" max="12549" width="14.7109375" style="468" customWidth="1"/>
    <col min="12550" max="12550" width="16.7109375" style="468" customWidth="1"/>
    <col min="12551" max="12554" width="0" style="468" hidden="1" customWidth="1"/>
    <col min="12555" max="12800" width="9.140625" style="468"/>
    <col min="12801" max="12801" width="4.7109375" style="468" customWidth="1"/>
    <col min="12802" max="12802" width="10.7109375" style="468" customWidth="1"/>
    <col min="12803" max="12803" width="25.7109375" style="468" customWidth="1"/>
    <col min="12804" max="12804" width="11.7109375" style="468" customWidth="1"/>
    <col min="12805" max="12805" width="14.7109375" style="468" customWidth="1"/>
    <col min="12806" max="12806" width="16.7109375" style="468" customWidth="1"/>
    <col min="12807" max="12810" width="0" style="468" hidden="1" customWidth="1"/>
    <col min="12811" max="13056" width="9.140625" style="468"/>
    <col min="13057" max="13057" width="4.7109375" style="468" customWidth="1"/>
    <col min="13058" max="13058" width="10.7109375" style="468" customWidth="1"/>
    <col min="13059" max="13059" width="25.7109375" style="468" customWidth="1"/>
    <col min="13060" max="13060" width="11.7109375" style="468" customWidth="1"/>
    <col min="13061" max="13061" width="14.7109375" style="468" customWidth="1"/>
    <col min="13062" max="13062" width="16.7109375" style="468" customWidth="1"/>
    <col min="13063" max="13066" width="0" style="468" hidden="1" customWidth="1"/>
    <col min="13067" max="13312" width="9.140625" style="468"/>
    <col min="13313" max="13313" width="4.7109375" style="468" customWidth="1"/>
    <col min="13314" max="13314" width="10.7109375" style="468" customWidth="1"/>
    <col min="13315" max="13315" width="25.7109375" style="468" customWidth="1"/>
    <col min="13316" max="13316" width="11.7109375" style="468" customWidth="1"/>
    <col min="13317" max="13317" width="14.7109375" style="468" customWidth="1"/>
    <col min="13318" max="13318" width="16.7109375" style="468" customWidth="1"/>
    <col min="13319" max="13322" width="0" style="468" hidden="1" customWidth="1"/>
    <col min="13323" max="13568" width="9.140625" style="468"/>
    <col min="13569" max="13569" width="4.7109375" style="468" customWidth="1"/>
    <col min="13570" max="13570" width="10.7109375" style="468" customWidth="1"/>
    <col min="13571" max="13571" width="25.7109375" style="468" customWidth="1"/>
    <col min="13572" max="13572" width="11.7109375" style="468" customWidth="1"/>
    <col min="13573" max="13573" width="14.7109375" style="468" customWidth="1"/>
    <col min="13574" max="13574" width="16.7109375" style="468" customWidth="1"/>
    <col min="13575" max="13578" width="0" style="468" hidden="1" customWidth="1"/>
    <col min="13579" max="13824" width="9.140625" style="468"/>
    <col min="13825" max="13825" width="4.7109375" style="468" customWidth="1"/>
    <col min="13826" max="13826" width="10.7109375" style="468" customWidth="1"/>
    <col min="13827" max="13827" width="25.7109375" style="468" customWidth="1"/>
    <col min="13828" max="13828" width="11.7109375" style="468" customWidth="1"/>
    <col min="13829" max="13829" width="14.7109375" style="468" customWidth="1"/>
    <col min="13830" max="13830" width="16.7109375" style="468" customWidth="1"/>
    <col min="13831" max="13834" width="0" style="468" hidden="1" customWidth="1"/>
    <col min="13835" max="14080" width="9.140625" style="468"/>
    <col min="14081" max="14081" width="4.7109375" style="468" customWidth="1"/>
    <col min="14082" max="14082" width="10.7109375" style="468" customWidth="1"/>
    <col min="14083" max="14083" width="25.7109375" style="468" customWidth="1"/>
    <col min="14084" max="14084" width="11.7109375" style="468" customWidth="1"/>
    <col min="14085" max="14085" width="14.7109375" style="468" customWidth="1"/>
    <col min="14086" max="14086" width="16.7109375" style="468" customWidth="1"/>
    <col min="14087" max="14090" width="0" style="468" hidden="1" customWidth="1"/>
    <col min="14091" max="14336" width="9.140625" style="468"/>
    <col min="14337" max="14337" width="4.7109375" style="468" customWidth="1"/>
    <col min="14338" max="14338" width="10.7109375" style="468" customWidth="1"/>
    <col min="14339" max="14339" width="25.7109375" style="468" customWidth="1"/>
    <col min="14340" max="14340" width="11.7109375" style="468" customWidth="1"/>
    <col min="14341" max="14341" width="14.7109375" style="468" customWidth="1"/>
    <col min="14342" max="14342" width="16.7109375" style="468" customWidth="1"/>
    <col min="14343" max="14346" width="0" style="468" hidden="1" customWidth="1"/>
    <col min="14347" max="14592" width="9.140625" style="468"/>
    <col min="14593" max="14593" width="4.7109375" style="468" customWidth="1"/>
    <col min="14594" max="14594" width="10.7109375" style="468" customWidth="1"/>
    <col min="14595" max="14595" width="25.7109375" style="468" customWidth="1"/>
    <col min="14596" max="14596" width="11.7109375" style="468" customWidth="1"/>
    <col min="14597" max="14597" width="14.7109375" style="468" customWidth="1"/>
    <col min="14598" max="14598" width="16.7109375" style="468" customWidth="1"/>
    <col min="14599" max="14602" width="0" style="468" hidden="1" customWidth="1"/>
    <col min="14603" max="14848" width="9.140625" style="468"/>
    <col min="14849" max="14849" width="4.7109375" style="468" customWidth="1"/>
    <col min="14850" max="14850" width="10.7109375" style="468" customWidth="1"/>
    <col min="14851" max="14851" width="25.7109375" style="468" customWidth="1"/>
    <col min="14852" max="14852" width="11.7109375" style="468" customWidth="1"/>
    <col min="14853" max="14853" width="14.7109375" style="468" customWidth="1"/>
    <col min="14854" max="14854" width="16.7109375" style="468" customWidth="1"/>
    <col min="14855" max="14858" width="0" style="468" hidden="1" customWidth="1"/>
    <col min="14859" max="15104" width="9.140625" style="468"/>
    <col min="15105" max="15105" width="4.7109375" style="468" customWidth="1"/>
    <col min="15106" max="15106" width="10.7109375" style="468" customWidth="1"/>
    <col min="15107" max="15107" width="25.7109375" style="468" customWidth="1"/>
    <col min="15108" max="15108" width="11.7109375" style="468" customWidth="1"/>
    <col min="15109" max="15109" width="14.7109375" style="468" customWidth="1"/>
    <col min="15110" max="15110" width="16.7109375" style="468" customWidth="1"/>
    <col min="15111" max="15114" width="0" style="468" hidden="1" customWidth="1"/>
    <col min="15115" max="15360" width="9.140625" style="468"/>
    <col min="15361" max="15361" width="4.7109375" style="468" customWidth="1"/>
    <col min="15362" max="15362" width="10.7109375" style="468" customWidth="1"/>
    <col min="15363" max="15363" width="25.7109375" style="468" customWidth="1"/>
    <col min="15364" max="15364" width="11.7109375" style="468" customWidth="1"/>
    <col min="15365" max="15365" width="14.7109375" style="468" customWidth="1"/>
    <col min="15366" max="15366" width="16.7109375" style="468" customWidth="1"/>
    <col min="15367" max="15370" width="0" style="468" hidden="1" customWidth="1"/>
    <col min="15371" max="15616" width="9.140625" style="468"/>
    <col min="15617" max="15617" width="4.7109375" style="468" customWidth="1"/>
    <col min="15618" max="15618" width="10.7109375" style="468" customWidth="1"/>
    <col min="15619" max="15619" width="25.7109375" style="468" customWidth="1"/>
    <col min="15620" max="15620" width="11.7109375" style="468" customWidth="1"/>
    <col min="15621" max="15621" width="14.7109375" style="468" customWidth="1"/>
    <col min="15622" max="15622" width="16.7109375" style="468" customWidth="1"/>
    <col min="15623" max="15626" width="0" style="468" hidden="1" customWidth="1"/>
    <col min="15627" max="15872" width="9.140625" style="468"/>
    <col min="15873" max="15873" width="4.7109375" style="468" customWidth="1"/>
    <col min="15874" max="15874" width="10.7109375" style="468" customWidth="1"/>
    <col min="15875" max="15875" width="25.7109375" style="468" customWidth="1"/>
    <col min="15876" max="15876" width="11.7109375" style="468" customWidth="1"/>
    <col min="15877" max="15877" width="14.7109375" style="468" customWidth="1"/>
    <col min="15878" max="15878" width="16.7109375" style="468" customWidth="1"/>
    <col min="15879" max="15882" width="0" style="468" hidden="1" customWidth="1"/>
    <col min="15883" max="16128" width="9.140625" style="468"/>
    <col min="16129" max="16129" width="4.7109375" style="468" customWidth="1"/>
    <col min="16130" max="16130" width="10.7109375" style="468" customWidth="1"/>
    <col min="16131" max="16131" width="25.7109375" style="468" customWidth="1"/>
    <col min="16132" max="16132" width="11.7109375" style="468" customWidth="1"/>
    <col min="16133" max="16133" width="14.7109375" style="468" customWidth="1"/>
    <col min="16134" max="16134" width="16.7109375" style="468" customWidth="1"/>
    <col min="16135" max="16138" width="0" style="468" hidden="1" customWidth="1"/>
    <col min="16139" max="16384" width="9.140625" style="468"/>
  </cols>
  <sheetData>
    <row r="3" spans="1:10" ht="15.75" x14ac:dyDescent="0.25">
      <c r="A3" s="550"/>
      <c r="B3" s="466" t="s">
        <v>1197</v>
      </c>
      <c r="C3" s="466"/>
      <c r="D3" s="551"/>
      <c r="E3" s="552"/>
      <c r="F3" s="553"/>
      <c r="G3" s="550"/>
    </row>
    <row r="4" spans="1:10" ht="15.75" x14ac:dyDescent="0.25">
      <c r="A4" s="550"/>
      <c r="B4" s="466" t="s">
        <v>1405</v>
      </c>
      <c r="C4" s="466"/>
      <c r="D4" s="551"/>
      <c r="E4" s="552"/>
      <c r="F4" s="553"/>
      <c r="G4" s="550"/>
    </row>
    <row r="5" spans="1:10" ht="15.75" x14ac:dyDescent="0.25">
      <c r="A5" s="550"/>
      <c r="B5" s="466" t="s">
        <v>1199</v>
      </c>
      <c r="C5" s="466" t="s">
        <v>1406</v>
      </c>
      <c r="D5" s="551"/>
      <c r="E5" s="552"/>
      <c r="F5" s="553"/>
      <c r="G5" s="550"/>
    </row>
    <row r="6" spans="1:10" ht="16.5" thickBot="1" x14ac:dyDescent="0.3">
      <c r="A6" s="550"/>
      <c r="B6" s="466"/>
      <c r="C6" s="466"/>
      <c r="D6" s="551"/>
      <c r="E6" s="552"/>
      <c r="F6" s="553"/>
      <c r="G6" s="550"/>
    </row>
    <row r="7" spans="1:10" s="472" customFormat="1" ht="33.950000000000003" customHeight="1" thickBot="1" x14ac:dyDescent="0.25">
      <c r="A7" s="554" t="s">
        <v>1366</v>
      </c>
      <c r="B7" s="555"/>
      <c r="C7" s="555"/>
      <c r="D7" s="556"/>
      <c r="E7" s="557"/>
      <c r="F7" s="558"/>
      <c r="J7" s="473"/>
    </row>
    <row r="8" spans="1:10" ht="16.5" thickBot="1" x14ac:dyDescent="0.3">
      <c r="A8" s="559" t="s">
        <v>1201</v>
      </c>
      <c r="B8" s="560"/>
      <c r="C8" s="560"/>
      <c r="D8" s="561" t="s">
        <v>0</v>
      </c>
      <c r="E8" s="562" t="s">
        <v>1367</v>
      </c>
      <c r="F8" s="563" t="s">
        <v>1368</v>
      </c>
      <c r="I8" s="549" t="s">
        <v>1369</v>
      </c>
      <c r="J8" s="469" t="s">
        <v>1215</v>
      </c>
    </row>
    <row r="9" spans="1:10" ht="15.75" x14ac:dyDescent="0.25">
      <c r="A9" s="564">
        <v>1</v>
      </c>
      <c r="B9" s="565" t="s">
        <v>1370</v>
      </c>
      <c r="C9" s="565"/>
      <c r="D9" s="566"/>
      <c r="E9" s="567"/>
      <c r="F9" s="568">
        <f>'ROZŠÍŘENÍ CCTV'!G61</f>
        <v>0</v>
      </c>
      <c r="H9" s="468">
        <v>9</v>
      </c>
    </row>
    <row r="10" spans="1:10" ht="15.75" x14ac:dyDescent="0.25">
      <c r="A10" s="564">
        <v>2</v>
      </c>
      <c r="B10" s="565" t="s">
        <v>1371</v>
      </c>
      <c r="C10" s="565"/>
      <c r="D10" s="566">
        <v>1.5</v>
      </c>
      <c r="E10" s="567">
        <f>SUM(F9:F9)</f>
        <v>0</v>
      </c>
      <c r="F10" s="568">
        <f>D10*E10/100</f>
        <v>0</v>
      </c>
      <c r="H10" s="468">
        <v>10</v>
      </c>
    </row>
    <row r="11" spans="1:10" ht="15.75" x14ac:dyDescent="0.25">
      <c r="A11" s="564">
        <v>3</v>
      </c>
      <c r="B11" s="565" t="s">
        <v>1372</v>
      </c>
      <c r="C11" s="565"/>
      <c r="D11" s="566">
        <v>1.5</v>
      </c>
      <c r="E11" s="567">
        <f>SUM(F9:F9)</f>
        <v>0</v>
      </c>
      <c r="F11" s="568">
        <f>D11*E11/100</f>
        <v>0</v>
      </c>
      <c r="H11" s="468">
        <v>12</v>
      </c>
    </row>
    <row r="12" spans="1:10" ht="15.75" x14ac:dyDescent="0.25">
      <c r="A12" s="564">
        <v>4</v>
      </c>
      <c r="B12" s="565" t="s">
        <v>1373</v>
      </c>
      <c r="C12" s="565"/>
      <c r="D12" s="566"/>
      <c r="E12" s="567"/>
      <c r="F12" s="568">
        <f>'ROZŠÍŘENÍ CCTV'!G82</f>
        <v>0</v>
      </c>
      <c r="H12" s="468">
        <v>13</v>
      </c>
    </row>
    <row r="13" spans="1:10" ht="15.75" x14ac:dyDescent="0.25">
      <c r="A13" s="564">
        <v>5</v>
      </c>
      <c r="B13" s="565" t="s">
        <v>1374</v>
      </c>
      <c r="C13" s="565"/>
      <c r="D13" s="566">
        <v>1.5</v>
      </c>
      <c r="E13" s="567">
        <v>0</v>
      </c>
      <c r="F13" s="568">
        <f>D13*E13/100</f>
        <v>0</v>
      </c>
      <c r="H13" s="468">
        <v>14</v>
      </c>
    </row>
    <row r="14" spans="1:10" ht="15.75" x14ac:dyDescent="0.25">
      <c r="A14" s="564">
        <v>6</v>
      </c>
      <c r="B14" s="565" t="s">
        <v>1375</v>
      </c>
      <c r="C14" s="565"/>
      <c r="D14" s="566">
        <v>3.5</v>
      </c>
      <c r="E14" s="567">
        <f>SUM(F12:F12)</f>
        <v>0</v>
      </c>
      <c r="F14" s="568">
        <f>D14*E14/100</f>
        <v>0</v>
      </c>
      <c r="H14" s="468">
        <v>15</v>
      </c>
    </row>
    <row r="15" spans="1:10" ht="16.5" thickBot="1" x14ac:dyDescent="0.3">
      <c r="A15" s="564">
        <v>7</v>
      </c>
      <c r="B15" s="565" t="s">
        <v>1376</v>
      </c>
      <c r="C15" s="565"/>
      <c r="D15" s="566"/>
      <c r="E15" s="567"/>
      <c r="F15" s="568">
        <f>'ROZŠÍŘENÍ CCTV'!G105</f>
        <v>0</v>
      </c>
      <c r="G15" s="569">
        <f>SUM(F12:F14)</f>
        <v>0</v>
      </c>
      <c r="H15" s="468">
        <v>18</v>
      </c>
    </row>
    <row r="16" spans="1:10" ht="15.75" x14ac:dyDescent="0.25">
      <c r="A16" s="570">
        <v>8</v>
      </c>
      <c r="B16" s="571" t="s">
        <v>1377</v>
      </c>
      <c r="C16" s="571"/>
      <c r="D16" s="572"/>
      <c r="E16" s="573"/>
      <c r="F16" s="574">
        <f>SUM(F9:F10)</f>
        <v>0</v>
      </c>
      <c r="G16" s="569">
        <f>SUM(F16:F16)</f>
        <v>0</v>
      </c>
      <c r="H16" s="468">
        <v>25</v>
      </c>
    </row>
    <row r="17" spans="1:10" ht="15.75" x14ac:dyDescent="0.25">
      <c r="A17" s="564">
        <v>9</v>
      </c>
      <c r="B17" s="565" t="s">
        <v>1378</v>
      </c>
      <c r="C17" s="565"/>
      <c r="D17" s="566"/>
      <c r="E17" s="567"/>
      <c r="F17" s="568">
        <f>SUM(F11:F15)</f>
        <v>0</v>
      </c>
      <c r="G17" s="569">
        <f>SUM(F17:F17)</f>
        <v>0</v>
      </c>
      <c r="H17" s="468">
        <v>26</v>
      </c>
    </row>
    <row r="18" spans="1:10" ht="15.75" x14ac:dyDescent="0.25">
      <c r="A18" s="564">
        <v>10</v>
      </c>
      <c r="B18" s="565" t="s">
        <v>1379</v>
      </c>
      <c r="C18" s="565"/>
      <c r="D18" s="566"/>
      <c r="E18" s="567"/>
      <c r="F18" s="568">
        <f>'ROZŠÍŘENÍ CCTV'!G113</f>
        <v>0</v>
      </c>
      <c r="G18" s="569">
        <f>SUM(F18:F18)</f>
        <v>0</v>
      </c>
      <c r="H18" s="468">
        <v>27</v>
      </c>
      <c r="J18" s="469">
        <f>'[4]Soupis položek+'!Q113</f>
        <v>0</v>
      </c>
    </row>
    <row r="19" spans="1:10" ht="15.75" x14ac:dyDescent="0.25">
      <c r="A19" s="564">
        <v>11</v>
      </c>
      <c r="B19" s="565" t="s">
        <v>1380</v>
      </c>
      <c r="C19" s="565"/>
      <c r="D19" s="566"/>
      <c r="E19" s="567"/>
      <c r="F19" s="568">
        <v>0</v>
      </c>
      <c r="G19" s="569">
        <f>SUM(F19:F19)</f>
        <v>0</v>
      </c>
      <c r="H19" s="468">
        <v>32</v>
      </c>
    </row>
    <row r="20" spans="1:10" ht="16.5" thickBot="1" x14ac:dyDescent="0.3">
      <c r="A20" s="564">
        <v>12</v>
      </c>
      <c r="B20" s="565" t="s">
        <v>1381</v>
      </c>
      <c r="C20" s="565"/>
      <c r="D20" s="566"/>
      <c r="E20" s="567"/>
      <c r="F20" s="568">
        <v>0</v>
      </c>
      <c r="G20" s="569">
        <f>SUM(F20:F20)</f>
        <v>0</v>
      </c>
      <c r="H20" s="468">
        <v>36</v>
      </c>
    </row>
    <row r="21" spans="1:10" ht="17.25" thickTop="1" thickBot="1" x14ac:dyDescent="0.3">
      <c r="A21" s="575">
        <v>13</v>
      </c>
      <c r="B21" s="576" t="s">
        <v>1382</v>
      </c>
      <c r="C21" s="576"/>
      <c r="D21" s="577"/>
      <c r="E21" s="578"/>
      <c r="F21" s="579">
        <f>SUM(G16:G20)</f>
        <v>0</v>
      </c>
      <c r="H21" s="468">
        <v>44</v>
      </c>
    </row>
    <row r="22" spans="1:10" ht="15.75" x14ac:dyDescent="0.25">
      <c r="A22" s="550"/>
      <c r="B22" s="550"/>
      <c r="C22" s="550"/>
      <c r="D22" s="551"/>
      <c r="E22" s="552"/>
      <c r="F22" s="553"/>
    </row>
    <row r="23" spans="1:10" ht="15.75" x14ac:dyDescent="0.25">
      <c r="A23" s="550"/>
      <c r="B23" s="550"/>
      <c r="C23" s="550"/>
      <c r="D23" s="551"/>
      <c r="E23" s="552"/>
      <c r="F23" s="553"/>
    </row>
    <row r="24" spans="1:10" ht="15.75" x14ac:dyDescent="0.25">
      <c r="A24" s="550" t="s">
        <v>1402</v>
      </c>
      <c r="B24" s="550"/>
      <c r="C24" s="550"/>
      <c r="D24" s="551"/>
      <c r="E24" s="552"/>
      <c r="F24" s="553"/>
    </row>
    <row r="25" spans="1:10" ht="15.75" x14ac:dyDescent="0.25">
      <c r="A25" s="550" t="s">
        <v>1365</v>
      </c>
      <c r="B25" s="550"/>
      <c r="C25" s="550"/>
      <c r="D25" s="551"/>
      <c r="E25" s="552"/>
      <c r="F25" s="553"/>
    </row>
    <row r="26" spans="1:10" ht="15.75" x14ac:dyDescent="0.25">
      <c r="A26" s="550"/>
      <c r="B26" s="550"/>
      <c r="C26" s="550"/>
      <c r="D26" s="551"/>
      <c r="E26" s="552"/>
      <c r="F26" s="553"/>
    </row>
    <row r="27" spans="1:10" ht="15.75" x14ac:dyDescent="0.25">
      <c r="A27" s="550"/>
      <c r="B27" s="550"/>
      <c r="C27" s="550"/>
      <c r="D27" s="551"/>
      <c r="E27" s="552"/>
      <c r="F27" s="553"/>
    </row>
  </sheetData>
  <printOptions horizontalCentered="1"/>
  <pageMargins left="0.7" right="0.7" top="0.78740157499999996" bottom="0.78740157499999996" header="0.3" footer="0.3"/>
  <pageSetup paperSize="9" fitToHeight="0" orientation="portrait" horizontalDpi="4294967293" verticalDpi="4294967293" copies="7"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838A-CB92-454A-B3D8-8439E1DDCA46}">
  <sheetPr>
    <pageSetUpPr fitToPage="1"/>
  </sheetPr>
  <dimension ref="A3:Q110"/>
  <sheetViews>
    <sheetView topLeftCell="A60" workbookViewId="0">
      <selection activeCell="F69" sqref="F69"/>
    </sheetView>
  </sheetViews>
  <sheetFormatPr defaultRowHeight="15" x14ac:dyDescent="0.25"/>
  <cols>
    <col min="1" max="1" width="4.140625" style="468" bestFit="1" customWidth="1"/>
    <col min="2" max="2" width="10" style="468" bestFit="1" customWidth="1"/>
    <col min="3" max="3" width="48.5703125" style="468" bestFit="1" customWidth="1"/>
    <col min="4" max="4" width="4" style="468" bestFit="1" customWidth="1"/>
    <col min="5" max="5" width="8.28515625" style="468" bestFit="1" customWidth="1"/>
    <col min="6" max="6" width="10.42578125" style="468" bestFit="1" customWidth="1"/>
    <col min="7" max="7" width="11.5703125" style="468" bestFit="1" customWidth="1"/>
    <col min="8" max="8" width="9.7109375" style="468" bestFit="1" customWidth="1"/>
    <col min="9" max="9" width="10.85546875" style="468" bestFit="1" customWidth="1"/>
    <col min="10" max="10" width="5.42578125" style="549" hidden="1" customWidth="1"/>
    <col min="11" max="11" width="5.42578125" style="468" hidden="1" customWidth="1"/>
    <col min="12" max="12" width="0" style="468" hidden="1" customWidth="1"/>
    <col min="13" max="13" width="4.5703125" style="468" hidden="1" customWidth="1"/>
    <col min="14" max="17" width="0" style="469" hidden="1" customWidth="1"/>
    <col min="18" max="256" width="9.140625" style="468"/>
    <col min="257" max="257" width="4.140625" style="468" bestFit="1" customWidth="1"/>
    <col min="258" max="258" width="10" style="468" bestFit="1" customWidth="1"/>
    <col min="259" max="259" width="48.5703125" style="468" bestFit="1" customWidth="1"/>
    <col min="260" max="260" width="4" style="468" bestFit="1" customWidth="1"/>
    <col min="261" max="261" width="8.28515625" style="468" bestFit="1" customWidth="1"/>
    <col min="262" max="262" width="10.42578125" style="468" bestFit="1" customWidth="1"/>
    <col min="263" max="263" width="11.5703125" style="468" bestFit="1" customWidth="1"/>
    <col min="264" max="264" width="9.7109375" style="468" bestFit="1" customWidth="1"/>
    <col min="265" max="265" width="10.85546875" style="468" bestFit="1" customWidth="1"/>
    <col min="266" max="273" width="0" style="468" hidden="1" customWidth="1"/>
    <col min="274" max="512" width="9.140625" style="468"/>
    <col min="513" max="513" width="4.140625" style="468" bestFit="1" customWidth="1"/>
    <col min="514" max="514" width="10" style="468" bestFit="1" customWidth="1"/>
    <col min="515" max="515" width="48.5703125" style="468" bestFit="1" customWidth="1"/>
    <col min="516" max="516" width="4" style="468" bestFit="1" customWidth="1"/>
    <col min="517" max="517" width="8.28515625" style="468" bestFit="1" customWidth="1"/>
    <col min="518" max="518" width="10.42578125" style="468" bestFit="1" customWidth="1"/>
    <col min="519" max="519" width="11.5703125" style="468" bestFit="1" customWidth="1"/>
    <col min="520" max="520" width="9.7109375" style="468" bestFit="1" customWidth="1"/>
    <col min="521" max="521" width="10.85546875" style="468" bestFit="1" customWidth="1"/>
    <col min="522" max="529" width="0" style="468" hidden="1" customWidth="1"/>
    <col min="530" max="768" width="9.140625" style="468"/>
    <col min="769" max="769" width="4.140625" style="468" bestFit="1" customWidth="1"/>
    <col min="770" max="770" width="10" style="468" bestFit="1" customWidth="1"/>
    <col min="771" max="771" width="48.5703125" style="468" bestFit="1" customWidth="1"/>
    <col min="772" max="772" width="4" style="468" bestFit="1" customWidth="1"/>
    <col min="773" max="773" width="8.28515625" style="468" bestFit="1" customWidth="1"/>
    <col min="774" max="774" width="10.42578125" style="468" bestFit="1" customWidth="1"/>
    <col min="775" max="775" width="11.5703125" style="468" bestFit="1" customWidth="1"/>
    <col min="776" max="776" width="9.7109375" style="468" bestFit="1" customWidth="1"/>
    <col min="777" max="777" width="10.85546875" style="468" bestFit="1" customWidth="1"/>
    <col min="778" max="785" width="0" style="468" hidden="1" customWidth="1"/>
    <col min="786" max="1024" width="9.140625" style="468"/>
    <col min="1025" max="1025" width="4.140625" style="468" bestFit="1" customWidth="1"/>
    <col min="1026" max="1026" width="10" style="468" bestFit="1" customWidth="1"/>
    <col min="1027" max="1027" width="48.5703125" style="468" bestFit="1" customWidth="1"/>
    <col min="1028" max="1028" width="4" style="468" bestFit="1" customWidth="1"/>
    <col min="1029" max="1029" width="8.28515625" style="468" bestFit="1" customWidth="1"/>
    <col min="1030" max="1030" width="10.42578125" style="468" bestFit="1" customWidth="1"/>
    <col min="1031" max="1031" width="11.5703125" style="468" bestFit="1" customWidth="1"/>
    <col min="1032" max="1032" width="9.7109375" style="468" bestFit="1" customWidth="1"/>
    <col min="1033" max="1033" width="10.85546875" style="468" bestFit="1" customWidth="1"/>
    <col min="1034" max="1041" width="0" style="468" hidden="1" customWidth="1"/>
    <col min="1042" max="1280" width="9.140625" style="468"/>
    <col min="1281" max="1281" width="4.140625" style="468" bestFit="1" customWidth="1"/>
    <col min="1282" max="1282" width="10" style="468" bestFit="1" customWidth="1"/>
    <col min="1283" max="1283" width="48.5703125" style="468" bestFit="1" customWidth="1"/>
    <col min="1284" max="1284" width="4" style="468" bestFit="1" customWidth="1"/>
    <col min="1285" max="1285" width="8.28515625" style="468" bestFit="1" customWidth="1"/>
    <col min="1286" max="1286" width="10.42578125" style="468" bestFit="1" customWidth="1"/>
    <col min="1287" max="1287" width="11.5703125" style="468" bestFit="1" customWidth="1"/>
    <col min="1288" max="1288" width="9.7109375" style="468" bestFit="1" customWidth="1"/>
    <col min="1289" max="1289" width="10.85546875" style="468" bestFit="1" customWidth="1"/>
    <col min="1290" max="1297" width="0" style="468" hidden="1" customWidth="1"/>
    <col min="1298" max="1536" width="9.140625" style="468"/>
    <col min="1537" max="1537" width="4.140625" style="468" bestFit="1" customWidth="1"/>
    <col min="1538" max="1538" width="10" style="468" bestFit="1" customWidth="1"/>
    <col min="1539" max="1539" width="48.5703125" style="468" bestFit="1" customWidth="1"/>
    <col min="1540" max="1540" width="4" style="468" bestFit="1" customWidth="1"/>
    <col min="1541" max="1541" width="8.28515625" style="468" bestFit="1" customWidth="1"/>
    <col min="1542" max="1542" width="10.42578125" style="468" bestFit="1" customWidth="1"/>
    <col min="1543" max="1543" width="11.5703125" style="468" bestFit="1" customWidth="1"/>
    <col min="1544" max="1544" width="9.7109375" style="468" bestFit="1" customWidth="1"/>
    <col min="1545" max="1545" width="10.85546875" style="468" bestFit="1" customWidth="1"/>
    <col min="1546" max="1553" width="0" style="468" hidden="1" customWidth="1"/>
    <col min="1554" max="1792" width="9.140625" style="468"/>
    <col min="1793" max="1793" width="4.140625" style="468" bestFit="1" customWidth="1"/>
    <col min="1794" max="1794" width="10" style="468" bestFit="1" customWidth="1"/>
    <col min="1795" max="1795" width="48.5703125" style="468" bestFit="1" customWidth="1"/>
    <col min="1796" max="1796" width="4" style="468" bestFit="1" customWidth="1"/>
    <col min="1797" max="1797" width="8.28515625" style="468" bestFit="1" customWidth="1"/>
    <col min="1798" max="1798" width="10.42578125" style="468" bestFit="1" customWidth="1"/>
    <col min="1799" max="1799" width="11.5703125" style="468" bestFit="1" customWidth="1"/>
    <col min="1800" max="1800" width="9.7109375" style="468" bestFit="1" customWidth="1"/>
    <col min="1801" max="1801" width="10.85546875" style="468" bestFit="1" customWidth="1"/>
    <col min="1802" max="1809" width="0" style="468" hidden="1" customWidth="1"/>
    <col min="1810" max="2048" width="9.140625" style="468"/>
    <col min="2049" max="2049" width="4.140625" style="468" bestFit="1" customWidth="1"/>
    <col min="2050" max="2050" width="10" style="468" bestFit="1" customWidth="1"/>
    <col min="2051" max="2051" width="48.5703125" style="468" bestFit="1" customWidth="1"/>
    <col min="2052" max="2052" width="4" style="468" bestFit="1" customWidth="1"/>
    <col min="2053" max="2053" width="8.28515625" style="468" bestFit="1" customWidth="1"/>
    <col min="2054" max="2054" width="10.42578125" style="468" bestFit="1" customWidth="1"/>
    <col min="2055" max="2055" width="11.5703125" style="468" bestFit="1" customWidth="1"/>
    <col min="2056" max="2056" width="9.7109375" style="468" bestFit="1" customWidth="1"/>
    <col min="2057" max="2057" width="10.85546875" style="468" bestFit="1" customWidth="1"/>
    <col min="2058" max="2065" width="0" style="468" hidden="1" customWidth="1"/>
    <col min="2066" max="2304" width="9.140625" style="468"/>
    <col min="2305" max="2305" width="4.140625" style="468" bestFit="1" customWidth="1"/>
    <col min="2306" max="2306" width="10" style="468" bestFit="1" customWidth="1"/>
    <col min="2307" max="2307" width="48.5703125" style="468" bestFit="1" customWidth="1"/>
    <col min="2308" max="2308" width="4" style="468" bestFit="1" customWidth="1"/>
    <col min="2309" max="2309" width="8.28515625" style="468" bestFit="1" customWidth="1"/>
    <col min="2310" max="2310" width="10.42578125" style="468" bestFit="1" customWidth="1"/>
    <col min="2311" max="2311" width="11.5703125" style="468" bestFit="1" customWidth="1"/>
    <col min="2312" max="2312" width="9.7109375" style="468" bestFit="1" customWidth="1"/>
    <col min="2313" max="2313" width="10.85546875" style="468" bestFit="1" customWidth="1"/>
    <col min="2314" max="2321" width="0" style="468" hidden="1" customWidth="1"/>
    <col min="2322" max="2560" width="9.140625" style="468"/>
    <col min="2561" max="2561" width="4.140625" style="468" bestFit="1" customWidth="1"/>
    <col min="2562" max="2562" width="10" style="468" bestFit="1" customWidth="1"/>
    <col min="2563" max="2563" width="48.5703125" style="468" bestFit="1" customWidth="1"/>
    <col min="2564" max="2564" width="4" style="468" bestFit="1" customWidth="1"/>
    <col min="2565" max="2565" width="8.28515625" style="468" bestFit="1" customWidth="1"/>
    <col min="2566" max="2566" width="10.42578125" style="468" bestFit="1" customWidth="1"/>
    <col min="2567" max="2567" width="11.5703125" style="468" bestFit="1" customWidth="1"/>
    <col min="2568" max="2568" width="9.7109375" style="468" bestFit="1" customWidth="1"/>
    <col min="2569" max="2569" width="10.85546875" style="468" bestFit="1" customWidth="1"/>
    <col min="2570" max="2577" width="0" style="468" hidden="1" customWidth="1"/>
    <col min="2578" max="2816" width="9.140625" style="468"/>
    <col min="2817" max="2817" width="4.140625" style="468" bestFit="1" customWidth="1"/>
    <col min="2818" max="2818" width="10" style="468" bestFit="1" customWidth="1"/>
    <col min="2819" max="2819" width="48.5703125" style="468" bestFit="1" customWidth="1"/>
    <col min="2820" max="2820" width="4" style="468" bestFit="1" customWidth="1"/>
    <col min="2821" max="2821" width="8.28515625" style="468" bestFit="1" customWidth="1"/>
    <col min="2822" max="2822" width="10.42578125" style="468" bestFit="1" customWidth="1"/>
    <col min="2823" max="2823" width="11.5703125" style="468" bestFit="1" customWidth="1"/>
    <col min="2824" max="2824" width="9.7109375" style="468" bestFit="1" customWidth="1"/>
    <col min="2825" max="2825" width="10.85546875" style="468" bestFit="1" customWidth="1"/>
    <col min="2826" max="2833" width="0" style="468" hidden="1" customWidth="1"/>
    <col min="2834" max="3072" width="9.140625" style="468"/>
    <col min="3073" max="3073" width="4.140625" style="468" bestFit="1" customWidth="1"/>
    <col min="3074" max="3074" width="10" style="468" bestFit="1" customWidth="1"/>
    <col min="3075" max="3075" width="48.5703125" style="468" bestFit="1" customWidth="1"/>
    <col min="3076" max="3076" width="4" style="468" bestFit="1" customWidth="1"/>
    <col min="3077" max="3077" width="8.28515625" style="468" bestFit="1" customWidth="1"/>
    <col min="3078" max="3078" width="10.42578125" style="468" bestFit="1" customWidth="1"/>
    <col min="3079" max="3079" width="11.5703125" style="468" bestFit="1" customWidth="1"/>
    <col min="3080" max="3080" width="9.7109375" style="468" bestFit="1" customWidth="1"/>
    <col min="3081" max="3081" width="10.85546875" style="468" bestFit="1" customWidth="1"/>
    <col min="3082" max="3089" width="0" style="468" hidden="1" customWidth="1"/>
    <col min="3090" max="3328" width="9.140625" style="468"/>
    <col min="3329" max="3329" width="4.140625" style="468" bestFit="1" customWidth="1"/>
    <col min="3330" max="3330" width="10" style="468" bestFit="1" customWidth="1"/>
    <col min="3331" max="3331" width="48.5703125" style="468" bestFit="1" customWidth="1"/>
    <col min="3332" max="3332" width="4" style="468" bestFit="1" customWidth="1"/>
    <col min="3333" max="3333" width="8.28515625" style="468" bestFit="1" customWidth="1"/>
    <col min="3334" max="3334" width="10.42578125" style="468" bestFit="1" customWidth="1"/>
    <col min="3335" max="3335" width="11.5703125" style="468" bestFit="1" customWidth="1"/>
    <col min="3336" max="3336" width="9.7109375" style="468" bestFit="1" customWidth="1"/>
    <col min="3337" max="3337" width="10.85546875" style="468" bestFit="1" customWidth="1"/>
    <col min="3338" max="3345" width="0" style="468" hidden="1" customWidth="1"/>
    <col min="3346" max="3584" width="9.140625" style="468"/>
    <col min="3585" max="3585" width="4.140625" style="468" bestFit="1" customWidth="1"/>
    <col min="3586" max="3586" width="10" style="468" bestFit="1" customWidth="1"/>
    <col min="3587" max="3587" width="48.5703125" style="468" bestFit="1" customWidth="1"/>
    <col min="3588" max="3588" width="4" style="468" bestFit="1" customWidth="1"/>
    <col min="3589" max="3589" width="8.28515625" style="468" bestFit="1" customWidth="1"/>
    <col min="3590" max="3590" width="10.42578125" style="468" bestFit="1" customWidth="1"/>
    <col min="3591" max="3591" width="11.5703125" style="468" bestFit="1" customWidth="1"/>
    <col min="3592" max="3592" width="9.7109375" style="468" bestFit="1" customWidth="1"/>
    <col min="3593" max="3593" width="10.85546875" style="468" bestFit="1" customWidth="1"/>
    <col min="3594" max="3601" width="0" style="468" hidden="1" customWidth="1"/>
    <col min="3602" max="3840" width="9.140625" style="468"/>
    <col min="3841" max="3841" width="4.140625" style="468" bestFit="1" customWidth="1"/>
    <col min="3842" max="3842" width="10" style="468" bestFit="1" customWidth="1"/>
    <col min="3843" max="3843" width="48.5703125" style="468" bestFit="1" customWidth="1"/>
    <col min="3844" max="3844" width="4" style="468" bestFit="1" customWidth="1"/>
    <col min="3845" max="3845" width="8.28515625" style="468" bestFit="1" customWidth="1"/>
    <col min="3846" max="3846" width="10.42578125" style="468" bestFit="1" customWidth="1"/>
    <col min="3847" max="3847" width="11.5703125" style="468" bestFit="1" customWidth="1"/>
    <col min="3848" max="3848" width="9.7109375" style="468" bestFit="1" customWidth="1"/>
    <col min="3849" max="3849" width="10.85546875" style="468" bestFit="1" customWidth="1"/>
    <col min="3850" max="3857" width="0" style="468" hidden="1" customWidth="1"/>
    <col min="3858" max="4096" width="9.140625" style="468"/>
    <col min="4097" max="4097" width="4.140625" style="468" bestFit="1" customWidth="1"/>
    <col min="4098" max="4098" width="10" style="468" bestFit="1" customWidth="1"/>
    <col min="4099" max="4099" width="48.5703125" style="468" bestFit="1" customWidth="1"/>
    <col min="4100" max="4100" width="4" style="468" bestFit="1" customWidth="1"/>
    <col min="4101" max="4101" width="8.28515625" style="468" bestFit="1" customWidth="1"/>
    <col min="4102" max="4102" width="10.42578125" style="468" bestFit="1" customWidth="1"/>
    <col min="4103" max="4103" width="11.5703125" style="468" bestFit="1" customWidth="1"/>
    <col min="4104" max="4104" width="9.7109375" style="468" bestFit="1" customWidth="1"/>
    <col min="4105" max="4105" width="10.85546875" style="468" bestFit="1" customWidth="1"/>
    <col min="4106" max="4113" width="0" style="468" hidden="1" customWidth="1"/>
    <col min="4114" max="4352" width="9.140625" style="468"/>
    <col min="4353" max="4353" width="4.140625" style="468" bestFit="1" customWidth="1"/>
    <col min="4354" max="4354" width="10" style="468" bestFit="1" customWidth="1"/>
    <col min="4355" max="4355" width="48.5703125" style="468" bestFit="1" customWidth="1"/>
    <col min="4356" max="4356" width="4" style="468" bestFit="1" customWidth="1"/>
    <col min="4357" max="4357" width="8.28515625" style="468" bestFit="1" customWidth="1"/>
    <col min="4358" max="4358" width="10.42578125" style="468" bestFit="1" customWidth="1"/>
    <col min="4359" max="4359" width="11.5703125" style="468" bestFit="1" customWidth="1"/>
    <col min="4360" max="4360" width="9.7109375" style="468" bestFit="1" customWidth="1"/>
    <col min="4361" max="4361" width="10.85546875" style="468" bestFit="1" customWidth="1"/>
    <col min="4362" max="4369" width="0" style="468" hidden="1" customWidth="1"/>
    <col min="4370" max="4608" width="9.140625" style="468"/>
    <col min="4609" max="4609" width="4.140625" style="468" bestFit="1" customWidth="1"/>
    <col min="4610" max="4610" width="10" style="468" bestFit="1" customWidth="1"/>
    <col min="4611" max="4611" width="48.5703125" style="468" bestFit="1" customWidth="1"/>
    <col min="4612" max="4612" width="4" style="468" bestFit="1" customWidth="1"/>
    <col min="4613" max="4613" width="8.28515625" style="468" bestFit="1" customWidth="1"/>
    <col min="4614" max="4614" width="10.42578125" style="468" bestFit="1" customWidth="1"/>
    <col min="4615" max="4615" width="11.5703125" style="468" bestFit="1" customWidth="1"/>
    <col min="4616" max="4616" width="9.7109375" style="468" bestFit="1" customWidth="1"/>
    <col min="4617" max="4617" width="10.85546875" style="468" bestFit="1" customWidth="1"/>
    <col min="4618" max="4625" width="0" style="468" hidden="1" customWidth="1"/>
    <col min="4626" max="4864" width="9.140625" style="468"/>
    <col min="4865" max="4865" width="4.140625" style="468" bestFit="1" customWidth="1"/>
    <col min="4866" max="4866" width="10" style="468" bestFit="1" customWidth="1"/>
    <col min="4867" max="4867" width="48.5703125" style="468" bestFit="1" customWidth="1"/>
    <col min="4868" max="4868" width="4" style="468" bestFit="1" customWidth="1"/>
    <col min="4869" max="4869" width="8.28515625" style="468" bestFit="1" customWidth="1"/>
    <col min="4870" max="4870" width="10.42578125" style="468" bestFit="1" customWidth="1"/>
    <col min="4871" max="4871" width="11.5703125" style="468" bestFit="1" customWidth="1"/>
    <col min="4872" max="4872" width="9.7109375" style="468" bestFit="1" customWidth="1"/>
    <col min="4873" max="4873" width="10.85546875" style="468" bestFit="1" customWidth="1"/>
    <col min="4874" max="4881" width="0" style="468" hidden="1" customWidth="1"/>
    <col min="4882" max="5120" width="9.140625" style="468"/>
    <col min="5121" max="5121" width="4.140625" style="468" bestFit="1" customWidth="1"/>
    <col min="5122" max="5122" width="10" style="468" bestFit="1" customWidth="1"/>
    <col min="5123" max="5123" width="48.5703125" style="468" bestFit="1" customWidth="1"/>
    <col min="5124" max="5124" width="4" style="468" bestFit="1" customWidth="1"/>
    <col min="5125" max="5125" width="8.28515625" style="468" bestFit="1" customWidth="1"/>
    <col min="5126" max="5126" width="10.42578125" style="468" bestFit="1" customWidth="1"/>
    <col min="5127" max="5127" width="11.5703125" style="468" bestFit="1" customWidth="1"/>
    <col min="5128" max="5128" width="9.7109375" style="468" bestFit="1" customWidth="1"/>
    <col min="5129" max="5129" width="10.85546875" style="468" bestFit="1" customWidth="1"/>
    <col min="5130" max="5137" width="0" style="468" hidden="1" customWidth="1"/>
    <col min="5138" max="5376" width="9.140625" style="468"/>
    <col min="5377" max="5377" width="4.140625" style="468" bestFit="1" customWidth="1"/>
    <col min="5378" max="5378" width="10" style="468" bestFit="1" customWidth="1"/>
    <col min="5379" max="5379" width="48.5703125" style="468" bestFit="1" customWidth="1"/>
    <col min="5380" max="5380" width="4" style="468" bestFit="1" customWidth="1"/>
    <col min="5381" max="5381" width="8.28515625" style="468" bestFit="1" customWidth="1"/>
    <col min="5382" max="5382" width="10.42578125" style="468" bestFit="1" customWidth="1"/>
    <col min="5383" max="5383" width="11.5703125" style="468" bestFit="1" customWidth="1"/>
    <col min="5384" max="5384" width="9.7109375" style="468" bestFit="1" customWidth="1"/>
    <col min="5385" max="5385" width="10.85546875" style="468" bestFit="1" customWidth="1"/>
    <col min="5386" max="5393" width="0" style="468" hidden="1" customWidth="1"/>
    <col min="5394" max="5632" width="9.140625" style="468"/>
    <col min="5633" max="5633" width="4.140625" style="468" bestFit="1" customWidth="1"/>
    <col min="5634" max="5634" width="10" style="468" bestFit="1" customWidth="1"/>
    <col min="5635" max="5635" width="48.5703125" style="468" bestFit="1" customWidth="1"/>
    <col min="5636" max="5636" width="4" style="468" bestFit="1" customWidth="1"/>
    <col min="5637" max="5637" width="8.28515625" style="468" bestFit="1" customWidth="1"/>
    <col min="5638" max="5638" width="10.42578125" style="468" bestFit="1" customWidth="1"/>
    <col min="5639" max="5639" width="11.5703125" style="468" bestFit="1" customWidth="1"/>
    <col min="5640" max="5640" width="9.7109375" style="468" bestFit="1" customWidth="1"/>
    <col min="5641" max="5641" width="10.85546875" style="468" bestFit="1" customWidth="1"/>
    <col min="5642" max="5649" width="0" style="468" hidden="1" customWidth="1"/>
    <col min="5650" max="5888" width="9.140625" style="468"/>
    <col min="5889" max="5889" width="4.140625" style="468" bestFit="1" customWidth="1"/>
    <col min="5890" max="5890" width="10" style="468" bestFit="1" customWidth="1"/>
    <col min="5891" max="5891" width="48.5703125" style="468" bestFit="1" customWidth="1"/>
    <col min="5892" max="5892" width="4" style="468" bestFit="1" customWidth="1"/>
    <col min="5893" max="5893" width="8.28515625" style="468" bestFit="1" customWidth="1"/>
    <col min="5894" max="5894" width="10.42578125" style="468" bestFit="1" customWidth="1"/>
    <col min="5895" max="5895" width="11.5703125" style="468" bestFit="1" customWidth="1"/>
    <col min="5896" max="5896" width="9.7109375" style="468" bestFit="1" customWidth="1"/>
    <col min="5897" max="5897" width="10.85546875" style="468" bestFit="1" customWidth="1"/>
    <col min="5898" max="5905" width="0" style="468" hidden="1" customWidth="1"/>
    <col min="5906" max="6144" width="9.140625" style="468"/>
    <col min="6145" max="6145" width="4.140625" style="468" bestFit="1" customWidth="1"/>
    <col min="6146" max="6146" width="10" style="468" bestFit="1" customWidth="1"/>
    <col min="6147" max="6147" width="48.5703125" style="468" bestFit="1" customWidth="1"/>
    <col min="6148" max="6148" width="4" style="468" bestFit="1" customWidth="1"/>
    <col min="6149" max="6149" width="8.28515625" style="468" bestFit="1" customWidth="1"/>
    <col min="6150" max="6150" width="10.42578125" style="468" bestFit="1" customWidth="1"/>
    <col min="6151" max="6151" width="11.5703125" style="468" bestFit="1" customWidth="1"/>
    <col min="6152" max="6152" width="9.7109375" style="468" bestFit="1" customWidth="1"/>
    <col min="6153" max="6153" width="10.85546875" style="468" bestFit="1" customWidth="1"/>
    <col min="6154" max="6161" width="0" style="468" hidden="1" customWidth="1"/>
    <col min="6162" max="6400" width="9.140625" style="468"/>
    <col min="6401" max="6401" width="4.140625" style="468" bestFit="1" customWidth="1"/>
    <col min="6402" max="6402" width="10" style="468" bestFit="1" customWidth="1"/>
    <col min="6403" max="6403" width="48.5703125" style="468" bestFit="1" customWidth="1"/>
    <col min="6404" max="6404" width="4" style="468" bestFit="1" customWidth="1"/>
    <col min="6405" max="6405" width="8.28515625" style="468" bestFit="1" customWidth="1"/>
    <col min="6406" max="6406" width="10.42578125" style="468" bestFit="1" customWidth="1"/>
    <col min="6407" max="6407" width="11.5703125" style="468" bestFit="1" customWidth="1"/>
    <col min="6408" max="6408" width="9.7109375" style="468" bestFit="1" customWidth="1"/>
    <col min="6409" max="6409" width="10.85546875" style="468" bestFit="1" customWidth="1"/>
    <col min="6410" max="6417" width="0" style="468" hidden="1" customWidth="1"/>
    <col min="6418" max="6656" width="9.140625" style="468"/>
    <col min="6657" max="6657" width="4.140625" style="468" bestFit="1" customWidth="1"/>
    <col min="6658" max="6658" width="10" style="468" bestFit="1" customWidth="1"/>
    <col min="6659" max="6659" width="48.5703125" style="468" bestFit="1" customWidth="1"/>
    <col min="6660" max="6660" width="4" style="468" bestFit="1" customWidth="1"/>
    <col min="6661" max="6661" width="8.28515625" style="468" bestFit="1" customWidth="1"/>
    <col min="6662" max="6662" width="10.42578125" style="468" bestFit="1" customWidth="1"/>
    <col min="6663" max="6663" width="11.5703125" style="468" bestFit="1" customWidth="1"/>
    <col min="6664" max="6664" width="9.7109375" style="468" bestFit="1" customWidth="1"/>
    <col min="6665" max="6665" width="10.85546875" style="468" bestFit="1" customWidth="1"/>
    <col min="6666" max="6673" width="0" style="468" hidden="1" customWidth="1"/>
    <col min="6674" max="6912" width="9.140625" style="468"/>
    <col min="6913" max="6913" width="4.140625" style="468" bestFit="1" customWidth="1"/>
    <col min="6914" max="6914" width="10" style="468" bestFit="1" customWidth="1"/>
    <col min="6915" max="6915" width="48.5703125" style="468" bestFit="1" customWidth="1"/>
    <col min="6916" max="6916" width="4" style="468" bestFit="1" customWidth="1"/>
    <col min="6917" max="6917" width="8.28515625" style="468" bestFit="1" customWidth="1"/>
    <col min="6918" max="6918" width="10.42578125" style="468" bestFit="1" customWidth="1"/>
    <col min="6919" max="6919" width="11.5703125" style="468" bestFit="1" customWidth="1"/>
    <col min="6920" max="6920" width="9.7109375" style="468" bestFit="1" customWidth="1"/>
    <col min="6921" max="6921" width="10.85546875" style="468" bestFit="1" customWidth="1"/>
    <col min="6922" max="6929" width="0" style="468" hidden="1" customWidth="1"/>
    <col min="6930" max="7168" width="9.140625" style="468"/>
    <col min="7169" max="7169" width="4.140625" style="468" bestFit="1" customWidth="1"/>
    <col min="7170" max="7170" width="10" style="468" bestFit="1" customWidth="1"/>
    <col min="7171" max="7171" width="48.5703125" style="468" bestFit="1" customWidth="1"/>
    <col min="7172" max="7172" width="4" style="468" bestFit="1" customWidth="1"/>
    <col min="7173" max="7173" width="8.28515625" style="468" bestFit="1" customWidth="1"/>
    <col min="7174" max="7174" width="10.42578125" style="468" bestFit="1" customWidth="1"/>
    <col min="7175" max="7175" width="11.5703125" style="468" bestFit="1" customWidth="1"/>
    <col min="7176" max="7176" width="9.7109375" style="468" bestFit="1" customWidth="1"/>
    <col min="7177" max="7177" width="10.85546875" style="468" bestFit="1" customWidth="1"/>
    <col min="7178" max="7185" width="0" style="468" hidden="1" customWidth="1"/>
    <col min="7186" max="7424" width="9.140625" style="468"/>
    <col min="7425" max="7425" width="4.140625" style="468" bestFit="1" customWidth="1"/>
    <col min="7426" max="7426" width="10" style="468" bestFit="1" customWidth="1"/>
    <col min="7427" max="7427" width="48.5703125" style="468" bestFit="1" customWidth="1"/>
    <col min="7428" max="7428" width="4" style="468" bestFit="1" customWidth="1"/>
    <col min="7429" max="7429" width="8.28515625" style="468" bestFit="1" customWidth="1"/>
    <col min="7430" max="7430" width="10.42578125" style="468" bestFit="1" customWidth="1"/>
    <col min="7431" max="7431" width="11.5703125" style="468" bestFit="1" customWidth="1"/>
    <col min="7432" max="7432" width="9.7109375" style="468" bestFit="1" customWidth="1"/>
    <col min="7433" max="7433" width="10.85546875" style="468" bestFit="1" customWidth="1"/>
    <col min="7434" max="7441" width="0" style="468" hidden="1" customWidth="1"/>
    <col min="7442" max="7680" width="9.140625" style="468"/>
    <col min="7681" max="7681" width="4.140625" style="468" bestFit="1" customWidth="1"/>
    <col min="7682" max="7682" width="10" style="468" bestFit="1" customWidth="1"/>
    <col min="7683" max="7683" width="48.5703125" style="468" bestFit="1" customWidth="1"/>
    <col min="7684" max="7684" width="4" style="468" bestFit="1" customWidth="1"/>
    <col min="7685" max="7685" width="8.28515625" style="468" bestFit="1" customWidth="1"/>
    <col min="7686" max="7686" width="10.42578125" style="468" bestFit="1" customWidth="1"/>
    <col min="7687" max="7687" width="11.5703125" style="468" bestFit="1" customWidth="1"/>
    <col min="7688" max="7688" width="9.7109375" style="468" bestFit="1" customWidth="1"/>
    <col min="7689" max="7689" width="10.85546875" style="468" bestFit="1" customWidth="1"/>
    <col min="7690" max="7697" width="0" style="468" hidden="1" customWidth="1"/>
    <col min="7698" max="7936" width="9.140625" style="468"/>
    <col min="7937" max="7937" width="4.140625" style="468" bestFit="1" customWidth="1"/>
    <col min="7938" max="7938" width="10" style="468" bestFit="1" customWidth="1"/>
    <col min="7939" max="7939" width="48.5703125" style="468" bestFit="1" customWidth="1"/>
    <col min="7940" max="7940" width="4" style="468" bestFit="1" customWidth="1"/>
    <col min="7941" max="7941" width="8.28515625" style="468" bestFit="1" customWidth="1"/>
    <col min="7942" max="7942" width="10.42578125" style="468" bestFit="1" customWidth="1"/>
    <col min="7943" max="7943" width="11.5703125" style="468" bestFit="1" customWidth="1"/>
    <col min="7944" max="7944" width="9.7109375" style="468" bestFit="1" customWidth="1"/>
    <col min="7945" max="7945" width="10.85546875" style="468" bestFit="1" customWidth="1"/>
    <col min="7946" max="7953" width="0" style="468" hidden="1" customWidth="1"/>
    <col min="7954" max="8192" width="9.140625" style="468"/>
    <col min="8193" max="8193" width="4.140625" style="468" bestFit="1" customWidth="1"/>
    <col min="8194" max="8194" width="10" style="468" bestFit="1" customWidth="1"/>
    <col min="8195" max="8195" width="48.5703125" style="468" bestFit="1" customWidth="1"/>
    <col min="8196" max="8196" width="4" style="468" bestFit="1" customWidth="1"/>
    <col min="8197" max="8197" width="8.28515625" style="468" bestFit="1" customWidth="1"/>
    <col min="8198" max="8198" width="10.42578125" style="468" bestFit="1" customWidth="1"/>
    <col min="8199" max="8199" width="11.5703125" style="468" bestFit="1" customWidth="1"/>
    <col min="8200" max="8200" width="9.7109375" style="468" bestFit="1" customWidth="1"/>
    <col min="8201" max="8201" width="10.85546875" style="468" bestFit="1" customWidth="1"/>
    <col min="8202" max="8209" width="0" style="468" hidden="1" customWidth="1"/>
    <col min="8210" max="8448" width="9.140625" style="468"/>
    <col min="8449" max="8449" width="4.140625" style="468" bestFit="1" customWidth="1"/>
    <col min="8450" max="8450" width="10" style="468" bestFit="1" customWidth="1"/>
    <col min="8451" max="8451" width="48.5703125" style="468" bestFit="1" customWidth="1"/>
    <col min="8452" max="8452" width="4" style="468" bestFit="1" customWidth="1"/>
    <col min="8453" max="8453" width="8.28515625" style="468" bestFit="1" customWidth="1"/>
    <col min="8454" max="8454" width="10.42578125" style="468" bestFit="1" customWidth="1"/>
    <col min="8455" max="8455" width="11.5703125" style="468" bestFit="1" customWidth="1"/>
    <col min="8456" max="8456" width="9.7109375" style="468" bestFit="1" customWidth="1"/>
    <col min="8457" max="8457" width="10.85546875" style="468" bestFit="1" customWidth="1"/>
    <col min="8458" max="8465" width="0" style="468" hidden="1" customWidth="1"/>
    <col min="8466" max="8704" width="9.140625" style="468"/>
    <col min="8705" max="8705" width="4.140625" style="468" bestFit="1" customWidth="1"/>
    <col min="8706" max="8706" width="10" style="468" bestFit="1" customWidth="1"/>
    <col min="8707" max="8707" width="48.5703125" style="468" bestFit="1" customWidth="1"/>
    <col min="8708" max="8708" width="4" style="468" bestFit="1" customWidth="1"/>
    <col min="8709" max="8709" width="8.28515625" style="468" bestFit="1" customWidth="1"/>
    <col min="8710" max="8710" width="10.42578125" style="468" bestFit="1" customWidth="1"/>
    <col min="8711" max="8711" width="11.5703125" style="468" bestFit="1" customWidth="1"/>
    <col min="8712" max="8712" width="9.7109375" style="468" bestFit="1" customWidth="1"/>
    <col min="8713" max="8713" width="10.85546875" style="468" bestFit="1" customWidth="1"/>
    <col min="8714" max="8721" width="0" style="468" hidden="1" customWidth="1"/>
    <col min="8722" max="8960" width="9.140625" style="468"/>
    <col min="8961" max="8961" width="4.140625" style="468" bestFit="1" customWidth="1"/>
    <col min="8962" max="8962" width="10" style="468" bestFit="1" customWidth="1"/>
    <col min="8963" max="8963" width="48.5703125" style="468" bestFit="1" customWidth="1"/>
    <col min="8964" max="8964" width="4" style="468" bestFit="1" customWidth="1"/>
    <col min="8965" max="8965" width="8.28515625" style="468" bestFit="1" customWidth="1"/>
    <col min="8966" max="8966" width="10.42578125" style="468" bestFit="1" customWidth="1"/>
    <col min="8967" max="8967" width="11.5703125" style="468" bestFit="1" customWidth="1"/>
    <col min="8968" max="8968" width="9.7109375" style="468" bestFit="1" customWidth="1"/>
    <col min="8969" max="8969" width="10.85546875" style="468" bestFit="1" customWidth="1"/>
    <col min="8970" max="8977" width="0" style="468" hidden="1" customWidth="1"/>
    <col min="8978" max="9216" width="9.140625" style="468"/>
    <col min="9217" max="9217" width="4.140625" style="468" bestFit="1" customWidth="1"/>
    <col min="9218" max="9218" width="10" style="468" bestFit="1" customWidth="1"/>
    <col min="9219" max="9219" width="48.5703125" style="468" bestFit="1" customWidth="1"/>
    <col min="9220" max="9220" width="4" style="468" bestFit="1" customWidth="1"/>
    <col min="9221" max="9221" width="8.28515625" style="468" bestFit="1" customWidth="1"/>
    <col min="9222" max="9222" width="10.42578125" style="468" bestFit="1" customWidth="1"/>
    <col min="9223" max="9223" width="11.5703125" style="468" bestFit="1" customWidth="1"/>
    <col min="9224" max="9224" width="9.7109375" style="468" bestFit="1" customWidth="1"/>
    <col min="9225" max="9225" width="10.85546875" style="468" bestFit="1" customWidth="1"/>
    <col min="9226" max="9233" width="0" style="468" hidden="1" customWidth="1"/>
    <col min="9234" max="9472" width="9.140625" style="468"/>
    <col min="9473" max="9473" width="4.140625" style="468" bestFit="1" customWidth="1"/>
    <col min="9474" max="9474" width="10" style="468" bestFit="1" customWidth="1"/>
    <col min="9475" max="9475" width="48.5703125" style="468" bestFit="1" customWidth="1"/>
    <col min="9476" max="9476" width="4" style="468" bestFit="1" customWidth="1"/>
    <col min="9477" max="9477" width="8.28515625" style="468" bestFit="1" customWidth="1"/>
    <col min="9478" max="9478" width="10.42578125" style="468" bestFit="1" customWidth="1"/>
    <col min="9479" max="9479" width="11.5703125" style="468" bestFit="1" customWidth="1"/>
    <col min="9480" max="9480" width="9.7109375" style="468" bestFit="1" customWidth="1"/>
    <col min="9481" max="9481" width="10.85546875" style="468" bestFit="1" customWidth="1"/>
    <col min="9482" max="9489" width="0" style="468" hidden="1" customWidth="1"/>
    <col min="9490" max="9728" width="9.140625" style="468"/>
    <col min="9729" max="9729" width="4.140625" style="468" bestFit="1" customWidth="1"/>
    <col min="9730" max="9730" width="10" style="468" bestFit="1" customWidth="1"/>
    <col min="9731" max="9731" width="48.5703125" style="468" bestFit="1" customWidth="1"/>
    <col min="9732" max="9732" width="4" style="468" bestFit="1" customWidth="1"/>
    <col min="9733" max="9733" width="8.28515625" style="468" bestFit="1" customWidth="1"/>
    <col min="9734" max="9734" width="10.42578125" style="468" bestFit="1" customWidth="1"/>
    <col min="9735" max="9735" width="11.5703125" style="468" bestFit="1" customWidth="1"/>
    <col min="9736" max="9736" width="9.7109375" style="468" bestFit="1" customWidth="1"/>
    <col min="9737" max="9737" width="10.85546875" style="468" bestFit="1" customWidth="1"/>
    <col min="9738" max="9745" width="0" style="468" hidden="1" customWidth="1"/>
    <col min="9746" max="9984" width="9.140625" style="468"/>
    <col min="9985" max="9985" width="4.140625" style="468" bestFit="1" customWidth="1"/>
    <col min="9986" max="9986" width="10" style="468" bestFit="1" customWidth="1"/>
    <col min="9987" max="9987" width="48.5703125" style="468" bestFit="1" customWidth="1"/>
    <col min="9988" max="9988" width="4" style="468" bestFit="1" customWidth="1"/>
    <col min="9989" max="9989" width="8.28515625" style="468" bestFit="1" customWidth="1"/>
    <col min="9990" max="9990" width="10.42578125" style="468" bestFit="1" customWidth="1"/>
    <col min="9991" max="9991" width="11.5703125" style="468" bestFit="1" customWidth="1"/>
    <col min="9992" max="9992" width="9.7109375" style="468" bestFit="1" customWidth="1"/>
    <col min="9993" max="9993" width="10.85546875" style="468" bestFit="1" customWidth="1"/>
    <col min="9994" max="10001" width="0" style="468" hidden="1" customWidth="1"/>
    <col min="10002" max="10240" width="9.140625" style="468"/>
    <col min="10241" max="10241" width="4.140625" style="468" bestFit="1" customWidth="1"/>
    <col min="10242" max="10242" width="10" style="468" bestFit="1" customWidth="1"/>
    <col min="10243" max="10243" width="48.5703125" style="468" bestFit="1" customWidth="1"/>
    <col min="10244" max="10244" width="4" style="468" bestFit="1" customWidth="1"/>
    <col min="10245" max="10245" width="8.28515625" style="468" bestFit="1" customWidth="1"/>
    <col min="10246" max="10246" width="10.42578125" style="468" bestFit="1" customWidth="1"/>
    <col min="10247" max="10247" width="11.5703125" style="468" bestFit="1" customWidth="1"/>
    <col min="10248" max="10248" width="9.7109375" style="468" bestFit="1" customWidth="1"/>
    <col min="10249" max="10249" width="10.85546875" style="468" bestFit="1" customWidth="1"/>
    <col min="10250" max="10257" width="0" style="468" hidden="1" customWidth="1"/>
    <col min="10258" max="10496" width="9.140625" style="468"/>
    <col min="10497" max="10497" width="4.140625" style="468" bestFit="1" customWidth="1"/>
    <col min="10498" max="10498" width="10" style="468" bestFit="1" customWidth="1"/>
    <col min="10499" max="10499" width="48.5703125" style="468" bestFit="1" customWidth="1"/>
    <col min="10500" max="10500" width="4" style="468" bestFit="1" customWidth="1"/>
    <col min="10501" max="10501" width="8.28515625" style="468" bestFit="1" customWidth="1"/>
    <col min="10502" max="10502" width="10.42578125" style="468" bestFit="1" customWidth="1"/>
    <col min="10503" max="10503" width="11.5703125" style="468" bestFit="1" customWidth="1"/>
    <col min="10504" max="10504" width="9.7109375" style="468" bestFit="1" customWidth="1"/>
    <col min="10505" max="10505" width="10.85546875" style="468" bestFit="1" customWidth="1"/>
    <col min="10506" max="10513" width="0" style="468" hidden="1" customWidth="1"/>
    <col min="10514" max="10752" width="9.140625" style="468"/>
    <col min="10753" max="10753" width="4.140625" style="468" bestFit="1" customWidth="1"/>
    <col min="10754" max="10754" width="10" style="468" bestFit="1" customWidth="1"/>
    <col min="10755" max="10755" width="48.5703125" style="468" bestFit="1" customWidth="1"/>
    <col min="10756" max="10756" width="4" style="468" bestFit="1" customWidth="1"/>
    <col min="10757" max="10757" width="8.28515625" style="468" bestFit="1" customWidth="1"/>
    <col min="10758" max="10758" width="10.42578125" style="468" bestFit="1" customWidth="1"/>
    <col min="10759" max="10759" width="11.5703125" style="468" bestFit="1" customWidth="1"/>
    <col min="10760" max="10760" width="9.7109375" style="468" bestFit="1" customWidth="1"/>
    <col min="10761" max="10761" width="10.85546875" style="468" bestFit="1" customWidth="1"/>
    <col min="10762" max="10769" width="0" style="468" hidden="1" customWidth="1"/>
    <col min="10770" max="11008" width="9.140625" style="468"/>
    <col min="11009" max="11009" width="4.140625" style="468" bestFit="1" customWidth="1"/>
    <col min="11010" max="11010" width="10" style="468" bestFit="1" customWidth="1"/>
    <col min="11011" max="11011" width="48.5703125" style="468" bestFit="1" customWidth="1"/>
    <col min="11012" max="11012" width="4" style="468" bestFit="1" customWidth="1"/>
    <col min="11013" max="11013" width="8.28515625" style="468" bestFit="1" customWidth="1"/>
    <col min="11014" max="11014" width="10.42578125" style="468" bestFit="1" customWidth="1"/>
    <col min="11015" max="11015" width="11.5703125" style="468" bestFit="1" customWidth="1"/>
    <col min="11016" max="11016" width="9.7109375" style="468" bestFit="1" customWidth="1"/>
    <col min="11017" max="11017" width="10.85546875" style="468" bestFit="1" customWidth="1"/>
    <col min="11018" max="11025" width="0" style="468" hidden="1" customWidth="1"/>
    <col min="11026" max="11264" width="9.140625" style="468"/>
    <col min="11265" max="11265" width="4.140625" style="468" bestFit="1" customWidth="1"/>
    <col min="11266" max="11266" width="10" style="468" bestFit="1" customWidth="1"/>
    <col min="11267" max="11267" width="48.5703125" style="468" bestFit="1" customWidth="1"/>
    <col min="11268" max="11268" width="4" style="468" bestFit="1" customWidth="1"/>
    <col min="11269" max="11269" width="8.28515625" style="468" bestFit="1" customWidth="1"/>
    <col min="11270" max="11270" width="10.42578125" style="468" bestFit="1" customWidth="1"/>
    <col min="11271" max="11271" width="11.5703125" style="468" bestFit="1" customWidth="1"/>
    <col min="11272" max="11272" width="9.7109375" style="468" bestFit="1" customWidth="1"/>
    <col min="11273" max="11273" width="10.85546875" style="468" bestFit="1" customWidth="1"/>
    <col min="11274" max="11281" width="0" style="468" hidden="1" customWidth="1"/>
    <col min="11282" max="11520" width="9.140625" style="468"/>
    <col min="11521" max="11521" width="4.140625" style="468" bestFit="1" customWidth="1"/>
    <col min="11522" max="11522" width="10" style="468" bestFit="1" customWidth="1"/>
    <col min="11523" max="11523" width="48.5703125" style="468" bestFit="1" customWidth="1"/>
    <col min="11524" max="11524" width="4" style="468" bestFit="1" customWidth="1"/>
    <col min="11525" max="11525" width="8.28515625" style="468" bestFit="1" customWidth="1"/>
    <col min="11526" max="11526" width="10.42578125" style="468" bestFit="1" customWidth="1"/>
    <col min="11527" max="11527" width="11.5703125" style="468" bestFit="1" customWidth="1"/>
    <col min="11528" max="11528" width="9.7109375" style="468" bestFit="1" customWidth="1"/>
    <col min="11529" max="11529" width="10.85546875" style="468" bestFit="1" customWidth="1"/>
    <col min="11530" max="11537" width="0" style="468" hidden="1" customWidth="1"/>
    <col min="11538" max="11776" width="9.140625" style="468"/>
    <col min="11777" max="11777" width="4.140625" style="468" bestFit="1" customWidth="1"/>
    <col min="11778" max="11778" width="10" style="468" bestFit="1" customWidth="1"/>
    <col min="11779" max="11779" width="48.5703125" style="468" bestFit="1" customWidth="1"/>
    <col min="11780" max="11780" width="4" style="468" bestFit="1" customWidth="1"/>
    <col min="11781" max="11781" width="8.28515625" style="468" bestFit="1" customWidth="1"/>
    <col min="11782" max="11782" width="10.42578125" style="468" bestFit="1" customWidth="1"/>
    <col min="11783" max="11783" width="11.5703125" style="468" bestFit="1" customWidth="1"/>
    <col min="11784" max="11784" width="9.7109375" style="468" bestFit="1" customWidth="1"/>
    <col min="11785" max="11785" width="10.85546875" style="468" bestFit="1" customWidth="1"/>
    <col min="11786" max="11793" width="0" style="468" hidden="1" customWidth="1"/>
    <col min="11794" max="12032" width="9.140625" style="468"/>
    <col min="12033" max="12033" width="4.140625" style="468" bestFit="1" customWidth="1"/>
    <col min="12034" max="12034" width="10" style="468" bestFit="1" customWidth="1"/>
    <col min="12035" max="12035" width="48.5703125" style="468" bestFit="1" customWidth="1"/>
    <col min="12036" max="12036" width="4" style="468" bestFit="1" customWidth="1"/>
    <col min="12037" max="12037" width="8.28515625" style="468" bestFit="1" customWidth="1"/>
    <col min="12038" max="12038" width="10.42578125" style="468" bestFit="1" customWidth="1"/>
    <col min="12039" max="12039" width="11.5703125" style="468" bestFit="1" customWidth="1"/>
    <col min="12040" max="12040" width="9.7109375" style="468" bestFit="1" customWidth="1"/>
    <col min="12041" max="12041" width="10.85546875" style="468" bestFit="1" customWidth="1"/>
    <col min="12042" max="12049" width="0" style="468" hidden="1" customWidth="1"/>
    <col min="12050" max="12288" width="9.140625" style="468"/>
    <col min="12289" max="12289" width="4.140625" style="468" bestFit="1" customWidth="1"/>
    <col min="12290" max="12290" width="10" style="468" bestFit="1" customWidth="1"/>
    <col min="12291" max="12291" width="48.5703125" style="468" bestFit="1" customWidth="1"/>
    <col min="12292" max="12292" width="4" style="468" bestFit="1" customWidth="1"/>
    <col min="12293" max="12293" width="8.28515625" style="468" bestFit="1" customWidth="1"/>
    <col min="12294" max="12294" width="10.42578125" style="468" bestFit="1" customWidth="1"/>
    <col min="12295" max="12295" width="11.5703125" style="468" bestFit="1" customWidth="1"/>
    <col min="12296" max="12296" width="9.7109375" style="468" bestFit="1" customWidth="1"/>
    <col min="12297" max="12297" width="10.85546875" style="468" bestFit="1" customWidth="1"/>
    <col min="12298" max="12305" width="0" style="468" hidden="1" customWidth="1"/>
    <col min="12306" max="12544" width="9.140625" style="468"/>
    <col min="12545" max="12545" width="4.140625" style="468" bestFit="1" customWidth="1"/>
    <col min="12546" max="12546" width="10" style="468" bestFit="1" customWidth="1"/>
    <col min="12547" max="12547" width="48.5703125" style="468" bestFit="1" customWidth="1"/>
    <col min="12548" max="12548" width="4" style="468" bestFit="1" customWidth="1"/>
    <col min="12549" max="12549" width="8.28515625" style="468" bestFit="1" customWidth="1"/>
    <col min="12550" max="12550" width="10.42578125" style="468" bestFit="1" customWidth="1"/>
    <col min="12551" max="12551" width="11.5703125" style="468" bestFit="1" customWidth="1"/>
    <col min="12552" max="12552" width="9.7109375" style="468" bestFit="1" customWidth="1"/>
    <col min="12553" max="12553" width="10.85546875" style="468" bestFit="1" customWidth="1"/>
    <col min="12554" max="12561" width="0" style="468" hidden="1" customWidth="1"/>
    <col min="12562" max="12800" width="9.140625" style="468"/>
    <col min="12801" max="12801" width="4.140625" style="468" bestFit="1" customWidth="1"/>
    <col min="12802" max="12802" width="10" style="468" bestFit="1" customWidth="1"/>
    <col min="12803" max="12803" width="48.5703125" style="468" bestFit="1" customWidth="1"/>
    <col min="12804" max="12804" width="4" style="468" bestFit="1" customWidth="1"/>
    <col min="12805" max="12805" width="8.28515625" style="468" bestFit="1" customWidth="1"/>
    <col min="12806" max="12806" width="10.42578125" style="468" bestFit="1" customWidth="1"/>
    <col min="12807" max="12807" width="11.5703125" style="468" bestFit="1" customWidth="1"/>
    <col min="12808" max="12808" width="9.7109375" style="468" bestFit="1" customWidth="1"/>
    <col min="12809" max="12809" width="10.85546875" style="468" bestFit="1" customWidth="1"/>
    <col min="12810" max="12817" width="0" style="468" hidden="1" customWidth="1"/>
    <col min="12818" max="13056" width="9.140625" style="468"/>
    <col min="13057" max="13057" width="4.140625" style="468" bestFit="1" customWidth="1"/>
    <col min="13058" max="13058" width="10" style="468" bestFit="1" customWidth="1"/>
    <col min="13059" max="13059" width="48.5703125" style="468" bestFit="1" customWidth="1"/>
    <col min="13060" max="13060" width="4" style="468" bestFit="1" customWidth="1"/>
    <col min="13061" max="13061" width="8.28515625" style="468" bestFit="1" customWidth="1"/>
    <col min="13062" max="13062" width="10.42578125" style="468" bestFit="1" customWidth="1"/>
    <col min="13063" max="13063" width="11.5703125" style="468" bestFit="1" customWidth="1"/>
    <col min="13064" max="13064" width="9.7109375" style="468" bestFit="1" customWidth="1"/>
    <col min="13065" max="13065" width="10.85546875" style="468" bestFit="1" customWidth="1"/>
    <col min="13066" max="13073" width="0" style="468" hidden="1" customWidth="1"/>
    <col min="13074" max="13312" width="9.140625" style="468"/>
    <col min="13313" max="13313" width="4.140625" style="468" bestFit="1" customWidth="1"/>
    <col min="13314" max="13314" width="10" style="468" bestFit="1" customWidth="1"/>
    <col min="13315" max="13315" width="48.5703125" style="468" bestFit="1" customWidth="1"/>
    <col min="13316" max="13316" width="4" style="468" bestFit="1" customWidth="1"/>
    <col min="13317" max="13317" width="8.28515625" style="468" bestFit="1" customWidth="1"/>
    <col min="13318" max="13318" width="10.42578125" style="468" bestFit="1" customWidth="1"/>
    <col min="13319" max="13319" width="11.5703125" style="468" bestFit="1" customWidth="1"/>
    <col min="13320" max="13320" width="9.7109375" style="468" bestFit="1" customWidth="1"/>
    <col min="13321" max="13321" width="10.85546875" style="468" bestFit="1" customWidth="1"/>
    <col min="13322" max="13329" width="0" style="468" hidden="1" customWidth="1"/>
    <col min="13330" max="13568" width="9.140625" style="468"/>
    <col min="13569" max="13569" width="4.140625" style="468" bestFit="1" customWidth="1"/>
    <col min="13570" max="13570" width="10" style="468" bestFit="1" customWidth="1"/>
    <col min="13571" max="13571" width="48.5703125" style="468" bestFit="1" customWidth="1"/>
    <col min="13572" max="13572" width="4" style="468" bestFit="1" customWidth="1"/>
    <col min="13573" max="13573" width="8.28515625" style="468" bestFit="1" customWidth="1"/>
    <col min="13574" max="13574" width="10.42578125" style="468" bestFit="1" customWidth="1"/>
    <col min="13575" max="13575" width="11.5703125" style="468" bestFit="1" customWidth="1"/>
    <col min="13576" max="13576" width="9.7109375" style="468" bestFit="1" customWidth="1"/>
    <col min="13577" max="13577" width="10.85546875" style="468" bestFit="1" customWidth="1"/>
    <col min="13578" max="13585" width="0" style="468" hidden="1" customWidth="1"/>
    <col min="13586" max="13824" width="9.140625" style="468"/>
    <col min="13825" max="13825" width="4.140625" style="468" bestFit="1" customWidth="1"/>
    <col min="13826" max="13826" width="10" style="468" bestFit="1" customWidth="1"/>
    <col min="13827" max="13827" width="48.5703125" style="468" bestFit="1" customWidth="1"/>
    <col min="13828" max="13828" width="4" style="468" bestFit="1" customWidth="1"/>
    <col min="13829" max="13829" width="8.28515625" style="468" bestFit="1" customWidth="1"/>
    <col min="13830" max="13830" width="10.42578125" style="468" bestFit="1" customWidth="1"/>
    <col min="13831" max="13831" width="11.5703125" style="468" bestFit="1" customWidth="1"/>
    <col min="13832" max="13832" width="9.7109375" style="468" bestFit="1" customWidth="1"/>
    <col min="13833" max="13833" width="10.85546875" style="468" bestFit="1" customWidth="1"/>
    <col min="13834" max="13841" width="0" style="468" hidden="1" customWidth="1"/>
    <col min="13842" max="14080" width="9.140625" style="468"/>
    <col min="14081" max="14081" width="4.140625" style="468" bestFit="1" customWidth="1"/>
    <col min="14082" max="14082" width="10" style="468" bestFit="1" customWidth="1"/>
    <col min="14083" max="14083" width="48.5703125" style="468" bestFit="1" customWidth="1"/>
    <col min="14084" max="14084" width="4" style="468" bestFit="1" customWidth="1"/>
    <col min="14085" max="14085" width="8.28515625" style="468" bestFit="1" customWidth="1"/>
    <col min="14086" max="14086" width="10.42578125" style="468" bestFit="1" customWidth="1"/>
    <col min="14087" max="14087" width="11.5703125" style="468" bestFit="1" customWidth="1"/>
    <col min="14088" max="14088" width="9.7109375" style="468" bestFit="1" customWidth="1"/>
    <col min="14089" max="14089" width="10.85546875" style="468" bestFit="1" customWidth="1"/>
    <col min="14090" max="14097" width="0" style="468" hidden="1" customWidth="1"/>
    <col min="14098" max="14336" width="9.140625" style="468"/>
    <col min="14337" max="14337" width="4.140625" style="468" bestFit="1" customWidth="1"/>
    <col min="14338" max="14338" width="10" style="468" bestFit="1" customWidth="1"/>
    <col min="14339" max="14339" width="48.5703125" style="468" bestFit="1" customWidth="1"/>
    <col min="14340" max="14340" width="4" style="468" bestFit="1" customWidth="1"/>
    <col min="14341" max="14341" width="8.28515625" style="468" bestFit="1" customWidth="1"/>
    <col min="14342" max="14342" width="10.42578125" style="468" bestFit="1" customWidth="1"/>
    <col min="14343" max="14343" width="11.5703125" style="468" bestFit="1" customWidth="1"/>
    <col min="14344" max="14344" width="9.7109375" style="468" bestFit="1" customWidth="1"/>
    <col min="14345" max="14345" width="10.85546875" style="468" bestFit="1" customWidth="1"/>
    <col min="14346" max="14353" width="0" style="468" hidden="1" customWidth="1"/>
    <col min="14354" max="14592" width="9.140625" style="468"/>
    <col min="14593" max="14593" width="4.140625" style="468" bestFit="1" customWidth="1"/>
    <col min="14594" max="14594" width="10" style="468" bestFit="1" customWidth="1"/>
    <col min="14595" max="14595" width="48.5703125" style="468" bestFit="1" customWidth="1"/>
    <col min="14596" max="14596" width="4" style="468" bestFit="1" customWidth="1"/>
    <col min="14597" max="14597" width="8.28515625" style="468" bestFit="1" customWidth="1"/>
    <col min="14598" max="14598" width="10.42578125" style="468" bestFit="1" customWidth="1"/>
    <col min="14599" max="14599" width="11.5703125" style="468" bestFit="1" customWidth="1"/>
    <col min="14600" max="14600" width="9.7109375" style="468" bestFit="1" customWidth="1"/>
    <col min="14601" max="14601" width="10.85546875" style="468" bestFit="1" customWidth="1"/>
    <col min="14602" max="14609" width="0" style="468" hidden="1" customWidth="1"/>
    <col min="14610" max="14848" width="9.140625" style="468"/>
    <col min="14849" max="14849" width="4.140625" style="468" bestFit="1" customWidth="1"/>
    <col min="14850" max="14850" width="10" style="468" bestFit="1" customWidth="1"/>
    <col min="14851" max="14851" width="48.5703125" style="468" bestFit="1" customWidth="1"/>
    <col min="14852" max="14852" width="4" style="468" bestFit="1" customWidth="1"/>
    <col min="14853" max="14853" width="8.28515625" style="468" bestFit="1" customWidth="1"/>
    <col min="14854" max="14854" width="10.42578125" style="468" bestFit="1" customWidth="1"/>
    <col min="14855" max="14855" width="11.5703125" style="468" bestFit="1" customWidth="1"/>
    <col min="14856" max="14856" width="9.7109375" style="468" bestFit="1" customWidth="1"/>
    <col min="14857" max="14857" width="10.85546875" style="468" bestFit="1" customWidth="1"/>
    <col min="14858" max="14865" width="0" style="468" hidden="1" customWidth="1"/>
    <col min="14866" max="15104" width="9.140625" style="468"/>
    <col min="15105" max="15105" width="4.140625" style="468" bestFit="1" customWidth="1"/>
    <col min="15106" max="15106" width="10" style="468" bestFit="1" customWidth="1"/>
    <col min="15107" max="15107" width="48.5703125" style="468" bestFit="1" customWidth="1"/>
    <col min="15108" max="15108" width="4" style="468" bestFit="1" customWidth="1"/>
    <col min="15109" max="15109" width="8.28515625" style="468" bestFit="1" customWidth="1"/>
    <col min="15110" max="15110" width="10.42578125" style="468" bestFit="1" customWidth="1"/>
    <col min="15111" max="15111" width="11.5703125" style="468" bestFit="1" customWidth="1"/>
    <col min="15112" max="15112" width="9.7109375" style="468" bestFit="1" customWidth="1"/>
    <col min="15113" max="15113" width="10.85546875" style="468" bestFit="1" customWidth="1"/>
    <col min="15114" max="15121" width="0" style="468" hidden="1" customWidth="1"/>
    <col min="15122" max="15360" width="9.140625" style="468"/>
    <col min="15361" max="15361" width="4.140625" style="468" bestFit="1" customWidth="1"/>
    <col min="15362" max="15362" width="10" style="468" bestFit="1" customWidth="1"/>
    <col min="15363" max="15363" width="48.5703125" style="468" bestFit="1" customWidth="1"/>
    <col min="15364" max="15364" width="4" style="468" bestFit="1" customWidth="1"/>
    <col min="15365" max="15365" width="8.28515625" style="468" bestFit="1" customWidth="1"/>
    <col min="15366" max="15366" width="10.42578125" style="468" bestFit="1" customWidth="1"/>
    <col min="15367" max="15367" width="11.5703125" style="468" bestFit="1" customWidth="1"/>
    <col min="15368" max="15368" width="9.7109375" style="468" bestFit="1" customWidth="1"/>
    <col min="15369" max="15369" width="10.85546875" style="468" bestFit="1" customWidth="1"/>
    <col min="15370" max="15377" width="0" style="468" hidden="1" customWidth="1"/>
    <col min="15378" max="15616" width="9.140625" style="468"/>
    <col min="15617" max="15617" width="4.140625" style="468" bestFit="1" customWidth="1"/>
    <col min="15618" max="15618" width="10" style="468" bestFit="1" customWidth="1"/>
    <col min="15619" max="15619" width="48.5703125" style="468" bestFit="1" customWidth="1"/>
    <col min="15620" max="15620" width="4" style="468" bestFit="1" customWidth="1"/>
    <col min="15621" max="15621" width="8.28515625" style="468" bestFit="1" customWidth="1"/>
    <col min="15622" max="15622" width="10.42578125" style="468" bestFit="1" customWidth="1"/>
    <col min="15623" max="15623" width="11.5703125" style="468" bestFit="1" customWidth="1"/>
    <col min="15624" max="15624" width="9.7109375" style="468" bestFit="1" customWidth="1"/>
    <col min="15625" max="15625" width="10.85546875" style="468" bestFit="1" customWidth="1"/>
    <col min="15626" max="15633" width="0" style="468" hidden="1" customWidth="1"/>
    <col min="15634" max="15872" width="9.140625" style="468"/>
    <col min="15873" max="15873" width="4.140625" style="468" bestFit="1" customWidth="1"/>
    <col min="15874" max="15874" width="10" style="468" bestFit="1" customWidth="1"/>
    <col min="15875" max="15875" width="48.5703125" style="468" bestFit="1" customWidth="1"/>
    <col min="15876" max="15876" width="4" style="468" bestFit="1" customWidth="1"/>
    <col min="15877" max="15877" width="8.28515625" style="468" bestFit="1" customWidth="1"/>
    <col min="15878" max="15878" width="10.42578125" style="468" bestFit="1" customWidth="1"/>
    <col min="15879" max="15879" width="11.5703125" style="468" bestFit="1" customWidth="1"/>
    <col min="15880" max="15880" width="9.7109375" style="468" bestFit="1" customWidth="1"/>
    <col min="15881" max="15881" width="10.85546875" style="468" bestFit="1" customWidth="1"/>
    <col min="15882" max="15889" width="0" style="468" hidden="1" customWidth="1"/>
    <col min="15890" max="16128" width="9.140625" style="468"/>
    <col min="16129" max="16129" width="4.140625" style="468" bestFit="1" customWidth="1"/>
    <col min="16130" max="16130" width="10" style="468" bestFit="1" customWidth="1"/>
    <col min="16131" max="16131" width="48.5703125" style="468" bestFit="1" customWidth="1"/>
    <col min="16132" max="16132" width="4" style="468" bestFit="1" customWidth="1"/>
    <col min="16133" max="16133" width="8.28515625" style="468" bestFit="1" customWidth="1"/>
    <col min="16134" max="16134" width="10.42578125" style="468" bestFit="1" customWidth="1"/>
    <col min="16135" max="16135" width="11.5703125" style="468" bestFit="1" customWidth="1"/>
    <col min="16136" max="16136" width="9.7109375" style="468" bestFit="1" customWidth="1"/>
    <col min="16137" max="16137" width="10.85546875" style="468" bestFit="1" customWidth="1"/>
    <col min="16138" max="16145" width="0" style="468" hidden="1" customWidth="1"/>
    <col min="16146" max="16384" width="9.140625" style="468"/>
  </cols>
  <sheetData>
    <row r="3" spans="1:17" ht="15.75" x14ac:dyDescent="0.25">
      <c r="A3" s="465"/>
      <c r="B3" s="466" t="s">
        <v>1197</v>
      </c>
      <c r="C3" s="465"/>
      <c r="D3" s="465"/>
      <c r="E3" s="465"/>
      <c r="F3" s="465"/>
      <c r="G3" s="465"/>
      <c r="H3" s="465"/>
      <c r="I3" s="465"/>
      <c r="J3" s="467"/>
    </row>
    <row r="4" spans="1:17" ht="15.75" x14ac:dyDescent="0.25">
      <c r="A4" s="465"/>
      <c r="B4" s="466" t="s">
        <v>1463</v>
      </c>
      <c r="C4" s="465"/>
      <c r="D4" s="465"/>
      <c r="E4" s="465"/>
      <c r="F4" s="465"/>
      <c r="G4" s="465"/>
      <c r="H4" s="465"/>
      <c r="I4" s="465"/>
      <c r="J4" s="467"/>
    </row>
    <row r="5" spans="1:17" ht="15.75" x14ac:dyDescent="0.25">
      <c r="A5" s="465"/>
      <c r="B5" s="466" t="s">
        <v>1199</v>
      </c>
      <c r="C5" s="465"/>
      <c r="D5" s="465"/>
      <c r="E5" s="465"/>
      <c r="F5" s="465"/>
      <c r="G5" s="465"/>
      <c r="H5" s="465"/>
      <c r="I5" s="465"/>
      <c r="J5" s="467"/>
    </row>
    <row r="6" spans="1:17" ht="15.75" x14ac:dyDescent="0.25">
      <c r="A6" s="465"/>
      <c r="B6" s="466"/>
      <c r="C6" s="465"/>
      <c r="D6" s="465"/>
      <c r="E6" s="465"/>
      <c r="F6" s="465"/>
      <c r="G6" s="465"/>
      <c r="H6" s="465"/>
      <c r="I6" s="465"/>
      <c r="J6" s="467"/>
    </row>
    <row r="7" spans="1:17" s="472" customFormat="1" ht="33.950000000000003" customHeight="1" thickBot="1" x14ac:dyDescent="0.25">
      <c r="A7" s="470" t="s">
        <v>1200</v>
      </c>
      <c r="B7" s="470"/>
      <c r="C7" s="470"/>
      <c r="D7" s="470"/>
      <c r="E7" s="470"/>
      <c r="F7" s="470"/>
      <c r="G7" s="470"/>
      <c r="H7" s="470"/>
      <c r="I7" s="470"/>
      <c r="J7" s="471"/>
      <c r="N7" s="473"/>
      <c r="O7" s="473"/>
      <c r="P7" s="473"/>
      <c r="Q7" s="473"/>
    </row>
    <row r="8" spans="1:17" ht="15.75" thickBot="1" x14ac:dyDescent="0.3">
      <c r="A8" s="474" t="s">
        <v>1201</v>
      </c>
      <c r="B8" s="475" t="s">
        <v>1202</v>
      </c>
      <c r="C8" s="476" t="s">
        <v>1203</v>
      </c>
      <c r="D8" s="476" t="s">
        <v>1204</v>
      </c>
      <c r="E8" s="477" t="s">
        <v>1205</v>
      </c>
      <c r="F8" s="477" t="s">
        <v>1206</v>
      </c>
      <c r="G8" s="478" t="s">
        <v>1207</v>
      </c>
      <c r="H8" s="479" t="s">
        <v>1208</v>
      </c>
      <c r="I8" s="480" t="s">
        <v>1209</v>
      </c>
      <c r="J8" s="481" t="s">
        <v>144</v>
      </c>
      <c r="K8" s="468" t="s">
        <v>1210</v>
      </c>
      <c r="L8" s="468" t="s">
        <v>1211</v>
      </c>
      <c r="M8" s="468" t="s">
        <v>1212</v>
      </c>
      <c r="N8" s="469" t="s">
        <v>1213</v>
      </c>
      <c r="O8" s="469" t="s">
        <v>1214</v>
      </c>
      <c r="P8" s="469" t="s">
        <v>1215</v>
      </c>
      <c r="Q8" s="469" t="s">
        <v>1216</v>
      </c>
    </row>
    <row r="9" spans="1:17" s="550" customFormat="1" ht="20.100000000000001" customHeight="1" x14ac:dyDescent="0.25">
      <c r="A9" s="482" t="s">
        <v>1217</v>
      </c>
      <c r="B9" s="615"/>
      <c r="E9" s="551"/>
      <c r="F9" s="551"/>
      <c r="G9" s="616"/>
      <c r="H9" s="617" t="s">
        <v>1218</v>
      </c>
      <c r="I9" s="618" t="s">
        <v>1219</v>
      </c>
      <c r="J9" s="619"/>
      <c r="N9" s="620"/>
      <c r="O9" s="620"/>
      <c r="P9" s="620"/>
      <c r="Q9" s="620"/>
    </row>
    <row r="10" spans="1:17" x14ac:dyDescent="0.25">
      <c r="A10" s="489">
        <v>1</v>
      </c>
      <c r="B10" s="490">
        <v>530411</v>
      </c>
      <c r="C10" s="498" t="s">
        <v>1464</v>
      </c>
      <c r="D10" s="498" t="s">
        <v>1133</v>
      </c>
      <c r="E10" s="493">
        <v>5</v>
      </c>
      <c r="F10" s="621"/>
      <c r="G10" s="494">
        <f t="shared" ref="G10:G16" si="0">E10*F10</f>
        <v>0</v>
      </c>
      <c r="H10" s="622"/>
      <c r="I10" s="496">
        <f t="shared" ref="I10:I16" si="1">E10*H10</f>
        <v>0</v>
      </c>
      <c r="J10" s="499" t="s">
        <v>1236</v>
      </c>
      <c r="K10" s="468" t="s">
        <v>1222</v>
      </c>
      <c r="M10" s="500" t="s">
        <v>1223</v>
      </c>
      <c r="P10" s="469">
        <f>E10*F10</f>
        <v>0</v>
      </c>
      <c r="Q10" s="469">
        <f>E10*H10</f>
        <v>0</v>
      </c>
    </row>
    <row r="11" spans="1:17" x14ac:dyDescent="0.25">
      <c r="A11" s="489"/>
      <c r="B11" s="490"/>
      <c r="C11" s="498" t="s">
        <v>1465</v>
      </c>
      <c r="D11" s="492"/>
      <c r="E11" s="493"/>
      <c r="F11" s="493"/>
      <c r="G11" s="494">
        <f t="shared" si="0"/>
        <v>0</v>
      </c>
      <c r="H11" s="495"/>
      <c r="I11" s="496">
        <f t="shared" si="1"/>
        <v>0</v>
      </c>
      <c r="J11" s="497"/>
      <c r="K11" s="468" t="s">
        <v>1225</v>
      </c>
      <c r="M11" s="500" t="s">
        <v>1223</v>
      </c>
    </row>
    <row r="12" spans="1:17" x14ac:dyDescent="0.25">
      <c r="A12" s="489">
        <v>2</v>
      </c>
      <c r="B12" s="490">
        <v>530412</v>
      </c>
      <c r="C12" s="498" t="s">
        <v>1466</v>
      </c>
      <c r="D12" s="498" t="s">
        <v>1133</v>
      </c>
      <c r="E12" s="493">
        <v>2</v>
      </c>
      <c r="F12" s="621"/>
      <c r="G12" s="494">
        <f t="shared" si="0"/>
        <v>0</v>
      </c>
      <c r="H12" s="622"/>
      <c r="I12" s="496">
        <f t="shared" si="1"/>
        <v>0</v>
      </c>
      <c r="J12" s="499" t="s">
        <v>1236</v>
      </c>
      <c r="K12" s="468" t="s">
        <v>1222</v>
      </c>
      <c r="M12" s="500" t="s">
        <v>1223</v>
      </c>
      <c r="P12" s="469">
        <f>E12*F12</f>
        <v>0</v>
      </c>
      <c r="Q12" s="469">
        <f>E12*H12</f>
        <v>0</v>
      </c>
    </row>
    <row r="13" spans="1:17" x14ac:dyDescent="0.25">
      <c r="A13" s="489"/>
      <c r="B13" s="490"/>
      <c r="C13" s="498" t="s">
        <v>1465</v>
      </c>
      <c r="D13" s="492"/>
      <c r="E13" s="493"/>
      <c r="F13" s="493"/>
      <c r="G13" s="494">
        <f t="shared" si="0"/>
        <v>0</v>
      </c>
      <c r="H13" s="495"/>
      <c r="I13" s="496">
        <f t="shared" si="1"/>
        <v>0</v>
      </c>
      <c r="J13" s="497"/>
      <c r="K13" s="468" t="s">
        <v>1225</v>
      </c>
      <c r="M13" s="500" t="s">
        <v>1223</v>
      </c>
    </row>
    <row r="14" spans="1:17" x14ac:dyDescent="0.25">
      <c r="A14" s="489">
        <v>3</v>
      </c>
      <c r="B14" s="490">
        <v>530413</v>
      </c>
      <c r="C14" s="498" t="s">
        <v>1467</v>
      </c>
      <c r="D14" s="498" t="s">
        <v>1133</v>
      </c>
      <c r="E14" s="493">
        <v>8</v>
      </c>
      <c r="F14" s="621"/>
      <c r="G14" s="494">
        <f t="shared" si="0"/>
        <v>0</v>
      </c>
      <c r="H14" s="622"/>
      <c r="I14" s="496">
        <f t="shared" si="1"/>
        <v>0</v>
      </c>
      <c r="J14" s="499" t="s">
        <v>1236</v>
      </c>
      <c r="K14" s="468" t="s">
        <v>1222</v>
      </c>
      <c r="M14" s="500" t="s">
        <v>1223</v>
      </c>
      <c r="P14" s="469">
        <f>E14*F14</f>
        <v>0</v>
      </c>
      <c r="Q14" s="469">
        <f>E14*H14</f>
        <v>0</v>
      </c>
    </row>
    <row r="15" spans="1:17" x14ac:dyDescent="0.25">
      <c r="A15" s="489"/>
      <c r="B15" s="490"/>
      <c r="C15" s="498" t="s">
        <v>1468</v>
      </c>
      <c r="D15" s="492"/>
      <c r="E15" s="493"/>
      <c r="F15" s="493"/>
      <c r="G15" s="494">
        <f t="shared" si="0"/>
        <v>0</v>
      </c>
      <c r="H15" s="495"/>
      <c r="I15" s="496">
        <f t="shared" si="1"/>
        <v>0</v>
      </c>
      <c r="J15" s="497"/>
      <c r="K15" s="468" t="s">
        <v>1225</v>
      </c>
      <c r="M15" s="500" t="s">
        <v>1223</v>
      </c>
    </row>
    <row r="16" spans="1:17" ht="15.75" thickBot="1" x14ac:dyDescent="0.3">
      <c r="A16" s="529">
        <v>4</v>
      </c>
      <c r="B16" s="530">
        <v>560015</v>
      </c>
      <c r="C16" s="531" t="s">
        <v>1469</v>
      </c>
      <c r="D16" s="531" t="s">
        <v>1133</v>
      </c>
      <c r="E16" s="532">
        <v>2</v>
      </c>
      <c r="F16" s="623"/>
      <c r="G16" s="533">
        <f t="shared" si="0"/>
        <v>0</v>
      </c>
      <c r="H16" s="534">
        <v>0</v>
      </c>
      <c r="I16" s="535">
        <f t="shared" si="1"/>
        <v>0</v>
      </c>
      <c r="J16" s="536" t="s">
        <v>1221</v>
      </c>
      <c r="K16" s="468" t="s">
        <v>1222</v>
      </c>
      <c r="M16" s="500" t="s">
        <v>1223</v>
      </c>
    </row>
    <row r="17" spans="1:17" s="511" customFormat="1" ht="14.25" x14ac:dyDescent="0.2">
      <c r="A17" s="503"/>
      <c r="B17" s="504"/>
      <c r="C17" s="505" t="s">
        <v>1241</v>
      </c>
      <c r="D17" s="505"/>
      <c r="E17" s="506"/>
      <c r="F17" s="506"/>
      <c r="G17" s="507">
        <f>SUM(G10:G16)</f>
        <v>0</v>
      </c>
      <c r="H17" s="508"/>
      <c r="I17" s="509">
        <f>SUM(I10:I16)</f>
        <v>0</v>
      </c>
      <c r="J17" s="510"/>
      <c r="M17" s="512" t="s">
        <v>1223</v>
      </c>
      <c r="N17" s="513"/>
      <c r="O17" s="514">
        <f>I17</f>
        <v>0</v>
      </c>
      <c r="P17" s="513"/>
      <c r="Q17" s="513"/>
    </row>
    <row r="18" spans="1:17" s="550" customFormat="1" ht="20.100000000000001" customHeight="1" x14ac:dyDescent="0.25">
      <c r="A18" s="515" t="s">
        <v>1242</v>
      </c>
      <c r="B18" s="624"/>
      <c r="C18" s="625"/>
      <c r="D18" s="625"/>
      <c r="E18" s="626"/>
      <c r="F18" s="626"/>
      <c r="G18" s="627"/>
      <c r="H18" s="628" t="s">
        <v>1218</v>
      </c>
      <c r="I18" s="629" t="s">
        <v>1219</v>
      </c>
      <c r="J18" s="630"/>
      <c r="M18" s="631"/>
      <c r="N18" s="620"/>
      <c r="O18" s="620"/>
      <c r="P18" s="620"/>
      <c r="Q18" s="620"/>
    </row>
    <row r="19" spans="1:17" x14ac:dyDescent="0.25">
      <c r="A19" s="489">
        <v>5</v>
      </c>
      <c r="B19" s="490">
        <v>101209</v>
      </c>
      <c r="C19" s="498" t="s">
        <v>1470</v>
      </c>
      <c r="D19" s="498" t="s">
        <v>288</v>
      </c>
      <c r="E19" s="493">
        <v>170</v>
      </c>
      <c r="F19" s="621"/>
      <c r="G19" s="494">
        <f t="shared" ref="G19:G31" si="2">E19*F19</f>
        <v>0</v>
      </c>
      <c r="H19" s="495">
        <v>0</v>
      </c>
      <c r="I19" s="496">
        <f t="shared" ref="I19:I31" si="3">E19*H19</f>
        <v>0</v>
      </c>
      <c r="J19" s="499" t="s">
        <v>1221</v>
      </c>
      <c r="K19" s="468" t="s">
        <v>1222</v>
      </c>
      <c r="M19" s="500" t="s">
        <v>1244</v>
      </c>
      <c r="N19" s="469">
        <f>E19*F19</f>
        <v>0</v>
      </c>
    </row>
    <row r="20" spans="1:17" x14ac:dyDescent="0.25">
      <c r="A20" s="489">
        <v>6</v>
      </c>
      <c r="B20" s="490">
        <v>101105</v>
      </c>
      <c r="C20" s="498" t="s">
        <v>1254</v>
      </c>
      <c r="D20" s="498" t="s">
        <v>288</v>
      </c>
      <c r="E20" s="493">
        <v>45</v>
      </c>
      <c r="F20" s="621"/>
      <c r="G20" s="494">
        <f t="shared" si="2"/>
        <v>0</v>
      </c>
      <c r="H20" s="495">
        <v>0</v>
      </c>
      <c r="I20" s="496">
        <f t="shared" si="3"/>
        <v>0</v>
      </c>
      <c r="J20" s="499" t="s">
        <v>1221</v>
      </c>
      <c r="K20" s="468" t="s">
        <v>1222</v>
      </c>
      <c r="M20" s="500" t="s">
        <v>1244</v>
      </c>
      <c r="N20" s="469">
        <f>E20*F20</f>
        <v>0</v>
      </c>
    </row>
    <row r="21" spans="1:17" x14ac:dyDescent="0.25">
      <c r="A21" s="489">
        <v>7</v>
      </c>
      <c r="B21" s="490">
        <v>171109</v>
      </c>
      <c r="C21" s="498" t="s">
        <v>1471</v>
      </c>
      <c r="D21" s="498" t="s">
        <v>288</v>
      </c>
      <c r="E21" s="493">
        <v>8</v>
      </c>
      <c r="F21" s="621"/>
      <c r="G21" s="494">
        <f t="shared" si="2"/>
        <v>0</v>
      </c>
      <c r="H21" s="495">
        <v>0</v>
      </c>
      <c r="I21" s="496">
        <f t="shared" si="3"/>
        <v>0</v>
      </c>
      <c r="J21" s="499" t="s">
        <v>1221</v>
      </c>
      <c r="K21" s="468" t="s">
        <v>1222</v>
      </c>
      <c r="M21" s="500" t="s">
        <v>1244</v>
      </c>
      <c r="N21" s="469">
        <f>E21*F21</f>
        <v>0</v>
      </c>
    </row>
    <row r="22" spans="1:17" x14ac:dyDescent="0.25">
      <c r="A22" s="489">
        <v>8</v>
      </c>
      <c r="B22" s="490">
        <v>199511</v>
      </c>
      <c r="C22" s="498" t="s">
        <v>1257</v>
      </c>
      <c r="D22" s="498" t="s">
        <v>1133</v>
      </c>
      <c r="E22" s="493">
        <v>84</v>
      </c>
      <c r="F22" s="621"/>
      <c r="G22" s="494">
        <f t="shared" si="2"/>
        <v>0</v>
      </c>
      <c r="H22" s="495">
        <v>0</v>
      </c>
      <c r="I22" s="496">
        <f t="shared" si="3"/>
        <v>0</v>
      </c>
      <c r="J22" s="499" t="s">
        <v>1221</v>
      </c>
      <c r="K22" s="468" t="s">
        <v>1222</v>
      </c>
      <c r="M22" s="500" t="s">
        <v>1244</v>
      </c>
    </row>
    <row r="23" spans="1:17" x14ac:dyDescent="0.25">
      <c r="A23" s="489">
        <v>9</v>
      </c>
      <c r="B23" s="490">
        <v>295001</v>
      </c>
      <c r="C23" s="498" t="s">
        <v>1292</v>
      </c>
      <c r="D23" s="498" t="s">
        <v>288</v>
      </c>
      <c r="E23" s="493">
        <v>150</v>
      </c>
      <c r="F23" s="621"/>
      <c r="G23" s="494">
        <f t="shared" si="2"/>
        <v>0</v>
      </c>
      <c r="H23" s="495">
        <v>0</v>
      </c>
      <c r="I23" s="496">
        <f t="shared" si="3"/>
        <v>0</v>
      </c>
      <c r="J23" s="499" t="s">
        <v>1221</v>
      </c>
      <c r="K23" s="468" t="s">
        <v>1222</v>
      </c>
      <c r="M23" s="500" t="s">
        <v>1244</v>
      </c>
      <c r="N23" s="469">
        <f>E23*F23</f>
        <v>0</v>
      </c>
    </row>
    <row r="24" spans="1:17" x14ac:dyDescent="0.25">
      <c r="A24" s="489">
        <v>10</v>
      </c>
      <c r="B24" s="490">
        <v>295071</v>
      </c>
      <c r="C24" s="498" t="s">
        <v>1472</v>
      </c>
      <c r="D24" s="498" t="s">
        <v>1133</v>
      </c>
      <c r="E24" s="493">
        <v>36</v>
      </c>
      <c r="F24" s="621"/>
      <c r="G24" s="494">
        <f t="shared" si="2"/>
        <v>0</v>
      </c>
      <c r="H24" s="495">
        <v>0</v>
      </c>
      <c r="I24" s="496">
        <f t="shared" si="3"/>
        <v>0</v>
      </c>
      <c r="J24" s="499" t="s">
        <v>1221</v>
      </c>
      <c r="K24" s="468" t="s">
        <v>1222</v>
      </c>
      <c r="M24" s="500" t="s">
        <v>1244</v>
      </c>
    </row>
    <row r="25" spans="1:17" x14ac:dyDescent="0.25">
      <c r="A25" s="489">
        <v>11</v>
      </c>
      <c r="B25" s="490">
        <v>295445</v>
      </c>
      <c r="C25" s="498" t="s">
        <v>1473</v>
      </c>
      <c r="D25" s="498" t="s">
        <v>1133</v>
      </c>
      <c r="E25" s="493">
        <v>16</v>
      </c>
      <c r="F25" s="621"/>
      <c r="G25" s="494">
        <f t="shared" si="2"/>
        <v>0</v>
      </c>
      <c r="H25" s="495">
        <v>0</v>
      </c>
      <c r="I25" s="496">
        <f t="shared" si="3"/>
        <v>0</v>
      </c>
      <c r="J25" s="499" t="s">
        <v>1221</v>
      </c>
      <c r="K25" s="468" t="s">
        <v>1222</v>
      </c>
      <c r="M25" s="500" t="s">
        <v>1244</v>
      </c>
    </row>
    <row r="26" spans="1:17" x14ac:dyDescent="0.25">
      <c r="A26" s="489">
        <v>12</v>
      </c>
      <c r="B26" s="490">
        <v>125</v>
      </c>
      <c r="C26" s="498" t="s">
        <v>1474</v>
      </c>
      <c r="D26" s="498" t="s">
        <v>288</v>
      </c>
      <c r="E26" s="493">
        <v>3.2</v>
      </c>
      <c r="F26" s="621"/>
      <c r="G26" s="494">
        <f t="shared" si="2"/>
        <v>0</v>
      </c>
      <c r="H26" s="495">
        <v>0</v>
      </c>
      <c r="I26" s="496">
        <f t="shared" si="3"/>
        <v>0</v>
      </c>
      <c r="J26" s="499" t="s">
        <v>1221</v>
      </c>
      <c r="M26" s="500" t="s">
        <v>1244</v>
      </c>
      <c r="N26" s="469">
        <f>E26*F26</f>
        <v>0</v>
      </c>
    </row>
    <row r="27" spans="1:17" x14ac:dyDescent="0.25">
      <c r="A27" s="489">
        <v>13</v>
      </c>
      <c r="B27" s="490">
        <v>321500</v>
      </c>
      <c r="C27" s="498" t="s">
        <v>1270</v>
      </c>
      <c r="D27" s="498" t="s">
        <v>288</v>
      </c>
      <c r="E27" s="493">
        <v>170</v>
      </c>
      <c r="F27" s="621"/>
      <c r="G27" s="494">
        <f t="shared" si="2"/>
        <v>0</v>
      </c>
      <c r="H27" s="495">
        <v>0</v>
      </c>
      <c r="I27" s="496">
        <f t="shared" si="3"/>
        <v>0</v>
      </c>
      <c r="J27" s="499" t="s">
        <v>1221</v>
      </c>
      <c r="K27" s="468" t="s">
        <v>1222</v>
      </c>
      <c r="M27" s="500" t="s">
        <v>1244</v>
      </c>
      <c r="N27" s="469">
        <f>E27*F27</f>
        <v>0</v>
      </c>
    </row>
    <row r="28" spans="1:17" x14ac:dyDescent="0.25">
      <c r="A28" s="489">
        <v>14</v>
      </c>
      <c r="B28" s="490">
        <v>321505</v>
      </c>
      <c r="C28" s="498" t="s">
        <v>1475</v>
      </c>
      <c r="D28" s="498" t="s">
        <v>288</v>
      </c>
      <c r="E28" s="493">
        <v>40</v>
      </c>
      <c r="F28" s="621"/>
      <c r="G28" s="494">
        <f t="shared" si="2"/>
        <v>0</v>
      </c>
      <c r="H28" s="495">
        <v>0</v>
      </c>
      <c r="I28" s="496">
        <f t="shared" si="3"/>
        <v>0</v>
      </c>
      <c r="J28" s="499" t="s">
        <v>1221</v>
      </c>
      <c r="K28" s="468" t="s">
        <v>1222</v>
      </c>
      <c r="M28" s="500" t="s">
        <v>1244</v>
      </c>
      <c r="N28" s="469">
        <f>E28*F28</f>
        <v>0</v>
      </c>
    </row>
    <row r="29" spans="1:17" x14ac:dyDescent="0.25">
      <c r="A29" s="489">
        <v>15</v>
      </c>
      <c r="B29" s="490">
        <v>579204</v>
      </c>
      <c r="C29" s="498" t="s">
        <v>1476</v>
      </c>
      <c r="D29" s="498" t="s">
        <v>1133</v>
      </c>
      <c r="E29" s="493">
        <v>9</v>
      </c>
      <c r="F29" s="621"/>
      <c r="G29" s="494">
        <f t="shared" si="2"/>
        <v>0</v>
      </c>
      <c r="H29" s="495">
        <v>0</v>
      </c>
      <c r="I29" s="496">
        <f t="shared" si="3"/>
        <v>0</v>
      </c>
      <c r="J29" s="499" t="s">
        <v>1221</v>
      </c>
      <c r="K29" s="468" t="s">
        <v>1222</v>
      </c>
      <c r="M29" s="500" t="s">
        <v>1244</v>
      </c>
    </row>
    <row r="30" spans="1:17" x14ac:dyDescent="0.25">
      <c r="A30" s="489">
        <v>16</v>
      </c>
      <c r="B30" s="490">
        <v>430014</v>
      </c>
      <c r="C30" s="498" t="s">
        <v>1477</v>
      </c>
      <c r="D30" s="498" t="s">
        <v>1133</v>
      </c>
      <c r="E30" s="493">
        <v>9</v>
      </c>
      <c r="F30" s="621"/>
      <c r="G30" s="494">
        <f t="shared" si="2"/>
        <v>0</v>
      </c>
      <c r="H30" s="495">
        <v>0</v>
      </c>
      <c r="I30" s="496">
        <f t="shared" si="3"/>
        <v>0</v>
      </c>
      <c r="J30" s="499" t="s">
        <v>1221</v>
      </c>
      <c r="M30" s="500" t="s">
        <v>1244</v>
      </c>
    </row>
    <row r="31" spans="1:17" ht="15.75" thickBot="1" x14ac:dyDescent="0.3">
      <c r="A31" s="529">
        <v>17</v>
      </c>
      <c r="B31" s="530">
        <v>295011</v>
      </c>
      <c r="C31" s="531" t="s">
        <v>1295</v>
      </c>
      <c r="D31" s="531" t="s">
        <v>288</v>
      </c>
      <c r="E31" s="532">
        <v>20</v>
      </c>
      <c r="F31" s="623"/>
      <c r="G31" s="533">
        <f t="shared" si="2"/>
        <v>0</v>
      </c>
      <c r="H31" s="534">
        <v>0</v>
      </c>
      <c r="I31" s="535">
        <f t="shared" si="3"/>
        <v>0</v>
      </c>
      <c r="J31" s="536" t="s">
        <v>1221</v>
      </c>
      <c r="K31" s="468" t="s">
        <v>1222</v>
      </c>
      <c r="M31" s="500" t="s">
        <v>1244</v>
      </c>
      <c r="N31" s="469">
        <f>E31*F31</f>
        <v>0</v>
      </c>
    </row>
    <row r="32" spans="1:17" s="511" customFormat="1" ht="14.25" x14ac:dyDescent="0.2">
      <c r="A32" s="503"/>
      <c r="B32" s="504"/>
      <c r="C32" s="505" t="s">
        <v>1241</v>
      </c>
      <c r="D32" s="505"/>
      <c r="E32" s="506"/>
      <c r="F32" s="506"/>
      <c r="G32" s="507">
        <f>SUM(G19:G31)</f>
        <v>0</v>
      </c>
      <c r="H32" s="508"/>
      <c r="I32" s="509">
        <f>SUM(I19:I31)</f>
        <v>0</v>
      </c>
      <c r="J32" s="510"/>
      <c r="M32" s="512" t="s">
        <v>1244</v>
      </c>
      <c r="N32" s="513">
        <f>SUM(N8:N31)</f>
        <v>0</v>
      </c>
      <c r="O32" s="514">
        <f>I32</f>
        <v>0</v>
      </c>
      <c r="P32" s="513"/>
      <c r="Q32" s="513"/>
    </row>
    <row r="33" spans="1:17" s="550" customFormat="1" ht="20.100000000000001" customHeight="1" x14ac:dyDescent="0.25">
      <c r="A33" s="515" t="s">
        <v>1478</v>
      </c>
      <c r="B33" s="624"/>
      <c r="C33" s="625"/>
      <c r="D33" s="625"/>
      <c r="E33" s="626"/>
      <c r="F33" s="626"/>
      <c r="G33" s="627"/>
      <c r="H33" s="628"/>
      <c r="I33" s="629"/>
      <c r="J33" s="630"/>
      <c r="M33" s="631"/>
      <c r="N33" s="620"/>
      <c r="O33" s="620"/>
      <c r="P33" s="620"/>
      <c r="Q33" s="620"/>
    </row>
    <row r="34" spans="1:17" x14ac:dyDescent="0.25">
      <c r="A34" s="489">
        <v>18</v>
      </c>
      <c r="B34" s="490">
        <v>46221</v>
      </c>
      <c r="C34" s="498" t="s">
        <v>1479</v>
      </c>
      <c r="D34" s="498" t="s">
        <v>243</v>
      </c>
      <c r="E34" s="493">
        <v>36</v>
      </c>
      <c r="F34" s="621"/>
      <c r="G34" s="494">
        <f t="shared" ref="G34:G40" si="4">E34*F34</f>
        <v>0</v>
      </c>
      <c r="H34" s="495">
        <v>0</v>
      </c>
      <c r="I34" s="496">
        <f t="shared" ref="I34:I40" si="5">E34*H34</f>
        <v>0</v>
      </c>
      <c r="J34" s="499" t="s">
        <v>1221</v>
      </c>
      <c r="M34" s="500" t="s">
        <v>1480</v>
      </c>
    </row>
    <row r="35" spans="1:17" x14ac:dyDescent="0.25">
      <c r="A35" s="489">
        <v>19</v>
      </c>
      <c r="B35" s="490">
        <v>46134</v>
      </c>
      <c r="C35" s="498" t="s">
        <v>1481</v>
      </c>
      <c r="D35" s="498" t="s">
        <v>180</v>
      </c>
      <c r="E35" s="493">
        <v>1.26</v>
      </c>
      <c r="F35" s="621"/>
      <c r="G35" s="494">
        <f t="shared" si="4"/>
        <v>0</v>
      </c>
      <c r="H35" s="495">
        <v>0</v>
      </c>
      <c r="I35" s="496">
        <f t="shared" si="5"/>
        <v>0</v>
      </c>
      <c r="J35" s="499" t="s">
        <v>1221</v>
      </c>
      <c r="M35" s="500" t="s">
        <v>1480</v>
      </c>
    </row>
    <row r="36" spans="1:17" x14ac:dyDescent="0.25">
      <c r="A36" s="489">
        <v>20</v>
      </c>
      <c r="B36" s="490">
        <v>46452</v>
      </c>
      <c r="C36" s="498" t="s">
        <v>1482</v>
      </c>
      <c r="D36" s="498" t="s">
        <v>1133</v>
      </c>
      <c r="E36" s="493">
        <v>6</v>
      </c>
      <c r="F36" s="621"/>
      <c r="G36" s="494">
        <f t="shared" si="4"/>
        <v>0</v>
      </c>
      <c r="H36" s="495">
        <v>0</v>
      </c>
      <c r="I36" s="496">
        <f t="shared" si="5"/>
        <v>0</v>
      </c>
      <c r="J36" s="499" t="s">
        <v>1221</v>
      </c>
      <c r="M36" s="500" t="s">
        <v>1480</v>
      </c>
    </row>
    <row r="37" spans="1:17" x14ac:dyDescent="0.25">
      <c r="A37" s="489">
        <v>21</v>
      </c>
      <c r="B37" s="490">
        <v>46114</v>
      </c>
      <c r="C37" s="498" t="s">
        <v>1483</v>
      </c>
      <c r="D37" s="498" t="s">
        <v>180</v>
      </c>
      <c r="E37" s="493">
        <v>12</v>
      </c>
      <c r="F37" s="621"/>
      <c r="G37" s="494">
        <f t="shared" si="4"/>
        <v>0</v>
      </c>
      <c r="H37" s="495">
        <v>0</v>
      </c>
      <c r="I37" s="496">
        <f t="shared" si="5"/>
        <v>0</v>
      </c>
      <c r="J37" s="499" t="s">
        <v>1221</v>
      </c>
      <c r="M37" s="500" t="s">
        <v>1480</v>
      </c>
    </row>
    <row r="38" spans="1:17" x14ac:dyDescent="0.25">
      <c r="A38" s="489">
        <v>22</v>
      </c>
      <c r="B38" s="490">
        <v>46381</v>
      </c>
      <c r="C38" s="498" t="s">
        <v>1484</v>
      </c>
      <c r="D38" s="498" t="s">
        <v>288</v>
      </c>
      <c r="E38" s="493">
        <v>120</v>
      </c>
      <c r="F38" s="621"/>
      <c r="G38" s="494">
        <f t="shared" si="4"/>
        <v>0</v>
      </c>
      <c r="H38" s="495">
        <v>0</v>
      </c>
      <c r="I38" s="496">
        <f t="shared" si="5"/>
        <v>0</v>
      </c>
      <c r="J38" s="499" t="s">
        <v>1221</v>
      </c>
      <c r="M38" s="500" t="s">
        <v>1480</v>
      </c>
    </row>
    <row r="39" spans="1:17" x14ac:dyDescent="0.25">
      <c r="A39" s="489">
        <v>23</v>
      </c>
      <c r="B39" s="490">
        <v>46114</v>
      </c>
      <c r="C39" s="498" t="s">
        <v>1483</v>
      </c>
      <c r="D39" s="498" t="s">
        <v>180</v>
      </c>
      <c r="E39" s="493">
        <v>3.5</v>
      </c>
      <c r="F39" s="621"/>
      <c r="G39" s="494">
        <f t="shared" si="4"/>
        <v>0</v>
      </c>
      <c r="H39" s="495">
        <v>0</v>
      </c>
      <c r="I39" s="496">
        <f t="shared" si="5"/>
        <v>0</v>
      </c>
      <c r="J39" s="499" t="s">
        <v>1221</v>
      </c>
      <c r="M39" s="500" t="s">
        <v>1480</v>
      </c>
    </row>
    <row r="40" spans="1:17" ht="15.75" thickBot="1" x14ac:dyDescent="0.3">
      <c r="A40" s="529">
        <v>24</v>
      </c>
      <c r="B40" s="530">
        <v>46381</v>
      </c>
      <c r="C40" s="531" t="s">
        <v>1484</v>
      </c>
      <c r="D40" s="531" t="s">
        <v>288</v>
      </c>
      <c r="E40" s="532">
        <v>35</v>
      </c>
      <c r="F40" s="623"/>
      <c r="G40" s="533">
        <f t="shared" si="4"/>
        <v>0</v>
      </c>
      <c r="H40" s="534">
        <v>0</v>
      </c>
      <c r="I40" s="535">
        <f t="shared" si="5"/>
        <v>0</v>
      </c>
      <c r="J40" s="536" t="s">
        <v>1221</v>
      </c>
      <c r="M40" s="500" t="s">
        <v>1480</v>
      </c>
    </row>
    <row r="41" spans="1:17" s="511" customFormat="1" ht="14.25" x14ac:dyDescent="0.2">
      <c r="A41" s="503"/>
      <c r="B41" s="504"/>
      <c r="C41" s="505" t="s">
        <v>1241</v>
      </c>
      <c r="D41" s="505"/>
      <c r="E41" s="506"/>
      <c r="F41" s="506"/>
      <c r="G41" s="507">
        <f>SUM(G34:G40)</f>
        <v>0</v>
      </c>
      <c r="H41" s="508"/>
      <c r="I41" s="509">
        <f>SUM(I34:I40)</f>
        <v>0</v>
      </c>
      <c r="J41" s="510"/>
      <c r="M41" s="512" t="s">
        <v>1480</v>
      </c>
      <c r="N41" s="513"/>
      <c r="O41" s="514">
        <f>I41</f>
        <v>0</v>
      </c>
      <c r="P41" s="513"/>
      <c r="Q41" s="513"/>
    </row>
    <row r="42" spans="1:17" s="550" customFormat="1" ht="20.100000000000001" customHeight="1" x14ac:dyDescent="0.25">
      <c r="A42" s="515" t="s">
        <v>123</v>
      </c>
      <c r="B42" s="624"/>
      <c r="C42" s="625"/>
      <c r="D42" s="625"/>
      <c r="E42" s="626"/>
      <c r="F42" s="626"/>
      <c r="G42" s="627"/>
      <c r="H42" s="628" t="s">
        <v>1317</v>
      </c>
      <c r="I42" s="629" t="s">
        <v>1318</v>
      </c>
      <c r="J42" s="630"/>
      <c r="M42" s="631"/>
      <c r="N42" s="620">
        <f>SUM(O9:O41)</f>
        <v>0</v>
      </c>
      <c r="O42" s="620"/>
      <c r="P42" s="620"/>
      <c r="Q42" s="620"/>
    </row>
    <row r="43" spans="1:17" x14ac:dyDescent="0.25">
      <c r="A43" s="489">
        <v>25</v>
      </c>
      <c r="B43" s="490">
        <v>210810013</v>
      </c>
      <c r="C43" s="498" t="s">
        <v>1485</v>
      </c>
      <c r="D43" s="498" t="s">
        <v>288</v>
      </c>
      <c r="E43" s="493">
        <v>170</v>
      </c>
      <c r="F43" s="621"/>
      <c r="G43" s="494">
        <f t="shared" ref="G43:G60" si="6">E43*F43</f>
        <v>0</v>
      </c>
      <c r="H43" s="495"/>
      <c r="I43" s="496"/>
      <c r="J43" s="499" t="s">
        <v>1221</v>
      </c>
      <c r="M43" s="500" t="s">
        <v>1320</v>
      </c>
    </row>
    <row r="44" spans="1:17" x14ac:dyDescent="0.25">
      <c r="A44" s="489">
        <v>26</v>
      </c>
      <c r="B44" s="490">
        <v>210810008</v>
      </c>
      <c r="C44" s="498" t="s">
        <v>1486</v>
      </c>
      <c r="D44" s="498" t="s">
        <v>288</v>
      </c>
      <c r="E44" s="493">
        <v>45</v>
      </c>
      <c r="F44" s="621"/>
      <c r="G44" s="494">
        <f t="shared" si="6"/>
        <v>0</v>
      </c>
      <c r="H44" s="495"/>
      <c r="I44" s="496"/>
      <c r="J44" s="499" t="s">
        <v>1221</v>
      </c>
      <c r="M44" s="500" t="s">
        <v>1320</v>
      </c>
    </row>
    <row r="45" spans="1:17" x14ac:dyDescent="0.25">
      <c r="A45" s="489">
        <v>27</v>
      </c>
      <c r="B45" s="490">
        <v>210800831</v>
      </c>
      <c r="C45" s="498" t="s">
        <v>1322</v>
      </c>
      <c r="D45" s="498" t="s">
        <v>288</v>
      </c>
      <c r="E45" s="493">
        <v>8</v>
      </c>
      <c r="F45" s="621"/>
      <c r="G45" s="494">
        <f t="shared" si="6"/>
        <v>0</v>
      </c>
      <c r="H45" s="495"/>
      <c r="I45" s="496"/>
      <c r="J45" s="499" t="s">
        <v>1221</v>
      </c>
      <c r="M45" s="500" t="s">
        <v>1320</v>
      </c>
    </row>
    <row r="46" spans="1:17" x14ac:dyDescent="0.25">
      <c r="A46" s="489">
        <v>28</v>
      </c>
      <c r="B46" s="490">
        <v>210100101</v>
      </c>
      <c r="C46" s="498" t="s">
        <v>1331</v>
      </c>
      <c r="D46" s="498" t="s">
        <v>1133</v>
      </c>
      <c r="E46" s="493">
        <v>84</v>
      </c>
      <c r="F46" s="621"/>
      <c r="G46" s="494">
        <f t="shared" si="6"/>
        <v>0</v>
      </c>
      <c r="H46" s="495"/>
      <c r="I46" s="496"/>
      <c r="J46" s="499" t="s">
        <v>1221</v>
      </c>
      <c r="K46" s="468" t="s">
        <v>1222</v>
      </c>
      <c r="M46" s="500" t="s">
        <v>1320</v>
      </c>
    </row>
    <row r="47" spans="1:17" x14ac:dyDescent="0.25">
      <c r="A47" s="489">
        <v>29</v>
      </c>
      <c r="B47" s="490">
        <v>210100102</v>
      </c>
      <c r="C47" s="498" t="s">
        <v>1487</v>
      </c>
      <c r="D47" s="498" t="s">
        <v>1133</v>
      </c>
      <c r="E47" s="493">
        <v>88</v>
      </c>
      <c r="F47" s="621"/>
      <c r="G47" s="494">
        <f t="shared" si="6"/>
        <v>0</v>
      </c>
      <c r="H47" s="495"/>
      <c r="I47" s="496"/>
      <c r="J47" s="499" t="s">
        <v>1221</v>
      </c>
      <c r="K47" s="468" t="s">
        <v>1222</v>
      </c>
      <c r="M47" s="500" t="s">
        <v>1320</v>
      </c>
    </row>
    <row r="48" spans="1:17" x14ac:dyDescent="0.25">
      <c r="A48" s="489">
        <v>30</v>
      </c>
      <c r="B48" s="490">
        <v>210950101</v>
      </c>
      <c r="C48" s="498" t="s">
        <v>1332</v>
      </c>
      <c r="D48" s="498" t="s">
        <v>1133</v>
      </c>
      <c r="E48" s="493">
        <v>84</v>
      </c>
      <c r="F48" s="621"/>
      <c r="G48" s="494">
        <f t="shared" si="6"/>
        <v>0</v>
      </c>
      <c r="H48" s="495"/>
      <c r="I48" s="496"/>
      <c r="J48" s="499" t="s">
        <v>1221</v>
      </c>
      <c r="M48" s="500" t="s">
        <v>1320</v>
      </c>
    </row>
    <row r="49" spans="1:17" x14ac:dyDescent="0.25">
      <c r="A49" s="489">
        <v>31</v>
      </c>
      <c r="B49" s="490">
        <v>210220021</v>
      </c>
      <c r="C49" s="498" t="s">
        <v>1488</v>
      </c>
      <c r="D49" s="498" t="s">
        <v>288</v>
      </c>
      <c r="E49" s="493">
        <v>150</v>
      </c>
      <c r="F49" s="621"/>
      <c r="G49" s="494">
        <f t="shared" si="6"/>
        <v>0</v>
      </c>
      <c r="H49" s="495"/>
      <c r="I49" s="496"/>
      <c r="J49" s="499" t="s">
        <v>1221</v>
      </c>
      <c r="M49" s="500" t="s">
        <v>1320</v>
      </c>
    </row>
    <row r="50" spans="1:17" x14ac:dyDescent="0.25">
      <c r="A50" s="489">
        <v>32</v>
      </c>
      <c r="B50" s="490">
        <v>210220301</v>
      </c>
      <c r="C50" s="498" t="s">
        <v>1355</v>
      </c>
      <c r="D50" s="498" t="s">
        <v>1133</v>
      </c>
      <c r="E50" s="493">
        <v>16</v>
      </c>
      <c r="F50" s="621"/>
      <c r="G50" s="494">
        <f t="shared" si="6"/>
        <v>0</v>
      </c>
      <c r="H50" s="495"/>
      <c r="I50" s="496"/>
      <c r="J50" s="499" t="s">
        <v>1221</v>
      </c>
      <c r="M50" s="500" t="s">
        <v>1320</v>
      </c>
    </row>
    <row r="51" spans="1:17" x14ac:dyDescent="0.25">
      <c r="A51" s="489">
        <v>33</v>
      </c>
      <c r="B51" s="490">
        <v>210220445</v>
      </c>
      <c r="C51" s="498" t="s">
        <v>1489</v>
      </c>
      <c r="D51" s="498" t="s">
        <v>1133</v>
      </c>
      <c r="E51" s="493">
        <v>16</v>
      </c>
      <c r="F51" s="621"/>
      <c r="G51" s="494">
        <f t="shared" si="6"/>
        <v>0</v>
      </c>
      <c r="H51" s="495"/>
      <c r="I51" s="496"/>
      <c r="J51" s="499" t="s">
        <v>1221</v>
      </c>
      <c r="K51" s="468" t="s">
        <v>1222</v>
      </c>
      <c r="M51" s="500" t="s">
        <v>1320</v>
      </c>
    </row>
    <row r="52" spans="1:17" x14ac:dyDescent="0.25">
      <c r="A52" s="489">
        <v>34</v>
      </c>
      <c r="B52" s="490">
        <v>210010123</v>
      </c>
      <c r="C52" s="498" t="s">
        <v>1337</v>
      </c>
      <c r="D52" s="498" t="s">
        <v>288</v>
      </c>
      <c r="E52" s="493">
        <v>170</v>
      </c>
      <c r="F52" s="621"/>
      <c r="G52" s="494">
        <f t="shared" si="6"/>
        <v>0</v>
      </c>
      <c r="H52" s="495"/>
      <c r="I52" s="496"/>
      <c r="J52" s="499" t="s">
        <v>1221</v>
      </c>
      <c r="M52" s="500" t="s">
        <v>1320</v>
      </c>
    </row>
    <row r="53" spans="1:17" x14ac:dyDescent="0.25">
      <c r="A53" s="489">
        <v>35</v>
      </c>
      <c r="B53" s="490">
        <v>210010125</v>
      </c>
      <c r="C53" s="498" t="s">
        <v>1490</v>
      </c>
      <c r="D53" s="498" t="s">
        <v>288</v>
      </c>
      <c r="E53" s="493">
        <v>40</v>
      </c>
      <c r="F53" s="621"/>
      <c r="G53" s="494">
        <f t="shared" si="6"/>
        <v>0</v>
      </c>
      <c r="H53" s="495"/>
      <c r="I53" s="496"/>
      <c r="J53" s="499" t="s">
        <v>1221</v>
      </c>
      <c r="M53" s="500" t="s">
        <v>1320</v>
      </c>
    </row>
    <row r="54" spans="1:17" x14ac:dyDescent="0.25">
      <c r="A54" s="489">
        <v>36</v>
      </c>
      <c r="B54" s="490">
        <v>210202103</v>
      </c>
      <c r="C54" s="498" t="s">
        <v>1491</v>
      </c>
      <c r="D54" s="498" t="s">
        <v>1133</v>
      </c>
      <c r="E54" s="493">
        <v>5</v>
      </c>
      <c r="F54" s="621"/>
      <c r="G54" s="494">
        <f t="shared" si="6"/>
        <v>0</v>
      </c>
      <c r="H54" s="495"/>
      <c r="I54" s="496"/>
      <c r="J54" s="499" t="s">
        <v>1221</v>
      </c>
      <c r="M54" s="500" t="s">
        <v>1320</v>
      </c>
    </row>
    <row r="55" spans="1:17" x14ac:dyDescent="0.25">
      <c r="A55" s="489">
        <v>37</v>
      </c>
      <c r="B55" s="490">
        <v>210202103</v>
      </c>
      <c r="C55" s="498" t="s">
        <v>1491</v>
      </c>
      <c r="D55" s="498" t="s">
        <v>1133</v>
      </c>
      <c r="E55" s="493">
        <v>2</v>
      </c>
      <c r="F55" s="621"/>
      <c r="G55" s="494">
        <f t="shared" si="6"/>
        <v>0</v>
      </c>
      <c r="H55" s="495"/>
      <c r="I55" s="496"/>
      <c r="J55" s="499" t="s">
        <v>1221</v>
      </c>
      <c r="M55" s="500" t="s">
        <v>1320</v>
      </c>
    </row>
    <row r="56" spans="1:17" x14ac:dyDescent="0.25">
      <c r="A56" s="489">
        <v>38</v>
      </c>
      <c r="B56" s="490">
        <v>210202103</v>
      </c>
      <c r="C56" s="498" t="s">
        <v>1491</v>
      </c>
      <c r="D56" s="498" t="s">
        <v>1133</v>
      </c>
      <c r="E56" s="493">
        <v>8</v>
      </c>
      <c r="F56" s="621"/>
      <c r="G56" s="494">
        <f t="shared" si="6"/>
        <v>0</v>
      </c>
      <c r="H56" s="495"/>
      <c r="I56" s="496"/>
      <c r="J56" s="499" t="s">
        <v>1221</v>
      </c>
      <c r="M56" s="500" t="s">
        <v>1320</v>
      </c>
    </row>
    <row r="57" spans="1:17" x14ac:dyDescent="0.25">
      <c r="A57" s="489">
        <v>39</v>
      </c>
      <c r="B57" s="490">
        <v>210204002</v>
      </c>
      <c r="C57" s="498" t="s">
        <v>1492</v>
      </c>
      <c r="D57" s="498" t="s">
        <v>1133</v>
      </c>
      <c r="E57" s="493">
        <v>6</v>
      </c>
      <c r="F57" s="621"/>
      <c r="G57" s="494">
        <f t="shared" si="6"/>
        <v>0</v>
      </c>
      <c r="H57" s="495"/>
      <c r="I57" s="496"/>
      <c r="J57" s="499" t="s">
        <v>1221</v>
      </c>
      <c r="M57" s="500" t="s">
        <v>1320</v>
      </c>
    </row>
    <row r="58" spans="1:17" x14ac:dyDescent="0.25">
      <c r="A58" s="489">
        <v>40</v>
      </c>
      <c r="B58" s="490">
        <v>210204201</v>
      </c>
      <c r="C58" s="498" t="s">
        <v>1493</v>
      </c>
      <c r="D58" s="498" t="s">
        <v>1133</v>
      </c>
      <c r="E58" s="493">
        <v>9</v>
      </c>
      <c r="F58" s="621"/>
      <c r="G58" s="494">
        <f t="shared" si="6"/>
        <v>0</v>
      </c>
      <c r="H58" s="495"/>
      <c r="I58" s="496"/>
      <c r="J58" s="499" t="s">
        <v>1221</v>
      </c>
      <c r="M58" s="500" t="s">
        <v>1320</v>
      </c>
    </row>
    <row r="59" spans="1:17" x14ac:dyDescent="0.25">
      <c r="A59" s="489">
        <v>41</v>
      </c>
      <c r="B59" s="490">
        <v>210220441</v>
      </c>
      <c r="C59" s="498" t="s">
        <v>1494</v>
      </c>
      <c r="D59" s="498" t="s">
        <v>1133</v>
      </c>
      <c r="E59" s="493">
        <v>20</v>
      </c>
      <c r="F59" s="621"/>
      <c r="G59" s="494">
        <f t="shared" si="6"/>
        <v>0</v>
      </c>
      <c r="H59" s="495"/>
      <c r="I59" s="496"/>
      <c r="J59" s="499" t="s">
        <v>1221</v>
      </c>
      <c r="K59" s="468" t="s">
        <v>1222</v>
      </c>
      <c r="M59" s="500" t="s">
        <v>1320</v>
      </c>
    </row>
    <row r="60" spans="1:17" ht="15.75" thickBot="1" x14ac:dyDescent="0.3">
      <c r="A60" s="529">
        <v>42</v>
      </c>
      <c r="B60" s="530">
        <v>210220022</v>
      </c>
      <c r="C60" s="531" t="s">
        <v>1352</v>
      </c>
      <c r="D60" s="531" t="s">
        <v>288</v>
      </c>
      <c r="E60" s="532">
        <v>20</v>
      </c>
      <c r="F60" s="623"/>
      <c r="G60" s="533">
        <f t="shared" si="6"/>
        <v>0</v>
      </c>
      <c r="H60" s="534"/>
      <c r="I60" s="535"/>
      <c r="J60" s="536" t="s">
        <v>1221</v>
      </c>
      <c r="M60" s="500" t="s">
        <v>1320</v>
      </c>
    </row>
    <row r="61" spans="1:17" s="511" customFormat="1" ht="14.25" x14ac:dyDescent="0.2">
      <c r="A61" s="503"/>
      <c r="B61" s="504"/>
      <c r="C61" s="505" t="s">
        <v>1241</v>
      </c>
      <c r="D61" s="505"/>
      <c r="E61" s="506"/>
      <c r="F61" s="506"/>
      <c r="G61" s="507">
        <f>SUM(G43:G60)</f>
        <v>0</v>
      </c>
      <c r="H61" s="508"/>
      <c r="I61" s="509">
        <f>SUM(I43:I60)</f>
        <v>0</v>
      </c>
      <c r="J61" s="510"/>
      <c r="M61" s="512" t="s">
        <v>1320</v>
      </c>
      <c r="N61" s="513"/>
      <c r="O61" s="513"/>
      <c r="P61" s="513"/>
      <c r="Q61" s="513"/>
    </row>
    <row r="62" spans="1:17" s="550" customFormat="1" ht="20.100000000000001" customHeight="1" x14ac:dyDescent="0.25">
      <c r="A62" s="515" t="s">
        <v>1495</v>
      </c>
      <c r="B62" s="624"/>
      <c r="C62" s="625"/>
      <c r="D62" s="625"/>
      <c r="E62" s="626"/>
      <c r="F62" s="626"/>
      <c r="G62" s="627"/>
      <c r="H62" s="628"/>
      <c r="I62" s="629"/>
      <c r="J62" s="630"/>
      <c r="M62" s="631"/>
      <c r="N62" s="620"/>
      <c r="O62" s="620"/>
      <c r="P62" s="620"/>
      <c r="Q62" s="620"/>
    </row>
    <row r="63" spans="1:17" x14ac:dyDescent="0.25">
      <c r="A63" s="489">
        <v>43</v>
      </c>
      <c r="B63" s="490">
        <v>210204201</v>
      </c>
      <c r="C63" s="498" t="s">
        <v>1496</v>
      </c>
      <c r="D63" s="498" t="s">
        <v>1133</v>
      </c>
      <c r="E63" s="493">
        <v>4</v>
      </c>
      <c r="F63" s="621"/>
      <c r="G63" s="494">
        <f>E63*F63</f>
        <v>0</v>
      </c>
      <c r="H63" s="495"/>
      <c r="I63" s="496"/>
      <c r="J63" s="499" t="s">
        <v>1221</v>
      </c>
      <c r="K63" s="468" t="s">
        <v>1222</v>
      </c>
      <c r="M63" s="500" t="s">
        <v>1497</v>
      </c>
    </row>
    <row r="64" spans="1:17" ht="15.75" thickBot="1" x14ac:dyDescent="0.3">
      <c r="A64" s="529">
        <v>44</v>
      </c>
      <c r="B64" s="530">
        <v>210204011</v>
      </c>
      <c r="C64" s="531" t="s">
        <v>1498</v>
      </c>
      <c r="D64" s="531" t="s">
        <v>1133</v>
      </c>
      <c r="E64" s="532">
        <v>4</v>
      </c>
      <c r="F64" s="623"/>
      <c r="G64" s="533">
        <f>E64*F64</f>
        <v>0</v>
      </c>
      <c r="H64" s="534"/>
      <c r="I64" s="535"/>
      <c r="J64" s="536" t="s">
        <v>1221</v>
      </c>
      <c r="K64" s="468" t="s">
        <v>1222</v>
      </c>
      <c r="M64" s="500" t="s">
        <v>1497</v>
      </c>
    </row>
    <row r="65" spans="1:17" s="511" customFormat="1" ht="14.25" x14ac:dyDescent="0.2">
      <c r="A65" s="503"/>
      <c r="B65" s="504"/>
      <c r="C65" s="505" t="s">
        <v>1241</v>
      </c>
      <c r="D65" s="505"/>
      <c r="E65" s="506"/>
      <c r="F65" s="506"/>
      <c r="G65" s="507">
        <f>SUM(G63:G64)</f>
        <v>0</v>
      </c>
      <c r="H65" s="508"/>
      <c r="I65" s="509">
        <f>SUM(I63:I64)</f>
        <v>0</v>
      </c>
      <c r="J65" s="510"/>
      <c r="M65" s="512" t="s">
        <v>1497</v>
      </c>
      <c r="N65" s="513"/>
      <c r="O65" s="513"/>
      <c r="P65" s="513"/>
      <c r="Q65" s="513"/>
    </row>
    <row r="66" spans="1:17" s="550" customFormat="1" ht="20.100000000000001" customHeight="1" x14ac:dyDescent="0.25">
      <c r="A66" s="515" t="s">
        <v>61</v>
      </c>
      <c r="B66" s="624"/>
      <c r="C66" s="625"/>
      <c r="D66" s="625"/>
      <c r="E66" s="626"/>
      <c r="F66" s="626"/>
      <c r="G66" s="627"/>
      <c r="H66" s="628"/>
      <c r="I66" s="629"/>
      <c r="J66" s="630"/>
      <c r="M66" s="631"/>
      <c r="N66" s="620"/>
      <c r="O66" s="620"/>
      <c r="P66" s="620"/>
      <c r="Q66" s="620"/>
    </row>
    <row r="67" spans="1:17" x14ac:dyDescent="0.25">
      <c r="A67" s="489">
        <v>45</v>
      </c>
      <c r="B67" s="490">
        <v>460100002</v>
      </c>
      <c r="C67" s="498" t="s">
        <v>1499</v>
      </c>
      <c r="D67" s="498" t="s">
        <v>1133</v>
      </c>
      <c r="E67" s="493">
        <v>6</v>
      </c>
      <c r="F67" s="621"/>
      <c r="G67" s="494">
        <f t="shared" ref="G67:G81" si="7">E67*F67</f>
        <v>0</v>
      </c>
      <c r="H67" s="495"/>
      <c r="I67" s="496"/>
      <c r="J67" s="499" t="s">
        <v>1221</v>
      </c>
      <c r="K67" s="468" t="s">
        <v>1222</v>
      </c>
      <c r="M67" s="500" t="s">
        <v>1500</v>
      </c>
    </row>
    <row r="68" spans="1:17" x14ac:dyDescent="0.25">
      <c r="A68" s="489">
        <v>46</v>
      </c>
      <c r="B68" s="490">
        <v>460050703</v>
      </c>
      <c r="C68" s="498" t="s">
        <v>1501</v>
      </c>
      <c r="D68" s="498" t="s">
        <v>180</v>
      </c>
      <c r="E68" s="493">
        <v>1.5</v>
      </c>
      <c r="F68" s="621"/>
      <c r="G68" s="494">
        <f t="shared" si="7"/>
        <v>0</v>
      </c>
      <c r="H68" s="495"/>
      <c r="I68" s="496"/>
      <c r="J68" s="499" t="s">
        <v>1221</v>
      </c>
      <c r="M68" s="500" t="s">
        <v>1500</v>
      </c>
    </row>
    <row r="69" spans="1:17" x14ac:dyDescent="0.25">
      <c r="A69" s="489">
        <v>47</v>
      </c>
      <c r="B69" s="490">
        <v>460600001</v>
      </c>
      <c r="C69" s="498" t="s">
        <v>1502</v>
      </c>
      <c r="D69" s="498" t="s">
        <v>180</v>
      </c>
      <c r="E69" s="493">
        <v>1.5</v>
      </c>
      <c r="F69" s="621"/>
      <c r="G69" s="494">
        <f t="shared" si="7"/>
        <v>0</v>
      </c>
      <c r="H69" s="495"/>
      <c r="I69" s="496"/>
      <c r="J69" s="499" t="s">
        <v>1221</v>
      </c>
      <c r="M69" s="500" t="s">
        <v>1500</v>
      </c>
    </row>
    <row r="70" spans="1:17" x14ac:dyDescent="0.25">
      <c r="A70" s="489">
        <v>48</v>
      </c>
      <c r="B70" s="490">
        <v>460200253</v>
      </c>
      <c r="C70" s="498" t="s">
        <v>1503</v>
      </c>
      <c r="D70" s="498" t="s">
        <v>288</v>
      </c>
      <c r="E70" s="493">
        <v>120</v>
      </c>
      <c r="F70" s="621"/>
      <c r="G70" s="494">
        <f t="shared" si="7"/>
        <v>0</v>
      </c>
      <c r="H70" s="495"/>
      <c r="I70" s="496"/>
      <c r="J70" s="499" t="s">
        <v>1221</v>
      </c>
      <c r="K70" s="468" t="s">
        <v>1222</v>
      </c>
      <c r="M70" s="500" t="s">
        <v>1500</v>
      </c>
    </row>
    <row r="71" spans="1:17" x14ac:dyDescent="0.25">
      <c r="A71" s="489">
        <v>49</v>
      </c>
      <c r="B71" s="490">
        <v>460420022</v>
      </c>
      <c r="C71" s="498" t="s">
        <v>1504</v>
      </c>
      <c r="D71" s="498" t="s">
        <v>288</v>
      </c>
      <c r="E71" s="493">
        <v>120</v>
      </c>
      <c r="F71" s="621"/>
      <c r="G71" s="494">
        <f t="shared" si="7"/>
        <v>0</v>
      </c>
      <c r="H71" s="495"/>
      <c r="I71" s="496"/>
      <c r="J71" s="499" t="s">
        <v>1221</v>
      </c>
      <c r="M71" s="500" t="s">
        <v>1500</v>
      </c>
    </row>
    <row r="72" spans="1:17" x14ac:dyDescent="0.25">
      <c r="A72" s="489">
        <v>50</v>
      </c>
      <c r="B72" s="490">
        <v>460490011</v>
      </c>
      <c r="C72" s="498" t="s">
        <v>1505</v>
      </c>
      <c r="D72" s="498" t="s">
        <v>288</v>
      </c>
      <c r="E72" s="493">
        <v>120</v>
      </c>
      <c r="F72" s="621"/>
      <c r="G72" s="494">
        <f t="shared" si="7"/>
        <v>0</v>
      </c>
      <c r="H72" s="495"/>
      <c r="I72" s="496"/>
      <c r="J72" s="499" t="s">
        <v>1221</v>
      </c>
      <c r="M72" s="500" t="s">
        <v>1500</v>
      </c>
    </row>
    <row r="73" spans="1:17" x14ac:dyDescent="0.25">
      <c r="A73" s="489">
        <v>51</v>
      </c>
      <c r="B73" s="490">
        <v>460560253</v>
      </c>
      <c r="C73" s="498" t="s">
        <v>1506</v>
      </c>
      <c r="D73" s="498" t="s">
        <v>288</v>
      </c>
      <c r="E73" s="493">
        <v>120</v>
      </c>
      <c r="F73" s="621"/>
      <c r="G73" s="494">
        <f t="shared" si="7"/>
        <v>0</v>
      </c>
      <c r="H73" s="495"/>
      <c r="I73" s="496"/>
      <c r="J73" s="499" t="s">
        <v>1221</v>
      </c>
      <c r="M73" s="500" t="s">
        <v>1500</v>
      </c>
    </row>
    <row r="74" spans="1:17" x14ac:dyDescent="0.25">
      <c r="A74" s="489">
        <v>52</v>
      </c>
      <c r="B74" s="490">
        <v>460600001</v>
      </c>
      <c r="C74" s="498" t="s">
        <v>1502</v>
      </c>
      <c r="D74" s="498" t="s">
        <v>180</v>
      </c>
      <c r="E74" s="493">
        <v>12</v>
      </c>
      <c r="F74" s="621"/>
      <c r="G74" s="494">
        <f t="shared" si="7"/>
        <v>0</v>
      </c>
      <c r="H74" s="495"/>
      <c r="I74" s="496"/>
      <c r="J74" s="499" t="s">
        <v>1221</v>
      </c>
      <c r="M74" s="500" t="s">
        <v>1500</v>
      </c>
    </row>
    <row r="75" spans="1:17" x14ac:dyDescent="0.25">
      <c r="A75" s="489">
        <v>53</v>
      </c>
      <c r="B75" s="490">
        <v>460620013</v>
      </c>
      <c r="C75" s="498" t="s">
        <v>1507</v>
      </c>
      <c r="D75" s="498" t="s">
        <v>162</v>
      </c>
      <c r="E75" s="493">
        <v>60</v>
      </c>
      <c r="F75" s="621"/>
      <c r="G75" s="494">
        <f t="shared" si="7"/>
        <v>0</v>
      </c>
      <c r="H75" s="495"/>
      <c r="I75" s="496"/>
      <c r="J75" s="499" t="s">
        <v>1221</v>
      </c>
      <c r="M75" s="500" t="s">
        <v>1500</v>
      </c>
    </row>
    <row r="76" spans="1:17" x14ac:dyDescent="0.25">
      <c r="A76" s="489">
        <v>54</v>
      </c>
      <c r="B76" s="490">
        <v>460200283</v>
      </c>
      <c r="C76" s="498" t="s">
        <v>1508</v>
      </c>
      <c r="D76" s="498" t="s">
        <v>288</v>
      </c>
      <c r="E76" s="493">
        <v>35</v>
      </c>
      <c r="F76" s="621"/>
      <c r="G76" s="494">
        <f t="shared" si="7"/>
        <v>0</v>
      </c>
      <c r="H76" s="495"/>
      <c r="I76" s="496"/>
      <c r="J76" s="499" t="s">
        <v>1221</v>
      </c>
      <c r="K76" s="468" t="s">
        <v>1222</v>
      </c>
      <c r="M76" s="500" t="s">
        <v>1500</v>
      </c>
    </row>
    <row r="77" spans="1:17" x14ac:dyDescent="0.25">
      <c r="A77" s="489">
        <v>55</v>
      </c>
      <c r="B77" s="490">
        <v>460420022</v>
      </c>
      <c r="C77" s="498" t="s">
        <v>1504</v>
      </c>
      <c r="D77" s="498" t="s">
        <v>288</v>
      </c>
      <c r="E77" s="493">
        <v>35</v>
      </c>
      <c r="F77" s="621"/>
      <c r="G77" s="494">
        <f t="shared" si="7"/>
        <v>0</v>
      </c>
      <c r="H77" s="495"/>
      <c r="I77" s="496"/>
      <c r="J77" s="499" t="s">
        <v>1221</v>
      </c>
      <c r="M77" s="500" t="s">
        <v>1500</v>
      </c>
    </row>
    <row r="78" spans="1:17" x14ac:dyDescent="0.25">
      <c r="A78" s="489">
        <v>56</v>
      </c>
      <c r="B78" s="490">
        <v>460490011</v>
      </c>
      <c r="C78" s="498" t="s">
        <v>1505</v>
      </c>
      <c r="D78" s="498" t="s">
        <v>288</v>
      </c>
      <c r="E78" s="493">
        <v>35</v>
      </c>
      <c r="F78" s="621"/>
      <c r="G78" s="494">
        <f t="shared" si="7"/>
        <v>0</v>
      </c>
      <c r="H78" s="495"/>
      <c r="I78" s="496"/>
      <c r="J78" s="499" t="s">
        <v>1221</v>
      </c>
      <c r="M78" s="500" t="s">
        <v>1500</v>
      </c>
    </row>
    <row r="79" spans="1:17" x14ac:dyDescent="0.25">
      <c r="A79" s="489">
        <v>57</v>
      </c>
      <c r="B79" s="490">
        <v>460560283</v>
      </c>
      <c r="C79" s="498" t="s">
        <v>1509</v>
      </c>
      <c r="D79" s="498" t="s">
        <v>288</v>
      </c>
      <c r="E79" s="493">
        <v>35</v>
      </c>
      <c r="F79" s="621"/>
      <c r="G79" s="494">
        <f t="shared" si="7"/>
        <v>0</v>
      </c>
      <c r="H79" s="495"/>
      <c r="I79" s="496"/>
      <c r="J79" s="499" t="s">
        <v>1221</v>
      </c>
      <c r="M79" s="500" t="s">
        <v>1500</v>
      </c>
    </row>
    <row r="80" spans="1:17" x14ac:dyDescent="0.25">
      <c r="A80" s="489">
        <v>58</v>
      </c>
      <c r="B80" s="490">
        <v>460600001</v>
      </c>
      <c r="C80" s="498" t="s">
        <v>1502</v>
      </c>
      <c r="D80" s="498" t="s">
        <v>180</v>
      </c>
      <c r="E80" s="493">
        <v>3.5</v>
      </c>
      <c r="F80" s="621"/>
      <c r="G80" s="494">
        <f t="shared" si="7"/>
        <v>0</v>
      </c>
      <c r="H80" s="495"/>
      <c r="I80" s="496"/>
      <c r="J80" s="499" t="s">
        <v>1221</v>
      </c>
      <c r="M80" s="500" t="s">
        <v>1500</v>
      </c>
    </row>
    <row r="81" spans="1:17" ht="15.75" thickBot="1" x14ac:dyDescent="0.3">
      <c r="A81" s="529">
        <v>59</v>
      </c>
      <c r="B81" s="530">
        <v>460620013</v>
      </c>
      <c r="C81" s="531" t="s">
        <v>1507</v>
      </c>
      <c r="D81" s="531" t="s">
        <v>162</v>
      </c>
      <c r="E81" s="532">
        <v>17.5</v>
      </c>
      <c r="F81" s="623"/>
      <c r="G81" s="533">
        <f t="shared" si="7"/>
        <v>0</v>
      </c>
      <c r="H81" s="534"/>
      <c r="I81" s="535"/>
      <c r="J81" s="536" t="s">
        <v>1221</v>
      </c>
      <c r="M81" s="500" t="s">
        <v>1500</v>
      </c>
    </row>
    <row r="82" spans="1:17" s="511" customFormat="1" ht="14.25" x14ac:dyDescent="0.2">
      <c r="A82" s="503"/>
      <c r="B82" s="504"/>
      <c r="C82" s="505" t="s">
        <v>1241</v>
      </c>
      <c r="D82" s="505"/>
      <c r="E82" s="506"/>
      <c r="F82" s="506"/>
      <c r="G82" s="507">
        <f>SUM(G67:G81)</f>
        <v>0</v>
      </c>
      <c r="H82" s="508"/>
      <c r="I82" s="509">
        <f>SUM(I67:I81)</f>
        <v>0</v>
      </c>
      <c r="J82" s="510"/>
      <c r="M82" s="512" t="s">
        <v>1500</v>
      </c>
      <c r="N82" s="513"/>
      <c r="O82" s="513"/>
      <c r="P82" s="513"/>
      <c r="Q82" s="513"/>
    </row>
    <row r="83" spans="1:17" s="550" customFormat="1" ht="20.100000000000001" customHeight="1" x14ac:dyDescent="0.25">
      <c r="A83" s="515" t="s">
        <v>30</v>
      </c>
      <c r="B83" s="624"/>
      <c r="C83" s="625"/>
      <c r="D83" s="625"/>
      <c r="E83" s="626"/>
      <c r="F83" s="626"/>
      <c r="G83" s="627"/>
      <c r="H83" s="628"/>
      <c r="I83" s="629"/>
      <c r="J83" s="630"/>
      <c r="M83" s="631"/>
      <c r="N83" s="620"/>
      <c r="O83" s="620"/>
      <c r="P83" s="620"/>
      <c r="Q83" s="620"/>
    </row>
    <row r="84" spans="1:17" x14ac:dyDescent="0.25">
      <c r="A84" s="489">
        <v>60</v>
      </c>
      <c r="B84" s="490">
        <v>219000104</v>
      </c>
      <c r="C84" s="498" t="s">
        <v>1510</v>
      </c>
      <c r="D84" s="498" t="s">
        <v>1190</v>
      </c>
      <c r="E84" s="493">
        <v>4</v>
      </c>
      <c r="F84" s="621"/>
      <c r="G84" s="494">
        <f t="shared" ref="G84:G89" si="8">E84*F84</f>
        <v>0</v>
      </c>
      <c r="H84" s="495"/>
      <c r="I84" s="496">
        <f t="shared" ref="I84:I89" si="9">E84*H84</f>
        <v>0</v>
      </c>
      <c r="J84" s="499" t="s">
        <v>1221</v>
      </c>
      <c r="K84" s="468" t="s">
        <v>1222</v>
      </c>
      <c r="M84" s="500" t="s">
        <v>130</v>
      </c>
      <c r="O84" s="528">
        <f>G84</f>
        <v>0</v>
      </c>
    </row>
    <row r="85" spans="1:17" x14ac:dyDescent="0.25">
      <c r="A85" s="489"/>
      <c r="B85" s="490"/>
      <c r="C85" s="498" t="s">
        <v>1511</v>
      </c>
      <c r="D85" s="492"/>
      <c r="E85" s="493"/>
      <c r="F85" s="493"/>
      <c r="G85" s="494">
        <f t="shared" si="8"/>
        <v>0</v>
      </c>
      <c r="H85" s="495"/>
      <c r="I85" s="496">
        <f t="shared" si="9"/>
        <v>0</v>
      </c>
      <c r="J85" s="497"/>
      <c r="K85" s="468" t="s">
        <v>1225</v>
      </c>
      <c r="M85" s="500" t="s">
        <v>130</v>
      </c>
    </row>
    <row r="86" spans="1:17" x14ac:dyDescent="0.25">
      <c r="A86" s="489">
        <v>61</v>
      </c>
      <c r="B86" s="490">
        <v>219000231</v>
      </c>
      <c r="C86" s="498" t="s">
        <v>1512</v>
      </c>
      <c r="D86" s="498" t="s">
        <v>1190</v>
      </c>
      <c r="E86" s="493">
        <v>16</v>
      </c>
      <c r="F86" s="621"/>
      <c r="G86" s="494">
        <f t="shared" si="8"/>
        <v>0</v>
      </c>
      <c r="H86" s="495"/>
      <c r="I86" s="496">
        <f t="shared" si="9"/>
        <v>0</v>
      </c>
      <c r="J86" s="499" t="s">
        <v>1221</v>
      </c>
      <c r="K86" s="468" t="s">
        <v>1222</v>
      </c>
      <c r="M86" s="500" t="s">
        <v>130</v>
      </c>
      <c r="O86" s="528">
        <f>G86</f>
        <v>0</v>
      </c>
    </row>
    <row r="87" spans="1:17" x14ac:dyDescent="0.25">
      <c r="A87" s="489">
        <v>62</v>
      </c>
      <c r="B87" s="490">
        <v>219000235</v>
      </c>
      <c r="C87" s="498" t="s">
        <v>1513</v>
      </c>
      <c r="D87" s="498" t="s">
        <v>1514</v>
      </c>
      <c r="E87" s="493">
        <v>20</v>
      </c>
      <c r="F87" s="621"/>
      <c r="G87" s="494">
        <f t="shared" si="8"/>
        <v>0</v>
      </c>
      <c r="H87" s="495">
        <v>0</v>
      </c>
      <c r="I87" s="496">
        <f t="shared" si="9"/>
        <v>0</v>
      </c>
      <c r="J87" s="499" t="s">
        <v>1221</v>
      </c>
      <c r="K87" s="468" t="s">
        <v>1222</v>
      </c>
      <c r="M87" s="500" t="s">
        <v>130</v>
      </c>
      <c r="O87" s="528">
        <f>G87</f>
        <v>0</v>
      </c>
    </row>
    <row r="88" spans="1:17" x14ac:dyDescent="0.25">
      <c r="A88" s="489">
        <v>63</v>
      </c>
      <c r="B88" s="490">
        <v>219000105</v>
      </c>
      <c r="C88" s="498" t="s">
        <v>1515</v>
      </c>
      <c r="D88" s="498" t="s">
        <v>1190</v>
      </c>
      <c r="E88" s="493">
        <v>10</v>
      </c>
      <c r="F88" s="621"/>
      <c r="G88" s="494">
        <f t="shared" si="8"/>
        <v>0</v>
      </c>
      <c r="H88" s="495"/>
      <c r="I88" s="496">
        <f t="shared" si="9"/>
        <v>0</v>
      </c>
      <c r="J88" s="499" t="s">
        <v>1221</v>
      </c>
      <c r="K88" s="468" t="s">
        <v>1222</v>
      </c>
      <c r="M88" s="500" t="s">
        <v>130</v>
      </c>
      <c r="O88" s="528">
        <f>G88</f>
        <v>0</v>
      </c>
    </row>
    <row r="89" spans="1:17" ht="15.75" thickBot="1" x14ac:dyDescent="0.3">
      <c r="A89" s="529"/>
      <c r="B89" s="530"/>
      <c r="C89" s="531" t="s">
        <v>1516</v>
      </c>
      <c r="D89" s="632"/>
      <c r="E89" s="532"/>
      <c r="F89" s="532"/>
      <c r="G89" s="533">
        <f t="shared" si="8"/>
        <v>0</v>
      </c>
      <c r="H89" s="534"/>
      <c r="I89" s="535">
        <f t="shared" si="9"/>
        <v>0</v>
      </c>
      <c r="J89" s="633"/>
      <c r="K89" s="468" t="s">
        <v>1225</v>
      </c>
      <c r="M89" s="500" t="s">
        <v>130</v>
      </c>
    </row>
    <row r="90" spans="1:17" s="511" customFormat="1" thickBot="1" x14ac:dyDescent="0.25">
      <c r="A90" s="537"/>
      <c r="B90" s="538"/>
      <c r="C90" s="539" t="s">
        <v>1241</v>
      </c>
      <c r="D90" s="539"/>
      <c r="E90" s="540"/>
      <c r="F90" s="540"/>
      <c r="G90" s="541">
        <f>SUM(G84:G89)</f>
        <v>0</v>
      </c>
      <c r="H90" s="542"/>
      <c r="I90" s="543">
        <f>SUM(I84:I89)</f>
        <v>0</v>
      </c>
      <c r="J90" s="525"/>
      <c r="M90" s="511" t="s">
        <v>130</v>
      </c>
      <c r="N90" s="513">
        <f>SUM(N42:N89)</f>
        <v>0</v>
      </c>
      <c r="O90" s="513">
        <f>SUM(O8:O89)</f>
        <v>0</v>
      </c>
      <c r="P90" s="513"/>
      <c r="Q90" s="513"/>
    </row>
    <row r="91" spans="1:17" x14ac:dyDescent="0.25">
      <c r="B91" s="544"/>
      <c r="E91" s="545"/>
      <c r="F91" s="545"/>
      <c r="G91" s="546"/>
      <c r="H91" s="547"/>
      <c r="I91" s="548"/>
    </row>
    <row r="92" spans="1:17" x14ac:dyDescent="0.25">
      <c r="A92" s="468" t="s">
        <v>1517</v>
      </c>
      <c r="B92" s="544"/>
      <c r="E92" s="545"/>
      <c r="F92" s="545"/>
      <c r="G92" s="546"/>
      <c r="H92" s="547"/>
      <c r="I92" s="548"/>
    </row>
    <row r="93" spans="1:17" x14ac:dyDescent="0.25">
      <c r="A93" s="468" t="s">
        <v>1365</v>
      </c>
      <c r="B93" s="544"/>
      <c r="E93" s="545"/>
      <c r="F93" s="545"/>
      <c r="G93" s="546"/>
      <c r="H93" s="547"/>
      <c r="I93" s="548"/>
    </row>
    <row r="94" spans="1:17" x14ac:dyDescent="0.25">
      <c r="B94" s="544"/>
      <c r="E94" s="545"/>
      <c r="F94" s="545"/>
      <c r="G94" s="546"/>
      <c r="H94" s="547"/>
      <c r="I94" s="548"/>
    </row>
    <row r="95" spans="1:17" x14ac:dyDescent="0.25">
      <c r="B95" s="544"/>
      <c r="E95" s="545"/>
      <c r="F95" s="545"/>
      <c r="G95" s="546"/>
      <c r="H95" s="547"/>
      <c r="I95" s="548"/>
    </row>
    <row r="96" spans="1:17" x14ac:dyDescent="0.25">
      <c r="B96" s="544"/>
      <c r="E96" s="545"/>
      <c r="F96" s="545"/>
      <c r="G96" s="546"/>
      <c r="H96" s="547"/>
      <c r="I96" s="548"/>
    </row>
    <row r="97" spans="2:9" x14ac:dyDescent="0.25">
      <c r="B97" s="544"/>
      <c r="E97" s="545"/>
      <c r="F97" s="545"/>
      <c r="G97" s="546"/>
      <c r="H97" s="547"/>
      <c r="I97" s="548"/>
    </row>
    <row r="98" spans="2:9" x14ac:dyDescent="0.25">
      <c r="B98" s="544"/>
      <c r="E98" s="545"/>
      <c r="F98" s="545"/>
      <c r="G98" s="546"/>
      <c r="H98" s="547"/>
      <c r="I98" s="548"/>
    </row>
    <row r="99" spans="2:9" x14ac:dyDescent="0.25">
      <c r="B99" s="544"/>
      <c r="E99" s="545"/>
      <c r="F99" s="545"/>
      <c r="G99" s="546"/>
      <c r="H99" s="547"/>
      <c r="I99" s="548"/>
    </row>
    <row r="100" spans="2:9" x14ac:dyDescent="0.25">
      <c r="B100" s="544"/>
      <c r="E100" s="545"/>
      <c r="F100" s="545"/>
      <c r="G100" s="546"/>
      <c r="H100" s="547"/>
      <c r="I100" s="548"/>
    </row>
    <row r="101" spans="2:9" x14ac:dyDescent="0.25">
      <c r="B101" s="544"/>
      <c r="E101" s="545"/>
      <c r="F101" s="545"/>
      <c r="G101" s="546"/>
      <c r="H101" s="547"/>
      <c r="I101" s="548"/>
    </row>
    <row r="102" spans="2:9" x14ac:dyDescent="0.25">
      <c r="B102" s="544"/>
      <c r="E102" s="545"/>
      <c r="F102" s="545"/>
      <c r="G102" s="546"/>
      <c r="H102" s="547"/>
      <c r="I102" s="548"/>
    </row>
    <row r="103" spans="2:9" x14ac:dyDescent="0.25">
      <c r="B103" s="544"/>
      <c r="E103" s="545"/>
      <c r="F103" s="545"/>
      <c r="G103" s="546"/>
      <c r="H103" s="547"/>
      <c r="I103" s="548"/>
    </row>
    <row r="104" spans="2:9" x14ac:dyDescent="0.25">
      <c r="B104" s="544"/>
      <c r="E104" s="545"/>
      <c r="F104" s="545"/>
      <c r="G104" s="546"/>
      <c r="H104" s="547"/>
      <c r="I104" s="548"/>
    </row>
    <row r="105" spans="2:9" x14ac:dyDescent="0.25">
      <c r="B105" s="544"/>
      <c r="E105" s="545"/>
      <c r="F105" s="545"/>
      <c r="G105" s="546"/>
      <c r="H105" s="547"/>
      <c r="I105" s="548"/>
    </row>
    <row r="106" spans="2:9" x14ac:dyDescent="0.25">
      <c r="B106" s="544"/>
      <c r="E106" s="545"/>
      <c r="F106" s="545"/>
      <c r="G106" s="546"/>
      <c r="H106" s="547"/>
      <c r="I106" s="548"/>
    </row>
    <row r="107" spans="2:9" x14ac:dyDescent="0.25">
      <c r="B107" s="544"/>
      <c r="E107" s="545"/>
      <c r="F107" s="545"/>
      <c r="G107" s="546"/>
      <c r="H107" s="547"/>
      <c r="I107" s="548"/>
    </row>
    <row r="108" spans="2:9" x14ac:dyDescent="0.25">
      <c r="B108" s="544"/>
      <c r="E108" s="545"/>
      <c r="F108" s="545"/>
      <c r="G108" s="546"/>
      <c r="H108" s="547"/>
      <c r="I108" s="548"/>
    </row>
    <row r="109" spans="2:9" x14ac:dyDescent="0.25">
      <c r="B109" s="544"/>
      <c r="E109" s="545"/>
      <c r="F109" s="545"/>
      <c r="G109" s="546"/>
      <c r="H109" s="547"/>
      <c r="I109" s="548"/>
    </row>
    <row r="110" spans="2:9" x14ac:dyDescent="0.25">
      <c r="B110" s="544"/>
      <c r="E110" s="545"/>
      <c r="F110" s="545"/>
      <c r="G110" s="546"/>
      <c r="H110" s="547"/>
      <c r="I110" s="548"/>
    </row>
  </sheetData>
  <printOptions horizontalCentered="1"/>
  <pageMargins left="0.7" right="0.7" top="0.78740157499999996" bottom="0.78740157499999996" header="0.3" footer="0.3"/>
  <pageSetup paperSize="9" fitToHeight="0" orientation="portrait" horizontalDpi="4294967293" verticalDpi="4294967293" copies="2" r:id="rId1"/>
  <headerFooter>
    <oddFooter>&amp;CStrana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88677-C773-4AE9-B7D4-6EAE30BDFA44}">
  <sheetPr>
    <pageSetUpPr fitToPage="1"/>
  </sheetPr>
  <dimension ref="A3:J30"/>
  <sheetViews>
    <sheetView workbookViewId="0">
      <selection activeCell="F22" sqref="F22"/>
    </sheetView>
  </sheetViews>
  <sheetFormatPr defaultRowHeight="15" x14ac:dyDescent="0.25"/>
  <cols>
    <col min="1" max="1" width="4.7109375" style="468" customWidth="1"/>
    <col min="2" max="2" width="10.7109375" style="468" customWidth="1"/>
    <col min="3" max="3" width="25.7109375" style="468" customWidth="1"/>
    <col min="4" max="4" width="11.7109375" style="545" customWidth="1"/>
    <col min="5" max="5" width="14.7109375" style="580" customWidth="1"/>
    <col min="6" max="6" width="16.7109375" style="569" customWidth="1"/>
    <col min="7" max="8" width="0" style="468" hidden="1" customWidth="1"/>
    <col min="9" max="9" width="0" style="549" hidden="1" customWidth="1"/>
    <col min="10" max="10" width="0" style="469" hidden="1" customWidth="1"/>
    <col min="11" max="256" width="9.140625" style="468"/>
    <col min="257" max="257" width="4.7109375" style="468" customWidth="1"/>
    <col min="258" max="258" width="10.7109375" style="468" customWidth="1"/>
    <col min="259" max="259" width="25.7109375" style="468" customWidth="1"/>
    <col min="260" max="260" width="11.7109375" style="468" customWidth="1"/>
    <col min="261" max="261" width="14.7109375" style="468" customWidth="1"/>
    <col min="262" max="262" width="16.7109375" style="468" customWidth="1"/>
    <col min="263" max="266" width="0" style="468" hidden="1" customWidth="1"/>
    <col min="267" max="512" width="9.140625" style="468"/>
    <col min="513" max="513" width="4.7109375" style="468" customWidth="1"/>
    <col min="514" max="514" width="10.7109375" style="468" customWidth="1"/>
    <col min="515" max="515" width="25.7109375" style="468" customWidth="1"/>
    <col min="516" max="516" width="11.7109375" style="468" customWidth="1"/>
    <col min="517" max="517" width="14.7109375" style="468" customWidth="1"/>
    <col min="518" max="518" width="16.7109375" style="468" customWidth="1"/>
    <col min="519" max="522" width="0" style="468" hidden="1" customWidth="1"/>
    <col min="523" max="768" width="9.140625" style="468"/>
    <col min="769" max="769" width="4.7109375" style="468" customWidth="1"/>
    <col min="770" max="770" width="10.7109375" style="468" customWidth="1"/>
    <col min="771" max="771" width="25.7109375" style="468" customWidth="1"/>
    <col min="772" max="772" width="11.7109375" style="468" customWidth="1"/>
    <col min="773" max="773" width="14.7109375" style="468" customWidth="1"/>
    <col min="774" max="774" width="16.7109375" style="468" customWidth="1"/>
    <col min="775" max="778" width="0" style="468" hidden="1" customWidth="1"/>
    <col min="779" max="1024" width="9.140625" style="468"/>
    <col min="1025" max="1025" width="4.7109375" style="468" customWidth="1"/>
    <col min="1026" max="1026" width="10.7109375" style="468" customWidth="1"/>
    <col min="1027" max="1027" width="25.7109375" style="468" customWidth="1"/>
    <col min="1028" max="1028" width="11.7109375" style="468" customWidth="1"/>
    <col min="1029" max="1029" width="14.7109375" style="468" customWidth="1"/>
    <col min="1030" max="1030" width="16.7109375" style="468" customWidth="1"/>
    <col min="1031" max="1034" width="0" style="468" hidden="1" customWidth="1"/>
    <col min="1035" max="1280" width="9.140625" style="468"/>
    <col min="1281" max="1281" width="4.7109375" style="468" customWidth="1"/>
    <col min="1282" max="1282" width="10.7109375" style="468" customWidth="1"/>
    <col min="1283" max="1283" width="25.7109375" style="468" customWidth="1"/>
    <col min="1284" max="1284" width="11.7109375" style="468" customWidth="1"/>
    <col min="1285" max="1285" width="14.7109375" style="468" customWidth="1"/>
    <col min="1286" max="1286" width="16.7109375" style="468" customWidth="1"/>
    <col min="1287" max="1290" width="0" style="468" hidden="1" customWidth="1"/>
    <col min="1291" max="1536" width="9.140625" style="468"/>
    <col min="1537" max="1537" width="4.7109375" style="468" customWidth="1"/>
    <col min="1538" max="1538" width="10.7109375" style="468" customWidth="1"/>
    <col min="1539" max="1539" width="25.7109375" style="468" customWidth="1"/>
    <col min="1540" max="1540" width="11.7109375" style="468" customWidth="1"/>
    <col min="1541" max="1541" width="14.7109375" style="468" customWidth="1"/>
    <col min="1542" max="1542" width="16.7109375" style="468" customWidth="1"/>
    <col min="1543" max="1546" width="0" style="468" hidden="1" customWidth="1"/>
    <col min="1547" max="1792" width="9.140625" style="468"/>
    <col min="1793" max="1793" width="4.7109375" style="468" customWidth="1"/>
    <col min="1794" max="1794" width="10.7109375" style="468" customWidth="1"/>
    <col min="1795" max="1795" width="25.7109375" style="468" customWidth="1"/>
    <col min="1796" max="1796" width="11.7109375" style="468" customWidth="1"/>
    <col min="1797" max="1797" width="14.7109375" style="468" customWidth="1"/>
    <col min="1798" max="1798" width="16.7109375" style="468" customWidth="1"/>
    <col min="1799" max="1802" width="0" style="468" hidden="1" customWidth="1"/>
    <col min="1803" max="2048" width="9.140625" style="468"/>
    <col min="2049" max="2049" width="4.7109375" style="468" customWidth="1"/>
    <col min="2050" max="2050" width="10.7109375" style="468" customWidth="1"/>
    <col min="2051" max="2051" width="25.7109375" style="468" customWidth="1"/>
    <col min="2052" max="2052" width="11.7109375" style="468" customWidth="1"/>
    <col min="2053" max="2053" width="14.7109375" style="468" customWidth="1"/>
    <col min="2054" max="2054" width="16.7109375" style="468" customWidth="1"/>
    <col min="2055" max="2058" width="0" style="468" hidden="1" customWidth="1"/>
    <col min="2059" max="2304" width="9.140625" style="468"/>
    <col min="2305" max="2305" width="4.7109375" style="468" customWidth="1"/>
    <col min="2306" max="2306" width="10.7109375" style="468" customWidth="1"/>
    <col min="2307" max="2307" width="25.7109375" style="468" customWidth="1"/>
    <col min="2308" max="2308" width="11.7109375" style="468" customWidth="1"/>
    <col min="2309" max="2309" width="14.7109375" style="468" customWidth="1"/>
    <col min="2310" max="2310" width="16.7109375" style="468" customWidth="1"/>
    <col min="2311" max="2314" width="0" style="468" hidden="1" customWidth="1"/>
    <col min="2315" max="2560" width="9.140625" style="468"/>
    <col min="2561" max="2561" width="4.7109375" style="468" customWidth="1"/>
    <col min="2562" max="2562" width="10.7109375" style="468" customWidth="1"/>
    <col min="2563" max="2563" width="25.7109375" style="468" customWidth="1"/>
    <col min="2564" max="2564" width="11.7109375" style="468" customWidth="1"/>
    <col min="2565" max="2565" width="14.7109375" style="468" customWidth="1"/>
    <col min="2566" max="2566" width="16.7109375" style="468" customWidth="1"/>
    <col min="2567" max="2570" width="0" style="468" hidden="1" customWidth="1"/>
    <col min="2571" max="2816" width="9.140625" style="468"/>
    <col min="2817" max="2817" width="4.7109375" style="468" customWidth="1"/>
    <col min="2818" max="2818" width="10.7109375" style="468" customWidth="1"/>
    <col min="2819" max="2819" width="25.7109375" style="468" customWidth="1"/>
    <col min="2820" max="2820" width="11.7109375" style="468" customWidth="1"/>
    <col min="2821" max="2821" width="14.7109375" style="468" customWidth="1"/>
    <col min="2822" max="2822" width="16.7109375" style="468" customWidth="1"/>
    <col min="2823" max="2826" width="0" style="468" hidden="1" customWidth="1"/>
    <col min="2827" max="3072" width="9.140625" style="468"/>
    <col min="3073" max="3073" width="4.7109375" style="468" customWidth="1"/>
    <col min="3074" max="3074" width="10.7109375" style="468" customWidth="1"/>
    <col min="3075" max="3075" width="25.7109375" style="468" customWidth="1"/>
    <col min="3076" max="3076" width="11.7109375" style="468" customWidth="1"/>
    <col min="3077" max="3077" width="14.7109375" style="468" customWidth="1"/>
    <col min="3078" max="3078" width="16.7109375" style="468" customWidth="1"/>
    <col min="3079" max="3082" width="0" style="468" hidden="1" customWidth="1"/>
    <col min="3083" max="3328" width="9.140625" style="468"/>
    <col min="3329" max="3329" width="4.7109375" style="468" customWidth="1"/>
    <col min="3330" max="3330" width="10.7109375" style="468" customWidth="1"/>
    <col min="3331" max="3331" width="25.7109375" style="468" customWidth="1"/>
    <col min="3332" max="3332" width="11.7109375" style="468" customWidth="1"/>
    <col min="3333" max="3333" width="14.7109375" style="468" customWidth="1"/>
    <col min="3334" max="3334" width="16.7109375" style="468" customWidth="1"/>
    <col min="3335" max="3338" width="0" style="468" hidden="1" customWidth="1"/>
    <col min="3339" max="3584" width="9.140625" style="468"/>
    <col min="3585" max="3585" width="4.7109375" style="468" customWidth="1"/>
    <col min="3586" max="3586" width="10.7109375" style="468" customWidth="1"/>
    <col min="3587" max="3587" width="25.7109375" style="468" customWidth="1"/>
    <col min="3588" max="3588" width="11.7109375" style="468" customWidth="1"/>
    <col min="3589" max="3589" width="14.7109375" style="468" customWidth="1"/>
    <col min="3590" max="3590" width="16.7109375" style="468" customWidth="1"/>
    <col min="3591" max="3594" width="0" style="468" hidden="1" customWidth="1"/>
    <col min="3595" max="3840" width="9.140625" style="468"/>
    <col min="3841" max="3841" width="4.7109375" style="468" customWidth="1"/>
    <col min="3842" max="3842" width="10.7109375" style="468" customWidth="1"/>
    <col min="3843" max="3843" width="25.7109375" style="468" customWidth="1"/>
    <col min="3844" max="3844" width="11.7109375" style="468" customWidth="1"/>
    <col min="3845" max="3845" width="14.7109375" style="468" customWidth="1"/>
    <col min="3846" max="3846" width="16.7109375" style="468" customWidth="1"/>
    <col min="3847" max="3850" width="0" style="468" hidden="1" customWidth="1"/>
    <col min="3851" max="4096" width="9.140625" style="468"/>
    <col min="4097" max="4097" width="4.7109375" style="468" customWidth="1"/>
    <col min="4098" max="4098" width="10.7109375" style="468" customWidth="1"/>
    <col min="4099" max="4099" width="25.7109375" style="468" customWidth="1"/>
    <col min="4100" max="4100" width="11.7109375" style="468" customWidth="1"/>
    <col min="4101" max="4101" width="14.7109375" style="468" customWidth="1"/>
    <col min="4102" max="4102" width="16.7109375" style="468" customWidth="1"/>
    <col min="4103" max="4106" width="0" style="468" hidden="1" customWidth="1"/>
    <col min="4107" max="4352" width="9.140625" style="468"/>
    <col min="4353" max="4353" width="4.7109375" style="468" customWidth="1"/>
    <col min="4354" max="4354" width="10.7109375" style="468" customWidth="1"/>
    <col min="4355" max="4355" width="25.7109375" style="468" customWidth="1"/>
    <col min="4356" max="4356" width="11.7109375" style="468" customWidth="1"/>
    <col min="4357" max="4357" width="14.7109375" style="468" customWidth="1"/>
    <col min="4358" max="4358" width="16.7109375" style="468" customWidth="1"/>
    <col min="4359" max="4362" width="0" style="468" hidden="1" customWidth="1"/>
    <col min="4363" max="4608" width="9.140625" style="468"/>
    <col min="4609" max="4609" width="4.7109375" style="468" customWidth="1"/>
    <col min="4610" max="4610" width="10.7109375" style="468" customWidth="1"/>
    <col min="4611" max="4611" width="25.7109375" style="468" customWidth="1"/>
    <col min="4612" max="4612" width="11.7109375" style="468" customWidth="1"/>
    <col min="4613" max="4613" width="14.7109375" style="468" customWidth="1"/>
    <col min="4614" max="4614" width="16.7109375" style="468" customWidth="1"/>
    <col min="4615" max="4618" width="0" style="468" hidden="1" customWidth="1"/>
    <col min="4619" max="4864" width="9.140625" style="468"/>
    <col min="4865" max="4865" width="4.7109375" style="468" customWidth="1"/>
    <col min="4866" max="4866" width="10.7109375" style="468" customWidth="1"/>
    <col min="4867" max="4867" width="25.7109375" style="468" customWidth="1"/>
    <col min="4868" max="4868" width="11.7109375" style="468" customWidth="1"/>
    <col min="4869" max="4869" width="14.7109375" style="468" customWidth="1"/>
    <col min="4870" max="4870" width="16.7109375" style="468" customWidth="1"/>
    <col min="4871" max="4874" width="0" style="468" hidden="1" customWidth="1"/>
    <col min="4875" max="5120" width="9.140625" style="468"/>
    <col min="5121" max="5121" width="4.7109375" style="468" customWidth="1"/>
    <col min="5122" max="5122" width="10.7109375" style="468" customWidth="1"/>
    <col min="5123" max="5123" width="25.7109375" style="468" customWidth="1"/>
    <col min="5124" max="5124" width="11.7109375" style="468" customWidth="1"/>
    <col min="5125" max="5125" width="14.7109375" style="468" customWidth="1"/>
    <col min="5126" max="5126" width="16.7109375" style="468" customWidth="1"/>
    <col min="5127" max="5130" width="0" style="468" hidden="1" customWidth="1"/>
    <col min="5131" max="5376" width="9.140625" style="468"/>
    <col min="5377" max="5377" width="4.7109375" style="468" customWidth="1"/>
    <col min="5378" max="5378" width="10.7109375" style="468" customWidth="1"/>
    <col min="5379" max="5379" width="25.7109375" style="468" customWidth="1"/>
    <col min="5380" max="5380" width="11.7109375" style="468" customWidth="1"/>
    <col min="5381" max="5381" width="14.7109375" style="468" customWidth="1"/>
    <col min="5382" max="5382" width="16.7109375" style="468" customWidth="1"/>
    <col min="5383" max="5386" width="0" style="468" hidden="1" customWidth="1"/>
    <col min="5387" max="5632" width="9.140625" style="468"/>
    <col min="5633" max="5633" width="4.7109375" style="468" customWidth="1"/>
    <col min="5634" max="5634" width="10.7109375" style="468" customWidth="1"/>
    <col min="5635" max="5635" width="25.7109375" style="468" customWidth="1"/>
    <col min="5636" max="5636" width="11.7109375" style="468" customWidth="1"/>
    <col min="5637" max="5637" width="14.7109375" style="468" customWidth="1"/>
    <col min="5638" max="5638" width="16.7109375" style="468" customWidth="1"/>
    <col min="5639" max="5642" width="0" style="468" hidden="1" customWidth="1"/>
    <col min="5643" max="5888" width="9.140625" style="468"/>
    <col min="5889" max="5889" width="4.7109375" style="468" customWidth="1"/>
    <col min="5890" max="5890" width="10.7109375" style="468" customWidth="1"/>
    <col min="5891" max="5891" width="25.7109375" style="468" customWidth="1"/>
    <col min="5892" max="5892" width="11.7109375" style="468" customWidth="1"/>
    <col min="5893" max="5893" width="14.7109375" style="468" customWidth="1"/>
    <col min="5894" max="5894" width="16.7109375" style="468" customWidth="1"/>
    <col min="5895" max="5898" width="0" style="468" hidden="1" customWidth="1"/>
    <col min="5899" max="6144" width="9.140625" style="468"/>
    <col min="6145" max="6145" width="4.7109375" style="468" customWidth="1"/>
    <col min="6146" max="6146" width="10.7109375" style="468" customWidth="1"/>
    <col min="6147" max="6147" width="25.7109375" style="468" customWidth="1"/>
    <col min="6148" max="6148" width="11.7109375" style="468" customWidth="1"/>
    <col min="6149" max="6149" width="14.7109375" style="468" customWidth="1"/>
    <col min="6150" max="6150" width="16.7109375" style="468" customWidth="1"/>
    <col min="6151" max="6154" width="0" style="468" hidden="1" customWidth="1"/>
    <col min="6155" max="6400" width="9.140625" style="468"/>
    <col min="6401" max="6401" width="4.7109375" style="468" customWidth="1"/>
    <col min="6402" max="6402" width="10.7109375" style="468" customWidth="1"/>
    <col min="6403" max="6403" width="25.7109375" style="468" customWidth="1"/>
    <col min="6404" max="6404" width="11.7109375" style="468" customWidth="1"/>
    <col min="6405" max="6405" width="14.7109375" style="468" customWidth="1"/>
    <col min="6406" max="6406" width="16.7109375" style="468" customWidth="1"/>
    <col min="6407" max="6410" width="0" style="468" hidden="1" customWidth="1"/>
    <col min="6411" max="6656" width="9.140625" style="468"/>
    <col min="6657" max="6657" width="4.7109375" style="468" customWidth="1"/>
    <col min="6658" max="6658" width="10.7109375" style="468" customWidth="1"/>
    <col min="6659" max="6659" width="25.7109375" style="468" customWidth="1"/>
    <col min="6660" max="6660" width="11.7109375" style="468" customWidth="1"/>
    <col min="6661" max="6661" width="14.7109375" style="468" customWidth="1"/>
    <col min="6662" max="6662" width="16.7109375" style="468" customWidth="1"/>
    <col min="6663" max="6666" width="0" style="468" hidden="1" customWidth="1"/>
    <col min="6667" max="6912" width="9.140625" style="468"/>
    <col min="6913" max="6913" width="4.7109375" style="468" customWidth="1"/>
    <col min="6914" max="6914" width="10.7109375" style="468" customWidth="1"/>
    <col min="6915" max="6915" width="25.7109375" style="468" customWidth="1"/>
    <col min="6916" max="6916" width="11.7109375" style="468" customWidth="1"/>
    <col min="6917" max="6917" width="14.7109375" style="468" customWidth="1"/>
    <col min="6918" max="6918" width="16.7109375" style="468" customWidth="1"/>
    <col min="6919" max="6922" width="0" style="468" hidden="1" customWidth="1"/>
    <col min="6923" max="7168" width="9.140625" style="468"/>
    <col min="7169" max="7169" width="4.7109375" style="468" customWidth="1"/>
    <col min="7170" max="7170" width="10.7109375" style="468" customWidth="1"/>
    <col min="7171" max="7171" width="25.7109375" style="468" customWidth="1"/>
    <col min="7172" max="7172" width="11.7109375" style="468" customWidth="1"/>
    <col min="7173" max="7173" width="14.7109375" style="468" customWidth="1"/>
    <col min="7174" max="7174" width="16.7109375" style="468" customWidth="1"/>
    <col min="7175" max="7178" width="0" style="468" hidden="1" customWidth="1"/>
    <col min="7179" max="7424" width="9.140625" style="468"/>
    <col min="7425" max="7425" width="4.7109375" style="468" customWidth="1"/>
    <col min="7426" max="7426" width="10.7109375" style="468" customWidth="1"/>
    <col min="7427" max="7427" width="25.7109375" style="468" customWidth="1"/>
    <col min="7428" max="7428" width="11.7109375" style="468" customWidth="1"/>
    <col min="7429" max="7429" width="14.7109375" style="468" customWidth="1"/>
    <col min="7430" max="7430" width="16.7109375" style="468" customWidth="1"/>
    <col min="7431" max="7434" width="0" style="468" hidden="1" customWidth="1"/>
    <col min="7435" max="7680" width="9.140625" style="468"/>
    <col min="7681" max="7681" width="4.7109375" style="468" customWidth="1"/>
    <col min="7682" max="7682" width="10.7109375" style="468" customWidth="1"/>
    <col min="7683" max="7683" width="25.7109375" style="468" customWidth="1"/>
    <col min="7684" max="7684" width="11.7109375" style="468" customWidth="1"/>
    <col min="7685" max="7685" width="14.7109375" style="468" customWidth="1"/>
    <col min="7686" max="7686" width="16.7109375" style="468" customWidth="1"/>
    <col min="7687" max="7690" width="0" style="468" hidden="1" customWidth="1"/>
    <col min="7691" max="7936" width="9.140625" style="468"/>
    <col min="7937" max="7937" width="4.7109375" style="468" customWidth="1"/>
    <col min="7938" max="7938" width="10.7109375" style="468" customWidth="1"/>
    <col min="7939" max="7939" width="25.7109375" style="468" customWidth="1"/>
    <col min="7940" max="7940" width="11.7109375" style="468" customWidth="1"/>
    <col min="7941" max="7941" width="14.7109375" style="468" customWidth="1"/>
    <col min="7942" max="7942" width="16.7109375" style="468" customWidth="1"/>
    <col min="7943" max="7946" width="0" style="468" hidden="1" customWidth="1"/>
    <col min="7947" max="8192" width="9.140625" style="468"/>
    <col min="8193" max="8193" width="4.7109375" style="468" customWidth="1"/>
    <col min="8194" max="8194" width="10.7109375" style="468" customWidth="1"/>
    <col min="8195" max="8195" width="25.7109375" style="468" customWidth="1"/>
    <col min="8196" max="8196" width="11.7109375" style="468" customWidth="1"/>
    <col min="8197" max="8197" width="14.7109375" style="468" customWidth="1"/>
    <col min="8198" max="8198" width="16.7109375" style="468" customWidth="1"/>
    <col min="8199" max="8202" width="0" style="468" hidden="1" customWidth="1"/>
    <col min="8203" max="8448" width="9.140625" style="468"/>
    <col min="8449" max="8449" width="4.7109375" style="468" customWidth="1"/>
    <col min="8450" max="8450" width="10.7109375" style="468" customWidth="1"/>
    <col min="8451" max="8451" width="25.7109375" style="468" customWidth="1"/>
    <col min="8452" max="8452" width="11.7109375" style="468" customWidth="1"/>
    <col min="8453" max="8453" width="14.7109375" style="468" customWidth="1"/>
    <col min="8454" max="8454" width="16.7109375" style="468" customWidth="1"/>
    <col min="8455" max="8458" width="0" style="468" hidden="1" customWidth="1"/>
    <col min="8459" max="8704" width="9.140625" style="468"/>
    <col min="8705" max="8705" width="4.7109375" style="468" customWidth="1"/>
    <col min="8706" max="8706" width="10.7109375" style="468" customWidth="1"/>
    <col min="8707" max="8707" width="25.7109375" style="468" customWidth="1"/>
    <col min="8708" max="8708" width="11.7109375" style="468" customWidth="1"/>
    <col min="8709" max="8709" width="14.7109375" style="468" customWidth="1"/>
    <col min="8710" max="8710" width="16.7109375" style="468" customWidth="1"/>
    <col min="8711" max="8714" width="0" style="468" hidden="1" customWidth="1"/>
    <col min="8715" max="8960" width="9.140625" style="468"/>
    <col min="8961" max="8961" width="4.7109375" style="468" customWidth="1"/>
    <col min="8962" max="8962" width="10.7109375" style="468" customWidth="1"/>
    <col min="8963" max="8963" width="25.7109375" style="468" customWidth="1"/>
    <col min="8964" max="8964" width="11.7109375" style="468" customWidth="1"/>
    <col min="8965" max="8965" width="14.7109375" style="468" customWidth="1"/>
    <col min="8966" max="8966" width="16.7109375" style="468" customWidth="1"/>
    <col min="8967" max="8970" width="0" style="468" hidden="1" customWidth="1"/>
    <col min="8971" max="9216" width="9.140625" style="468"/>
    <col min="9217" max="9217" width="4.7109375" style="468" customWidth="1"/>
    <col min="9218" max="9218" width="10.7109375" style="468" customWidth="1"/>
    <col min="9219" max="9219" width="25.7109375" style="468" customWidth="1"/>
    <col min="9220" max="9220" width="11.7109375" style="468" customWidth="1"/>
    <col min="9221" max="9221" width="14.7109375" style="468" customWidth="1"/>
    <col min="9222" max="9222" width="16.7109375" style="468" customWidth="1"/>
    <col min="9223" max="9226" width="0" style="468" hidden="1" customWidth="1"/>
    <col min="9227" max="9472" width="9.140625" style="468"/>
    <col min="9473" max="9473" width="4.7109375" style="468" customWidth="1"/>
    <col min="9474" max="9474" width="10.7109375" style="468" customWidth="1"/>
    <col min="9475" max="9475" width="25.7109375" style="468" customWidth="1"/>
    <col min="9476" max="9476" width="11.7109375" style="468" customWidth="1"/>
    <col min="9477" max="9477" width="14.7109375" style="468" customWidth="1"/>
    <col min="9478" max="9478" width="16.7109375" style="468" customWidth="1"/>
    <col min="9479" max="9482" width="0" style="468" hidden="1" customWidth="1"/>
    <col min="9483" max="9728" width="9.140625" style="468"/>
    <col min="9729" max="9729" width="4.7109375" style="468" customWidth="1"/>
    <col min="9730" max="9730" width="10.7109375" style="468" customWidth="1"/>
    <col min="9731" max="9731" width="25.7109375" style="468" customWidth="1"/>
    <col min="9732" max="9732" width="11.7109375" style="468" customWidth="1"/>
    <col min="9733" max="9733" width="14.7109375" style="468" customWidth="1"/>
    <col min="9734" max="9734" width="16.7109375" style="468" customWidth="1"/>
    <col min="9735" max="9738" width="0" style="468" hidden="1" customWidth="1"/>
    <col min="9739" max="9984" width="9.140625" style="468"/>
    <col min="9985" max="9985" width="4.7109375" style="468" customWidth="1"/>
    <col min="9986" max="9986" width="10.7109375" style="468" customWidth="1"/>
    <col min="9987" max="9987" width="25.7109375" style="468" customWidth="1"/>
    <col min="9988" max="9988" width="11.7109375" style="468" customWidth="1"/>
    <col min="9989" max="9989" width="14.7109375" style="468" customWidth="1"/>
    <col min="9990" max="9990" width="16.7109375" style="468" customWidth="1"/>
    <col min="9991" max="9994" width="0" style="468" hidden="1" customWidth="1"/>
    <col min="9995" max="10240" width="9.140625" style="468"/>
    <col min="10241" max="10241" width="4.7109375" style="468" customWidth="1"/>
    <col min="10242" max="10242" width="10.7109375" style="468" customWidth="1"/>
    <col min="10243" max="10243" width="25.7109375" style="468" customWidth="1"/>
    <col min="10244" max="10244" width="11.7109375" style="468" customWidth="1"/>
    <col min="10245" max="10245" width="14.7109375" style="468" customWidth="1"/>
    <col min="10246" max="10246" width="16.7109375" style="468" customWidth="1"/>
    <col min="10247" max="10250" width="0" style="468" hidden="1" customWidth="1"/>
    <col min="10251" max="10496" width="9.140625" style="468"/>
    <col min="10497" max="10497" width="4.7109375" style="468" customWidth="1"/>
    <col min="10498" max="10498" width="10.7109375" style="468" customWidth="1"/>
    <col min="10499" max="10499" width="25.7109375" style="468" customWidth="1"/>
    <col min="10500" max="10500" width="11.7109375" style="468" customWidth="1"/>
    <col min="10501" max="10501" width="14.7109375" style="468" customWidth="1"/>
    <col min="10502" max="10502" width="16.7109375" style="468" customWidth="1"/>
    <col min="10503" max="10506" width="0" style="468" hidden="1" customWidth="1"/>
    <col min="10507" max="10752" width="9.140625" style="468"/>
    <col min="10753" max="10753" width="4.7109375" style="468" customWidth="1"/>
    <col min="10754" max="10754" width="10.7109375" style="468" customWidth="1"/>
    <col min="10755" max="10755" width="25.7109375" style="468" customWidth="1"/>
    <col min="10756" max="10756" width="11.7109375" style="468" customWidth="1"/>
    <col min="10757" max="10757" width="14.7109375" style="468" customWidth="1"/>
    <col min="10758" max="10758" width="16.7109375" style="468" customWidth="1"/>
    <col min="10759" max="10762" width="0" style="468" hidden="1" customWidth="1"/>
    <col min="10763" max="11008" width="9.140625" style="468"/>
    <col min="11009" max="11009" width="4.7109375" style="468" customWidth="1"/>
    <col min="11010" max="11010" width="10.7109375" style="468" customWidth="1"/>
    <col min="11011" max="11011" width="25.7109375" style="468" customWidth="1"/>
    <col min="11012" max="11012" width="11.7109375" style="468" customWidth="1"/>
    <col min="11013" max="11013" width="14.7109375" style="468" customWidth="1"/>
    <col min="11014" max="11014" width="16.7109375" style="468" customWidth="1"/>
    <col min="11015" max="11018" width="0" style="468" hidden="1" customWidth="1"/>
    <col min="11019" max="11264" width="9.140625" style="468"/>
    <col min="11265" max="11265" width="4.7109375" style="468" customWidth="1"/>
    <col min="11266" max="11266" width="10.7109375" style="468" customWidth="1"/>
    <col min="11267" max="11267" width="25.7109375" style="468" customWidth="1"/>
    <col min="11268" max="11268" width="11.7109375" style="468" customWidth="1"/>
    <col min="11269" max="11269" width="14.7109375" style="468" customWidth="1"/>
    <col min="11270" max="11270" width="16.7109375" style="468" customWidth="1"/>
    <col min="11271" max="11274" width="0" style="468" hidden="1" customWidth="1"/>
    <col min="11275" max="11520" width="9.140625" style="468"/>
    <col min="11521" max="11521" width="4.7109375" style="468" customWidth="1"/>
    <col min="11522" max="11522" width="10.7109375" style="468" customWidth="1"/>
    <col min="11523" max="11523" width="25.7109375" style="468" customWidth="1"/>
    <col min="11524" max="11524" width="11.7109375" style="468" customWidth="1"/>
    <col min="11525" max="11525" width="14.7109375" style="468" customWidth="1"/>
    <col min="11526" max="11526" width="16.7109375" style="468" customWidth="1"/>
    <col min="11527" max="11530" width="0" style="468" hidden="1" customWidth="1"/>
    <col min="11531" max="11776" width="9.140625" style="468"/>
    <col min="11777" max="11777" width="4.7109375" style="468" customWidth="1"/>
    <col min="11778" max="11778" width="10.7109375" style="468" customWidth="1"/>
    <col min="11779" max="11779" width="25.7109375" style="468" customWidth="1"/>
    <col min="11780" max="11780" width="11.7109375" style="468" customWidth="1"/>
    <col min="11781" max="11781" width="14.7109375" style="468" customWidth="1"/>
    <col min="11782" max="11782" width="16.7109375" style="468" customWidth="1"/>
    <col min="11783" max="11786" width="0" style="468" hidden="1" customWidth="1"/>
    <col min="11787" max="12032" width="9.140625" style="468"/>
    <col min="12033" max="12033" width="4.7109375" style="468" customWidth="1"/>
    <col min="12034" max="12034" width="10.7109375" style="468" customWidth="1"/>
    <col min="12035" max="12035" width="25.7109375" style="468" customWidth="1"/>
    <col min="12036" max="12036" width="11.7109375" style="468" customWidth="1"/>
    <col min="12037" max="12037" width="14.7109375" style="468" customWidth="1"/>
    <col min="12038" max="12038" width="16.7109375" style="468" customWidth="1"/>
    <col min="12039" max="12042" width="0" style="468" hidden="1" customWidth="1"/>
    <col min="12043" max="12288" width="9.140625" style="468"/>
    <col min="12289" max="12289" width="4.7109375" style="468" customWidth="1"/>
    <col min="12290" max="12290" width="10.7109375" style="468" customWidth="1"/>
    <col min="12291" max="12291" width="25.7109375" style="468" customWidth="1"/>
    <col min="12292" max="12292" width="11.7109375" style="468" customWidth="1"/>
    <col min="12293" max="12293" width="14.7109375" style="468" customWidth="1"/>
    <col min="12294" max="12294" width="16.7109375" style="468" customWidth="1"/>
    <col min="12295" max="12298" width="0" style="468" hidden="1" customWidth="1"/>
    <col min="12299" max="12544" width="9.140625" style="468"/>
    <col min="12545" max="12545" width="4.7109375" style="468" customWidth="1"/>
    <col min="12546" max="12546" width="10.7109375" style="468" customWidth="1"/>
    <col min="12547" max="12547" width="25.7109375" style="468" customWidth="1"/>
    <col min="12548" max="12548" width="11.7109375" style="468" customWidth="1"/>
    <col min="12549" max="12549" width="14.7109375" style="468" customWidth="1"/>
    <col min="12550" max="12550" width="16.7109375" style="468" customWidth="1"/>
    <col min="12551" max="12554" width="0" style="468" hidden="1" customWidth="1"/>
    <col min="12555" max="12800" width="9.140625" style="468"/>
    <col min="12801" max="12801" width="4.7109375" style="468" customWidth="1"/>
    <col min="12802" max="12802" width="10.7109375" style="468" customWidth="1"/>
    <col min="12803" max="12803" width="25.7109375" style="468" customWidth="1"/>
    <col min="12804" max="12804" width="11.7109375" style="468" customWidth="1"/>
    <col min="12805" max="12805" width="14.7109375" style="468" customWidth="1"/>
    <col min="12806" max="12806" width="16.7109375" style="468" customWidth="1"/>
    <col min="12807" max="12810" width="0" style="468" hidden="1" customWidth="1"/>
    <col min="12811" max="13056" width="9.140625" style="468"/>
    <col min="13057" max="13057" width="4.7109375" style="468" customWidth="1"/>
    <col min="13058" max="13058" width="10.7109375" style="468" customWidth="1"/>
    <col min="13059" max="13059" width="25.7109375" style="468" customWidth="1"/>
    <col min="13060" max="13060" width="11.7109375" style="468" customWidth="1"/>
    <col min="13061" max="13061" width="14.7109375" style="468" customWidth="1"/>
    <col min="13062" max="13062" width="16.7109375" style="468" customWidth="1"/>
    <col min="13063" max="13066" width="0" style="468" hidden="1" customWidth="1"/>
    <col min="13067" max="13312" width="9.140625" style="468"/>
    <col min="13313" max="13313" width="4.7109375" style="468" customWidth="1"/>
    <col min="13314" max="13314" width="10.7109375" style="468" customWidth="1"/>
    <col min="13315" max="13315" width="25.7109375" style="468" customWidth="1"/>
    <col min="13316" max="13316" width="11.7109375" style="468" customWidth="1"/>
    <col min="13317" max="13317" width="14.7109375" style="468" customWidth="1"/>
    <col min="13318" max="13318" width="16.7109375" style="468" customWidth="1"/>
    <col min="13319" max="13322" width="0" style="468" hidden="1" customWidth="1"/>
    <col min="13323" max="13568" width="9.140625" style="468"/>
    <col min="13569" max="13569" width="4.7109375" style="468" customWidth="1"/>
    <col min="13570" max="13570" width="10.7109375" style="468" customWidth="1"/>
    <col min="13571" max="13571" width="25.7109375" style="468" customWidth="1"/>
    <col min="13572" max="13572" width="11.7109375" style="468" customWidth="1"/>
    <col min="13573" max="13573" width="14.7109375" style="468" customWidth="1"/>
    <col min="13574" max="13574" width="16.7109375" style="468" customWidth="1"/>
    <col min="13575" max="13578" width="0" style="468" hidden="1" customWidth="1"/>
    <col min="13579" max="13824" width="9.140625" style="468"/>
    <col min="13825" max="13825" width="4.7109375" style="468" customWidth="1"/>
    <col min="13826" max="13826" width="10.7109375" style="468" customWidth="1"/>
    <col min="13827" max="13827" width="25.7109375" style="468" customWidth="1"/>
    <col min="13828" max="13828" width="11.7109375" style="468" customWidth="1"/>
    <col min="13829" max="13829" width="14.7109375" style="468" customWidth="1"/>
    <col min="13830" max="13830" width="16.7109375" style="468" customWidth="1"/>
    <col min="13831" max="13834" width="0" style="468" hidden="1" customWidth="1"/>
    <col min="13835" max="14080" width="9.140625" style="468"/>
    <col min="14081" max="14081" width="4.7109375" style="468" customWidth="1"/>
    <col min="14082" max="14082" width="10.7109375" style="468" customWidth="1"/>
    <col min="14083" max="14083" width="25.7109375" style="468" customWidth="1"/>
    <col min="14084" max="14084" width="11.7109375" style="468" customWidth="1"/>
    <col min="14085" max="14085" width="14.7109375" style="468" customWidth="1"/>
    <col min="14086" max="14086" width="16.7109375" style="468" customWidth="1"/>
    <col min="14087" max="14090" width="0" style="468" hidden="1" customWidth="1"/>
    <col min="14091" max="14336" width="9.140625" style="468"/>
    <col min="14337" max="14337" width="4.7109375" style="468" customWidth="1"/>
    <col min="14338" max="14338" width="10.7109375" style="468" customWidth="1"/>
    <col min="14339" max="14339" width="25.7109375" style="468" customWidth="1"/>
    <col min="14340" max="14340" width="11.7109375" style="468" customWidth="1"/>
    <col min="14341" max="14341" width="14.7109375" style="468" customWidth="1"/>
    <col min="14342" max="14342" width="16.7109375" style="468" customWidth="1"/>
    <col min="14343" max="14346" width="0" style="468" hidden="1" customWidth="1"/>
    <col min="14347" max="14592" width="9.140625" style="468"/>
    <col min="14593" max="14593" width="4.7109375" style="468" customWidth="1"/>
    <col min="14594" max="14594" width="10.7109375" style="468" customWidth="1"/>
    <col min="14595" max="14595" width="25.7109375" style="468" customWidth="1"/>
    <col min="14596" max="14596" width="11.7109375" style="468" customWidth="1"/>
    <col min="14597" max="14597" width="14.7109375" style="468" customWidth="1"/>
    <col min="14598" max="14598" width="16.7109375" style="468" customWidth="1"/>
    <col min="14599" max="14602" width="0" style="468" hidden="1" customWidth="1"/>
    <col min="14603" max="14848" width="9.140625" style="468"/>
    <col min="14849" max="14849" width="4.7109375" style="468" customWidth="1"/>
    <col min="14850" max="14850" width="10.7109375" style="468" customWidth="1"/>
    <col min="14851" max="14851" width="25.7109375" style="468" customWidth="1"/>
    <col min="14852" max="14852" width="11.7109375" style="468" customWidth="1"/>
    <col min="14853" max="14853" width="14.7109375" style="468" customWidth="1"/>
    <col min="14854" max="14854" width="16.7109375" style="468" customWidth="1"/>
    <col min="14855" max="14858" width="0" style="468" hidden="1" customWidth="1"/>
    <col min="14859" max="15104" width="9.140625" style="468"/>
    <col min="15105" max="15105" width="4.7109375" style="468" customWidth="1"/>
    <col min="15106" max="15106" width="10.7109375" style="468" customWidth="1"/>
    <col min="15107" max="15107" width="25.7109375" style="468" customWidth="1"/>
    <col min="15108" max="15108" width="11.7109375" style="468" customWidth="1"/>
    <col min="15109" max="15109" width="14.7109375" style="468" customWidth="1"/>
    <col min="15110" max="15110" width="16.7109375" style="468" customWidth="1"/>
    <col min="15111" max="15114" width="0" style="468" hidden="1" customWidth="1"/>
    <col min="15115" max="15360" width="9.140625" style="468"/>
    <col min="15361" max="15361" width="4.7109375" style="468" customWidth="1"/>
    <col min="15362" max="15362" width="10.7109375" style="468" customWidth="1"/>
    <col min="15363" max="15363" width="25.7109375" style="468" customWidth="1"/>
    <col min="15364" max="15364" width="11.7109375" style="468" customWidth="1"/>
    <col min="15365" max="15365" width="14.7109375" style="468" customWidth="1"/>
    <col min="15366" max="15366" width="16.7109375" style="468" customWidth="1"/>
    <col min="15367" max="15370" width="0" style="468" hidden="1" customWidth="1"/>
    <col min="15371" max="15616" width="9.140625" style="468"/>
    <col min="15617" max="15617" width="4.7109375" style="468" customWidth="1"/>
    <col min="15618" max="15618" width="10.7109375" style="468" customWidth="1"/>
    <col min="15619" max="15619" width="25.7109375" style="468" customWidth="1"/>
    <col min="15620" max="15620" width="11.7109375" style="468" customWidth="1"/>
    <col min="15621" max="15621" width="14.7109375" style="468" customWidth="1"/>
    <col min="15622" max="15622" width="16.7109375" style="468" customWidth="1"/>
    <col min="15623" max="15626" width="0" style="468" hidden="1" customWidth="1"/>
    <col min="15627" max="15872" width="9.140625" style="468"/>
    <col min="15873" max="15873" width="4.7109375" style="468" customWidth="1"/>
    <col min="15874" max="15874" width="10.7109375" style="468" customWidth="1"/>
    <col min="15875" max="15875" width="25.7109375" style="468" customWidth="1"/>
    <col min="15876" max="15876" width="11.7109375" style="468" customWidth="1"/>
    <col min="15877" max="15877" width="14.7109375" style="468" customWidth="1"/>
    <col min="15878" max="15878" width="16.7109375" style="468" customWidth="1"/>
    <col min="15879" max="15882" width="0" style="468" hidden="1" customWidth="1"/>
    <col min="15883" max="16128" width="9.140625" style="468"/>
    <col min="16129" max="16129" width="4.7109375" style="468" customWidth="1"/>
    <col min="16130" max="16130" width="10.7109375" style="468" customWidth="1"/>
    <col min="16131" max="16131" width="25.7109375" style="468" customWidth="1"/>
    <col min="16132" max="16132" width="11.7109375" style="468" customWidth="1"/>
    <col min="16133" max="16133" width="14.7109375" style="468" customWidth="1"/>
    <col min="16134" max="16134" width="16.7109375" style="468" customWidth="1"/>
    <col min="16135" max="16138" width="0" style="468" hidden="1" customWidth="1"/>
    <col min="16139" max="16384" width="9.140625" style="468"/>
  </cols>
  <sheetData>
    <row r="3" spans="1:10" ht="15.75" x14ac:dyDescent="0.25">
      <c r="A3" s="550"/>
      <c r="B3" s="466" t="s">
        <v>1197</v>
      </c>
      <c r="C3" s="466"/>
      <c r="D3" s="551"/>
      <c r="E3" s="552"/>
      <c r="F3" s="553"/>
      <c r="G3" s="550"/>
    </row>
    <row r="4" spans="1:10" ht="15.75" x14ac:dyDescent="0.25">
      <c r="A4" s="550"/>
      <c r="B4" s="466" t="s">
        <v>1463</v>
      </c>
      <c r="C4" s="466"/>
      <c r="D4" s="551"/>
      <c r="E4" s="552"/>
      <c r="F4" s="553"/>
      <c r="G4" s="550"/>
    </row>
    <row r="5" spans="1:10" ht="15.75" x14ac:dyDescent="0.25">
      <c r="A5" s="550"/>
      <c r="B5" s="466" t="s">
        <v>1199</v>
      </c>
      <c r="C5" s="466"/>
      <c r="D5" s="551"/>
      <c r="E5" s="552"/>
      <c r="F5" s="553"/>
      <c r="G5" s="550"/>
    </row>
    <row r="6" spans="1:10" ht="16.5" thickBot="1" x14ac:dyDescent="0.3">
      <c r="A6" s="550"/>
      <c r="B6" s="466"/>
      <c r="C6" s="466"/>
      <c r="D6" s="551"/>
      <c r="E6" s="552"/>
      <c r="F6" s="553"/>
      <c r="G6" s="550"/>
    </row>
    <row r="7" spans="1:10" s="472" customFormat="1" ht="33.950000000000003" customHeight="1" thickBot="1" x14ac:dyDescent="0.25">
      <c r="A7" s="554" t="s">
        <v>1366</v>
      </c>
      <c r="B7" s="555"/>
      <c r="C7" s="555"/>
      <c r="D7" s="556"/>
      <c r="E7" s="557"/>
      <c r="F7" s="558"/>
      <c r="J7" s="473"/>
    </row>
    <row r="8" spans="1:10" ht="16.5" thickBot="1" x14ac:dyDescent="0.3">
      <c r="A8" s="559" t="s">
        <v>1201</v>
      </c>
      <c r="B8" s="560"/>
      <c r="C8" s="560"/>
      <c r="D8" s="561" t="s">
        <v>0</v>
      </c>
      <c r="E8" s="562" t="s">
        <v>1367</v>
      </c>
      <c r="F8" s="563" t="s">
        <v>1368</v>
      </c>
      <c r="I8" s="549" t="s">
        <v>1369</v>
      </c>
      <c r="J8" s="469" t="s">
        <v>1215</v>
      </c>
    </row>
    <row r="9" spans="1:10" ht="15.75" x14ac:dyDescent="0.25">
      <c r="A9" s="564">
        <v>1</v>
      </c>
      <c r="B9" s="565" t="s">
        <v>1370</v>
      </c>
      <c r="C9" s="565"/>
      <c r="D9" s="566"/>
      <c r="E9" s="567"/>
      <c r="F9" s="568">
        <f>'VEŘEJNÉ OSVĚTLENÍ'!G17</f>
        <v>0</v>
      </c>
      <c r="H9" s="468">
        <v>9</v>
      </c>
    </row>
    <row r="10" spans="1:10" ht="15.75" x14ac:dyDescent="0.25">
      <c r="A10" s="564">
        <v>2</v>
      </c>
      <c r="B10" s="565" t="s">
        <v>1371</v>
      </c>
      <c r="C10" s="565"/>
      <c r="D10" s="566">
        <v>3</v>
      </c>
      <c r="E10" s="567">
        <f>SUM(F9:F9)</f>
        <v>0</v>
      </c>
      <c r="F10" s="568">
        <f>D10*E10/100</f>
        <v>0</v>
      </c>
      <c r="H10" s="468">
        <v>10</v>
      </c>
    </row>
    <row r="11" spans="1:10" ht="15.75" x14ac:dyDescent="0.25">
      <c r="A11" s="564">
        <v>3</v>
      </c>
      <c r="B11" s="565" t="s">
        <v>1372</v>
      </c>
      <c r="C11" s="565"/>
      <c r="D11" s="566">
        <v>3</v>
      </c>
      <c r="E11" s="567">
        <f>SUM(F9:F9)</f>
        <v>0</v>
      </c>
      <c r="F11" s="568">
        <f>D11*E11/100</f>
        <v>0</v>
      </c>
      <c r="H11" s="468">
        <v>12</v>
      </c>
    </row>
    <row r="12" spans="1:10" ht="15.75" x14ac:dyDescent="0.25">
      <c r="A12" s="564">
        <v>4</v>
      </c>
      <c r="B12" s="565" t="s">
        <v>1373</v>
      </c>
      <c r="C12" s="565"/>
      <c r="D12" s="566"/>
      <c r="E12" s="567"/>
      <c r="F12" s="568">
        <f>'VEŘEJNÉ OSVĚTLENÍ'!G32</f>
        <v>0</v>
      </c>
      <c r="H12" s="468">
        <v>13</v>
      </c>
    </row>
    <row r="13" spans="1:10" ht="15.75" x14ac:dyDescent="0.25">
      <c r="A13" s="564">
        <v>5</v>
      </c>
      <c r="B13" s="565" t="s">
        <v>1374</v>
      </c>
      <c r="C13" s="565"/>
      <c r="D13" s="566">
        <v>1.5</v>
      </c>
      <c r="E13" s="567">
        <f>'[5]Soupis položek+'!N32</f>
        <v>0</v>
      </c>
      <c r="F13" s="568">
        <f>D13*E13/100</f>
        <v>0</v>
      </c>
      <c r="H13" s="468">
        <v>14</v>
      </c>
    </row>
    <row r="14" spans="1:10" ht="15.75" x14ac:dyDescent="0.25">
      <c r="A14" s="564">
        <v>6</v>
      </c>
      <c r="B14" s="565" t="s">
        <v>1375</v>
      </c>
      <c r="C14" s="565"/>
      <c r="D14" s="566">
        <v>1.5</v>
      </c>
      <c r="E14" s="567">
        <f>SUM(F12:F12)</f>
        <v>0</v>
      </c>
      <c r="F14" s="568">
        <f>D14*E14/100</f>
        <v>0</v>
      </c>
      <c r="H14" s="468">
        <v>15</v>
      </c>
    </row>
    <row r="15" spans="1:10" ht="15.75" x14ac:dyDescent="0.25">
      <c r="A15" s="564">
        <v>7</v>
      </c>
      <c r="B15" s="565" t="s">
        <v>1518</v>
      </c>
      <c r="C15" s="565"/>
      <c r="D15" s="566"/>
      <c r="E15" s="567"/>
      <c r="F15" s="568">
        <f>'VEŘEJNÉ OSVĚTLENÍ'!G41</f>
        <v>0</v>
      </c>
      <c r="H15" s="468">
        <v>17</v>
      </c>
    </row>
    <row r="16" spans="1:10" ht="15.75" x14ac:dyDescent="0.25">
      <c r="A16" s="564">
        <v>8</v>
      </c>
      <c r="B16" s="565" t="s">
        <v>1376</v>
      </c>
      <c r="C16" s="565"/>
      <c r="D16" s="566"/>
      <c r="E16" s="567"/>
      <c r="F16" s="568">
        <f>'VEŘEJNÉ OSVĚTLENÍ'!G61</f>
        <v>0</v>
      </c>
      <c r="G16" s="569">
        <f>SUM(F12:F14)</f>
        <v>0</v>
      </c>
      <c r="H16" s="468">
        <v>18</v>
      </c>
    </row>
    <row r="17" spans="1:10" ht="15.75" x14ac:dyDescent="0.25">
      <c r="A17" s="564">
        <v>9</v>
      </c>
      <c r="B17" s="565" t="s">
        <v>1519</v>
      </c>
      <c r="C17" s="565"/>
      <c r="D17" s="566"/>
      <c r="E17" s="567"/>
      <c r="F17" s="568">
        <f>'VEŘEJNÉ OSVĚTLENÍ'!G65</f>
        <v>0</v>
      </c>
      <c r="H17" s="468">
        <v>19</v>
      </c>
    </row>
    <row r="18" spans="1:10" ht="16.5" thickBot="1" x14ac:dyDescent="0.3">
      <c r="A18" s="564">
        <v>10</v>
      </c>
      <c r="B18" s="565" t="s">
        <v>1520</v>
      </c>
      <c r="C18" s="565"/>
      <c r="D18" s="566"/>
      <c r="E18" s="567"/>
      <c r="F18" s="568">
        <f>'VEŘEJNÉ OSVĚTLENÍ'!G82</f>
        <v>0</v>
      </c>
      <c r="G18" s="569">
        <f>SUM(F15:F15)</f>
        <v>0</v>
      </c>
      <c r="H18" s="468">
        <v>21</v>
      </c>
    </row>
    <row r="19" spans="1:10" ht="15.75" x14ac:dyDescent="0.25">
      <c r="A19" s="570">
        <v>11</v>
      </c>
      <c r="B19" s="571" t="s">
        <v>1377</v>
      </c>
      <c r="C19" s="571"/>
      <c r="D19" s="572"/>
      <c r="E19" s="573"/>
      <c r="F19" s="574">
        <f>SUM(F9:F10)</f>
        <v>0</v>
      </c>
      <c r="G19" s="569">
        <f>SUM(F19:F19)</f>
        <v>0</v>
      </c>
      <c r="H19" s="468">
        <v>25</v>
      </c>
    </row>
    <row r="20" spans="1:10" ht="15.75" x14ac:dyDescent="0.25">
      <c r="A20" s="564">
        <v>12</v>
      </c>
      <c r="B20" s="565" t="s">
        <v>1378</v>
      </c>
      <c r="C20" s="565"/>
      <c r="D20" s="566"/>
      <c r="E20" s="567"/>
      <c r="F20" s="568">
        <f>SUM(F11:F18)</f>
        <v>0</v>
      </c>
      <c r="G20" s="569">
        <f>SUM(F20:F20)</f>
        <v>0</v>
      </c>
      <c r="H20" s="468">
        <v>26</v>
      </c>
    </row>
    <row r="21" spans="1:10" ht="15.75" x14ac:dyDescent="0.25">
      <c r="A21" s="564">
        <v>13</v>
      </c>
      <c r="B21" s="565" t="s">
        <v>1379</v>
      </c>
      <c r="C21" s="565"/>
      <c r="D21" s="566"/>
      <c r="E21" s="567"/>
      <c r="F21" s="568">
        <f>'VEŘEJNÉ OSVĚTLENÍ'!G90</f>
        <v>0</v>
      </c>
      <c r="G21" s="569">
        <f>SUM(F21:F21)</f>
        <v>0</v>
      </c>
      <c r="H21" s="468">
        <v>27</v>
      </c>
      <c r="J21" s="469">
        <f>'[5]Soupis položek+'!Q90</f>
        <v>0</v>
      </c>
    </row>
    <row r="22" spans="1:10" ht="15.75" x14ac:dyDescent="0.25">
      <c r="A22" s="564">
        <v>14</v>
      </c>
      <c r="B22" s="565" t="s">
        <v>1380</v>
      </c>
      <c r="C22" s="565"/>
      <c r="D22" s="566"/>
      <c r="E22" s="567"/>
      <c r="F22" s="634"/>
      <c r="G22" s="569">
        <f>SUM(F22:F22)</f>
        <v>0</v>
      </c>
      <c r="H22" s="468">
        <v>32</v>
      </c>
    </row>
    <row r="23" spans="1:10" ht="16.5" thickBot="1" x14ac:dyDescent="0.3">
      <c r="A23" s="564">
        <v>15</v>
      </c>
      <c r="B23" s="565" t="s">
        <v>1381</v>
      </c>
      <c r="C23" s="565"/>
      <c r="D23" s="566"/>
      <c r="E23" s="567"/>
      <c r="F23" s="634"/>
      <c r="G23" s="569">
        <f>SUM(F23:F23)</f>
        <v>0</v>
      </c>
      <c r="H23" s="468">
        <v>36</v>
      </c>
    </row>
    <row r="24" spans="1:10" ht="17.25" thickTop="1" thickBot="1" x14ac:dyDescent="0.3">
      <c r="A24" s="575">
        <v>16</v>
      </c>
      <c r="B24" s="576" t="s">
        <v>1382</v>
      </c>
      <c r="C24" s="576"/>
      <c r="D24" s="577"/>
      <c r="E24" s="578"/>
      <c r="F24" s="579">
        <f>SUM(G19:G23)</f>
        <v>0</v>
      </c>
      <c r="H24" s="468">
        <v>44</v>
      </c>
    </row>
    <row r="25" spans="1:10" ht="15.75" x14ac:dyDescent="0.25">
      <c r="A25" s="550"/>
      <c r="B25" s="550"/>
      <c r="C25" s="550"/>
      <c r="D25" s="551"/>
      <c r="E25" s="552"/>
      <c r="F25" s="553"/>
    </row>
    <row r="26" spans="1:10" ht="15.75" x14ac:dyDescent="0.25">
      <c r="A26" s="550"/>
      <c r="B26" s="550"/>
      <c r="C26" s="550"/>
      <c r="D26" s="551"/>
      <c r="E26" s="552"/>
      <c r="F26" s="553"/>
    </row>
    <row r="27" spans="1:10" ht="15.75" x14ac:dyDescent="0.25">
      <c r="A27" s="550" t="s">
        <v>1517</v>
      </c>
      <c r="B27" s="550"/>
      <c r="C27" s="550"/>
      <c r="D27" s="551"/>
      <c r="E27" s="552"/>
      <c r="F27" s="553"/>
    </row>
    <row r="28" spans="1:10" ht="15.75" x14ac:dyDescent="0.25">
      <c r="A28" s="550" t="s">
        <v>1365</v>
      </c>
      <c r="B28" s="550"/>
      <c r="C28" s="550"/>
      <c r="D28" s="551"/>
      <c r="E28" s="552"/>
      <c r="F28" s="553"/>
    </row>
    <row r="29" spans="1:10" ht="15.75" x14ac:dyDescent="0.25">
      <c r="A29" s="550"/>
      <c r="B29" s="550"/>
      <c r="C29" s="550"/>
      <c r="D29" s="551"/>
      <c r="E29" s="552"/>
      <c r="F29" s="553"/>
    </row>
    <row r="30" spans="1:10" ht="15.75" x14ac:dyDescent="0.25">
      <c r="A30" s="550"/>
      <c r="B30" s="550"/>
      <c r="C30" s="550"/>
      <c r="D30" s="551"/>
      <c r="E30" s="552"/>
      <c r="F30" s="553"/>
    </row>
  </sheetData>
  <printOptions horizontalCentered="1"/>
  <pageMargins left="0.7" right="0.7" top="0.78740157499999996" bottom="0.78740157499999996" header="0.3" footer="0.3"/>
  <pageSetup paperSize="9" fitToHeight="0" orientation="portrait" horizontalDpi="4294967293" verticalDpi="4294967293" copies="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7AE9-F6AD-441F-8918-F80B61D425B7}">
  <dimension ref="A1:F82"/>
  <sheetViews>
    <sheetView zoomScaleNormal="100" workbookViewId="0">
      <pane ySplit="2" topLeftCell="A51" activePane="bottomLeft" state="frozen"/>
      <selection pane="bottomLeft" activeCell="E72" sqref="E72"/>
    </sheetView>
  </sheetViews>
  <sheetFormatPr defaultColWidth="10.140625" defaultRowHeight="15.75" x14ac:dyDescent="0.25"/>
  <cols>
    <col min="1" max="1" width="8.140625" style="699" customWidth="1"/>
    <col min="2" max="2" width="71.7109375" style="700" customWidth="1"/>
    <col min="3" max="3" width="10" style="699" customWidth="1"/>
    <col min="4" max="4" width="9.7109375" style="699" customWidth="1"/>
    <col min="5" max="256" width="10.140625" style="699"/>
    <col min="257" max="257" width="8.140625" style="699" customWidth="1"/>
    <col min="258" max="258" width="71.7109375" style="699" customWidth="1"/>
    <col min="259" max="259" width="10" style="699" customWidth="1"/>
    <col min="260" max="260" width="9.7109375" style="699" customWidth="1"/>
    <col min="261" max="512" width="10.140625" style="699"/>
    <col min="513" max="513" width="8.140625" style="699" customWidth="1"/>
    <col min="514" max="514" width="71.7109375" style="699" customWidth="1"/>
    <col min="515" max="515" width="10" style="699" customWidth="1"/>
    <col min="516" max="516" width="9.7109375" style="699" customWidth="1"/>
    <col min="517" max="768" width="10.140625" style="699"/>
    <col min="769" max="769" width="8.140625" style="699" customWidth="1"/>
    <col min="770" max="770" width="71.7109375" style="699" customWidth="1"/>
    <col min="771" max="771" width="10" style="699" customWidth="1"/>
    <col min="772" max="772" width="9.7109375" style="699" customWidth="1"/>
    <col min="773" max="1024" width="10.140625" style="699"/>
    <col min="1025" max="1025" width="8.140625" style="699" customWidth="1"/>
    <col min="1026" max="1026" width="71.7109375" style="699" customWidth="1"/>
    <col min="1027" max="1027" width="10" style="699" customWidth="1"/>
    <col min="1028" max="1028" width="9.7109375" style="699" customWidth="1"/>
    <col min="1029" max="1280" width="10.140625" style="699"/>
    <col min="1281" max="1281" width="8.140625" style="699" customWidth="1"/>
    <col min="1282" max="1282" width="71.7109375" style="699" customWidth="1"/>
    <col min="1283" max="1283" width="10" style="699" customWidth="1"/>
    <col min="1284" max="1284" width="9.7109375" style="699" customWidth="1"/>
    <col min="1285" max="1536" width="10.140625" style="699"/>
    <col min="1537" max="1537" width="8.140625" style="699" customWidth="1"/>
    <col min="1538" max="1538" width="71.7109375" style="699" customWidth="1"/>
    <col min="1539" max="1539" width="10" style="699" customWidth="1"/>
    <col min="1540" max="1540" width="9.7109375" style="699" customWidth="1"/>
    <col min="1541" max="1792" width="10.140625" style="699"/>
    <col min="1793" max="1793" width="8.140625" style="699" customWidth="1"/>
    <col min="1794" max="1794" width="71.7109375" style="699" customWidth="1"/>
    <col min="1795" max="1795" width="10" style="699" customWidth="1"/>
    <col min="1796" max="1796" width="9.7109375" style="699" customWidth="1"/>
    <col min="1797" max="2048" width="10.140625" style="699"/>
    <col min="2049" max="2049" width="8.140625" style="699" customWidth="1"/>
    <col min="2050" max="2050" width="71.7109375" style="699" customWidth="1"/>
    <col min="2051" max="2051" width="10" style="699" customWidth="1"/>
    <col min="2052" max="2052" width="9.7109375" style="699" customWidth="1"/>
    <col min="2053" max="2304" width="10.140625" style="699"/>
    <col min="2305" max="2305" width="8.140625" style="699" customWidth="1"/>
    <col min="2306" max="2306" width="71.7109375" style="699" customWidth="1"/>
    <col min="2307" max="2307" width="10" style="699" customWidth="1"/>
    <col min="2308" max="2308" width="9.7109375" style="699" customWidth="1"/>
    <col min="2309" max="2560" width="10.140625" style="699"/>
    <col min="2561" max="2561" width="8.140625" style="699" customWidth="1"/>
    <col min="2562" max="2562" width="71.7109375" style="699" customWidth="1"/>
    <col min="2563" max="2563" width="10" style="699" customWidth="1"/>
    <col min="2564" max="2564" width="9.7109375" style="699" customWidth="1"/>
    <col min="2565" max="2816" width="10.140625" style="699"/>
    <col min="2817" max="2817" width="8.140625" style="699" customWidth="1"/>
    <col min="2818" max="2818" width="71.7109375" style="699" customWidth="1"/>
    <col min="2819" max="2819" width="10" style="699" customWidth="1"/>
    <col min="2820" max="2820" width="9.7109375" style="699" customWidth="1"/>
    <col min="2821" max="3072" width="10.140625" style="699"/>
    <col min="3073" max="3073" width="8.140625" style="699" customWidth="1"/>
    <col min="3074" max="3074" width="71.7109375" style="699" customWidth="1"/>
    <col min="3075" max="3075" width="10" style="699" customWidth="1"/>
    <col min="3076" max="3076" width="9.7109375" style="699" customWidth="1"/>
    <col min="3077" max="3328" width="10.140625" style="699"/>
    <col min="3329" max="3329" width="8.140625" style="699" customWidth="1"/>
    <col min="3330" max="3330" width="71.7109375" style="699" customWidth="1"/>
    <col min="3331" max="3331" width="10" style="699" customWidth="1"/>
    <col min="3332" max="3332" width="9.7109375" style="699" customWidth="1"/>
    <col min="3333" max="3584" width="10.140625" style="699"/>
    <col min="3585" max="3585" width="8.140625" style="699" customWidth="1"/>
    <col min="3586" max="3586" width="71.7109375" style="699" customWidth="1"/>
    <col min="3587" max="3587" width="10" style="699" customWidth="1"/>
    <col min="3588" max="3588" width="9.7109375" style="699" customWidth="1"/>
    <col min="3589" max="3840" width="10.140625" style="699"/>
    <col min="3841" max="3841" width="8.140625" style="699" customWidth="1"/>
    <col min="3842" max="3842" width="71.7109375" style="699" customWidth="1"/>
    <col min="3843" max="3843" width="10" style="699" customWidth="1"/>
    <col min="3844" max="3844" width="9.7109375" style="699" customWidth="1"/>
    <col min="3845" max="4096" width="10.140625" style="699"/>
    <col min="4097" max="4097" width="8.140625" style="699" customWidth="1"/>
    <col min="4098" max="4098" width="71.7109375" style="699" customWidth="1"/>
    <col min="4099" max="4099" width="10" style="699" customWidth="1"/>
    <col min="4100" max="4100" width="9.7109375" style="699" customWidth="1"/>
    <col min="4101" max="4352" width="10.140625" style="699"/>
    <col min="4353" max="4353" width="8.140625" style="699" customWidth="1"/>
    <col min="4354" max="4354" width="71.7109375" style="699" customWidth="1"/>
    <col min="4355" max="4355" width="10" style="699" customWidth="1"/>
    <col min="4356" max="4356" width="9.7109375" style="699" customWidth="1"/>
    <col min="4357" max="4608" width="10.140625" style="699"/>
    <col min="4609" max="4609" width="8.140625" style="699" customWidth="1"/>
    <col min="4610" max="4610" width="71.7109375" style="699" customWidth="1"/>
    <col min="4611" max="4611" width="10" style="699" customWidth="1"/>
    <col min="4612" max="4612" width="9.7109375" style="699" customWidth="1"/>
    <col min="4613" max="4864" width="10.140625" style="699"/>
    <col min="4865" max="4865" width="8.140625" style="699" customWidth="1"/>
    <col min="4866" max="4866" width="71.7109375" style="699" customWidth="1"/>
    <col min="4867" max="4867" width="10" style="699" customWidth="1"/>
    <col min="4868" max="4868" width="9.7109375" style="699" customWidth="1"/>
    <col min="4869" max="5120" width="10.140625" style="699"/>
    <col min="5121" max="5121" width="8.140625" style="699" customWidth="1"/>
    <col min="5122" max="5122" width="71.7109375" style="699" customWidth="1"/>
    <col min="5123" max="5123" width="10" style="699" customWidth="1"/>
    <col min="5124" max="5124" width="9.7109375" style="699" customWidth="1"/>
    <col min="5125" max="5376" width="10.140625" style="699"/>
    <col min="5377" max="5377" width="8.140625" style="699" customWidth="1"/>
    <col min="5378" max="5378" width="71.7109375" style="699" customWidth="1"/>
    <col min="5379" max="5379" width="10" style="699" customWidth="1"/>
    <col min="5380" max="5380" width="9.7109375" style="699" customWidth="1"/>
    <col min="5381" max="5632" width="10.140625" style="699"/>
    <col min="5633" max="5633" width="8.140625" style="699" customWidth="1"/>
    <col min="5634" max="5634" width="71.7109375" style="699" customWidth="1"/>
    <col min="5635" max="5635" width="10" style="699" customWidth="1"/>
    <col min="5636" max="5636" width="9.7109375" style="699" customWidth="1"/>
    <col min="5637" max="5888" width="10.140625" style="699"/>
    <col min="5889" max="5889" width="8.140625" style="699" customWidth="1"/>
    <col min="5890" max="5890" width="71.7109375" style="699" customWidth="1"/>
    <col min="5891" max="5891" width="10" style="699" customWidth="1"/>
    <col min="5892" max="5892" width="9.7109375" style="699" customWidth="1"/>
    <col min="5893" max="6144" width="10.140625" style="699"/>
    <col min="6145" max="6145" width="8.140625" style="699" customWidth="1"/>
    <col min="6146" max="6146" width="71.7109375" style="699" customWidth="1"/>
    <col min="6147" max="6147" width="10" style="699" customWidth="1"/>
    <col min="6148" max="6148" width="9.7109375" style="699" customWidth="1"/>
    <col min="6149" max="6400" width="10.140625" style="699"/>
    <col min="6401" max="6401" width="8.140625" style="699" customWidth="1"/>
    <col min="6402" max="6402" width="71.7109375" style="699" customWidth="1"/>
    <col min="6403" max="6403" width="10" style="699" customWidth="1"/>
    <col min="6404" max="6404" width="9.7109375" style="699" customWidth="1"/>
    <col min="6405" max="6656" width="10.140625" style="699"/>
    <col min="6657" max="6657" width="8.140625" style="699" customWidth="1"/>
    <col min="6658" max="6658" width="71.7109375" style="699" customWidth="1"/>
    <col min="6659" max="6659" width="10" style="699" customWidth="1"/>
    <col min="6660" max="6660" width="9.7109375" style="699" customWidth="1"/>
    <col min="6661" max="6912" width="10.140625" style="699"/>
    <col min="6913" max="6913" width="8.140625" style="699" customWidth="1"/>
    <col min="6914" max="6914" width="71.7109375" style="699" customWidth="1"/>
    <col min="6915" max="6915" width="10" style="699" customWidth="1"/>
    <col min="6916" max="6916" width="9.7109375" style="699" customWidth="1"/>
    <col min="6917" max="7168" width="10.140625" style="699"/>
    <col min="7169" max="7169" width="8.140625" style="699" customWidth="1"/>
    <col min="7170" max="7170" width="71.7109375" style="699" customWidth="1"/>
    <col min="7171" max="7171" width="10" style="699" customWidth="1"/>
    <col min="7172" max="7172" width="9.7109375" style="699" customWidth="1"/>
    <col min="7173" max="7424" width="10.140625" style="699"/>
    <col min="7425" max="7425" width="8.140625" style="699" customWidth="1"/>
    <col min="7426" max="7426" width="71.7109375" style="699" customWidth="1"/>
    <col min="7427" max="7427" width="10" style="699" customWidth="1"/>
    <col min="7428" max="7428" width="9.7109375" style="699" customWidth="1"/>
    <col min="7429" max="7680" width="10.140625" style="699"/>
    <col min="7681" max="7681" width="8.140625" style="699" customWidth="1"/>
    <col min="7682" max="7682" width="71.7109375" style="699" customWidth="1"/>
    <col min="7683" max="7683" width="10" style="699" customWidth="1"/>
    <col min="7684" max="7684" width="9.7109375" style="699" customWidth="1"/>
    <col min="7685" max="7936" width="10.140625" style="699"/>
    <col min="7937" max="7937" width="8.140625" style="699" customWidth="1"/>
    <col min="7938" max="7938" width="71.7109375" style="699" customWidth="1"/>
    <col min="7939" max="7939" width="10" style="699" customWidth="1"/>
    <col min="7940" max="7940" width="9.7109375" style="699" customWidth="1"/>
    <col min="7941" max="8192" width="10.140625" style="699"/>
    <col min="8193" max="8193" width="8.140625" style="699" customWidth="1"/>
    <col min="8194" max="8194" width="71.7109375" style="699" customWidth="1"/>
    <col min="8195" max="8195" width="10" style="699" customWidth="1"/>
    <col min="8196" max="8196" width="9.7109375" style="699" customWidth="1"/>
    <col min="8197" max="8448" width="10.140625" style="699"/>
    <col min="8449" max="8449" width="8.140625" style="699" customWidth="1"/>
    <col min="8450" max="8450" width="71.7109375" style="699" customWidth="1"/>
    <col min="8451" max="8451" width="10" style="699" customWidth="1"/>
    <col min="8452" max="8452" width="9.7109375" style="699" customWidth="1"/>
    <col min="8453" max="8704" width="10.140625" style="699"/>
    <col min="8705" max="8705" width="8.140625" style="699" customWidth="1"/>
    <col min="8706" max="8706" width="71.7109375" style="699" customWidth="1"/>
    <col min="8707" max="8707" width="10" style="699" customWidth="1"/>
    <col min="8708" max="8708" width="9.7109375" style="699" customWidth="1"/>
    <col min="8709" max="8960" width="10.140625" style="699"/>
    <col min="8961" max="8961" width="8.140625" style="699" customWidth="1"/>
    <col min="8962" max="8962" width="71.7109375" style="699" customWidth="1"/>
    <col min="8963" max="8963" width="10" style="699" customWidth="1"/>
    <col min="8964" max="8964" width="9.7109375" style="699" customWidth="1"/>
    <col min="8965" max="9216" width="10.140625" style="699"/>
    <col min="9217" max="9217" width="8.140625" style="699" customWidth="1"/>
    <col min="9218" max="9218" width="71.7109375" style="699" customWidth="1"/>
    <col min="9219" max="9219" width="10" style="699" customWidth="1"/>
    <col min="9220" max="9220" width="9.7109375" style="699" customWidth="1"/>
    <col min="9221" max="9472" width="10.140625" style="699"/>
    <col min="9473" max="9473" width="8.140625" style="699" customWidth="1"/>
    <col min="9474" max="9474" width="71.7109375" style="699" customWidth="1"/>
    <col min="9475" max="9475" width="10" style="699" customWidth="1"/>
    <col min="9476" max="9476" width="9.7109375" style="699" customWidth="1"/>
    <col min="9477" max="9728" width="10.140625" style="699"/>
    <col min="9729" max="9729" width="8.140625" style="699" customWidth="1"/>
    <col min="9730" max="9730" width="71.7109375" style="699" customWidth="1"/>
    <col min="9731" max="9731" width="10" style="699" customWidth="1"/>
    <col min="9732" max="9732" width="9.7109375" style="699" customWidth="1"/>
    <col min="9733" max="9984" width="10.140625" style="699"/>
    <col min="9985" max="9985" width="8.140625" style="699" customWidth="1"/>
    <col min="9986" max="9986" width="71.7109375" style="699" customWidth="1"/>
    <col min="9987" max="9987" width="10" style="699" customWidth="1"/>
    <col min="9988" max="9988" width="9.7109375" style="699" customWidth="1"/>
    <col min="9989" max="10240" width="10.140625" style="699"/>
    <col min="10241" max="10241" width="8.140625" style="699" customWidth="1"/>
    <col min="10242" max="10242" width="71.7109375" style="699" customWidth="1"/>
    <col min="10243" max="10243" width="10" style="699" customWidth="1"/>
    <col min="10244" max="10244" width="9.7109375" style="699" customWidth="1"/>
    <col min="10245" max="10496" width="10.140625" style="699"/>
    <col min="10497" max="10497" width="8.140625" style="699" customWidth="1"/>
    <col min="10498" max="10498" width="71.7109375" style="699" customWidth="1"/>
    <col min="10499" max="10499" width="10" style="699" customWidth="1"/>
    <col min="10500" max="10500" width="9.7109375" style="699" customWidth="1"/>
    <col min="10501" max="10752" width="10.140625" style="699"/>
    <col min="10753" max="10753" width="8.140625" style="699" customWidth="1"/>
    <col min="10754" max="10754" width="71.7109375" style="699" customWidth="1"/>
    <col min="10755" max="10755" width="10" style="699" customWidth="1"/>
    <col min="10756" max="10756" width="9.7109375" style="699" customWidth="1"/>
    <col min="10757" max="11008" width="10.140625" style="699"/>
    <col min="11009" max="11009" width="8.140625" style="699" customWidth="1"/>
    <col min="11010" max="11010" width="71.7109375" style="699" customWidth="1"/>
    <col min="11011" max="11011" width="10" style="699" customWidth="1"/>
    <col min="11012" max="11012" width="9.7109375" style="699" customWidth="1"/>
    <col min="11013" max="11264" width="10.140625" style="699"/>
    <col min="11265" max="11265" width="8.140625" style="699" customWidth="1"/>
    <col min="11266" max="11266" width="71.7109375" style="699" customWidth="1"/>
    <col min="11267" max="11267" width="10" style="699" customWidth="1"/>
    <col min="11268" max="11268" width="9.7109375" style="699" customWidth="1"/>
    <col min="11269" max="11520" width="10.140625" style="699"/>
    <col min="11521" max="11521" width="8.140625" style="699" customWidth="1"/>
    <col min="11522" max="11522" width="71.7109375" style="699" customWidth="1"/>
    <col min="11523" max="11523" width="10" style="699" customWidth="1"/>
    <col min="11524" max="11524" width="9.7109375" style="699" customWidth="1"/>
    <col min="11525" max="11776" width="10.140625" style="699"/>
    <col min="11777" max="11777" width="8.140625" style="699" customWidth="1"/>
    <col min="11778" max="11778" width="71.7109375" style="699" customWidth="1"/>
    <col min="11779" max="11779" width="10" style="699" customWidth="1"/>
    <col min="11780" max="11780" width="9.7109375" style="699" customWidth="1"/>
    <col min="11781" max="12032" width="10.140625" style="699"/>
    <col min="12033" max="12033" width="8.140625" style="699" customWidth="1"/>
    <col min="12034" max="12034" width="71.7109375" style="699" customWidth="1"/>
    <col min="12035" max="12035" width="10" style="699" customWidth="1"/>
    <col min="12036" max="12036" width="9.7109375" style="699" customWidth="1"/>
    <col min="12037" max="12288" width="10.140625" style="699"/>
    <col min="12289" max="12289" width="8.140625" style="699" customWidth="1"/>
    <col min="12290" max="12290" width="71.7109375" style="699" customWidth="1"/>
    <col min="12291" max="12291" width="10" style="699" customWidth="1"/>
    <col min="12292" max="12292" width="9.7109375" style="699" customWidth="1"/>
    <col min="12293" max="12544" width="10.140625" style="699"/>
    <col min="12545" max="12545" width="8.140625" style="699" customWidth="1"/>
    <col min="12546" max="12546" width="71.7109375" style="699" customWidth="1"/>
    <col min="12547" max="12547" width="10" style="699" customWidth="1"/>
    <col min="12548" max="12548" width="9.7109375" style="699" customWidth="1"/>
    <col min="12549" max="12800" width="10.140625" style="699"/>
    <col min="12801" max="12801" width="8.140625" style="699" customWidth="1"/>
    <col min="12802" max="12802" width="71.7109375" style="699" customWidth="1"/>
    <col min="12803" max="12803" width="10" style="699" customWidth="1"/>
    <col min="12804" max="12804" width="9.7109375" style="699" customWidth="1"/>
    <col min="12805" max="13056" width="10.140625" style="699"/>
    <col min="13057" max="13057" width="8.140625" style="699" customWidth="1"/>
    <col min="13058" max="13058" width="71.7109375" style="699" customWidth="1"/>
    <col min="13059" max="13059" width="10" style="699" customWidth="1"/>
    <col min="13060" max="13060" width="9.7109375" style="699" customWidth="1"/>
    <col min="13061" max="13312" width="10.140625" style="699"/>
    <col min="13313" max="13313" width="8.140625" style="699" customWidth="1"/>
    <col min="13314" max="13314" width="71.7109375" style="699" customWidth="1"/>
    <col min="13315" max="13315" width="10" style="699" customWidth="1"/>
    <col min="13316" max="13316" width="9.7109375" style="699" customWidth="1"/>
    <col min="13317" max="13568" width="10.140625" style="699"/>
    <col min="13569" max="13569" width="8.140625" style="699" customWidth="1"/>
    <col min="13570" max="13570" width="71.7109375" style="699" customWidth="1"/>
    <col min="13571" max="13571" width="10" style="699" customWidth="1"/>
    <col min="13572" max="13572" width="9.7109375" style="699" customWidth="1"/>
    <col min="13573" max="13824" width="10.140625" style="699"/>
    <col min="13825" max="13825" width="8.140625" style="699" customWidth="1"/>
    <col min="13826" max="13826" width="71.7109375" style="699" customWidth="1"/>
    <col min="13827" max="13827" width="10" style="699" customWidth="1"/>
    <col min="13828" max="13828" width="9.7109375" style="699" customWidth="1"/>
    <col min="13829" max="14080" width="10.140625" style="699"/>
    <col min="14081" max="14081" width="8.140625" style="699" customWidth="1"/>
    <col min="14082" max="14082" width="71.7109375" style="699" customWidth="1"/>
    <col min="14083" max="14083" width="10" style="699" customWidth="1"/>
    <col min="14084" max="14084" width="9.7109375" style="699" customWidth="1"/>
    <col min="14085" max="14336" width="10.140625" style="699"/>
    <col min="14337" max="14337" width="8.140625" style="699" customWidth="1"/>
    <col min="14338" max="14338" width="71.7109375" style="699" customWidth="1"/>
    <col min="14339" max="14339" width="10" style="699" customWidth="1"/>
    <col min="14340" max="14340" width="9.7109375" style="699" customWidth="1"/>
    <col min="14341" max="14592" width="10.140625" style="699"/>
    <col min="14593" max="14593" width="8.140625" style="699" customWidth="1"/>
    <col min="14594" max="14594" width="71.7109375" style="699" customWidth="1"/>
    <col min="14595" max="14595" width="10" style="699" customWidth="1"/>
    <col min="14596" max="14596" width="9.7109375" style="699" customWidth="1"/>
    <col min="14597" max="14848" width="10.140625" style="699"/>
    <col min="14849" max="14849" width="8.140625" style="699" customWidth="1"/>
    <col min="14850" max="14850" width="71.7109375" style="699" customWidth="1"/>
    <col min="14851" max="14851" width="10" style="699" customWidth="1"/>
    <col min="14852" max="14852" width="9.7109375" style="699" customWidth="1"/>
    <col min="14853" max="15104" width="10.140625" style="699"/>
    <col min="15105" max="15105" width="8.140625" style="699" customWidth="1"/>
    <col min="15106" max="15106" width="71.7109375" style="699" customWidth="1"/>
    <col min="15107" max="15107" width="10" style="699" customWidth="1"/>
    <col min="15108" max="15108" width="9.7109375" style="699" customWidth="1"/>
    <col min="15109" max="15360" width="10.140625" style="699"/>
    <col min="15361" max="15361" width="8.140625" style="699" customWidth="1"/>
    <col min="15362" max="15362" width="71.7109375" style="699" customWidth="1"/>
    <col min="15363" max="15363" width="10" style="699" customWidth="1"/>
    <col min="15364" max="15364" width="9.7109375" style="699" customWidth="1"/>
    <col min="15365" max="15616" width="10.140625" style="699"/>
    <col min="15617" max="15617" width="8.140625" style="699" customWidth="1"/>
    <col min="15618" max="15618" width="71.7109375" style="699" customWidth="1"/>
    <col min="15619" max="15619" width="10" style="699" customWidth="1"/>
    <col min="15620" max="15620" width="9.7109375" style="699" customWidth="1"/>
    <col min="15621" max="15872" width="10.140625" style="699"/>
    <col min="15873" max="15873" width="8.140625" style="699" customWidth="1"/>
    <col min="15874" max="15874" width="71.7109375" style="699" customWidth="1"/>
    <col min="15875" max="15875" width="10" style="699" customWidth="1"/>
    <col min="15876" max="15876" width="9.7109375" style="699" customWidth="1"/>
    <col min="15877" max="16128" width="10.140625" style="699"/>
    <col min="16129" max="16129" width="8.140625" style="699" customWidth="1"/>
    <col min="16130" max="16130" width="71.7109375" style="699" customWidth="1"/>
    <col min="16131" max="16131" width="10" style="699" customWidth="1"/>
    <col min="16132" max="16132" width="9.7109375" style="699" customWidth="1"/>
    <col min="16133" max="16384" width="10.140625" style="699"/>
  </cols>
  <sheetData>
    <row r="1" spans="1:6" ht="24" customHeight="1" x14ac:dyDescent="0.25"/>
    <row r="2" spans="1:6" ht="43.9" customHeight="1" x14ac:dyDescent="0.25">
      <c r="A2" s="701" t="s">
        <v>1754</v>
      </c>
      <c r="B2" s="702"/>
      <c r="C2" s="702"/>
      <c r="D2" s="702"/>
    </row>
    <row r="3" spans="1:6" s="705" customFormat="1" ht="24" customHeight="1" x14ac:dyDescent="0.2">
      <c r="A3" s="703" t="s">
        <v>1755</v>
      </c>
      <c r="B3" s="704"/>
      <c r="C3" s="704"/>
      <c r="D3" s="704"/>
    </row>
    <row r="4" spans="1:6" s="707" customFormat="1" ht="72" customHeight="1" x14ac:dyDescent="0.2">
      <c r="A4" s="706" t="s">
        <v>1521</v>
      </c>
      <c r="B4" s="706" t="s">
        <v>1756</v>
      </c>
      <c r="C4" s="706" t="s">
        <v>1757</v>
      </c>
      <c r="D4" s="706" t="s">
        <v>1758</v>
      </c>
      <c r="E4" s="707" t="s">
        <v>1879</v>
      </c>
      <c r="F4" s="707" t="s">
        <v>1880</v>
      </c>
    </row>
    <row r="5" spans="1:6" x14ac:dyDescent="0.25">
      <c r="A5" s="708"/>
      <c r="B5" s="709"/>
      <c r="C5" s="710"/>
      <c r="D5" s="711"/>
    </row>
    <row r="6" spans="1:6" x14ac:dyDescent="0.25">
      <c r="A6" s="708"/>
      <c r="B6" s="712" t="s">
        <v>1759</v>
      </c>
      <c r="C6" s="710"/>
      <c r="D6" s="711"/>
    </row>
    <row r="7" spans="1:6" x14ac:dyDescent="0.25">
      <c r="A7" s="713"/>
      <c r="B7" s="714" t="s">
        <v>1760</v>
      </c>
      <c r="C7" s="714"/>
      <c r="D7" s="714"/>
      <c r="E7" s="767"/>
      <c r="F7" s="767"/>
    </row>
    <row r="8" spans="1:6" ht="56.25" x14ac:dyDescent="0.25">
      <c r="A8" s="715" t="s">
        <v>1761</v>
      </c>
      <c r="B8" s="716" t="s">
        <v>1762</v>
      </c>
      <c r="C8" s="717">
        <v>1</v>
      </c>
      <c r="D8" s="718" t="s">
        <v>1133</v>
      </c>
      <c r="E8" s="767">
        <v>0</v>
      </c>
      <c r="F8" s="767">
        <f>E8*C8</f>
        <v>0</v>
      </c>
    </row>
    <row r="9" spans="1:6" x14ac:dyDescent="0.25">
      <c r="A9" s="715"/>
      <c r="B9" s="716" t="s">
        <v>1763</v>
      </c>
      <c r="C9" s="717">
        <v>1</v>
      </c>
      <c r="D9" s="718" t="s">
        <v>1764</v>
      </c>
      <c r="E9" s="767">
        <v>0</v>
      </c>
      <c r="F9" s="767">
        <f t="shared" ref="F9:F14" si="0">E9*C9</f>
        <v>0</v>
      </c>
    </row>
    <row r="10" spans="1:6" x14ac:dyDescent="0.25">
      <c r="A10" s="715" t="s">
        <v>1765</v>
      </c>
      <c r="B10" s="719" t="s">
        <v>1766</v>
      </c>
      <c r="C10" s="717">
        <v>8</v>
      </c>
      <c r="D10" s="718" t="s">
        <v>1133</v>
      </c>
      <c r="E10" s="767">
        <v>0</v>
      </c>
      <c r="F10" s="767">
        <f t="shared" si="0"/>
        <v>0</v>
      </c>
    </row>
    <row r="11" spans="1:6" x14ac:dyDescent="0.25">
      <c r="A11" s="715" t="s">
        <v>1767</v>
      </c>
      <c r="B11" s="719" t="s">
        <v>1766</v>
      </c>
      <c r="C11" s="717">
        <v>12</v>
      </c>
      <c r="D11" s="718" t="s">
        <v>1133</v>
      </c>
      <c r="E11" s="767">
        <v>0</v>
      </c>
      <c r="F11" s="767">
        <f t="shared" si="0"/>
        <v>0</v>
      </c>
    </row>
    <row r="12" spans="1:6" x14ac:dyDescent="0.25">
      <c r="A12" s="715" t="s">
        <v>1768</v>
      </c>
      <c r="B12" s="719" t="s">
        <v>1769</v>
      </c>
      <c r="C12" s="717">
        <v>4</v>
      </c>
      <c r="D12" s="718" t="s">
        <v>1133</v>
      </c>
      <c r="E12" s="767">
        <v>0</v>
      </c>
      <c r="F12" s="767">
        <f t="shared" si="0"/>
        <v>0</v>
      </c>
    </row>
    <row r="13" spans="1:6" ht="26.25" customHeight="1" x14ac:dyDescent="0.25">
      <c r="A13" s="715" t="s">
        <v>1770</v>
      </c>
      <c r="B13" s="719" t="s">
        <v>1771</v>
      </c>
      <c r="C13" s="717">
        <v>1</v>
      </c>
      <c r="D13" s="718" t="s">
        <v>1133</v>
      </c>
      <c r="E13" s="767"/>
      <c r="F13" s="767">
        <f t="shared" si="0"/>
        <v>0</v>
      </c>
    </row>
    <row r="14" spans="1:6" ht="26.25" customHeight="1" x14ac:dyDescent="0.25">
      <c r="A14" s="715" t="s">
        <v>1772</v>
      </c>
      <c r="B14" s="719" t="s">
        <v>1771</v>
      </c>
      <c r="C14" s="717">
        <v>1</v>
      </c>
      <c r="D14" s="718" t="s">
        <v>1133</v>
      </c>
      <c r="E14" s="767">
        <v>0</v>
      </c>
      <c r="F14" s="767">
        <f t="shared" si="0"/>
        <v>0</v>
      </c>
    </row>
    <row r="15" spans="1:6" ht="16.5" customHeight="1" x14ac:dyDescent="0.25">
      <c r="A15" s="715" t="s">
        <v>1773</v>
      </c>
      <c r="B15" s="719"/>
      <c r="C15" s="717"/>
      <c r="D15" s="718"/>
      <c r="E15" s="767"/>
      <c r="F15" s="767"/>
    </row>
    <row r="16" spans="1:6" ht="16.5" customHeight="1" x14ac:dyDescent="0.25">
      <c r="A16" s="715" t="s">
        <v>1774</v>
      </c>
      <c r="B16" s="719" t="s">
        <v>1775</v>
      </c>
      <c r="C16" s="717"/>
      <c r="D16" s="718"/>
      <c r="E16" s="767"/>
      <c r="F16" s="767"/>
    </row>
    <row r="17" spans="1:6" x14ac:dyDescent="0.25">
      <c r="A17" s="715" t="s">
        <v>1776</v>
      </c>
      <c r="B17" s="719"/>
      <c r="C17" s="717"/>
      <c r="D17" s="718"/>
      <c r="E17" s="767"/>
      <c r="F17" s="767"/>
    </row>
    <row r="18" spans="1:6" x14ac:dyDescent="0.25">
      <c r="A18" s="715" t="s">
        <v>1553</v>
      </c>
      <c r="B18" s="719" t="s">
        <v>1777</v>
      </c>
      <c r="C18" s="717">
        <v>3</v>
      </c>
      <c r="D18" s="718" t="s">
        <v>1133</v>
      </c>
      <c r="E18" s="767">
        <v>0</v>
      </c>
      <c r="F18" s="767">
        <f>E18*C18</f>
        <v>0</v>
      </c>
    </row>
    <row r="19" spans="1:6" x14ac:dyDescent="0.25">
      <c r="A19" s="715" t="s">
        <v>1555</v>
      </c>
      <c r="B19" s="719" t="s">
        <v>1778</v>
      </c>
      <c r="C19" s="717">
        <v>2</v>
      </c>
      <c r="D19" s="718" t="s">
        <v>1133</v>
      </c>
      <c r="E19" s="767">
        <v>0</v>
      </c>
      <c r="F19" s="767">
        <f t="shared" ref="F19:F21" si="1">E19*C19</f>
        <v>0</v>
      </c>
    </row>
    <row r="20" spans="1:6" x14ac:dyDescent="0.25">
      <c r="A20" s="715" t="s">
        <v>1779</v>
      </c>
      <c r="B20" s="719" t="s">
        <v>1780</v>
      </c>
      <c r="C20" s="717">
        <v>5</v>
      </c>
      <c r="D20" s="718" t="s">
        <v>1133</v>
      </c>
      <c r="E20" s="767">
        <v>0</v>
      </c>
      <c r="F20" s="767">
        <f t="shared" si="1"/>
        <v>0</v>
      </c>
    </row>
    <row r="21" spans="1:6" x14ac:dyDescent="0.25">
      <c r="A21" s="715" t="s">
        <v>1781</v>
      </c>
      <c r="B21" s="719" t="s">
        <v>1778</v>
      </c>
      <c r="C21" s="717">
        <v>3</v>
      </c>
      <c r="D21" s="718" t="s">
        <v>1133</v>
      </c>
      <c r="E21" s="767">
        <v>0</v>
      </c>
      <c r="F21" s="767">
        <f t="shared" si="1"/>
        <v>0</v>
      </c>
    </row>
    <row r="22" spans="1:6" x14ac:dyDescent="0.25">
      <c r="A22" s="715" t="s">
        <v>1782</v>
      </c>
      <c r="B22" s="719" t="s">
        <v>1775</v>
      </c>
      <c r="C22" s="717"/>
      <c r="D22" s="718"/>
      <c r="E22" s="767"/>
      <c r="F22" s="767"/>
    </row>
    <row r="23" spans="1:6" ht="27" customHeight="1" x14ac:dyDescent="0.25">
      <c r="A23" s="715" t="s">
        <v>1563</v>
      </c>
      <c r="B23" s="719" t="s">
        <v>1783</v>
      </c>
      <c r="C23" s="717">
        <v>10</v>
      </c>
      <c r="D23" s="718" t="s">
        <v>1133</v>
      </c>
      <c r="E23" s="767">
        <v>0</v>
      </c>
      <c r="F23" s="767">
        <f>E23*C23</f>
        <v>0</v>
      </c>
    </row>
    <row r="24" spans="1:6" ht="28.5" customHeight="1" x14ac:dyDescent="0.25">
      <c r="A24" s="715" t="s">
        <v>1784</v>
      </c>
      <c r="B24" s="719" t="s">
        <v>1785</v>
      </c>
      <c r="C24" s="717">
        <v>6</v>
      </c>
      <c r="D24" s="718" t="s">
        <v>1133</v>
      </c>
      <c r="E24" s="767">
        <v>0</v>
      </c>
      <c r="F24" s="767">
        <f t="shared" ref="F24:F40" si="2">E24*C24</f>
        <v>0</v>
      </c>
    </row>
    <row r="25" spans="1:6" x14ac:dyDescent="0.25">
      <c r="A25" s="715" t="s">
        <v>1786</v>
      </c>
      <c r="B25" s="719" t="s">
        <v>1787</v>
      </c>
      <c r="C25" s="717">
        <v>10</v>
      </c>
      <c r="D25" s="718" t="s">
        <v>1133</v>
      </c>
      <c r="E25" s="767">
        <v>0</v>
      </c>
      <c r="F25" s="767">
        <f t="shared" si="2"/>
        <v>0</v>
      </c>
    </row>
    <row r="26" spans="1:6" x14ac:dyDescent="0.25">
      <c r="A26" s="715" t="s">
        <v>1788</v>
      </c>
      <c r="B26" s="719" t="s">
        <v>1789</v>
      </c>
      <c r="C26" s="717">
        <v>3</v>
      </c>
      <c r="D26" s="718" t="s">
        <v>1133</v>
      </c>
      <c r="E26" s="767">
        <v>0</v>
      </c>
      <c r="F26" s="767">
        <f t="shared" si="2"/>
        <v>0</v>
      </c>
    </row>
    <row r="27" spans="1:6" x14ac:dyDescent="0.25">
      <c r="A27" s="715" t="s">
        <v>1790</v>
      </c>
      <c r="B27" s="719" t="s">
        <v>1791</v>
      </c>
      <c r="C27" s="717">
        <v>1</v>
      </c>
      <c r="D27" s="718" t="s">
        <v>1133</v>
      </c>
      <c r="E27" s="767">
        <v>0</v>
      </c>
      <c r="F27" s="767">
        <f t="shared" si="2"/>
        <v>0</v>
      </c>
    </row>
    <row r="28" spans="1:6" x14ac:dyDescent="0.25">
      <c r="A28" s="715" t="s">
        <v>1792</v>
      </c>
      <c r="B28" s="719" t="s">
        <v>1793</v>
      </c>
      <c r="C28" s="717">
        <v>1</v>
      </c>
      <c r="D28" s="718" t="s">
        <v>1133</v>
      </c>
      <c r="E28" s="767">
        <v>0</v>
      </c>
      <c r="F28" s="767">
        <f t="shared" si="2"/>
        <v>0</v>
      </c>
    </row>
    <row r="29" spans="1:6" ht="25.5" customHeight="1" x14ac:dyDescent="0.25">
      <c r="A29" s="715" t="s">
        <v>1794</v>
      </c>
      <c r="B29" s="720" t="s">
        <v>1795</v>
      </c>
      <c r="C29" s="721">
        <v>98</v>
      </c>
      <c r="D29" s="722" t="s">
        <v>1796</v>
      </c>
      <c r="E29" s="767">
        <v>0</v>
      </c>
      <c r="F29" s="767">
        <f t="shared" si="2"/>
        <v>0</v>
      </c>
    </row>
    <row r="30" spans="1:6" ht="26.25" customHeight="1" x14ac:dyDescent="0.25">
      <c r="A30" s="715" t="s">
        <v>1797</v>
      </c>
      <c r="B30" s="720" t="s">
        <v>1798</v>
      </c>
      <c r="C30" s="721">
        <v>19</v>
      </c>
      <c r="D30" s="722" t="s">
        <v>1796</v>
      </c>
      <c r="E30" s="767">
        <v>0</v>
      </c>
      <c r="F30" s="767">
        <f t="shared" si="2"/>
        <v>0</v>
      </c>
    </row>
    <row r="31" spans="1:6" x14ac:dyDescent="0.25">
      <c r="A31" s="715" t="s">
        <v>1799</v>
      </c>
      <c r="B31" s="719" t="s">
        <v>1800</v>
      </c>
      <c r="C31" s="717">
        <v>8</v>
      </c>
      <c r="D31" s="718" t="s">
        <v>1801</v>
      </c>
      <c r="E31" s="767">
        <v>0</v>
      </c>
      <c r="F31" s="767">
        <f t="shared" si="2"/>
        <v>0</v>
      </c>
    </row>
    <row r="32" spans="1:6" ht="15.75" customHeight="1" x14ac:dyDescent="0.25">
      <c r="A32" s="715" t="s">
        <v>1802</v>
      </c>
      <c r="B32" s="719" t="s">
        <v>1803</v>
      </c>
      <c r="C32" s="717">
        <v>14</v>
      </c>
      <c r="D32" s="718" t="s">
        <v>1801</v>
      </c>
      <c r="E32" s="767">
        <v>0</v>
      </c>
      <c r="F32" s="767">
        <f t="shared" si="2"/>
        <v>0</v>
      </c>
    </row>
    <row r="33" spans="1:6" x14ac:dyDescent="0.25">
      <c r="A33" s="715" t="s">
        <v>1804</v>
      </c>
      <c r="B33" s="719" t="s">
        <v>1805</v>
      </c>
      <c r="C33" s="717">
        <v>17</v>
      </c>
      <c r="D33" s="718" t="s">
        <v>1801</v>
      </c>
      <c r="E33" s="767">
        <v>0</v>
      </c>
      <c r="F33" s="767">
        <f t="shared" si="2"/>
        <v>0</v>
      </c>
    </row>
    <row r="34" spans="1:6" x14ac:dyDescent="0.25">
      <c r="A34" s="715" t="s">
        <v>1806</v>
      </c>
      <c r="B34" s="719" t="s">
        <v>1807</v>
      </c>
      <c r="C34" s="717">
        <v>44</v>
      </c>
      <c r="D34" s="718" t="s">
        <v>1801</v>
      </c>
      <c r="E34" s="767">
        <v>0</v>
      </c>
      <c r="F34" s="767">
        <f t="shared" si="2"/>
        <v>0</v>
      </c>
    </row>
    <row r="35" spans="1:6" x14ac:dyDescent="0.25">
      <c r="A35" s="715" t="s">
        <v>1808</v>
      </c>
      <c r="B35" s="719" t="s">
        <v>1809</v>
      </c>
      <c r="C35" s="717">
        <v>7</v>
      </c>
      <c r="D35" s="718" t="s">
        <v>1801</v>
      </c>
      <c r="E35" s="767">
        <v>0</v>
      </c>
      <c r="F35" s="767">
        <f t="shared" si="2"/>
        <v>0</v>
      </c>
    </row>
    <row r="36" spans="1:6" x14ac:dyDescent="0.25">
      <c r="A36" s="715" t="s">
        <v>1810</v>
      </c>
      <c r="B36" s="719" t="s">
        <v>1811</v>
      </c>
      <c r="C36" s="717">
        <v>3</v>
      </c>
      <c r="D36" s="718" t="s">
        <v>1801</v>
      </c>
      <c r="E36" s="767">
        <v>0</v>
      </c>
      <c r="F36" s="767">
        <f t="shared" si="2"/>
        <v>0</v>
      </c>
    </row>
    <row r="37" spans="1:6" x14ac:dyDescent="0.25">
      <c r="A37" s="715" t="s">
        <v>1812</v>
      </c>
      <c r="B37" s="719" t="s">
        <v>1813</v>
      </c>
      <c r="C37" s="717">
        <v>14</v>
      </c>
      <c r="D37" s="718" t="s">
        <v>1801</v>
      </c>
      <c r="E37" s="767">
        <v>0</v>
      </c>
      <c r="F37" s="767">
        <f t="shared" si="2"/>
        <v>0</v>
      </c>
    </row>
    <row r="38" spans="1:6" x14ac:dyDescent="0.25">
      <c r="A38" s="715" t="s">
        <v>1812</v>
      </c>
      <c r="B38" s="719" t="s">
        <v>1814</v>
      </c>
      <c r="C38" s="717">
        <v>140</v>
      </c>
      <c r="D38" s="718" t="s">
        <v>1796</v>
      </c>
      <c r="E38" s="767">
        <v>0</v>
      </c>
      <c r="F38" s="767">
        <f t="shared" si="2"/>
        <v>0</v>
      </c>
    </row>
    <row r="39" spans="1:6" x14ac:dyDescent="0.25">
      <c r="A39" s="715" t="s">
        <v>1815</v>
      </c>
      <c r="B39" s="719" t="s">
        <v>1816</v>
      </c>
      <c r="C39" s="717">
        <v>10</v>
      </c>
      <c r="D39" s="718" t="s">
        <v>1796</v>
      </c>
      <c r="E39" s="767">
        <v>0</v>
      </c>
      <c r="F39" s="767">
        <f t="shared" si="2"/>
        <v>0</v>
      </c>
    </row>
    <row r="40" spans="1:6" x14ac:dyDescent="0.25">
      <c r="A40" s="715" t="s">
        <v>1817</v>
      </c>
      <c r="B40" s="719" t="s">
        <v>1818</v>
      </c>
      <c r="C40" s="717">
        <v>1</v>
      </c>
      <c r="D40" s="718" t="s">
        <v>1764</v>
      </c>
      <c r="E40" s="767">
        <v>0</v>
      </c>
      <c r="F40" s="767">
        <f t="shared" si="2"/>
        <v>0</v>
      </c>
    </row>
    <row r="41" spans="1:6" x14ac:dyDescent="0.25">
      <c r="A41" s="713"/>
      <c r="B41" s="714"/>
      <c r="C41" s="714"/>
      <c r="D41" s="714"/>
      <c r="E41" s="767"/>
      <c r="F41" s="767"/>
    </row>
    <row r="42" spans="1:6" x14ac:dyDescent="0.25">
      <c r="A42" s="713"/>
      <c r="B42" s="714" t="s">
        <v>1819</v>
      </c>
      <c r="C42" s="714"/>
      <c r="D42" s="714"/>
      <c r="E42" s="767"/>
      <c r="F42" s="767"/>
    </row>
    <row r="43" spans="1:6" ht="34.5" x14ac:dyDescent="0.25">
      <c r="A43" s="715" t="s">
        <v>1820</v>
      </c>
      <c r="B43" s="719" t="s">
        <v>1821</v>
      </c>
      <c r="C43" s="717">
        <v>1</v>
      </c>
      <c r="D43" s="718" t="s">
        <v>1133</v>
      </c>
      <c r="E43" s="767">
        <v>0</v>
      </c>
      <c r="F43" s="767">
        <f>C43*E43</f>
        <v>0</v>
      </c>
    </row>
    <row r="44" spans="1:6" x14ac:dyDescent="0.25">
      <c r="A44" s="715" t="s">
        <v>1822</v>
      </c>
      <c r="B44" s="719" t="s">
        <v>1787</v>
      </c>
      <c r="C44" s="717">
        <v>3</v>
      </c>
      <c r="D44" s="718" t="s">
        <v>1133</v>
      </c>
      <c r="E44" s="767">
        <v>0</v>
      </c>
      <c r="F44" s="767">
        <f t="shared" ref="F44:F54" si="3">C44*E44</f>
        <v>0</v>
      </c>
    </row>
    <row r="45" spans="1:6" x14ac:dyDescent="0.25">
      <c r="A45" s="715" t="s">
        <v>1823</v>
      </c>
      <c r="B45" s="719" t="s">
        <v>1789</v>
      </c>
      <c r="C45" s="717">
        <v>1</v>
      </c>
      <c r="D45" s="718" t="s">
        <v>1133</v>
      </c>
      <c r="E45" s="767">
        <v>0</v>
      </c>
      <c r="F45" s="767">
        <f t="shared" si="3"/>
        <v>0</v>
      </c>
    </row>
    <row r="46" spans="1:6" x14ac:dyDescent="0.25">
      <c r="A46" s="715" t="s">
        <v>1824</v>
      </c>
      <c r="B46" s="719" t="s">
        <v>1825</v>
      </c>
      <c r="C46" s="717">
        <v>1</v>
      </c>
      <c r="D46" s="718" t="s">
        <v>1133</v>
      </c>
      <c r="E46" s="767">
        <v>0</v>
      </c>
      <c r="F46" s="767">
        <f t="shared" si="3"/>
        <v>0</v>
      </c>
    </row>
    <row r="47" spans="1:6" x14ac:dyDescent="0.25">
      <c r="A47" s="715" t="s">
        <v>1826</v>
      </c>
      <c r="B47" s="719" t="s">
        <v>1827</v>
      </c>
      <c r="C47" s="717">
        <v>1</v>
      </c>
      <c r="D47" s="718" t="s">
        <v>1133</v>
      </c>
      <c r="E47" s="767">
        <v>0</v>
      </c>
      <c r="F47" s="767">
        <f t="shared" si="3"/>
        <v>0</v>
      </c>
    </row>
    <row r="48" spans="1:6" x14ac:dyDescent="0.25">
      <c r="A48" s="715" t="s">
        <v>1828</v>
      </c>
      <c r="B48" s="719" t="s">
        <v>1829</v>
      </c>
      <c r="C48" s="717">
        <v>4</v>
      </c>
      <c r="D48" s="718" t="s">
        <v>1801</v>
      </c>
      <c r="E48" s="767">
        <v>0</v>
      </c>
      <c r="F48" s="767">
        <f t="shared" si="3"/>
        <v>0</v>
      </c>
    </row>
    <row r="49" spans="1:6" x14ac:dyDescent="0.25">
      <c r="A49" s="715" t="s">
        <v>1830</v>
      </c>
      <c r="B49" s="719" t="s">
        <v>1831</v>
      </c>
      <c r="C49" s="717">
        <v>12</v>
      </c>
      <c r="D49" s="718" t="s">
        <v>1801</v>
      </c>
      <c r="E49" s="767">
        <v>0</v>
      </c>
      <c r="F49" s="767">
        <f t="shared" si="3"/>
        <v>0</v>
      </c>
    </row>
    <row r="50" spans="1:6" ht="23.25" x14ac:dyDescent="0.25">
      <c r="A50" s="715" t="s">
        <v>1832</v>
      </c>
      <c r="B50" s="720" t="s">
        <v>1795</v>
      </c>
      <c r="C50" s="721">
        <v>1</v>
      </c>
      <c r="D50" s="722" t="s">
        <v>1796</v>
      </c>
      <c r="E50" s="767">
        <v>0</v>
      </c>
      <c r="F50" s="767">
        <f t="shared" si="3"/>
        <v>0</v>
      </c>
    </row>
    <row r="51" spans="1:6" x14ac:dyDescent="0.25">
      <c r="A51" s="715" t="s">
        <v>1833</v>
      </c>
      <c r="B51" s="719" t="s">
        <v>1809</v>
      </c>
      <c r="C51" s="717">
        <v>3</v>
      </c>
      <c r="D51" s="718" t="s">
        <v>1801</v>
      </c>
      <c r="E51" s="767">
        <v>0</v>
      </c>
      <c r="F51" s="767">
        <f t="shared" si="3"/>
        <v>0</v>
      </c>
    </row>
    <row r="52" spans="1:6" x14ac:dyDescent="0.25">
      <c r="A52" s="715" t="s">
        <v>1834</v>
      </c>
      <c r="B52" s="719" t="s">
        <v>1811</v>
      </c>
      <c r="C52" s="717">
        <v>1</v>
      </c>
      <c r="D52" s="718" t="s">
        <v>1801</v>
      </c>
      <c r="E52" s="767">
        <v>0</v>
      </c>
      <c r="F52" s="767">
        <f t="shared" si="3"/>
        <v>0</v>
      </c>
    </row>
    <row r="53" spans="1:6" x14ac:dyDescent="0.25">
      <c r="A53" s="715" t="s">
        <v>1835</v>
      </c>
      <c r="B53" s="719" t="s">
        <v>1836</v>
      </c>
      <c r="C53" s="717">
        <v>1</v>
      </c>
      <c r="D53" s="718" t="s">
        <v>1801</v>
      </c>
      <c r="E53" s="767">
        <v>0</v>
      </c>
      <c r="F53" s="767">
        <f t="shared" si="3"/>
        <v>0</v>
      </c>
    </row>
    <row r="54" spans="1:6" ht="15" customHeight="1" x14ac:dyDescent="0.25">
      <c r="A54" s="715" t="s">
        <v>1837</v>
      </c>
      <c r="B54" s="719" t="s">
        <v>1818</v>
      </c>
      <c r="C54" s="717">
        <v>1</v>
      </c>
      <c r="D54" s="718" t="s">
        <v>1764</v>
      </c>
      <c r="E54" s="767">
        <v>0</v>
      </c>
      <c r="F54" s="767">
        <f t="shared" si="3"/>
        <v>0</v>
      </c>
    </row>
    <row r="55" spans="1:6" ht="15" customHeight="1" x14ac:dyDescent="0.25">
      <c r="A55" s="715"/>
      <c r="B55" s="719"/>
      <c r="C55" s="717"/>
      <c r="D55" s="718"/>
      <c r="E55" s="767"/>
      <c r="F55" s="767"/>
    </row>
    <row r="56" spans="1:6" ht="15" customHeight="1" x14ac:dyDescent="0.25">
      <c r="A56" s="713"/>
      <c r="B56" s="714" t="s">
        <v>1838</v>
      </c>
      <c r="C56" s="714"/>
      <c r="D56" s="714"/>
      <c r="E56" s="767"/>
      <c r="F56" s="767"/>
    </row>
    <row r="57" spans="1:6" ht="36.75" customHeight="1" x14ac:dyDescent="0.25">
      <c r="A57" s="715" t="s">
        <v>1839</v>
      </c>
      <c r="B57" s="719" t="s">
        <v>1840</v>
      </c>
      <c r="C57" s="717">
        <v>1</v>
      </c>
      <c r="D57" s="718" t="s">
        <v>1133</v>
      </c>
      <c r="E57" s="767">
        <v>0</v>
      </c>
      <c r="F57" s="767">
        <f>C57*E57</f>
        <v>0</v>
      </c>
    </row>
    <row r="58" spans="1:6" ht="15" customHeight="1" x14ac:dyDescent="0.25">
      <c r="A58" s="715" t="s">
        <v>1841</v>
      </c>
      <c r="B58" s="719" t="s">
        <v>1842</v>
      </c>
      <c r="C58" s="717">
        <v>2</v>
      </c>
      <c r="D58" s="718" t="s">
        <v>1133</v>
      </c>
      <c r="E58" s="767">
        <v>0</v>
      </c>
      <c r="F58" s="767">
        <f t="shared" ref="F58:F63" si="4">C58*E58</f>
        <v>0</v>
      </c>
    </row>
    <row r="59" spans="1:6" ht="15" customHeight="1" x14ac:dyDescent="0.25">
      <c r="A59" s="715" t="s">
        <v>1843</v>
      </c>
      <c r="B59" s="719" t="s">
        <v>1789</v>
      </c>
      <c r="C59" s="717">
        <v>1</v>
      </c>
      <c r="D59" s="718" t="s">
        <v>1133</v>
      </c>
      <c r="E59" s="767">
        <v>0</v>
      </c>
      <c r="F59" s="767">
        <f t="shared" si="4"/>
        <v>0</v>
      </c>
    </row>
    <row r="60" spans="1:6" ht="15" customHeight="1" x14ac:dyDescent="0.25">
      <c r="A60" s="715" t="s">
        <v>1844</v>
      </c>
      <c r="B60" s="719" t="s">
        <v>1845</v>
      </c>
      <c r="C60" s="717">
        <v>1</v>
      </c>
      <c r="D60" s="718" t="s">
        <v>1133</v>
      </c>
      <c r="E60" s="767">
        <v>0</v>
      </c>
      <c r="F60" s="767">
        <f t="shared" si="4"/>
        <v>0</v>
      </c>
    </row>
    <row r="61" spans="1:6" ht="15" customHeight="1" x14ac:dyDescent="0.25">
      <c r="A61" s="715" t="s">
        <v>1846</v>
      </c>
      <c r="B61" s="719" t="s">
        <v>1847</v>
      </c>
      <c r="C61" s="717">
        <v>2</v>
      </c>
      <c r="D61" s="718" t="s">
        <v>1801</v>
      </c>
      <c r="E61" s="767">
        <v>0</v>
      </c>
      <c r="F61" s="767">
        <f t="shared" si="4"/>
        <v>0</v>
      </c>
    </row>
    <row r="62" spans="1:6" ht="25.5" customHeight="1" x14ac:dyDescent="0.25">
      <c r="A62" s="715" t="s">
        <v>1848</v>
      </c>
      <c r="B62" s="720" t="s">
        <v>1795</v>
      </c>
      <c r="C62" s="721">
        <v>1</v>
      </c>
      <c r="D62" s="722" t="s">
        <v>1796</v>
      </c>
      <c r="E62" s="767">
        <v>0</v>
      </c>
      <c r="F62" s="767">
        <f t="shared" si="4"/>
        <v>0</v>
      </c>
    </row>
    <row r="63" spans="1:6" ht="15" customHeight="1" x14ac:dyDescent="0.25">
      <c r="A63" s="715" t="s">
        <v>1849</v>
      </c>
      <c r="B63" s="719" t="s">
        <v>1818</v>
      </c>
      <c r="C63" s="717">
        <v>1</v>
      </c>
      <c r="D63" s="718" t="s">
        <v>1764</v>
      </c>
      <c r="E63" s="767">
        <v>0</v>
      </c>
      <c r="F63" s="767">
        <f t="shared" si="4"/>
        <v>0</v>
      </c>
    </row>
    <row r="64" spans="1:6" x14ac:dyDescent="0.25">
      <c r="A64" s="723"/>
      <c r="B64" s="714"/>
      <c r="C64" s="724"/>
      <c r="D64" s="725"/>
      <c r="E64" s="767"/>
      <c r="F64" s="767"/>
    </row>
    <row r="65" spans="1:6" x14ac:dyDescent="0.25">
      <c r="A65" s="723"/>
      <c r="B65" s="714"/>
      <c r="C65" s="724"/>
      <c r="D65" s="725"/>
      <c r="E65" s="767"/>
      <c r="F65" s="767"/>
    </row>
    <row r="66" spans="1:6" x14ac:dyDescent="0.25">
      <c r="A66" s="713"/>
      <c r="B66" s="714" t="s">
        <v>121</v>
      </c>
      <c r="C66" s="724">
        <v>1</v>
      </c>
      <c r="D66" s="725"/>
      <c r="E66" s="767"/>
      <c r="F66" s="767"/>
    </row>
    <row r="67" spans="1:6" x14ac:dyDescent="0.25">
      <c r="A67" s="715"/>
      <c r="B67" s="726" t="s">
        <v>1850</v>
      </c>
      <c r="C67" s="717">
        <v>1</v>
      </c>
      <c r="D67" s="718" t="s">
        <v>339</v>
      </c>
      <c r="E67" s="767">
        <v>0</v>
      </c>
      <c r="F67" s="767">
        <f>C67*E67</f>
        <v>0</v>
      </c>
    </row>
    <row r="68" spans="1:6" ht="25.9" customHeight="1" x14ac:dyDescent="0.25">
      <c r="A68" s="715"/>
      <c r="B68" s="726" t="s">
        <v>1851</v>
      </c>
      <c r="C68" s="717">
        <v>1</v>
      </c>
      <c r="D68" s="718" t="s">
        <v>339</v>
      </c>
      <c r="E68" s="767">
        <v>0</v>
      </c>
      <c r="F68" s="767">
        <f t="shared" ref="F68:F71" si="5">C68*E68</f>
        <v>0</v>
      </c>
    </row>
    <row r="69" spans="1:6" x14ac:dyDescent="0.25">
      <c r="A69" s="715"/>
      <c r="B69" s="726" t="s">
        <v>1852</v>
      </c>
      <c r="C69" s="717">
        <v>1</v>
      </c>
      <c r="D69" s="718" t="s">
        <v>339</v>
      </c>
      <c r="E69" s="767">
        <v>0</v>
      </c>
      <c r="F69" s="767">
        <f t="shared" si="5"/>
        <v>0</v>
      </c>
    </row>
    <row r="70" spans="1:6" ht="19.899999999999999" customHeight="1" x14ac:dyDescent="0.25">
      <c r="A70" s="715"/>
      <c r="B70" s="726" t="s">
        <v>1853</v>
      </c>
      <c r="C70" s="717">
        <v>1</v>
      </c>
      <c r="D70" s="718" t="s">
        <v>339</v>
      </c>
      <c r="E70" s="767">
        <v>0</v>
      </c>
      <c r="F70" s="767">
        <f t="shared" si="5"/>
        <v>0</v>
      </c>
    </row>
    <row r="71" spans="1:6" ht="23.45" customHeight="1" x14ac:dyDescent="0.25">
      <c r="A71" s="715"/>
      <c r="B71" s="726" t="s">
        <v>1854</v>
      </c>
      <c r="C71" s="717">
        <v>1</v>
      </c>
      <c r="D71" s="718" t="s">
        <v>339</v>
      </c>
      <c r="E71" s="767">
        <v>0</v>
      </c>
      <c r="F71" s="767">
        <f t="shared" si="5"/>
        <v>0</v>
      </c>
    </row>
    <row r="72" spans="1:6" x14ac:dyDescent="0.25">
      <c r="A72" s="708"/>
      <c r="B72" s="727"/>
      <c r="C72" s="728"/>
      <c r="D72" s="711"/>
      <c r="F72" s="768">
        <f>SUM(F8:F71)</f>
        <v>0</v>
      </c>
    </row>
    <row r="73" spans="1:6" x14ac:dyDescent="0.25">
      <c r="A73" s="729"/>
      <c r="B73" s="730"/>
      <c r="C73" s="728"/>
      <c r="D73" s="729"/>
    </row>
    <row r="74" spans="1:6" x14ac:dyDescent="0.25">
      <c r="A74" s="729"/>
      <c r="B74" s="730"/>
      <c r="C74" s="728"/>
      <c r="D74" s="729"/>
    </row>
    <row r="75" spans="1:6" x14ac:dyDescent="0.25">
      <c r="A75" s="729"/>
      <c r="B75" s="730"/>
      <c r="C75" s="728"/>
      <c r="D75" s="729"/>
    </row>
    <row r="76" spans="1:6" x14ac:dyDescent="0.25">
      <c r="A76" s="729"/>
      <c r="B76" s="730"/>
      <c r="C76" s="728"/>
      <c r="D76" s="729"/>
    </row>
    <row r="77" spans="1:6" x14ac:dyDescent="0.25">
      <c r="A77" s="729"/>
      <c r="B77" s="730"/>
      <c r="C77" s="728"/>
      <c r="D77" s="729"/>
    </row>
    <row r="78" spans="1:6" x14ac:dyDescent="0.25">
      <c r="A78" s="729"/>
      <c r="B78" s="730"/>
      <c r="C78" s="728"/>
      <c r="D78" s="729"/>
    </row>
    <row r="79" spans="1:6" x14ac:dyDescent="0.25">
      <c r="A79" s="729"/>
      <c r="B79" s="730"/>
      <c r="C79" s="728"/>
      <c r="D79" s="729"/>
    </row>
    <row r="80" spans="1:6" x14ac:dyDescent="0.25">
      <c r="A80" s="729"/>
      <c r="B80" s="730"/>
      <c r="C80" s="728"/>
      <c r="D80" s="729"/>
    </row>
    <row r="81" spans="1:4" x14ac:dyDescent="0.25">
      <c r="A81" s="729"/>
      <c r="B81" s="730"/>
      <c r="C81" s="728"/>
      <c r="D81" s="729"/>
    </row>
    <row r="82" spans="1:4" ht="26.25" customHeight="1" x14ac:dyDescent="0.25">
      <c r="A82" s="729"/>
      <c r="B82" s="730"/>
      <c r="C82" s="728"/>
      <c r="D82" s="729"/>
    </row>
  </sheetData>
  <autoFilter ref="A1:D82" xr:uid="{03C140D3-BE75-4D36-8503-B7296904576B}"/>
  <mergeCells count="2">
    <mergeCell ref="A2:D2"/>
    <mergeCell ref="A3:D3"/>
  </mergeCells>
  <pageMargins left="0.39370078740157483" right="0.39370078740157483" top="0.6692913385826772" bottom="0.86614173228346458" header="0.51181102362204722" footer="0.51181102362204722"/>
  <pageSetup paperSize="9" scale="70" orientation="portrait" horizontalDpi="4294967293" r:id="rId1"/>
  <headerFooter alignWithMargins="0">
    <oddHeader>&amp;L&amp;G&amp;R&amp;"Calibri Light,Obyčejné"&amp;10Technická zařízení budov | www.prokat.cz</oddHeader>
    <oddFooter>&amp;L&amp;"Calibri Light,Obyčejné"&amp;10PROKAT invest s.r.o. | Břetislavova 85, 344 01 Domažlice | Podolská 50, 147 00 Praha | Jablonského 23, 326 00 Plzeň
IČ: 25238876 | DIČ: CZ25238876 | Moneta Money Bank a.s. | č. ú: 726537704/0600&amp;R&amp;G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A52A-4806-4C88-90AD-51012DF358CA}">
  <dimension ref="A2:HO131"/>
  <sheetViews>
    <sheetView view="pageBreakPreview" zoomScaleNormal="100" zoomScaleSheetLayoutView="100" workbookViewId="0">
      <selection activeCell="F10" sqref="F10"/>
    </sheetView>
  </sheetViews>
  <sheetFormatPr defaultColWidth="9" defaultRowHeight="12.75" x14ac:dyDescent="0.2"/>
  <cols>
    <col min="1" max="1" width="6.28515625" style="657" bestFit="1" customWidth="1"/>
    <col min="2" max="2" width="62.7109375" style="658" customWidth="1"/>
    <col min="3" max="3" width="28.85546875" style="675" customWidth="1"/>
    <col min="4" max="4" width="8.28515625" style="657" bestFit="1" customWidth="1"/>
    <col min="5" max="5" width="8.85546875" style="676" customWidth="1"/>
    <col min="6" max="6" width="16.28515625" style="645" bestFit="1" customWidth="1"/>
    <col min="7" max="7" width="10.7109375" style="638" bestFit="1" customWidth="1"/>
    <col min="8" max="8" width="12" style="638" bestFit="1" customWidth="1"/>
    <col min="9" max="9" width="11" style="638" customWidth="1"/>
    <col min="10" max="16384" width="9" style="638"/>
  </cols>
  <sheetData>
    <row r="2" spans="1:223" ht="13.15" customHeight="1" x14ac:dyDescent="0.2">
      <c r="A2" s="635" t="s">
        <v>1521</v>
      </c>
      <c r="B2" s="635" t="s">
        <v>1522</v>
      </c>
      <c r="C2" s="635" t="s">
        <v>1523</v>
      </c>
      <c r="D2" s="635" t="s">
        <v>139</v>
      </c>
      <c r="E2" s="636" t="s">
        <v>1524</v>
      </c>
      <c r="F2" s="637" t="s">
        <v>1525</v>
      </c>
      <c r="G2" s="637" t="s">
        <v>1526</v>
      </c>
      <c r="H2" s="637" t="s">
        <v>31</v>
      </c>
    </row>
    <row r="3" spans="1:223" s="640" customFormat="1" x14ac:dyDescent="0.2">
      <c r="A3" s="635"/>
      <c r="B3" s="635"/>
      <c r="C3" s="635"/>
      <c r="D3" s="635"/>
      <c r="E3" s="636"/>
      <c r="F3" s="639"/>
      <c r="G3" s="639"/>
      <c r="H3" s="639"/>
      <c r="GY3" s="638"/>
      <c r="GZ3" s="638"/>
      <c r="HA3" s="638"/>
      <c r="HB3" s="638"/>
      <c r="HC3" s="638"/>
      <c r="HD3" s="638"/>
      <c r="HE3" s="638"/>
      <c r="HF3" s="638"/>
      <c r="HG3" s="638"/>
      <c r="HH3" s="638"/>
      <c r="HI3" s="638"/>
      <c r="HJ3" s="638"/>
      <c r="HK3" s="638"/>
      <c r="HL3" s="638"/>
      <c r="HM3" s="638"/>
      <c r="HN3" s="638"/>
      <c r="HO3" s="638"/>
    </row>
    <row r="4" spans="1:223" ht="15.75" x14ac:dyDescent="0.2">
      <c r="A4" s="641"/>
      <c r="B4" s="642"/>
      <c r="C4" s="642"/>
      <c r="D4" s="643"/>
      <c r="E4" s="644"/>
    </row>
    <row r="5" spans="1:223" ht="15" x14ac:dyDescent="0.2">
      <c r="A5" s="646"/>
      <c r="B5" s="647" t="s">
        <v>1527</v>
      </c>
      <c r="C5" s="647"/>
      <c r="D5" s="648"/>
      <c r="E5" s="649"/>
      <c r="H5" s="650">
        <f>SUM(H9:H131)</f>
        <v>0</v>
      </c>
    </row>
    <row r="7" spans="1:223" x14ac:dyDescent="0.2">
      <c r="A7" s="651" t="s">
        <v>60</v>
      </c>
      <c r="B7" s="652" t="s">
        <v>1528</v>
      </c>
      <c r="C7" s="653"/>
      <c r="D7" s="654"/>
      <c r="E7" s="655"/>
      <c r="F7" s="656"/>
      <c r="G7" s="655"/>
      <c r="H7" s="655"/>
    </row>
    <row r="8" spans="1:223" x14ac:dyDescent="0.2">
      <c r="C8" s="659"/>
      <c r="E8" s="655"/>
    </row>
    <row r="9" spans="1:223" ht="24" x14ac:dyDescent="0.2">
      <c r="A9" s="660" t="s">
        <v>1529</v>
      </c>
      <c r="B9" s="661" t="s">
        <v>1530</v>
      </c>
      <c r="C9" s="662" t="s">
        <v>1531</v>
      </c>
      <c r="D9" s="663" t="s">
        <v>339</v>
      </c>
      <c r="E9" s="664">
        <v>1</v>
      </c>
      <c r="F9" s="763">
        <v>0</v>
      </c>
      <c r="G9" s="763">
        <v>0</v>
      </c>
      <c r="H9" s="763">
        <f>E9*(F9+G9)</f>
        <v>0</v>
      </c>
    </row>
    <row r="10" spans="1:223" ht="24" x14ac:dyDescent="0.2">
      <c r="A10" s="660" t="s">
        <v>1532</v>
      </c>
      <c r="B10" s="661" t="s">
        <v>1530</v>
      </c>
      <c r="C10" s="662" t="s">
        <v>1531</v>
      </c>
      <c r="D10" s="663" t="s">
        <v>339</v>
      </c>
      <c r="E10" s="664">
        <v>1</v>
      </c>
      <c r="F10" s="763">
        <v>0</v>
      </c>
      <c r="G10" s="763">
        <v>0</v>
      </c>
      <c r="H10" s="763">
        <f>E10*(F10+G10)</f>
        <v>0</v>
      </c>
    </row>
    <row r="11" spans="1:223" ht="24" x14ac:dyDescent="0.2">
      <c r="A11" s="660"/>
      <c r="B11" s="661" t="s">
        <v>1533</v>
      </c>
      <c r="C11" s="662" t="s">
        <v>1534</v>
      </c>
      <c r="D11" s="663" t="s">
        <v>339</v>
      </c>
      <c r="E11" s="664">
        <v>2</v>
      </c>
      <c r="F11" s="763">
        <v>0</v>
      </c>
      <c r="G11" s="763">
        <v>0</v>
      </c>
      <c r="H11" s="763">
        <f t="shared" ref="H11:H28" si="0">E11*(F11+G11)</f>
        <v>0</v>
      </c>
    </row>
    <row r="12" spans="1:223" ht="24" x14ac:dyDescent="0.2">
      <c r="A12" s="660"/>
      <c r="B12" s="661" t="s">
        <v>1535</v>
      </c>
      <c r="C12" s="662" t="s">
        <v>1534</v>
      </c>
      <c r="D12" s="663" t="s">
        <v>339</v>
      </c>
      <c r="E12" s="664">
        <v>2</v>
      </c>
      <c r="F12" s="763">
        <v>0</v>
      </c>
      <c r="G12" s="763">
        <v>0</v>
      </c>
      <c r="H12" s="763">
        <f t="shared" si="0"/>
        <v>0</v>
      </c>
    </row>
    <row r="13" spans="1:223" x14ac:dyDescent="0.2">
      <c r="A13" s="660" t="s">
        <v>1536</v>
      </c>
      <c r="B13" s="661" t="s">
        <v>1537</v>
      </c>
      <c r="C13" s="665"/>
      <c r="D13" s="663" t="s">
        <v>339</v>
      </c>
      <c r="E13" s="664">
        <v>1</v>
      </c>
      <c r="F13" s="763">
        <v>0</v>
      </c>
      <c r="G13" s="763">
        <v>0</v>
      </c>
      <c r="H13" s="763">
        <f t="shared" si="0"/>
        <v>0</v>
      </c>
    </row>
    <row r="14" spans="1:223" x14ac:dyDescent="0.2">
      <c r="A14" s="660" t="s">
        <v>1538</v>
      </c>
      <c r="B14" s="661" t="s">
        <v>1539</v>
      </c>
      <c r="C14" s="662"/>
      <c r="D14" s="663" t="s">
        <v>339</v>
      </c>
      <c r="E14" s="664">
        <v>1</v>
      </c>
      <c r="F14" s="763">
        <v>0</v>
      </c>
      <c r="G14" s="763">
        <v>0</v>
      </c>
      <c r="H14" s="763">
        <f t="shared" si="0"/>
        <v>0</v>
      </c>
    </row>
    <row r="15" spans="1:223" x14ac:dyDescent="0.2">
      <c r="A15" s="660" t="s">
        <v>1540</v>
      </c>
      <c r="B15" s="661" t="s">
        <v>1541</v>
      </c>
      <c r="C15" s="662" t="s">
        <v>1542</v>
      </c>
      <c r="D15" s="663" t="s">
        <v>339</v>
      </c>
      <c r="E15" s="664">
        <v>1</v>
      </c>
      <c r="F15" s="763">
        <v>0</v>
      </c>
      <c r="G15" s="763">
        <v>0</v>
      </c>
      <c r="H15" s="763">
        <f t="shared" si="0"/>
        <v>0</v>
      </c>
    </row>
    <row r="16" spans="1:223" x14ac:dyDescent="0.2">
      <c r="A16" s="660" t="s">
        <v>1543</v>
      </c>
      <c r="B16" s="661" t="s">
        <v>1544</v>
      </c>
      <c r="C16" s="662"/>
      <c r="D16" s="663" t="s">
        <v>339</v>
      </c>
      <c r="E16" s="664">
        <v>1</v>
      </c>
      <c r="F16" s="763">
        <v>0</v>
      </c>
      <c r="G16" s="763">
        <v>0</v>
      </c>
      <c r="H16" s="763">
        <f t="shared" si="0"/>
        <v>0</v>
      </c>
    </row>
    <row r="17" spans="1:8" x14ac:dyDescent="0.2">
      <c r="A17" s="660" t="s">
        <v>1545</v>
      </c>
      <c r="B17" s="661" t="s">
        <v>1546</v>
      </c>
      <c r="C17" s="662"/>
      <c r="D17" s="663" t="s">
        <v>339</v>
      </c>
      <c r="E17" s="664">
        <v>1</v>
      </c>
      <c r="F17" s="763">
        <v>0</v>
      </c>
      <c r="G17" s="763">
        <v>0</v>
      </c>
      <c r="H17" s="763">
        <f t="shared" si="0"/>
        <v>0</v>
      </c>
    </row>
    <row r="18" spans="1:8" ht="24" x14ac:dyDescent="0.2">
      <c r="A18" s="660" t="s">
        <v>1547</v>
      </c>
      <c r="B18" s="661" t="s">
        <v>1548</v>
      </c>
      <c r="C18" s="661" t="s">
        <v>1549</v>
      </c>
      <c r="D18" s="663" t="s">
        <v>1133</v>
      </c>
      <c r="E18" s="664">
        <v>1</v>
      </c>
      <c r="F18" s="763">
        <v>0</v>
      </c>
      <c r="G18" s="763">
        <v>0</v>
      </c>
      <c r="H18" s="763">
        <f t="shared" si="0"/>
        <v>0</v>
      </c>
    </row>
    <row r="19" spans="1:8" x14ac:dyDescent="0.2">
      <c r="A19" s="660" t="s">
        <v>1550</v>
      </c>
      <c r="B19" s="661" t="s">
        <v>1551</v>
      </c>
      <c r="C19" s="665" t="s">
        <v>1552</v>
      </c>
      <c r="D19" s="663" t="s">
        <v>339</v>
      </c>
      <c r="E19" s="664">
        <v>1</v>
      </c>
      <c r="F19" s="763">
        <v>0</v>
      </c>
      <c r="G19" s="763">
        <v>0</v>
      </c>
      <c r="H19" s="763">
        <f t="shared" si="0"/>
        <v>0</v>
      </c>
    </row>
    <row r="20" spans="1:8" x14ac:dyDescent="0.2">
      <c r="A20" s="660" t="s">
        <v>1553</v>
      </c>
      <c r="B20" s="661" t="s">
        <v>1554</v>
      </c>
      <c r="C20" s="662"/>
      <c r="D20" s="663" t="s">
        <v>339</v>
      </c>
      <c r="E20" s="664">
        <v>1</v>
      </c>
      <c r="F20" s="763"/>
      <c r="G20" s="763">
        <v>0</v>
      </c>
      <c r="H20" s="763">
        <f t="shared" si="0"/>
        <v>0</v>
      </c>
    </row>
    <row r="21" spans="1:8" x14ac:dyDescent="0.2">
      <c r="A21" s="660" t="s">
        <v>1555</v>
      </c>
      <c r="B21" s="661" t="s">
        <v>1556</v>
      </c>
      <c r="C21" s="665" t="s">
        <v>1552</v>
      </c>
      <c r="D21" s="663" t="s">
        <v>339</v>
      </c>
      <c r="E21" s="664">
        <v>1</v>
      </c>
      <c r="F21" s="763">
        <v>0</v>
      </c>
      <c r="G21" s="763">
        <v>0</v>
      </c>
      <c r="H21" s="763">
        <f t="shared" si="0"/>
        <v>0</v>
      </c>
    </row>
    <row r="22" spans="1:8" x14ac:dyDescent="0.2">
      <c r="A22" s="660" t="s">
        <v>1557</v>
      </c>
      <c r="B22" s="661" t="s">
        <v>1558</v>
      </c>
      <c r="C22" s="665" t="s">
        <v>1552</v>
      </c>
      <c r="D22" s="666" t="s">
        <v>339</v>
      </c>
      <c r="E22" s="664">
        <v>1</v>
      </c>
      <c r="F22" s="764">
        <v>0</v>
      </c>
      <c r="G22" s="763">
        <v>0</v>
      </c>
      <c r="H22" s="763">
        <f t="shared" si="0"/>
        <v>0</v>
      </c>
    </row>
    <row r="23" spans="1:8" ht="24" x14ac:dyDescent="0.2">
      <c r="A23" s="660" t="s">
        <v>1559</v>
      </c>
      <c r="B23" s="661" t="s">
        <v>1560</v>
      </c>
      <c r="C23" s="662"/>
      <c r="D23" s="667" t="s">
        <v>339</v>
      </c>
      <c r="E23" s="664">
        <v>1</v>
      </c>
      <c r="F23" s="765"/>
      <c r="G23" s="763">
        <v>0</v>
      </c>
      <c r="H23" s="763">
        <f t="shared" si="0"/>
        <v>0</v>
      </c>
    </row>
    <row r="24" spans="1:8" x14ac:dyDescent="0.2">
      <c r="A24" s="660" t="s">
        <v>1561</v>
      </c>
      <c r="B24" s="661" t="s">
        <v>1562</v>
      </c>
      <c r="C24" s="665" t="s">
        <v>1552</v>
      </c>
      <c r="D24" s="667" t="s">
        <v>339</v>
      </c>
      <c r="E24" s="664">
        <v>1</v>
      </c>
      <c r="F24" s="766">
        <v>0</v>
      </c>
      <c r="G24" s="763">
        <v>0</v>
      </c>
      <c r="H24" s="763">
        <f t="shared" si="0"/>
        <v>0</v>
      </c>
    </row>
    <row r="25" spans="1:8" x14ac:dyDescent="0.2">
      <c r="A25" s="660" t="s">
        <v>1563</v>
      </c>
      <c r="B25" s="661" t="s">
        <v>1564</v>
      </c>
      <c r="C25" s="662"/>
      <c r="D25" s="667" t="s">
        <v>339</v>
      </c>
      <c r="E25" s="664">
        <v>1</v>
      </c>
      <c r="F25" s="766"/>
      <c r="G25" s="763">
        <v>0</v>
      </c>
      <c r="H25" s="763">
        <f t="shared" si="0"/>
        <v>0</v>
      </c>
    </row>
    <row r="26" spans="1:8" x14ac:dyDescent="0.2">
      <c r="A26" s="660" t="s">
        <v>1565</v>
      </c>
      <c r="B26" s="661" t="s">
        <v>1566</v>
      </c>
      <c r="C26" s="665"/>
      <c r="D26" s="667" t="s">
        <v>339</v>
      </c>
      <c r="E26" s="664">
        <v>1</v>
      </c>
      <c r="F26" s="766">
        <v>0</v>
      </c>
      <c r="G26" s="763">
        <v>0</v>
      </c>
      <c r="H26" s="763">
        <f t="shared" si="0"/>
        <v>0</v>
      </c>
    </row>
    <row r="27" spans="1:8" x14ac:dyDescent="0.2">
      <c r="A27" s="660" t="s">
        <v>1567</v>
      </c>
      <c r="B27" s="661" t="s">
        <v>1568</v>
      </c>
      <c r="C27" s="662"/>
      <c r="D27" s="667" t="s">
        <v>339</v>
      </c>
      <c r="E27" s="664">
        <v>1</v>
      </c>
      <c r="F27" s="766">
        <v>0</v>
      </c>
      <c r="G27" s="763">
        <v>0</v>
      </c>
      <c r="H27" s="763">
        <f t="shared" si="0"/>
        <v>0</v>
      </c>
    </row>
    <row r="28" spans="1:8" x14ac:dyDescent="0.2">
      <c r="A28" s="660" t="s">
        <v>1569</v>
      </c>
      <c r="B28" s="661" t="s">
        <v>1570</v>
      </c>
      <c r="C28" s="662" t="s">
        <v>1571</v>
      </c>
      <c r="D28" s="667" t="s">
        <v>339</v>
      </c>
      <c r="E28" s="664">
        <v>1</v>
      </c>
      <c r="F28" s="766">
        <v>0</v>
      </c>
      <c r="G28" s="763">
        <v>0</v>
      </c>
      <c r="H28" s="763">
        <f t="shared" si="0"/>
        <v>0</v>
      </c>
    </row>
    <row r="30" spans="1:8" x14ac:dyDescent="0.2">
      <c r="A30" s="651" t="s">
        <v>64</v>
      </c>
      <c r="B30" s="652" t="s">
        <v>1572</v>
      </c>
      <c r="C30" s="653"/>
      <c r="D30" s="654"/>
      <c r="E30" s="655"/>
      <c r="F30" s="656"/>
      <c r="G30" s="655"/>
      <c r="H30" s="655"/>
    </row>
    <row r="31" spans="1:8" x14ac:dyDescent="0.2">
      <c r="C31" s="659"/>
      <c r="E31" s="655"/>
    </row>
    <row r="32" spans="1:8" ht="14.1" customHeight="1" x14ac:dyDescent="0.2">
      <c r="A32" s="668" t="s">
        <v>1573</v>
      </c>
      <c r="B32" s="669" t="s">
        <v>1574</v>
      </c>
      <c r="C32" s="670"/>
      <c r="D32" s="667" t="s">
        <v>288</v>
      </c>
      <c r="E32" s="664">
        <v>6</v>
      </c>
      <c r="F32" s="766">
        <v>0</v>
      </c>
      <c r="G32" s="766">
        <v>0</v>
      </c>
      <c r="H32" s="763">
        <f t="shared" ref="H32:H42" si="1">E32*(F32+G32)</f>
        <v>0</v>
      </c>
    </row>
    <row r="33" spans="1:8" x14ac:dyDescent="0.2">
      <c r="A33" s="668" t="s">
        <v>1575</v>
      </c>
      <c r="B33" s="671" t="s">
        <v>1576</v>
      </c>
      <c r="C33" s="672" t="s">
        <v>1577</v>
      </c>
      <c r="D33" s="667" t="s">
        <v>288</v>
      </c>
      <c r="E33" s="664">
        <v>120</v>
      </c>
      <c r="F33" s="766">
        <v>0</v>
      </c>
      <c r="G33" s="766">
        <v>0</v>
      </c>
      <c r="H33" s="763">
        <f t="shared" si="1"/>
        <v>0</v>
      </c>
    </row>
    <row r="34" spans="1:8" x14ac:dyDescent="0.2">
      <c r="A34" s="668" t="s">
        <v>1578</v>
      </c>
      <c r="B34" s="671" t="s">
        <v>1579</v>
      </c>
      <c r="C34" s="672" t="s">
        <v>1577</v>
      </c>
      <c r="D34" s="667" t="s">
        <v>288</v>
      </c>
      <c r="E34" s="664">
        <v>44</v>
      </c>
      <c r="F34" s="766">
        <v>0</v>
      </c>
      <c r="G34" s="766">
        <v>0</v>
      </c>
      <c r="H34" s="763">
        <f t="shared" si="1"/>
        <v>0</v>
      </c>
    </row>
    <row r="35" spans="1:8" x14ac:dyDescent="0.2">
      <c r="A35" s="668" t="s">
        <v>1580</v>
      </c>
      <c r="B35" s="671" t="s">
        <v>1581</v>
      </c>
      <c r="C35" s="672" t="s">
        <v>1577</v>
      </c>
      <c r="D35" s="667" t="s">
        <v>288</v>
      </c>
      <c r="E35" s="664">
        <v>22</v>
      </c>
      <c r="F35" s="766">
        <v>0</v>
      </c>
      <c r="G35" s="766">
        <v>0</v>
      </c>
      <c r="H35" s="763">
        <f t="shared" si="1"/>
        <v>0</v>
      </c>
    </row>
    <row r="36" spans="1:8" x14ac:dyDescent="0.2">
      <c r="A36" s="668" t="s">
        <v>1582</v>
      </c>
      <c r="B36" s="669" t="s">
        <v>1583</v>
      </c>
      <c r="C36" s="670" t="s">
        <v>1577</v>
      </c>
      <c r="D36" s="667" t="s">
        <v>288</v>
      </c>
      <c r="E36" s="664">
        <v>48</v>
      </c>
      <c r="F36" s="766">
        <v>0</v>
      </c>
      <c r="G36" s="766">
        <v>0</v>
      </c>
      <c r="H36" s="763">
        <f t="shared" si="1"/>
        <v>0</v>
      </c>
    </row>
    <row r="37" spans="1:8" x14ac:dyDescent="0.2">
      <c r="A37" s="668" t="s">
        <v>1584</v>
      </c>
      <c r="B37" s="669" t="s">
        <v>1585</v>
      </c>
      <c r="C37" s="670" t="s">
        <v>1577</v>
      </c>
      <c r="D37" s="667" t="s">
        <v>288</v>
      </c>
      <c r="E37" s="664">
        <v>38</v>
      </c>
      <c r="F37" s="766">
        <v>0</v>
      </c>
      <c r="G37" s="766">
        <v>0</v>
      </c>
      <c r="H37" s="763">
        <f t="shared" si="1"/>
        <v>0</v>
      </c>
    </row>
    <row r="38" spans="1:8" ht="14.1" customHeight="1" x14ac:dyDescent="0.2">
      <c r="A38" s="668" t="s">
        <v>1586</v>
      </c>
      <c r="B38" s="673" t="s">
        <v>1587</v>
      </c>
      <c r="C38" s="670"/>
      <c r="D38" s="667" t="s">
        <v>288</v>
      </c>
      <c r="E38" s="664">
        <v>28</v>
      </c>
      <c r="F38" s="766">
        <v>0</v>
      </c>
      <c r="G38" s="766">
        <v>0</v>
      </c>
      <c r="H38" s="763">
        <f t="shared" si="1"/>
        <v>0</v>
      </c>
    </row>
    <row r="39" spans="1:8" ht="14.1" customHeight="1" x14ac:dyDescent="0.2">
      <c r="A39" s="668" t="s">
        <v>1588</v>
      </c>
      <c r="B39" s="673" t="s">
        <v>1589</v>
      </c>
      <c r="C39" s="670"/>
      <c r="D39" s="667" t="s">
        <v>288</v>
      </c>
      <c r="E39" s="664">
        <v>10</v>
      </c>
      <c r="F39" s="766">
        <v>0</v>
      </c>
      <c r="G39" s="766">
        <v>0</v>
      </c>
      <c r="H39" s="763">
        <f t="shared" si="1"/>
        <v>0</v>
      </c>
    </row>
    <row r="40" spans="1:8" ht="14.1" customHeight="1" x14ac:dyDescent="0.2">
      <c r="A40" s="668" t="s">
        <v>1590</v>
      </c>
      <c r="B40" s="673" t="s">
        <v>1591</v>
      </c>
      <c r="C40" s="670"/>
      <c r="D40" s="667" t="s">
        <v>288</v>
      </c>
      <c r="E40" s="664">
        <v>10</v>
      </c>
      <c r="F40" s="766">
        <v>0</v>
      </c>
      <c r="G40" s="766">
        <v>0</v>
      </c>
      <c r="H40" s="763">
        <f t="shared" si="1"/>
        <v>0</v>
      </c>
    </row>
    <row r="41" spans="1:8" ht="14.1" customHeight="1" x14ac:dyDescent="0.2">
      <c r="A41" s="668" t="s">
        <v>1592</v>
      </c>
      <c r="B41" s="674" t="s">
        <v>1593</v>
      </c>
      <c r="C41" s="670"/>
      <c r="D41" s="667" t="s">
        <v>288</v>
      </c>
      <c r="E41" s="664">
        <v>22</v>
      </c>
      <c r="F41" s="766">
        <v>0</v>
      </c>
      <c r="G41" s="766">
        <v>0</v>
      </c>
      <c r="H41" s="763">
        <f t="shared" si="1"/>
        <v>0</v>
      </c>
    </row>
    <row r="42" spans="1:8" ht="14.1" customHeight="1" x14ac:dyDescent="0.2">
      <c r="A42" s="668" t="s">
        <v>1594</v>
      </c>
      <c r="B42" s="674" t="s">
        <v>1595</v>
      </c>
      <c r="C42" s="670"/>
      <c r="D42" s="667" t="s">
        <v>288</v>
      </c>
      <c r="E42" s="664">
        <v>28</v>
      </c>
      <c r="F42" s="766">
        <v>0</v>
      </c>
      <c r="G42" s="766">
        <v>0</v>
      </c>
      <c r="H42" s="763">
        <f t="shared" si="1"/>
        <v>0</v>
      </c>
    </row>
    <row r="43" spans="1:8" x14ac:dyDescent="0.2">
      <c r="D43" s="658"/>
    </row>
    <row r="44" spans="1:8" x14ac:dyDescent="0.2">
      <c r="A44" s="651" t="s">
        <v>66</v>
      </c>
      <c r="B44" s="652" t="s">
        <v>1596</v>
      </c>
      <c r="C44" s="654"/>
      <c r="D44" s="654"/>
      <c r="E44" s="655"/>
      <c r="F44" s="656"/>
      <c r="G44" s="655"/>
      <c r="H44" s="655"/>
    </row>
    <row r="45" spans="1:8" x14ac:dyDescent="0.2">
      <c r="C45" s="659"/>
      <c r="E45" s="655"/>
    </row>
    <row r="46" spans="1:8" ht="14.1" customHeight="1" x14ac:dyDescent="0.2">
      <c r="A46" s="677" t="s">
        <v>1597</v>
      </c>
      <c r="B46" s="671" t="s">
        <v>1598</v>
      </c>
      <c r="C46" s="678" t="s">
        <v>1599</v>
      </c>
      <c r="D46" s="663" t="s">
        <v>288</v>
      </c>
      <c r="E46" s="664">
        <v>6</v>
      </c>
      <c r="F46" s="766">
        <v>0</v>
      </c>
      <c r="G46" s="766">
        <v>0</v>
      </c>
      <c r="H46" s="766">
        <f t="shared" ref="H46:H57" si="2">E46*(F46+G46)</f>
        <v>0</v>
      </c>
    </row>
    <row r="47" spans="1:8" x14ac:dyDescent="0.2">
      <c r="A47" s="677" t="s">
        <v>1600</v>
      </c>
      <c r="B47" s="671" t="s">
        <v>1601</v>
      </c>
      <c r="C47" s="672" t="s">
        <v>1602</v>
      </c>
      <c r="D47" s="663" t="s">
        <v>288</v>
      </c>
      <c r="E47" s="664">
        <v>120</v>
      </c>
      <c r="F47" s="766">
        <v>0</v>
      </c>
      <c r="G47" s="766">
        <v>0</v>
      </c>
      <c r="H47" s="766">
        <f t="shared" si="2"/>
        <v>0</v>
      </c>
    </row>
    <row r="48" spans="1:8" x14ac:dyDescent="0.2">
      <c r="A48" s="677" t="s">
        <v>1603</v>
      </c>
      <c r="B48" s="671" t="s">
        <v>1604</v>
      </c>
      <c r="C48" s="672" t="s">
        <v>1602</v>
      </c>
      <c r="D48" s="663" t="s">
        <v>288</v>
      </c>
      <c r="E48" s="664">
        <v>44</v>
      </c>
      <c r="F48" s="766">
        <v>0</v>
      </c>
      <c r="G48" s="766">
        <v>0</v>
      </c>
      <c r="H48" s="766">
        <f t="shared" si="2"/>
        <v>0</v>
      </c>
    </row>
    <row r="49" spans="1:8" x14ac:dyDescent="0.2">
      <c r="A49" s="677" t="s">
        <v>1605</v>
      </c>
      <c r="B49" s="671" t="s">
        <v>1606</v>
      </c>
      <c r="C49" s="672" t="s">
        <v>1602</v>
      </c>
      <c r="D49" s="663" t="s">
        <v>288</v>
      </c>
      <c r="E49" s="664">
        <v>22</v>
      </c>
      <c r="F49" s="766">
        <v>0</v>
      </c>
      <c r="G49" s="766">
        <v>0</v>
      </c>
      <c r="H49" s="766">
        <f t="shared" si="2"/>
        <v>0</v>
      </c>
    </row>
    <row r="50" spans="1:8" x14ac:dyDescent="0.2">
      <c r="A50" s="677" t="s">
        <v>1607</v>
      </c>
      <c r="B50" s="671" t="s">
        <v>1608</v>
      </c>
      <c r="C50" s="672" t="s">
        <v>1602</v>
      </c>
      <c r="D50" s="663" t="s">
        <v>288</v>
      </c>
      <c r="E50" s="664">
        <v>48</v>
      </c>
      <c r="F50" s="766">
        <v>0</v>
      </c>
      <c r="G50" s="766">
        <v>0</v>
      </c>
      <c r="H50" s="766">
        <f t="shared" si="2"/>
        <v>0</v>
      </c>
    </row>
    <row r="51" spans="1:8" x14ac:dyDescent="0.2">
      <c r="A51" s="677" t="s">
        <v>1609</v>
      </c>
      <c r="B51" s="671" t="s">
        <v>1610</v>
      </c>
      <c r="C51" s="672" t="s">
        <v>1602</v>
      </c>
      <c r="D51" s="663" t="s">
        <v>288</v>
      </c>
      <c r="E51" s="664">
        <v>38</v>
      </c>
      <c r="F51" s="766">
        <v>0</v>
      </c>
      <c r="G51" s="766">
        <v>0</v>
      </c>
      <c r="H51" s="766">
        <f t="shared" si="2"/>
        <v>0</v>
      </c>
    </row>
    <row r="52" spans="1:8" ht="14.1" customHeight="1" x14ac:dyDescent="0.2">
      <c r="A52" s="677" t="s">
        <v>1611</v>
      </c>
      <c r="B52" s="673" t="s">
        <v>1612</v>
      </c>
      <c r="C52" s="678" t="s">
        <v>1613</v>
      </c>
      <c r="D52" s="663" t="s">
        <v>288</v>
      </c>
      <c r="E52" s="664">
        <v>28</v>
      </c>
      <c r="F52" s="766">
        <v>0</v>
      </c>
      <c r="G52" s="766">
        <v>0</v>
      </c>
      <c r="H52" s="766">
        <f t="shared" si="2"/>
        <v>0</v>
      </c>
    </row>
    <row r="53" spans="1:8" ht="14.1" customHeight="1" x14ac:dyDescent="0.2">
      <c r="A53" s="677" t="s">
        <v>1614</v>
      </c>
      <c r="B53" s="673" t="s">
        <v>1615</v>
      </c>
      <c r="C53" s="678" t="s">
        <v>1613</v>
      </c>
      <c r="D53" s="663" t="s">
        <v>288</v>
      </c>
      <c r="E53" s="664">
        <v>10</v>
      </c>
      <c r="F53" s="766">
        <v>0</v>
      </c>
      <c r="G53" s="766">
        <v>0</v>
      </c>
      <c r="H53" s="766">
        <f t="shared" si="2"/>
        <v>0</v>
      </c>
    </row>
    <row r="54" spans="1:8" ht="14.1" customHeight="1" x14ac:dyDescent="0.2">
      <c r="A54" s="677" t="s">
        <v>1616</v>
      </c>
      <c r="B54" s="673" t="s">
        <v>1617</v>
      </c>
      <c r="C54" s="678" t="s">
        <v>1613</v>
      </c>
      <c r="D54" s="663" t="s">
        <v>288</v>
      </c>
      <c r="E54" s="664">
        <v>10</v>
      </c>
      <c r="F54" s="766">
        <v>0</v>
      </c>
      <c r="G54" s="766">
        <v>0</v>
      </c>
      <c r="H54" s="766">
        <f t="shared" si="2"/>
        <v>0</v>
      </c>
    </row>
    <row r="55" spans="1:8" x14ac:dyDescent="0.2">
      <c r="A55" s="677" t="s">
        <v>1618</v>
      </c>
      <c r="B55" s="673" t="s">
        <v>1619</v>
      </c>
      <c r="C55" s="678" t="s">
        <v>1613</v>
      </c>
      <c r="D55" s="663" t="s">
        <v>288</v>
      </c>
      <c r="E55" s="664">
        <v>22</v>
      </c>
      <c r="F55" s="766">
        <v>0</v>
      </c>
      <c r="G55" s="766">
        <v>0</v>
      </c>
      <c r="H55" s="766">
        <f t="shared" si="2"/>
        <v>0</v>
      </c>
    </row>
    <row r="56" spans="1:8" x14ac:dyDescent="0.2">
      <c r="A56" s="677" t="s">
        <v>1620</v>
      </c>
      <c r="B56" s="673" t="s">
        <v>1621</v>
      </c>
      <c r="C56" s="678" t="s">
        <v>1613</v>
      </c>
      <c r="D56" s="663" t="s">
        <v>288</v>
      </c>
      <c r="E56" s="664">
        <v>28</v>
      </c>
      <c r="F56" s="766">
        <v>0</v>
      </c>
      <c r="G56" s="766">
        <v>0</v>
      </c>
      <c r="H56" s="766">
        <f t="shared" si="2"/>
        <v>0</v>
      </c>
    </row>
    <row r="57" spans="1:8" x14ac:dyDescent="0.2">
      <c r="A57" s="677" t="s">
        <v>1622</v>
      </c>
      <c r="B57" s="673" t="s">
        <v>1623</v>
      </c>
      <c r="C57" s="678" t="s">
        <v>1613</v>
      </c>
      <c r="D57" s="663" t="s">
        <v>1133</v>
      </c>
      <c r="E57" s="664">
        <v>72</v>
      </c>
      <c r="F57" s="766">
        <v>0</v>
      </c>
      <c r="G57" s="766">
        <v>0</v>
      </c>
      <c r="H57" s="766">
        <f t="shared" si="2"/>
        <v>0</v>
      </c>
    </row>
    <row r="59" spans="1:8" x14ac:dyDescent="0.2">
      <c r="A59" s="651" t="s">
        <v>68</v>
      </c>
      <c r="B59" s="652" t="s">
        <v>1624</v>
      </c>
      <c r="C59" s="653"/>
      <c r="D59" s="654"/>
      <c r="E59" s="655"/>
      <c r="F59" s="656"/>
      <c r="G59" s="655"/>
      <c r="H59" s="655"/>
    </row>
    <row r="60" spans="1:8" x14ac:dyDescent="0.2">
      <c r="A60" s="651"/>
      <c r="B60" s="652"/>
      <c r="C60" s="653"/>
      <c r="D60" s="654"/>
      <c r="E60" s="655"/>
      <c r="F60" s="656"/>
      <c r="G60" s="655"/>
      <c r="H60" s="655"/>
    </row>
    <row r="61" spans="1:8" x14ac:dyDescent="0.2">
      <c r="A61" s="673" t="s">
        <v>1625</v>
      </c>
      <c r="B61" s="680" t="s">
        <v>1626</v>
      </c>
      <c r="C61" s="681" t="s">
        <v>1627</v>
      </c>
      <c r="D61" s="663" t="s">
        <v>1133</v>
      </c>
      <c r="E61" s="664">
        <v>1</v>
      </c>
      <c r="F61" s="766">
        <v>0</v>
      </c>
      <c r="G61" s="766">
        <v>0</v>
      </c>
      <c r="H61" s="766">
        <f t="shared" ref="H61:H88" si="3">E61*(F61+G61)</f>
        <v>0</v>
      </c>
    </row>
    <row r="62" spans="1:8" x14ac:dyDescent="0.2">
      <c r="A62" s="673" t="s">
        <v>1628</v>
      </c>
      <c r="B62" s="680" t="s">
        <v>1629</v>
      </c>
      <c r="C62" s="681" t="s">
        <v>1627</v>
      </c>
      <c r="D62" s="663" t="s">
        <v>1133</v>
      </c>
      <c r="E62" s="664">
        <v>3</v>
      </c>
      <c r="F62" s="766">
        <v>0</v>
      </c>
      <c r="G62" s="766">
        <v>0</v>
      </c>
      <c r="H62" s="766">
        <f t="shared" si="3"/>
        <v>0</v>
      </c>
    </row>
    <row r="63" spans="1:8" x14ac:dyDescent="0.2">
      <c r="A63" s="673" t="s">
        <v>1630</v>
      </c>
      <c r="B63" s="680" t="s">
        <v>1631</v>
      </c>
      <c r="C63" s="681" t="s">
        <v>1627</v>
      </c>
      <c r="D63" s="663" t="s">
        <v>1133</v>
      </c>
      <c r="E63" s="664">
        <v>1</v>
      </c>
      <c r="F63" s="766">
        <v>0</v>
      </c>
      <c r="G63" s="766">
        <v>0</v>
      </c>
      <c r="H63" s="766">
        <f t="shared" si="3"/>
        <v>0</v>
      </c>
    </row>
    <row r="64" spans="1:8" x14ac:dyDescent="0.2">
      <c r="A64" s="673" t="s">
        <v>1632</v>
      </c>
      <c r="B64" s="680" t="s">
        <v>1633</v>
      </c>
      <c r="C64" s="681" t="s">
        <v>1627</v>
      </c>
      <c r="D64" s="663" t="s">
        <v>1133</v>
      </c>
      <c r="E64" s="664">
        <v>1</v>
      </c>
      <c r="F64" s="766">
        <v>0</v>
      </c>
      <c r="G64" s="766">
        <v>0</v>
      </c>
      <c r="H64" s="766">
        <f t="shared" si="3"/>
        <v>0</v>
      </c>
    </row>
    <row r="65" spans="1:8" x14ac:dyDescent="0.2">
      <c r="A65" s="673" t="s">
        <v>1634</v>
      </c>
      <c r="B65" s="673" t="s">
        <v>1635</v>
      </c>
      <c r="C65" s="682"/>
      <c r="D65" s="663" t="s">
        <v>1133</v>
      </c>
      <c r="E65" s="664">
        <v>16</v>
      </c>
      <c r="F65" s="766">
        <v>0</v>
      </c>
      <c r="G65" s="766">
        <v>0</v>
      </c>
      <c r="H65" s="766">
        <f t="shared" si="3"/>
        <v>0</v>
      </c>
    </row>
    <row r="66" spans="1:8" x14ac:dyDescent="0.2">
      <c r="A66" s="673" t="s">
        <v>1636</v>
      </c>
      <c r="B66" s="673" t="s">
        <v>1637</v>
      </c>
      <c r="C66" s="682"/>
      <c r="D66" s="663" t="s">
        <v>1133</v>
      </c>
      <c r="E66" s="664">
        <v>7</v>
      </c>
      <c r="F66" s="766">
        <v>0</v>
      </c>
      <c r="G66" s="766">
        <v>0</v>
      </c>
      <c r="H66" s="766">
        <f t="shared" si="3"/>
        <v>0</v>
      </c>
    </row>
    <row r="67" spans="1:8" x14ac:dyDescent="0.2">
      <c r="A67" s="673" t="s">
        <v>1638</v>
      </c>
      <c r="B67" s="673" t="s">
        <v>1639</v>
      </c>
      <c r="C67" s="682"/>
      <c r="D67" s="663" t="s">
        <v>1133</v>
      </c>
      <c r="E67" s="664">
        <v>5</v>
      </c>
      <c r="F67" s="766">
        <v>0</v>
      </c>
      <c r="G67" s="766">
        <v>0</v>
      </c>
      <c r="H67" s="766">
        <f t="shared" si="3"/>
        <v>0</v>
      </c>
    </row>
    <row r="68" spans="1:8" x14ac:dyDescent="0.2">
      <c r="A68" s="673" t="s">
        <v>1640</v>
      </c>
      <c r="B68" s="673" t="s">
        <v>1641</v>
      </c>
      <c r="C68" s="682"/>
      <c r="D68" s="663" t="s">
        <v>1133</v>
      </c>
      <c r="E68" s="664">
        <v>2</v>
      </c>
      <c r="F68" s="766">
        <v>0</v>
      </c>
      <c r="G68" s="766">
        <v>0</v>
      </c>
      <c r="H68" s="766">
        <f t="shared" si="3"/>
        <v>0</v>
      </c>
    </row>
    <row r="69" spans="1:8" x14ac:dyDescent="0.2">
      <c r="A69" s="673" t="s">
        <v>1642</v>
      </c>
      <c r="B69" s="673" t="s">
        <v>1643</v>
      </c>
      <c r="C69" s="682"/>
      <c r="D69" s="663" t="s">
        <v>1133</v>
      </c>
      <c r="E69" s="664">
        <v>5</v>
      </c>
      <c r="F69" s="766">
        <v>0</v>
      </c>
      <c r="G69" s="766">
        <v>0</v>
      </c>
      <c r="H69" s="766">
        <f t="shared" si="3"/>
        <v>0</v>
      </c>
    </row>
    <row r="70" spans="1:8" x14ac:dyDescent="0.2">
      <c r="A70" s="673" t="s">
        <v>1644</v>
      </c>
      <c r="B70" s="673" t="s">
        <v>1645</v>
      </c>
      <c r="C70" s="682"/>
      <c r="D70" s="663" t="s">
        <v>1133</v>
      </c>
      <c r="E70" s="664">
        <v>7</v>
      </c>
      <c r="F70" s="766">
        <v>0</v>
      </c>
      <c r="G70" s="766">
        <v>0</v>
      </c>
      <c r="H70" s="766">
        <f t="shared" si="3"/>
        <v>0</v>
      </c>
    </row>
    <row r="71" spans="1:8" x14ac:dyDescent="0.2">
      <c r="A71" s="673" t="s">
        <v>1646</v>
      </c>
      <c r="B71" s="673" t="s">
        <v>1647</v>
      </c>
      <c r="C71" s="682"/>
      <c r="D71" s="663" t="s">
        <v>1133</v>
      </c>
      <c r="E71" s="664">
        <v>1</v>
      </c>
      <c r="F71" s="766">
        <v>0</v>
      </c>
      <c r="G71" s="766">
        <v>0</v>
      </c>
      <c r="H71" s="766">
        <f t="shared" si="3"/>
        <v>0</v>
      </c>
    </row>
    <row r="72" spans="1:8" x14ac:dyDescent="0.2">
      <c r="A72" s="673" t="s">
        <v>1648</v>
      </c>
      <c r="B72" s="673" t="s">
        <v>1649</v>
      </c>
      <c r="C72" s="682"/>
      <c r="D72" s="663" t="s">
        <v>1133</v>
      </c>
      <c r="E72" s="664">
        <v>1</v>
      </c>
      <c r="F72" s="766">
        <v>0</v>
      </c>
      <c r="G72" s="766">
        <v>0</v>
      </c>
      <c r="H72" s="766">
        <f t="shared" si="3"/>
        <v>0</v>
      </c>
    </row>
    <row r="73" spans="1:8" x14ac:dyDescent="0.2">
      <c r="A73" s="673" t="s">
        <v>1650</v>
      </c>
      <c r="B73" s="673" t="s">
        <v>1651</v>
      </c>
      <c r="C73" s="682"/>
      <c r="D73" s="663" t="s">
        <v>1133</v>
      </c>
      <c r="E73" s="664">
        <v>1</v>
      </c>
      <c r="F73" s="766">
        <v>0</v>
      </c>
      <c r="G73" s="766">
        <v>0</v>
      </c>
      <c r="H73" s="766">
        <f t="shared" si="3"/>
        <v>0</v>
      </c>
    </row>
    <row r="74" spans="1:8" x14ac:dyDescent="0.2">
      <c r="A74" s="673" t="s">
        <v>1652</v>
      </c>
      <c r="B74" s="673" t="s">
        <v>1653</v>
      </c>
      <c r="C74" s="682"/>
      <c r="D74" s="663" t="s">
        <v>1133</v>
      </c>
      <c r="E74" s="664">
        <v>1</v>
      </c>
      <c r="F74" s="766">
        <v>0</v>
      </c>
      <c r="G74" s="766">
        <v>0</v>
      </c>
      <c r="H74" s="766">
        <f t="shared" si="3"/>
        <v>0</v>
      </c>
    </row>
    <row r="75" spans="1:8" x14ac:dyDescent="0.2">
      <c r="A75" s="673" t="s">
        <v>1654</v>
      </c>
      <c r="B75" s="673" t="s">
        <v>1655</v>
      </c>
      <c r="C75" s="682"/>
      <c r="D75" s="663" t="s">
        <v>1133</v>
      </c>
      <c r="E75" s="664">
        <v>1</v>
      </c>
      <c r="F75" s="766">
        <v>0</v>
      </c>
      <c r="G75" s="766">
        <v>0</v>
      </c>
      <c r="H75" s="766">
        <f t="shared" si="3"/>
        <v>0</v>
      </c>
    </row>
    <row r="76" spans="1:8" x14ac:dyDescent="0.2">
      <c r="A76" s="673" t="s">
        <v>1656</v>
      </c>
      <c r="B76" s="673" t="s">
        <v>1657</v>
      </c>
      <c r="C76" s="682"/>
      <c r="D76" s="663" t="s">
        <v>1133</v>
      </c>
      <c r="E76" s="664">
        <v>1</v>
      </c>
      <c r="F76" s="766">
        <v>0</v>
      </c>
      <c r="G76" s="766">
        <v>0</v>
      </c>
      <c r="H76" s="766">
        <f t="shared" si="3"/>
        <v>0</v>
      </c>
    </row>
    <row r="77" spans="1:8" x14ac:dyDescent="0.2">
      <c r="A77" s="673" t="s">
        <v>1658</v>
      </c>
      <c r="B77" s="673" t="s">
        <v>1659</v>
      </c>
      <c r="C77" s="682"/>
      <c r="D77" s="663" t="s">
        <v>1133</v>
      </c>
      <c r="E77" s="664">
        <v>1</v>
      </c>
      <c r="F77" s="766">
        <v>0</v>
      </c>
      <c r="G77" s="766">
        <v>0</v>
      </c>
      <c r="H77" s="766">
        <f t="shared" si="3"/>
        <v>0</v>
      </c>
    </row>
    <row r="78" spans="1:8" x14ac:dyDescent="0.2">
      <c r="A78" s="673" t="s">
        <v>1660</v>
      </c>
      <c r="B78" s="673" t="s">
        <v>1661</v>
      </c>
      <c r="C78" s="682"/>
      <c r="D78" s="663" t="s">
        <v>1133</v>
      </c>
      <c r="E78" s="664">
        <v>1</v>
      </c>
      <c r="F78" s="766">
        <v>0</v>
      </c>
      <c r="G78" s="766">
        <v>0</v>
      </c>
      <c r="H78" s="766">
        <f t="shared" si="3"/>
        <v>0</v>
      </c>
    </row>
    <row r="79" spans="1:8" x14ac:dyDescent="0.2">
      <c r="A79" s="673" t="s">
        <v>1662</v>
      </c>
      <c r="B79" s="673" t="s">
        <v>1663</v>
      </c>
      <c r="C79" s="682"/>
      <c r="D79" s="663" t="s">
        <v>1133</v>
      </c>
      <c r="E79" s="664">
        <v>1</v>
      </c>
      <c r="F79" s="766">
        <v>0</v>
      </c>
      <c r="G79" s="766">
        <v>0</v>
      </c>
      <c r="H79" s="766">
        <f t="shared" si="3"/>
        <v>0</v>
      </c>
    </row>
    <row r="80" spans="1:8" x14ac:dyDescent="0.2">
      <c r="A80" s="673" t="s">
        <v>1664</v>
      </c>
      <c r="B80" s="680" t="s">
        <v>1665</v>
      </c>
      <c r="C80" s="681"/>
      <c r="D80" s="663" t="s">
        <v>1133</v>
      </c>
      <c r="E80" s="664">
        <v>10</v>
      </c>
      <c r="F80" s="766">
        <v>0</v>
      </c>
      <c r="G80" s="766">
        <v>0</v>
      </c>
      <c r="H80" s="766">
        <f t="shared" si="3"/>
        <v>0</v>
      </c>
    </row>
    <row r="81" spans="1:8" x14ac:dyDescent="0.2">
      <c r="A81" s="673" t="s">
        <v>1666</v>
      </c>
      <c r="B81" s="680" t="s">
        <v>1667</v>
      </c>
      <c r="C81" s="681"/>
      <c r="D81" s="663" t="s">
        <v>1133</v>
      </c>
      <c r="E81" s="664">
        <v>16</v>
      </c>
      <c r="F81" s="766">
        <v>0</v>
      </c>
      <c r="G81" s="766">
        <v>0</v>
      </c>
      <c r="H81" s="766">
        <f t="shared" si="3"/>
        <v>0</v>
      </c>
    </row>
    <row r="82" spans="1:8" x14ac:dyDescent="0.2">
      <c r="A82" s="673" t="s">
        <v>1668</v>
      </c>
      <c r="B82" s="680" t="s">
        <v>1669</v>
      </c>
      <c r="C82" s="681"/>
      <c r="D82" s="663" t="s">
        <v>1133</v>
      </c>
      <c r="E82" s="664">
        <v>9</v>
      </c>
      <c r="F82" s="766">
        <v>0</v>
      </c>
      <c r="G82" s="766">
        <v>0</v>
      </c>
      <c r="H82" s="766">
        <f t="shared" si="3"/>
        <v>0</v>
      </c>
    </row>
    <row r="83" spans="1:8" x14ac:dyDescent="0.2">
      <c r="A83" s="673" t="s">
        <v>1670</v>
      </c>
      <c r="B83" s="680" t="s">
        <v>1671</v>
      </c>
      <c r="C83" s="681"/>
      <c r="D83" s="663" t="s">
        <v>1133</v>
      </c>
      <c r="E83" s="664">
        <v>9</v>
      </c>
      <c r="F83" s="766">
        <v>0</v>
      </c>
      <c r="G83" s="766">
        <v>0</v>
      </c>
      <c r="H83" s="766">
        <f t="shared" si="3"/>
        <v>0</v>
      </c>
    </row>
    <row r="84" spans="1:8" x14ac:dyDescent="0.2">
      <c r="A84" s="673" t="s">
        <v>1672</v>
      </c>
      <c r="B84" s="680" t="s">
        <v>1673</v>
      </c>
      <c r="C84" s="673"/>
      <c r="D84" s="663" t="s">
        <v>1133</v>
      </c>
      <c r="E84" s="664">
        <v>1</v>
      </c>
      <c r="F84" s="766">
        <v>0</v>
      </c>
      <c r="G84" s="766">
        <v>0</v>
      </c>
      <c r="H84" s="766">
        <f t="shared" si="3"/>
        <v>0</v>
      </c>
    </row>
    <row r="85" spans="1:8" s="684" customFormat="1" x14ac:dyDescent="0.2">
      <c r="A85" s="673" t="s">
        <v>1674</v>
      </c>
      <c r="B85" s="673" t="s">
        <v>1675</v>
      </c>
      <c r="C85" s="673" t="s">
        <v>1676</v>
      </c>
      <c r="D85" s="663" t="s">
        <v>1133</v>
      </c>
      <c r="E85" s="683">
        <v>9</v>
      </c>
      <c r="F85" s="766">
        <v>0</v>
      </c>
      <c r="G85" s="766">
        <v>0</v>
      </c>
      <c r="H85" s="766">
        <f t="shared" si="3"/>
        <v>0</v>
      </c>
    </row>
    <row r="86" spans="1:8" x14ac:dyDescent="0.2">
      <c r="A86" s="673" t="s">
        <v>1677</v>
      </c>
      <c r="B86" s="673" t="s">
        <v>1678</v>
      </c>
      <c r="C86" s="681" t="s">
        <v>1679</v>
      </c>
      <c r="D86" s="663" t="s">
        <v>1133</v>
      </c>
      <c r="E86" s="664">
        <v>1</v>
      </c>
      <c r="F86" s="766">
        <v>0</v>
      </c>
      <c r="G86" s="766">
        <v>0</v>
      </c>
      <c r="H86" s="766">
        <f t="shared" si="3"/>
        <v>0</v>
      </c>
    </row>
    <row r="87" spans="1:8" x14ac:dyDescent="0.2">
      <c r="A87" s="673" t="s">
        <v>1680</v>
      </c>
      <c r="B87" s="673" t="s">
        <v>1681</v>
      </c>
      <c r="C87" s="681" t="s">
        <v>1682</v>
      </c>
      <c r="D87" s="663" t="s">
        <v>1133</v>
      </c>
      <c r="E87" s="664">
        <v>1</v>
      </c>
      <c r="F87" s="766">
        <v>0</v>
      </c>
      <c r="G87" s="766">
        <v>0</v>
      </c>
      <c r="H87" s="766">
        <f t="shared" si="3"/>
        <v>0</v>
      </c>
    </row>
    <row r="88" spans="1:8" x14ac:dyDescent="0.2">
      <c r="A88" s="673" t="s">
        <v>1683</v>
      </c>
      <c r="B88" s="673" t="s">
        <v>1684</v>
      </c>
      <c r="C88" s="681"/>
      <c r="D88" s="663" t="s">
        <v>1133</v>
      </c>
      <c r="E88" s="664">
        <v>10</v>
      </c>
      <c r="F88" s="766">
        <v>0</v>
      </c>
      <c r="G88" s="766">
        <v>0</v>
      </c>
      <c r="H88" s="766">
        <f t="shared" si="3"/>
        <v>0</v>
      </c>
    </row>
    <row r="90" spans="1:8" x14ac:dyDescent="0.2">
      <c r="A90" s="651" t="s">
        <v>70</v>
      </c>
      <c r="B90" s="652" t="s">
        <v>1685</v>
      </c>
      <c r="C90" s="653"/>
      <c r="D90" s="654"/>
      <c r="E90" s="655"/>
      <c r="F90" s="656"/>
      <c r="G90" s="655"/>
      <c r="H90" s="655"/>
    </row>
    <row r="91" spans="1:8" x14ac:dyDescent="0.2">
      <c r="C91" s="659"/>
      <c r="E91" s="655"/>
    </row>
    <row r="92" spans="1:8" x14ac:dyDescent="0.2">
      <c r="A92" s="677" t="s">
        <v>1686</v>
      </c>
      <c r="B92" s="685" t="s">
        <v>1687</v>
      </c>
      <c r="C92" s="681"/>
      <c r="D92" s="663" t="s">
        <v>288</v>
      </c>
      <c r="E92" s="664">
        <v>1460</v>
      </c>
      <c r="F92" s="766">
        <v>0</v>
      </c>
      <c r="G92" s="766">
        <v>0</v>
      </c>
      <c r="H92" s="766">
        <f t="shared" ref="H92:H102" si="4">E92*(F92+G92)</f>
        <v>0</v>
      </c>
    </row>
    <row r="93" spans="1:8" x14ac:dyDescent="0.2">
      <c r="A93" s="677" t="s">
        <v>1688</v>
      </c>
      <c r="B93" s="685" t="s">
        <v>1689</v>
      </c>
      <c r="C93" s="681"/>
      <c r="D93" s="663" t="s">
        <v>162</v>
      </c>
      <c r="E93" s="664">
        <v>190</v>
      </c>
      <c r="F93" s="766">
        <v>0</v>
      </c>
      <c r="G93" s="766">
        <v>0</v>
      </c>
      <c r="H93" s="766">
        <f t="shared" si="4"/>
        <v>0</v>
      </c>
    </row>
    <row r="94" spans="1:8" ht="24" x14ac:dyDescent="0.2">
      <c r="A94" s="677" t="s">
        <v>1690</v>
      </c>
      <c r="B94" s="685" t="s">
        <v>1691</v>
      </c>
      <c r="C94" s="681"/>
      <c r="D94" s="663" t="s">
        <v>1133</v>
      </c>
      <c r="E94" s="664">
        <v>1</v>
      </c>
      <c r="F94" s="766">
        <v>0</v>
      </c>
      <c r="G94" s="766">
        <v>0</v>
      </c>
      <c r="H94" s="766">
        <f t="shared" si="4"/>
        <v>0</v>
      </c>
    </row>
    <row r="95" spans="1:8" ht="24" x14ac:dyDescent="0.2">
      <c r="A95" s="677" t="s">
        <v>1692</v>
      </c>
      <c r="B95" s="685" t="s">
        <v>1693</v>
      </c>
      <c r="C95" s="681"/>
      <c r="D95" s="663" t="s">
        <v>1133</v>
      </c>
      <c r="E95" s="664">
        <v>1</v>
      </c>
      <c r="F95" s="766">
        <v>0</v>
      </c>
      <c r="G95" s="766">
        <v>0</v>
      </c>
      <c r="H95" s="766">
        <f t="shared" si="4"/>
        <v>0</v>
      </c>
    </row>
    <row r="96" spans="1:8" x14ac:dyDescent="0.2">
      <c r="A96" s="677" t="s">
        <v>1694</v>
      </c>
      <c r="B96" s="685" t="s">
        <v>1695</v>
      </c>
      <c r="C96" s="681"/>
      <c r="D96" s="663" t="s">
        <v>1133</v>
      </c>
      <c r="E96" s="664">
        <v>1</v>
      </c>
      <c r="F96" s="766">
        <v>0</v>
      </c>
      <c r="G96" s="766">
        <v>0</v>
      </c>
      <c r="H96" s="766">
        <f t="shared" si="4"/>
        <v>0</v>
      </c>
    </row>
    <row r="97" spans="1:8" x14ac:dyDescent="0.2">
      <c r="A97" s="677" t="s">
        <v>1696</v>
      </c>
      <c r="B97" s="685" t="s">
        <v>1697</v>
      </c>
      <c r="C97" s="681"/>
      <c r="D97" s="663" t="s">
        <v>1133</v>
      </c>
      <c r="E97" s="664">
        <v>1</v>
      </c>
      <c r="F97" s="766">
        <v>0</v>
      </c>
      <c r="G97" s="766">
        <v>0</v>
      </c>
      <c r="H97" s="766">
        <f t="shared" si="4"/>
        <v>0</v>
      </c>
    </row>
    <row r="98" spans="1:8" x14ac:dyDescent="0.2">
      <c r="A98" s="677" t="s">
        <v>1698</v>
      </c>
      <c r="B98" s="685" t="s">
        <v>1699</v>
      </c>
      <c r="C98" s="681"/>
      <c r="D98" s="663" t="s">
        <v>1133</v>
      </c>
      <c r="E98" s="664">
        <v>28</v>
      </c>
      <c r="F98" s="766">
        <v>0</v>
      </c>
      <c r="G98" s="766">
        <v>0</v>
      </c>
      <c r="H98" s="766">
        <f t="shared" si="4"/>
        <v>0</v>
      </c>
    </row>
    <row r="99" spans="1:8" x14ac:dyDescent="0.2">
      <c r="A99" s="677" t="s">
        <v>1700</v>
      </c>
      <c r="B99" s="685" t="s">
        <v>1701</v>
      </c>
      <c r="C99" s="681"/>
      <c r="D99" s="663" t="s">
        <v>288</v>
      </c>
      <c r="E99" s="664">
        <v>325</v>
      </c>
      <c r="F99" s="766">
        <v>0</v>
      </c>
      <c r="G99" s="766">
        <v>0</v>
      </c>
      <c r="H99" s="766">
        <f t="shared" si="4"/>
        <v>0</v>
      </c>
    </row>
    <row r="100" spans="1:8" x14ac:dyDescent="0.2">
      <c r="A100" s="677" t="s">
        <v>1702</v>
      </c>
      <c r="B100" s="685" t="s">
        <v>1703</v>
      </c>
      <c r="C100" s="681"/>
      <c r="D100" s="663" t="s">
        <v>288</v>
      </c>
      <c r="E100" s="664">
        <v>50</v>
      </c>
      <c r="F100" s="766">
        <v>0</v>
      </c>
      <c r="G100" s="766">
        <v>0</v>
      </c>
      <c r="H100" s="766">
        <f t="shared" si="4"/>
        <v>0</v>
      </c>
    </row>
    <row r="101" spans="1:8" x14ac:dyDescent="0.2">
      <c r="A101" s="677" t="s">
        <v>1704</v>
      </c>
      <c r="B101" s="685" t="s">
        <v>1705</v>
      </c>
      <c r="C101" s="681"/>
      <c r="D101" s="663" t="s">
        <v>1133</v>
      </c>
      <c r="E101" s="664">
        <v>10</v>
      </c>
      <c r="F101" s="766">
        <v>0</v>
      </c>
      <c r="G101" s="766">
        <v>0</v>
      </c>
      <c r="H101" s="766">
        <f t="shared" si="4"/>
        <v>0</v>
      </c>
    </row>
    <row r="102" spans="1:8" ht="24" x14ac:dyDescent="0.2">
      <c r="A102" s="677" t="s">
        <v>1706</v>
      </c>
      <c r="B102" s="685" t="s">
        <v>1707</v>
      </c>
      <c r="C102" s="681"/>
      <c r="D102" s="663" t="s">
        <v>1133</v>
      </c>
      <c r="E102" s="664">
        <v>14</v>
      </c>
      <c r="F102" s="766">
        <v>0</v>
      </c>
      <c r="G102" s="766">
        <v>0</v>
      </c>
      <c r="H102" s="766">
        <f t="shared" si="4"/>
        <v>0</v>
      </c>
    </row>
    <row r="104" spans="1:8" s="684" customFormat="1" ht="12" x14ac:dyDescent="0.2">
      <c r="A104" s="686" t="s">
        <v>1708</v>
      </c>
      <c r="B104" s="687" t="s">
        <v>1709</v>
      </c>
      <c r="C104" s="688"/>
      <c r="D104" s="689"/>
      <c r="E104" s="690"/>
      <c r="F104" s="691"/>
      <c r="G104" s="690"/>
      <c r="H104" s="690"/>
    </row>
    <row r="105" spans="1:8" s="684" customFormat="1" ht="12" x14ac:dyDescent="0.2">
      <c r="A105" s="692"/>
      <c r="B105" s="692"/>
      <c r="C105" s="659"/>
      <c r="D105" s="692"/>
      <c r="E105" s="690"/>
      <c r="F105" s="693"/>
      <c r="G105" s="692"/>
      <c r="H105" s="692"/>
    </row>
    <row r="106" spans="1:8" x14ac:dyDescent="0.2">
      <c r="A106" s="677" t="s">
        <v>1710</v>
      </c>
      <c r="B106" s="680" t="s">
        <v>1711</v>
      </c>
      <c r="C106" s="681" t="s">
        <v>1712</v>
      </c>
      <c r="D106" s="663" t="s">
        <v>339</v>
      </c>
      <c r="E106" s="664">
        <v>1</v>
      </c>
      <c r="F106" s="766">
        <v>0</v>
      </c>
      <c r="G106" s="766">
        <v>0</v>
      </c>
      <c r="H106" s="766">
        <f t="shared" ref="H106:H111" si="5">E106*(F106+G106)</f>
        <v>0</v>
      </c>
    </row>
    <row r="107" spans="1:8" ht="24" x14ac:dyDescent="0.2">
      <c r="A107" s="677" t="s">
        <v>1713</v>
      </c>
      <c r="B107" s="680" t="s">
        <v>1714</v>
      </c>
      <c r="C107" s="681" t="s">
        <v>1715</v>
      </c>
      <c r="D107" s="663" t="s">
        <v>339</v>
      </c>
      <c r="E107" s="664">
        <v>1</v>
      </c>
      <c r="F107" s="766">
        <v>0</v>
      </c>
      <c r="G107" s="766">
        <v>0</v>
      </c>
      <c r="H107" s="766">
        <f t="shared" si="5"/>
        <v>0</v>
      </c>
    </row>
    <row r="108" spans="1:8" ht="24" x14ac:dyDescent="0.2">
      <c r="A108" s="677" t="s">
        <v>1716</v>
      </c>
      <c r="B108" s="680" t="s">
        <v>1717</v>
      </c>
      <c r="C108" s="681" t="s">
        <v>1715</v>
      </c>
      <c r="D108" s="663" t="s">
        <v>339</v>
      </c>
      <c r="E108" s="664">
        <v>1</v>
      </c>
      <c r="F108" s="766">
        <v>0</v>
      </c>
      <c r="G108" s="766">
        <v>0</v>
      </c>
      <c r="H108" s="766">
        <f t="shared" si="5"/>
        <v>0</v>
      </c>
    </row>
    <row r="109" spans="1:8" ht="24" x14ac:dyDescent="0.2">
      <c r="A109" s="677" t="s">
        <v>1718</v>
      </c>
      <c r="B109" s="680" t="s">
        <v>1719</v>
      </c>
      <c r="C109" s="681" t="s">
        <v>1715</v>
      </c>
      <c r="D109" s="663" t="s">
        <v>339</v>
      </c>
      <c r="E109" s="664">
        <v>4</v>
      </c>
      <c r="F109" s="766">
        <v>0</v>
      </c>
      <c r="G109" s="766">
        <v>0</v>
      </c>
      <c r="H109" s="766">
        <f t="shared" si="5"/>
        <v>0</v>
      </c>
    </row>
    <row r="110" spans="1:8" ht="24" x14ac:dyDescent="0.2">
      <c r="A110" s="677" t="s">
        <v>1720</v>
      </c>
      <c r="B110" s="680" t="s">
        <v>1721</v>
      </c>
      <c r="C110" s="681" t="s">
        <v>1715</v>
      </c>
      <c r="D110" s="663" t="s">
        <v>339</v>
      </c>
      <c r="E110" s="664">
        <v>2</v>
      </c>
      <c r="F110" s="766">
        <v>0</v>
      </c>
      <c r="G110" s="766">
        <v>0</v>
      </c>
      <c r="H110" s="766">
        <f t="shared" si="5"/>
        <v>0</v>
      </c>
    </row>
    <row r="111" spans="1:8" ht="24" x14ac:dyDescent="0.2">
      <c r="A111" s="677" t="s">
        <v>1722</v>
      </c>
      <c r="B111" s="680" t="s">
        <v>1723</v>
      </c>
      <c r="C111" s="681" t="s">
        <v>1715</v>
      </c>
      <c r="D111" s="663" t="s">
        <v>339</v>
      </c>
      <c r="E111" s="664">
        <v>1</v>
      </c>
      <c r="F111" s="766">
        <v>0</v>
      </c>
      <c r="G111" s="766">
        <v>0</v>
      </c>
      <c r="H111" s="766">
        <f t="shared" si="5"/>
        <v>0</v>
      </c>
    </row>
    <row r="112" spans="1:8" x14ac:dyDescent="0.2">
      <c r="A112" s="694"/>
      <c r="B112" s="695"/>
      <c r="C112" s="696"/>
      <c r="D112" s="689"/>
      <c r="E112" s="697"/>
      <c r="F112" s="656"/>
      <c r="G112" s="655"/>
      <c r="H112" s="655"/>
    </row>
    <row r="113" spans="1:8" ht="38.25" x14ac:dyDescent="0.2">
      <c r="A113" s="651" t="s">
        <v>1724</v>
      </c>
      <c r="B113" s="652" t="s">
        <v>1725</v>
      </c>
      <c r="C113" s="653"/>
      <c r="D113" s="654"/>
      <c r="E113" s="655"/>
      <c r="F113" s="656"/>
      <c r="G113" s="655"/>
      <c r="H113" s="655"/>
    </row>
    <row r="114" spans="1:8" x14ac:dyDescent="0.2">
      <c r="B114" s="698"/>
      <c r="C114" s="659"/>
      <c r="E114" s="655"/>
      <c r="F114" s="656"/>
      <c r="G114" s="655"/>
      <c r="H114" s="655"/>
    </row>
    <row r="115" spans="1:8" ht="72" x14ac:dyDescent="0.2">
      <c r="A115" s="677" t="s">
        <v>1726</v>
      </c>
      <c r="B115" s="680" t="s">
        <v>1727</v>
      </c>
      <c r="C115" s="682"/>
      <c r="D115" s="663" t="s">
        <v>339</v>
      </c>
      <c r="E115" s="664">
        <v>1</v>
      </c>
      <c r="F115" s="766">
        <v>0</v>
      </c>
      <c r="G115" s="766">
        <v>0</v>
      </c>
      <c r="H115" s="766">
        <f t="shared" ref="H115" si="6">E115*(F115+G115)</f>
        <v>0</v>
      </c>
    </row>
    <row r="116" spans="1:8" x14ac:dyDescent="0.2">
      <c r="A116" s="694"/>
      <c r="B116" s="695"/>
      <c r="C116" s="696"/>
      <c r="D116" s="689"/>
      <c r="E116" s="697"/>
      <c r="F116" s="656"/>
      <c r="G116" s="655"/>
      <c r="H116" s="655"/>
    </row>
    <row r="117" spans="1:8" x14ac:dyDescent="0.2">
      <c r="A117" s="651" t="s">
        <v>78</v>
      </c>
      <c r="B117" s="652" t="s">
        <v>121</v>
      </c>
      <c r="C117" s="653"/>
      <c r="D117" s="654"/>
      <c r="E117" s="655"/>
      <c r="F117" s="656"/>
      <c r="G117" s="655"/>
      <c r="H117" s="655"/>
    </row>
    <row r="118" spans="1:8" x14ac:dyDescent="0.2">
      <c r="C118" s="659"/>
      <c r="E118" s="655"/>
    </row>
    <row r="119" spans="1:8" ht="12" customHeight="1" x14ac:dyDescent="0.2">
      <c r="A119" s="677" t="s">
        <v>1728</v>
      </c>
      <c r="B119" s="680" t="s">
        <v>1729</v>
      </c>
      <c r="C119" s="682"/>
      <c r="D119" s="663" t="s">
        <v>339</v>
      </c>
      <c r="E119" s="679">
        <v>1</v>
      </c>
      <c r="F119" s="766">
        <v>0</v>
      </c>
      <c r="G119" s="766">
        <v>0</v>
      </c>
      <c r="H119" s="766">
        <f t="shared" ref="H119:H131" si="7">E119*(F119+G119)</f>
        <v>0</v>
      </c>
    </row>
    <row r="120" spans="1:8" ht="12" customHeight="1" x14ac:dyDescent="0.2">
      <c r="A120" s="677" t="s">
        <v>1730</v>
      </c>
      <c r="B120" s="680" t="s">
        <v>1731</v>
      </c>
      <c r="C120" s="682"/>
      <c r="D120" s="663" t="s">
        <v>339</v>
      </c>
      <c r="E120" s="679">
        <v>1</v>
      </c>
      <c r="F120" s="766">
        <v>0</v>
      </c>
      <c r="G120" s="766">
        <v>0</v>
      </c>
      <c r="H120" s="766">
        <f t="shared" si="7"/>
        <v>0</v>
      </c>
    </row>
    <row r="121" spans="1:8" ht="12" customHeight="1" x14ac:dyDescent="0.2">
      <c r="A121" s="677" t="s">
        <v>1732</v>
      </c>
      <c r="B121" s="673" t="s">
        <v>1733</v>
      </c>
      <c r="C121" s="682"/>
      <c r="D121" s="663" t="s">
        <v>339</v>
      </c>
      <c r="E121" s="679">
        <v>1</v>
      </c>
      <c r="F121" s="766">
        <v>0</v>
      </c>
      <c r="G121" s="766">
        <v>0</v>
      </c>
      <c r="H121" s="766">
        <f t="shared" si="7"/>
        <v>0</v>
      </c>
    </row>
    <row r="122" spans="1:8" ht="12" customHeight="1" x14ac:dyDescent="0.2">
      <c r="A122" s="677" t="s">
        <v>1734</v>
      </c>
      <c r="B122" s="680" t="s">
        <v>1735</v>
      </c>
      <c r="C122" s="682"/>
      <c r="D122" s="663" t="s">
        <v>339</v>
      </c>
      <c r="E122" s="679">
        <v>1</v>
      </c>
      <c r="F122" s="766">
        <v>0</v>
      </c>
      <c r="G122" s="766">
        <v>0</v>
      </c>
      <c r="H122" s="766">
        <f t="shared" si="7"/>
        <v>0</v>
      </c>
    </row>
    <row r="123" spans="1:8" ht="12" customHeight="1" x14ac:dyDescent="0.2">
      <c r="A123" s="677" t="s">
        <v>1736</v>
      </c>
      <c r="B123" s="673" t="s">
        <v>1737</v>
      </c>
      <c r="C123" s="682"/>
      <c r="D123" s="663" t="s">
        <v>339</v>
      </c>
      <c r="E123" s="679">
        <v>1</v>
      </c>
      <c r="F123" s="766">
        <v>0</v>
      </c>
      <c r="G123" s="766">
        <v>0</v>
      </c>
      <c r="H123" s="766">
        <f t="shared" si="7"/>
        <v>0</v>
      </c>
    </row>
    <row r="124" spans="1:8" ht="12" customHeight="1" x14ac:dyDescent="0.2">
      <c r="A124" s="677" t="s">
        <v>1738</v>
      </c>
      <c r="B124" s="680" t="s">
        <v>1739</v>
      </c>
      <c r="C124" s="682"/>
      <c r="D124" s="663" t="s">
        <v>339</v>
      </c>
      <c r="E124" s="679">
        <v>1</v>
      </c>
      <c r="F124" s="766">
        <v>0</v>
      </c>
      <c r="G124" s="766">
        <v>0</v>
      </c>
      <c r="H124" s="766">
        <f t="shared" si="7"/>
        <v>0</v>
      </c>
    </row>
    <row r="125" spans="1:8" ht="12" customHeight="1" x14ac:dyDescent="0.2">
      <c r="A125" s="677" t="s">
        <v>1740</v>
      </c>
      <c r="B125" s="680" t="s">
        <v>1741</v>
      </c>
      <c r="C125" s="682"/>
      <c r="D125" s="663" t="s">
        <v>339</v>
      </c>
      <c r="E125" s="679">
        <v>1</v>
      </c>
      <c r="F125" s="766">
        <v>0</v>
      </c>
      <c r="G125" s="766">
        <v>0</v>
      </c>
      <c r="H125" s="766">
        <f t="shared" si="7"/>
        <v>0</v>
      </c>
    </row>
    <row r="126" spans="1:8" ht="12" customHeight="1" x14ac:dyDescent="0.2">
      <c r="A126" s="677" t="s">
        <v>1742</v>
      </c>
      <c r="B126" s="680" t="s">
        <v>1743</v>
      </c>
      <c r="C126" s="682"/>
      <c r="D126" s="663" t="s">
        <v>339</v>
      </c>
      <c r="E126" s="679">
        <v>1</v>
      </c>
      <c r="F126" s="766">
        <v>0</v>
      </c>
      <c r="G126" s="766">
        <v>0</v>
      </c>
      <c r="H126" s="766">
        <f t="shared" si="7"/>
        <v>0</v>
      </c>
    </row>
    <row r="127" spans="1:8" ht="12" customHeight="1" x14ac:dyDescent="0.2">
      <c r="A127" s="677" t="s">
        <v>1744</v>
      </c>
      <c r="B127" s="673" t="s">
        <v>1746</v>
      </c>
      <c r="C127" s="682"/>
      <c r="D127" s="663" t="s">
        <v>339</v>
      </c>
      <c r="E127" s="679">
        <v>1</v>
      </c>
      <c r="F127" s="766">
        <v>0</v>
      </c>
      <c r="G127" s="766">
        <v>0</v>
      </c>
      <c r="H127" s="766">
        <f t="shared" si="7"/>
        <v>0</v>
      </c>
    </row>
    <row r="128" spans="1:8" ht="12" customHeight="1" x14ac:dyDescent="0.2">
      <c r="A128" s="677" t="s">
        <v>1745</v>
      </c>
      <c r="B128" s="673" t="s">
        <v>1748</v>
      </c>
      <c r="C128" s="682"/>
      <c r="D128" s="663" t="s">
        <v>339</v>
      </c>
      <c r="E128" s="679">
        <v>1</v>
      </c>
      <c r="F128" s="766">
        <v>0</v>
      </c>
      <c r="G128" s="766">
        <v>0</v>
      </c>
      <c r="H128" s="766">
        <f t="shared" si="7"/>
        <v>0</v>
      </c>
    </row>
    <row r="129" spans="1:8" ht="12" customHeight="1" x14ac:dyDescent="0.2">
      <c r="A129" s="677" t="s">
        <v>1747</v>
      </c>
      <c r="B129" s="673" t="s">
        <v>1750</v>
      </c>
      <c r="C129" s="682"/>
      <c r="D129" s="663" t="s">
        <v>339</v>
      </c>
      <c r="E129" s="679">
        <v>1</v>
      </c>
      <c r="F129" s="766">
        <v>0</v>
      </c>
      <c r="G129" s="766">
        <v>0</v>
      </c>
      <c r="H129" s="766">
        <f t="shared" si="7"/>
        <v>0</v>
      </c>
    </row>
    <row r="130" spans="1:8" ht="12" customHeight="1" x14ac:dyDescent="0.2">
      <c r="A130" s="677" t="s">
        <v>1749</v>
      </c>
      <c r="B130" s="673" t="s">
        <v>1752</v>
      </c>
      <c r="C130" s="682"/>
      <c r="D130" s="663" t="s">
        <v>339</v>
      </c>
      <c r="E130" s="679">
        <v>1</v>
      </c>
      <c r="F130" s="766">
        <v>0</v>
      </c>
      <c r="G130" s="766">
        <v>0</v>
      </c>
      <c r="H130" s="766">
        <f t="shared" si="7"/>
        <v>0</v>
      </c>
    </row>
    <row r="131" spans="1:8" ht="12" customHeight="1" x14ac:dyDescent="0.2">
      <c r="A131" s="677" t="s">
        <v>1751</v>
      </c>
      <c r="B131" s="673" t="s">
        <v>1753</v>
      </c>
      <c r="C131" s="682"/>
      <c r="D131" s="663" t="s">
        <v>339</v>
      </c>
      <c r="E131" s="679">
        <v>1</v>
      </c>
      <c r="F131" s="766">
        <v>0</v>
      </c>
      <c r="G131" s="766">
        <v>0</v>
      </c>
      <c r="H131" s="766">
        <f t="shared" si="7"/>
        <v>0</v>
      </c>
    </row>
  </sheetData>
  <mergeCells count="8">
    <mergeCell ref="G2:G3"/>
    <mergeCell ref="H2:H3"/>
    <mergeCell ref="A2:A3"/>
    <mergeCell ref="B2:B3"/>
    <mergeCell ref="C2:C3"/>
    <mergeCell ref="D2:D3"/>
    <mergeCell ref="E2:E3"/>
    <mergeCell ref="F2:F3"/>
  </mergeCells>
  <pageMargins left="0.70866141732283472" right="0.70866141732283472" top="0.78740157480314965" bottom="0.78740157480314965" header="0.31496062992125984" footer="0.31496062992125984"/>
  <pageSetup paperSize="9" scale="86" orientation="landscape" r:id="rId1"/>
  <headerFooter>
    <oddFooter>&amp;A&amp;Rstránka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12CA-1514-46B3-92AE-01F043489B4F}">
  <dimension ref="A1:X14"/>
  <sheetViews>
    <sheetView zoomScaleNormal="100" workbookViewId="0">
      <selection activeCell="F14" sqref="F14"/>
    </sheetView>
  </sheetViews>
  <sheetFormatPr defaultRowHeight="15" x14ac:dyDescent="0.2"/>
  <cols>
    <col min="1" max="1" width="5.7109375" style="734" customWidth="1"/>
    <col min="2" max="2" width="14.28515625" style="741" customWidth="1"/>
    <col min="3" max="3" width="18" style="741" customWidth="1"/>
    <col min="4" max="4" width="8" style="734" customWidth="1"/>
    <col min="5" max="5" width="10" style="734" customWidth="1"/>
    <col min="6" max="6" width="7.28515625" style="734" customWidth="1"/>
    <col min="7" max="7" width="8.85546875" style="734" customWidth="1"/>
    <col min="8" max="13" width="9.140625" style="734"/>
    <col min="14" max="14" width="29.42578125" style="748" customWidth="1"/>
    <col min="15" max="16384" width="9.140625" style="734"/>
  </cols>
  <sheetData>
    <row r="1" spans="1:24" ht="24" customHeight="1" thickBot="1" x14ac:dyDescent="0.25">
      <c r="A1" s="731" t="s">
        <v>1855</v>
      </c>
      <c r="B1" s="732"/>
      <c r="C1" s="732"/>
      <c r="D1" s="732"/>
      <c r="E1" s="732"/>
      <c r="F1" s="732"/>
      <c r="G1" s="733"/>
      <c r="N1" s="735"/>
      <c r="O1" s="735"/>
      <c r="P1" s="735"/>
      <c r="Q1" s="735"/>
      <c r="R1" s="735"/>
      <c r="S1" s="735"/>
      <c r="T1" s="735"/>
      <c r="U1" s="735"/>
      <c r="V1" s="735"/>
      <c r="W1" s="735"/>
      <c r="X1" s="735"/>
    </row>
    <row r="2" spans="1:24" s="740" customFormat="1" ht="45.75" thickBot="1" x14ac:dyDescent="0.25">
      <c r="A2" s="736" t="s">
        <v>1856</v>
      </c>
      <c r="B2" s="737" t="s">
        <v>1857</v>
      </c>
      <c r="C2" s="737" t="s">
        <v>1858</v>
      </c>
      <c r="D2" s="738" t="s">
        <v>139</v>
      </c>
      <c r="E2" s="738" t="s">
        <v>1205</v>
      </c>
      <c r="F2" s="738" t="s">
        <v>1859</v>
      </c>
      <c r="G2" s="739" t="s">
        <v>1860</v>
      </c>
      <c r="N2" s="741"/>
    </row>
    <row r="3" spans="1:24" ht="30" x14ac:dyDescent="0.2">
      <c r="A3" s="742">
        <v>1</v>
      </c>
      <c r="B3" s="743" t="s">
        <v>1861</v>
      </c>
      <c r="C3" s="744" t="s">
        <v>1862</v>
      </c>
      <c r="D3" s="745" t="s">
        <v>1133</v>
      </c>
      <c r="E3" s="746">
        <v>1</v>
      </c>
      <c r="F3" s="746">
        <v>0</v>
      </c>
      <c r="G3" s="747">
        <f t="shared" ref="G3:G13" si="0">F3*E3</f>
        <v>0</v>
      </c>
    </row>
    <row r="4" spans="1:24" ht="30" x14ac:dyDescent="0.2">
      <c r="A4" s="742">
        <v>2</v>
      </c>
      <c r="B4" s="743" t="s">
        <v>1861</v>
      </c>
      <c r="C4" s="744" t="s">
        <v>1863</v>
      </c>
      <c r="D4" s="745" t="s">
        <v>1133</v>
      </c>
      <c r="E4" s="746">
        <v>4</v>
      </c>
      <c r="F4" s="746">
        <v>0</v>
      </c>
      <c r="G4" s="747">
        <f t="shared" si="0"/>
        <v>0</v>
      </c>
    </row>
    <row r="5" spans="1:24" ht="30" x14ac:dyDescent="0.2">
      <c r="A5" s="742">
        <v>3</v>
      </c>
      <c r="B5" s="749" t="s">
        <v>1864</v>
      </c>
      <c r="C5" s="749" t="s">
        <v>1865</v>
      </c>
      <c r="D5" s="750" t="s">
        <v>1133</v>
      </c>
      <c r="E5" s="751">
        <v>4</v>
      </c>
      <c r="F5" s="751">
        <v>0</v>
      </c>
      <c r="G5" s="752">
        <f t="shared" si="0"/>
        <v>0</v>
      </c>
    </row>
    <row r="6" spans="1:24" ht="30" x14ac:dyDescent="0.2">
      <c r="A6" s="742">
        <v>4</v>
      </c>
      <c r="B6" s="749" t="s">
        <v>1866</v>
      </c>
      <c r="C6" s="749" t="s">
        <v>1867</v>
      </c>
      <c r="D6" s="750" t="s">
        <v>288</v>
      </c>
      <c r="E6" s="751">
        <v>44.4</v>
      </c>
      <c r="F6" s="751">
        <v>0</v>
      </c>
      <c r="G6" s="752">
        <f t="shared" si="0"/>
        <v>0</v>
      </c>
    </row>
    <row r="7" spans="1:24" ht="30" x14ac:dyDescent="0.2">
      <c r="A7" s="742">
        <v>5</v>
      </c>
      <c r="B7" s="749" t="s">
        <v>1866</v>
      </c>
      <c r="C7" s="749" t="s">
        <v>1867</v>
      </c>
      <c r="D7" s="750" t="s">
        <v>288</v>
      </c>
      <c r="E7" s="751">
        <v>16</v>
      </c>
      <c r="F7" s="751">
        <v>0</v>
      </c>
      <c r="G7" s="752">
        <f t="shared" si="0"/>
        <v>0</v>
      </c>
    </row>
    <row r="8" spans="1:24" ht="45" x14ac:dyDescent="0.2">
      <c r="A8" s="742">
        <v>6</v>
      </c>
      <c r="B8" s="753" t="s">
        <v>1868</v>
      </c>
      <c r="C8" s="753" t="s">
        <v>1869</v>
      </c>
      <c r="D8" s="754" t="s">
        <v>1133</v>
      </c>
      <c r="E8" s="755">
        <v>6</v>
      </c>
      <c r="F8" s="755">
        <v>0</v>
      </c>
      <c r="G8" s="756">
        <f t="shared" si="0"/>
        <v>0</v>
      </c>
    </row>
    <row r="9" spans="1:24" ht="45" x14ac:dyDescent="0.2">
      <c r="A9" s="742">
        <v>7</v>
      </c>
      <c r="B9" s="753" t="s">
        <v>1870</v>
      </c>
      <c r="C9" s="753" t="s">
        <v>1871</v>
      </c>
      <c r="D9" s="754" t="s">
        <v>1133</v>
      </c>
      <c r="E9" s="755">
        <v>4</v>
      </c>
      <c r="F9" s="755">
        <v>0</v>
      </c>
      <c r="G9" s="756">
        <f t="shared" si="0"/>
        <v>0</v>
      </c>
    </row>
    <row r="10" spans="1:24" ht="45" x14ac:dyDescent="0.2">
      <c r="A10" s="742">
        <v>8</v>
      </c>
      <c r="B10" s="753" t="s">
        <v>1872</v>
      </c>
      <c r="C10" s="753" t="s">
        <v>1873</v>
      </c>
      <c r="D10" s="754" t="s">
        <v>1133</v>
      </c>
      <c r="E10" s="755">
        <v>24</v>
      </c>
      <c r="F10" s="755">
        <v>0</v>
      </c>
      <c r="G10" s="756">
        <f t="shared" si="0"/>
        <v>0</v>
      </c>
    </row>
    <row r="11" spans="1:24" ht="30" x14ac:dyDescent="0.2">
      <c r="A11" s="742">
        <v>9</v>
      </c>
      <c r="B11" s="753" t="s">
        <v>1874</v>
      </c>
      <c r="C11" s="753" t="s">
        <v>1875</v>
      </c>
      <c r="D11" s="754" t="s">
        <v>1133</v>
      </c>
      <c r="E11" s="755">
        <v>2</v>
      </c>
      <c r="F11" s="755">
        <v>0</v>
      </c>
      <c r="G11" s="756">
        <f t="shared" si="0"/>
        <v>0</v>
      </c>
    </row>
    <row r="12" spans="1:24" ht="45" x14ac:dyDescent="0.2">
      <c r="A12" s="742">
        <v>10</v>
      </c>
      <c r="B12" s="753" t="s">
        <v>1876</v>
      </c>
      <c r="C12" s="753" t="s">
        <v>1867</v>
      </c>
      <c r="D12" s="754" t="s">
        <v>1133</v>
      </c>
      <c r="E12" s="755">
        <v>4</v>
      </c>
      <c r="F12" s="755">
        <v>0</v>
      </c>
      <c r="G12" s="756">
        <f t="shared" si="0"/>
        <v>0</v>
      </c>
    </row>
    <row r="13" spans="1:24" ht="45.75" thickBot="1" x14ac:dyDescent="0.25">
      <c r="A13" s="742">
        <v>11</v>
      </c>
      <c r="B13" s="757" t="s">
        <v>1877</v>
      </c>
      <c r="C13" s="757" t="s">
        <v>1867</v>
      </c>
      <c r="D13" s="758" t="s">
        <v>1133</v>
      </c>
      <c r="E13" s="759">
        <v>1</v>
      </c>
      <c r="F13" s="759">
        <v>0</v>
      </c>
      <c r="G13" s="760">
        <f t="shared" si="0"/>
        <v>0</v>
      </c>
    </row>
    <row r="14" spans="1:24" x14ac:dyDescent="0.2">
      <c r="A14" s="761" t="s">
        <v>1878</v>
      </c>
      <c r="B14" s="761"/>
      <c r="G14" s="762">
        <f>SUM(G3:G13)</f>
        <v>0</v>
      </c>
    </row>
  </sheetData>
  <mergeCells count="3">
    <mergeCell ref="A1:G1"/>
    <mergeCell ref="N1:X1"/>
    <mergeCell ref="A14:B1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91"/>
  <sheetViews>
    <sheetView showGridLines="0" topLeftCell="B53" zoomScaleNormal="100" zoomScaleSheetLayoutView="75" workbookViewId="0">
      <selection activeCell="D11" sqref="D11:G11"/>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38</v>
      </c>
      <c r="B1" s="388" t="s">
        <v>4</v>
      </c>
      <c r="C1" s="389"/>
      <c r="D1" s="389"/>
      <c r="E1" s="389"/>
      <c r="F1" s="389"/>
      <c r="G1" s="389"/>
      <c r="H1" s="389"/>
      <c r="I1" s="389"/>
      <c r="J1" s="390"/>
    </row>
    <row r="2" spans="1:15" ht="36" customHeight="1" x14ac:dyDescent="0.2">
      <c r="A2" s="2"/>
      <c r="B2" s="77" t="s">
        <v>24</v>
      </c>
      <c r="C2" s="78"/>
      <c r="D2" s="79"/>
      <c r="E2" s="397" t="s">
        <v>48</v>
      </c>
      <c r="F2" s="398"/>
      <c r="G2" s="398"/>
      <c r="H2" s="398"/>
      <c r="I2" s="398"/>
      <c r="J2" s="399"/>
      <c r="O2" s="1"/>
    </row>
    <row r="3" spans="1:15" ht="27" customHeight="1" x14ac:dyDescent="0.2">
      <c r="A3" s="2"/>
      <c r="B3" s="80" t="s">
        <v>45</v>
      </c>
      <c r="C3" s="78"/>
      <c r="D3" s="81"/>
      <c r="E3" s="400" t="s">
        <v>44</v>
      </c>
      <c r="F3" s="401"/>
      <c r="G3" s="401"/>
      <c r="H3" s="401"/>
      <c r="I3" s="401"/>
      <c r="J3" s="402"/>
    </row>
    <row r="4" spans="1:15" ht="23.25" customHeight="1" x14ac:dyDescent="0.2">
      <c r="A4" s="76">
        <v>4458</v>
      </c>
      <c r="B4" s="82" t="s">
        <v>46</v>
      </c>
      <c r="C4" s="83"/>
      <c r="D4" s="84"/>
      <c r="E4" s="410" t="s">
        <v>44</v>
      </c>
      <c r="F4" s="411"/>
      <c r="G4" s="411"/>
      <c r="H4" s="411"/>
      <c r="I4" s="411"/>
      <c r="J4" s="412"/>
    </row>
    <row r="5" spans="1:15" ht="24" customHeight="1" x14ac:dyDescent="0.2">
      <c r="A5" s="2"/>
      <c r="B5" s="31" t="s">
        <v>23</v>
      </c>
      <c r="D5" s="415"/>
      <c r="E5" s="416"/>
      <c r="F5" s="416"/>
      <c r="G5" s="416"/>
      <c r="H5" s="18" t="s">
        <v>42</v>
      </c>
      <c r="I5" s="22"/>
      <c r="J5" s="8"/>
    </row>
    <row r="6" spans="1:15" ht="15.75" customHeight="1" x14ac:dyDescent="0.2">
      <c r="A6" s="2"/>
      <c r="B6" s="28"/>
      <c r="C6" s="55"/>
      <c r="D6" s="417"/>
      <c r="E6" s="418"/>
      <c r="F6" s="418"/>
      <c r="G6" s="418"/>
      <c r="H6" s="18" t="s">
        <v>36</v>
      </c>
      <c r="I6" s="22"/>
      <c r="J6" s="8"/>
    </row>
    <row r="7" spans="1:15" ht="15.75" customHeight="1" x14ac:dyDescent="0.2">
      <c r="A7" s="2"/>
      <c r="B7" s="29"/>
      <c r="C7" s="56"/>
      <c r="D7" s="53"/>
      <c r="E7" s="419"/>
      <c r="F7" s="420"/>
      <c r="G7" s="420"/>
      <c r="H7" s="24"/>
      <c r="I7" s="23"/>
      <c r="J7" s="34"/>
    </row>
    <row r="8" spans="1:15" ht="24" hidden="1" customHeight="1" x14ac:dyDescent="0.2">
      <c r="A8" s="2"/>
      <c r="B8" s="31" t="s">
        <v>21</v>
      </c>
      <c r="D8" s="51"/>
      <c r="H8" s="18" t="s">
        <v>42</v>
      </c>
      <c r="I8" s="22"/>
      <c r="J8" s="8"/>
    </row>
    <row r="9" spans="1:15" ht="15.75" hidden="1" customHeight="1" x14ac:dyDescent="0.2">
      <c r="A9" s="2"/>
      <c r="B9" s="2"/>
      <c r="D9" s="51"/>
      <c r="H9" s="18" t="s">
        <v>36</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20</v>
      </c>
      <c r="D11" s="404"/>
      <c r="E11" s="404"/>
      <c r="F11" s="404"/>
      <c r="G11" s="404"/>
      <c r="H11" s="18" t="s">
        <v>42</v>
      </c>
      <c r="I11" s="85"/>
      <c r="J11" s="8"/>
    </row>
    <row r="12" spans="1:15" ht="15.75" customHeight="1" x14ac:dyDescent="0.2">
      <c r="A12" s="2"/>
      <c r="B12" s="28"/>
      <c r="C12" s="55"/>
      <c r="D12" s="409"/>
      <c r="E12" s="409"/>
      <c r="F12" s="409"/>
      <c r="G12" s="409"/>
      <c r="H12" s="18" t="s">
        <v>36</v>
      </c>
      <c r="I12" s="85"/>
      <c r="J12" s="8"/>
    </row>
    <row r="13" spans="1:15" ht="15.75" customHeight="1" x14ac:dyDescent="0.2">
      <c r="A13" s="2"/>
      <c r="B13" s="29"/>
      <c r="C13" s="56"/>
      <c r="D13" s="86"/>
      <c r="E13" s="413"/>
      <c r="F13" s="414"/>
      <c r="G13" s="414"/>
      <c r="H13" s="19"/>
      <c r="I13" s="23"/>
      <c r="J13" s="34"/>
    </row>
    <row r="14" spans="1:15" ht="24" customHeight="1" x14ac:dyDescent="0.2">
      <c r="A14" s="2"/>
      <c r="B14" s="43" t="s">
        <v>22</v>
      </c>
      <c r="C14" s="58"/>
      <c r="D14" s="59"/>
      <c r="E14" s="60"/>
      <c r="F14" s="44"/>
      <c r="G14" s="44"/>
      <c r="H14" s="45"/>
      <c r="I14" s="44"/>
      <c r="J14" s="46"/>
    </row>
    <row r="15" spans="1:15" ht="32.25" customHeight="1" x14ac:dyDescent="0.2">
      <c r="A15" s="2"/>
      <c r="B15" s="35" t="s">
        <v>34</v>
      </c>
      <c r="C15" s="61"/>
      <c r="D15" s="54"/>
      <c r="E15" s="403"/>
      <c r="F15" s="403"/>
      <c r="G15" s="405"/>
      <c r="H15" s="405"/>
      <c r="I15" s="405" t="s">
        <v>31</v>
      </c>
      <c r="J15" s="406"/>
    </row>
    <row r="16" spans="1:15" ht="23.25" customHeight="1" x14ac:dyDescent="0.2">
      <c r="A16" s="139" t="s">
        <v>26</v>
      </c>
      <c r="B16" s="38" t="s">
        <v>26</v>
      </c>
      <c r="C16" s="62"/>
      <c r="D16" s="63"/>
      <c r="E16" s="394"/>
      <c r="F16" s="395"/>
      <c r="G16" s="394"/>
      <c r="H16" s="395"/>
      <c r="I16" s="394">
        <f>SUMIF(F52:F87,A16,I52:I87)+SUMIF(F52:F87,"PSU",I52:I87)</f>
        <v>0</v>
      </c>
      <c r="J16" s="396"/>
    </row>
    <row r="17" spans="1:10" ht="23.25" customHeight="1" x14ac:dyDescent="0.2">
      <c r="A17" s="139" t="s">
        <v>27</v>
      </c>
      <c r="B17" s="38" t="s">
        <v>27</v>
      </c>
      <c r="C17" s="62"/>
      <c r="D17" s="63"/>
      <c r="E17" s="394"/>
      <c r="F17" s="395"/>
      <c r="G17" s="394"/>
      <c r="H17" s="395"/>
      <c r="I17" s="394">
        <f>SUMIF(F52:F87,A17,I52:I87)</f>
        <v>0</v>
      </c>
      <c r="J17" s="396"/>
    </row>
    <row r="18" spans="1:10" ht="23.25" customHeight="1" x14ac:dyDescent="0.2">
      <c r="A18" s="139" t="s">
        <v>28</v>
      </c>
      <c r="B18" s="38" t="s">
        <v>28</v>
      </c>
      <c r="C18" s="62"/>
      <c r="D18" s="63"/>
      <c r="E18" s="394"/>
      <c r="F18" s="395"/>
      <c r="G18" s="394"/>
      <c r="H18" s="395"/>
      <c r="I18" s="394">
        <f>SUMIF(F52:F87,A18,I52:I87)</f>
        <v>0</v>
      </c>
      <c r="J18" s="396"/>
    </row>
    <row r="19" spans="1:10" ht="23.25" customHeight="1" x14ac:dyDescent="0.2">
      <c r="A19" s="139" t="s">
        <v>131</v>
      </c>
      <c r="B19" s="38" t="s">
        <v>29</v>
      </c>
      <c r="C19" s="62"/>
      <c r="D19" s="63"/>
      <c r="E19" s="394"/>
      <c r="F19" s="395"/>
      <c r="G19" s="394"/>
      <c r="H19" s="395"/>
      <c r="I19" s="394">
        <f>SUMIF(F52:F87,A19,I52:I87)</f>
        <v>0</v>
      </c>
      <c r="J19" s="396"/>
    </row>
    <row r="20" spans="1:10" ht="23.25" customHeight="1" x14ac:dyDescent="0.2">
      <c r="A20" s="139" t="s">
        <v>130</v>
      </c>
      <c r="B20" s="38" t="s">
        <v>30</v>
      </c>
      <c r="C20" s="62"/>
      <c r="D20" s="63"/>
      <c r="E20" s="394"/>
      <c r="F20" s="395"/>
      <c r="G20" s="394"/>
      <c r="H20" s="395"/>
      <c r="I20" s="394">
        <f>SUMIF(F52:F87,A20,I52:I87)</f>
        <v>0</v>
      </c>
      <c r="J20" s="396"/>
    </row>
    <row r="21" spans="1:10" ht="23.25" customHeight="1" x14ac:dyDescent="0.2">
      <c r="A21" s="2"/>
      <c r="B21" s="48" t="s">
        <v>31</v>
      </c>
      <c r="C21" s="64"/>
      <c r="D21" s="65"/>
      <c r="E21" s="407"/>
      <c r="F21" s="408"/>
      <c r="G21" s="407"/>
      <c r="H21" s="408"/>
      <c r="I21" s="407">
        <f>SUM(I16:J20)</f>
        <v>0</v>
      </c>
      <c r="J21" s="426"/>
    </row>
    <row r="22" spans="1:10" ht="33" customHeight="1" x14ac:dyDescent="0.2">
      <c r="A22" s="2"/>
      <c r="B22" s="42" t="s">
        <v>35</v>
      </c>
      <c r="C22" s="62"/>
      <c r="D22" s="63"/>
      <c r="E22" s="66"/>
      <c r="F22" s="39"/>
      <c r="G22" s="33"/>
      <c r="H22" s="33"/>
      <c r="I22" s="33"/>
      <c r="J22" s="40"/>
    </row>
    <row r="23" spans="1:10" ht="23.25" customHeight="1" x14ac:dyDescent="0.2">
      <c r="A23" s="2">
        <f>ZakladDPHSni*SazbaDPH1/100</f>
        <v>0</v>
      </c>
      <c r="B23" s="38" t="s">
        <v>13</v>
      </c>
      <c r="C23" s="62"/>
      <c r="D23" s="63"/>
      <c r="E23" s="67">
        <v>12</v>
      </c>
      <c r="F23" s="39" t="s">
        <v>0</v>
      </c>
      <c r="G23" s="424">
        <f>ZakladDPHSniVypocet</f>
        <v>0</v>
      </c>
      <c r="H23" s="425"/>
      <c r="I23" s="425"/>
      <c r="J23" s="40" t="str">
        <f t="shared" ref="J23:J28" si="0">Mena</f>
        <v>CZK</v>
      </c>
    </row>
    <row r="24" spans="1:10" ht="23.25" customHeight="1" x14ac:dyDescent="0.2">
      <c r="A24" s="2">
        <f>(A23-INT(A23))*100</f>
        <v>0</v>
      </c>
      <c r="B24" s="38" t="s">
        <v>14</v>
      </c>
      <c r="C24" s="62"/>
      <c r="D24" s="63"/>
      <c r="E24" s="67">
        <f>SazbaDPH1</f>
        <v>12</v>
      </c>
      <c r="F24" s="39" t="s">
        <v>0</v>
      </c>
      <c r="G24" s="422">
        <f>A23</f>
        <v>0</v>
      </c>
      <c r="H24" s="423"/>
      <c r="I24" s="423"/>
      <c r="J24" s="40" t="str">
        <f t="shared" si="0"/>
        <v>CZK</v>
      </c>
    </row>
    <row r="25" spans="1:10" ht="23.25" customHeight="1" x14ac:dyDescent="0.2">
      <c r="A25" s="2">
        <f>ZakladDPHZakl*SazbaDPH2/100</f>
        <v>0</v>
      </c>
      <c r="B25" s="38" t="s">
        <v>15</v>
      </c>
      <c r="C25" s="62"/>
      <c r="D25" s="63"/>
      <c r="E25" s="67">
        <v>21</v>
      </c>
      <c r="F25" s="39" t="s">
        <v>0</v>
      </c>
      <c r="G25" s="424">
        <f>ZakladDPHZaklVypocet</f>
        <v>0</v>
      </c>
      <c r="H25" s="425"/>
      <c r="I25" s="425"/>
      <c r="J25" s="40" t="str">
        <f t="shared" si="0"/>
        <v>CZK</v>
      </c>
    </row>
    <row r="26" spans="1:10" ht="23.25" customHeight="1" x14ac:dyDescent="0.2">
      <c r="A26" s="2">
        <f>(A25-INT(A25))*100</f>
        <v>0</v>
      </c>
      <c r="B26" s="32" t="s">
        <v>16</v>
      </c>
      <c r="C26" s="68"/>
      <c r="D26" s="54"/>
      <c r="E26" s="69">
        <f>SazbaDPH2</f>
        <v>21</v>
      </c>
      <c r="F26" s="30" t="s">
        <v>0</v>
      </c>
      <c r="G26" s="391">
        <f>A25</f>
        <v>0</v>
      </c>
      <c r="H26" s="392"/>
      <c r="I26" s="392"/>
      <c r="J26" s="37" t="str">
        <f t="shared" si="0"/>
        <v>CZK</v>
      </c>
    </row>
    <row r="27" spans="1:10" ht="23.25" customHeight="1" thickBot="1" x14ac:dyDescent="0.25">
      <c r="A27" s="2">
        <f>ZakladDPHSni+DPHSni+ZakladDPHZakl+DPHZakl</f>
        <v>0</v>
      </c>
      <c r="B27" s="31" t="s">
        <v>5</v>
      </c>
      <c r="C27" s="70"/>
      <c r="D27" s="71"/>
      <c r="E27" s="70"/>
      <c r="F27" s="16"/>
      <c r="G27" s="393">
        <f>CenaCelkem-(ZakladDPHSni+DPHSni+ZakladDPHZakl+DPHZakl)</f>
        <v>0</v>
      </c>
      <c r="H27" s="393"/>
      <c r="I27" s="393"/>
      <c r="J27" s="41" t="str">
        <f t="shared" si="0"/>
        <v>CZK</v>
      </c>
    </row>
    <row r="28" spans="1:10" ht="27.75" hidden="1" customHeight="1" thickBot="1" x14ac:dyDescent="0.25">
      <c r="A28" s="2"/>
      <c r="B28" s="112" t="s">
        <v>25</v>
      </c>
      <c r="C28" s="113"/>
      <c r="D28" s="113"/>
      <c r="E28" s="114"/>
      <c r="F28" s="115"/>
      <c r="G28" s="428">
        <f>ZakladDPHSniVypocet+ZakladDPHZaklVypocet</f>
        <v>0</v>
      </c>
      <c r="H28" s="428"/>
      <c r="I28" s="428"/>
      <c r="J28" s="116" t="str">
        <f t="shared" si="0"/>
        <v>CZK</v>
      </c>
    </row>
    <row r="29" spans="1:10" ht="27.75" customHeight="1" thickBot="1" x14ac:dyDescent="0.25">
      <c r="A29" s="2">
        <f>(A27-INT(A27))*100</f>
        <v>0</v>
      </c>
      <c r="B29" s="112" t="s">
        <v>37</v>
      </c>
      <c r="C29" s="117"/>
      <c r="D29" s="117"/>
      <c r="E29" s="117"/>
      <c r="F29" s="118"/>
      <c r="G29" s="427">
        <f>A27</f>
        <v>0</v>
      </c>
      <c r="H29" s="427"/>
      <c r="I29" s="427"/>
      <c r="J29" s="119" t="s">
        <v>51</v>
      </c>
    </row>
    <row r="30" spans="1:10" ht="12.75" customHeight="1" x14ac:dyDescent="0.2">
      <c r="A30" s="2"/>
      <c r="B30" s="2"/>
      <c r="J30" s="9"/>
    </row>
    <row r="31" spans="1:10" ht="30" customHeight="1" x14ac:dyDescent="0.2">
      <c r="A31" s="2"/>
      <c r="B31" s="2"/>
      <c r="J31" s="9"/>
    </row>
    <row r="32" spans="1:10" ht="18.75" customHeight="1" x14ac:dyDescent="0.2">
      <c r="A32" s="2"/>
      <c r="B32" s="17"/>
      <c r="C32" s="72" t="s">
        <v>12</v>
      </c>
      <c r="D32" s="73"/>
      <c r="E32" s="73"/>
      <c r="F32" s="15" t="s">
        <v>11</v>
      </c>
      <c r="G32" s="26"/>
      <c r="H32" s="27"/>
      <c r="I32" s="26"/>
      <c r="J32" s="9"/>
    </row>
    <row r="33" spans="1:10" ht="47.25" customHeight="1" x14ac:dyDescent="0.2">
      <c r="A33" s="2"/>
      <c r="B33" s="2"/>
      <c r="J33" s="9"/>
    </row>
    <row r="34" spans="1:10" s="21" customFormat="1" ht="18.75" customHeight="1" x14ac:dyDescent="0.2">
      <c r="A34" s="20"/>
      <c r="B34" s="20"/>
      <c r="C34" s="74"/>
      <c r="D34" s="429"/>
      <c r="E34" s="430"/>
      <c r="G34" s="431"/>
      <c r="H34" s="432"/>
      <c r="I34" s="432"/>
      <c r="J34" s="25"/>
    </row>
    <row r="35" spans="1:10" ht="12.75" customHeight="1" x14ac:dyDescent="0.2">
      <c r="A35" s="2"/>
      <c r="B35" s="2"/>
      <c r="D35" s="421" t="s">
        <v>2</v>
      </c>
      <c r="E35" s="421"/>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89" t="s">
        <v>17</v>
      </c>
      <c r="C37" s="90"/>
      <c r="D37" s="90"/>
      <c r="E37" s="90"/>
      <c r="F37" s="91"/>
      <c r="G37" s="91"/>
      <c r="H37" s="91"/>
      <c r="I37" s="91"/>
      <c r="J37" s="92"/>
    </row>
    <row r="38" spans="1:10" ht="25.5" hidden="1" customHeight="1" x14ac:dyDescent="0.2">
      <c r="A38" s="88" t="s">
        <v>39</v>
      </c>
      <c r="B38" s="93" t="s">
        <v>18</v>
      </c>
      <c r="C38" s="94" t="s">
        <v>6</v>
      </c>
      <c r="D38" s="94"/>
      <c r="E38" s="94"/>
      <c r="F38" s="95" t="str">
        <f>B23</f>
        <v>Základ pro sníženou DPH</v>
      </c>
      <c r="G38" s="95" t="str">
        <f>B25</f>
        <v>Základ pro základní DPH</v>
      </c>
      <c r="H38" s="96" t="s">
        <v>19</v>
      </c>
      <c r="I38" s="96" t="s">
        <v>1</v>
      </c>
      <c r="J38" s="97" t="s">
        <v>0</v>
      </c>
    </row>
    <row r="39" spans="1:10" ht="25.5" hidden="1" customHeight="1" x14ac:dyDescent="0.2">
      <c r="A39" s="88">
        <v>1</v>
      </c>
      <c r="B39" s="98" t="s">
        <v>49</v>
      </c>
      <c r="C39" s="433"/>
      <c r="D39" s="433"/>
      <c r="E39" s="433"/>
      <c r="F39" s="99">
        <f>'01 01 Pol'!AE693</f>
        <v>0</v>
      </c>
      <c r="G39" s="100">
        <f>'01 01 Pol'!AF693</f>
        <v>0</v>
      </c>
      <c r="H39" s="101">
        <f>(F39*SazbaDPH1/100)+(G39*SazbaDPH2/100)</f>
        <v>0</v>
      </c>
      <c r="I39" s="101">
        <f>F39+G39+H39</f>
        <v>0</v>
      </c>
      <c r="J39" s="102" t="str">
        <f>IF(CenaCelkemVypocet=0,"",I39/CenaCelkemVypocet*100)</f>
        <v/>
      </c>
    </row>
    <row r="40" spans="1:10" ht="25.5" hidden="1" customHeight="1" x14ac:dyDescent="0.2">
      <c r="A40" s="88">
        <v>2</v>
      </c>
      <c r="B40" s="103" t="s">
        <v>43</v>
      </c>
      <c r="C40" s="434" t="s">
        <v>44</v>
      </c>
      <c r="D40" s="434"/>
      <c r="E40" s="434"/>
      <c r="F40" s="104">
        <f>'01 01 Pol'!AE693</f>
        <v>0</v>
      </c>
      <c r="G40" s="105">
        <f>'01 01 Pol'!AF693</f>
        <v>0</v>
      </c>
      <c r="H40" s="105">
        <f>(F40*SazbaDPH1/100)+(G40*SazbaDPH2/100)</f>
        <v>0</v>
      </c>
      <c r="I40" s="105">
        <f>F40+G40+H40</f>
        <v>0</v>
      </c>
      <c r="J40" s="106" t="str">
        <f>IF(CenaCelkemVypocet=0,"",I40/CenaCelkemVypocet*100)</f>
        <v/>
      </c>
    </row>
    <row r="41" spans="1:10" ht="25.5" hidden="1" customHeight="1" x14ac:dyDescent="0.2">
      <c r="A41" s="88">
        <v>3</v>
      </c>
      <c r="B41" s="107" t="s">
        <v>43</v>
      </c>
      <c r="C41" s="433" t="s">
        <v>44</v>
      </c>
      <c r="D41" s="433"/>
      <c r="E41" s="433"/>
      <c r="F41" s="108">
        <f>'01 01 Pol'!AE693</f>
        <v>0</v>
      </c>
      <c r="G41" s="101">
        <f>'01 01 Pol'!AF693</f>
        <v>0</v>
      </c>
      <c r="H41" s="101">
        <f>(F41*SazbaDPH1/100)+(G41*SazbaDPH2/100)</f>
        <v>0</v>
      </c>
      <c r="I41" s="101">
        <f>F41+G41+H41</f>
        <v>0</v>
      </c>
      <c r="J41" s="102" t="str">
        <f>IF(CenaCelkemVypocet=0,"",I41/CenaCelkemVypocet*100)</f>
        <v/>
      </c>
    </row>
    <row r="42" spans="1:10" ht="25.5" hidden="1" customHeight="1" x14ac:dyDescent="0.2">
      <c r="A42" s="88"/>
      <c r="B42" s="435" t="s">
        <v>50</v>
      </c>
      <c r="C42" s="436"/>
      <c r="D42" s="436"/>
      <c r="E42" s="437"/>
      <c r="F42" s="109">
        <f>SUMIF(A39:A41,"=1",F39:F41)</f>
        <v>0</v>
      </c>
      <c r="G42" s="110">
        <f>SUMIF(A39:A41,"=1",G39:G41)</f>
        <v>0</v>
      </c>
      <c r="H42" s="110">
        <f>SUMIF(A39:A41,"=1",H39:H41)</f>
        <v>0</v>
      </c>
      <c r="I42" s="110">
        <f>SUMIF(A39:A41,"=1",I39:I41)</f>
        <v>0</v>
      </c>
      <c r="J42" s="111">
        <f>SUMIF(A39:A41,"=1",J39:J41)</f>
        <v>0</v>
      </c>
    </row>
    <row r="44" spans="1:10" x14ac:dyDescent="0.2">
      <c r="A44" t="s">
        <v>52</v>
      </c>
      <c r="B44" t="s">
        <v>53</v>
      </c>
    </row>
    <row r="45" spans="1:10" x14ac:dyDescent="0.2">
      <c r="A45" t="s">
        <v>54</v>
      </c>
      <c r="B45" t="s">
        <v>55</v>
      </c>
    </row>
    <row r="46" spans="1:10" x14ac:dyDescent="0.2">
      <c r="A46" t="s">
        <v>56</v>
      </c>
      <c r="B46" t="s">
        <v>57</v>
      </c>
    </row>
    <row r="49" spans="1:10" ht="15.75" x14ac:dyDescent="0.25">
      <c r="B49" s="120" t="s">
        <v>58</v>
      </c>
    </row>
    <row r="51" spans="1:10" ht="25.5" customHeight="1" x14ac:dyDescent="0.2">
      <c r="A51" s="122"/>
      <c r="B51" s="125" t="s">
        <v>18</v>
      </c>
      <c r="C51" s="125" t="s">
        <v>6</v>
      </c>
      <c r="D51" s="126"/>
      <c r="E51" s="126"/>
      <c r="F51" s="127" t="s">
        <v>59</v>
      </c>
      <c r="G51" s="127"/>
      <c r="H51" s="127"/>
      <c r="I51" s="127" t="s">
        <v>31</v>
      </c>
      <c r="J51" s="127" t="s">
        <v>0</v>
      </c>
    </row>
    <row r="52" spans="1:10" ht="36.75" customHeight="1" x14ac:dyDescent="0.2">
      <c r="A52" s="123"/>
      <c r="B52" s="128" t="s">
        <v>60</v>
      </c>
      <c r="C52" s="438" t="s">
        <v>61</v>
      </c>
      <c r="D52" s="439"/>
      <c r="E52" s="439"/>
      <c r="F52" s="135" t="s">
        <v>26</v>
      </c>
      <c r="G52" s="136"/>
      <c r="H52" s="136"/>
      <c r="I52" s="136">
        <f>'01 01 Pol'!G8</f>
        <v>0</v>
      </c>
      <c r="J52" s="132" t="str">
        <f>IF(I88=0,"",I52/I88*100)</f>
        <v/>
      </c>
    </row>
    <row r="53" spans="1:10" ht="36.75" customHeight="1" x14ac:dyDescent="0.2">
      <c r="A53" s="123"/>
      <c r="B53" s="128" t="s">
        <v>62</v>
      </c>
      <c r="C53" s="438" t="s">
        <v>63</v>
      </c>
      <c r="D53" s="439"/>
      <c r="E53" s="439"/>
      <c r="F53" s="135" t="s">
        <v>26</v>
      </c>
      <c r="G53" s="136"/>
      <c r="H53" s="136"/>
      <c r="I53" s="136">
        <f>'01 01 Pol'!G51</f>
        <v>0</v>
      </c>
      <c r="J53" s="132" t="str">
        <f>IF(I88=0,"",I53/I88*100)</f>
        <v/>
      </c>
    </row>
    <row r="54" spans="1:10" ht="36.75" customHeight="1" x14ac:dyDescent="0.2">
      <c r="A54" s="123"/>
      <c r="B54" s="128" t="s">
        <v>64</v>
      </c>
      <c r="C54" s="438" t="s">
        <v>65</v>
      </c>
      <c r="D54" s="439"/>
      <c r="E54" s="439"/>
      <c r="F54" s="135" t="s">
        <v>26</v>
      </c>
      <c r="G54" s="136"/>
      <c r="H54" s="136"/>
      <c r="I54" s="136">
        <f>'01 01 Pol'!G64</f>
        <v>0</v>
      </c>
      <c r="J54" s="132" t="str">
        <f>IF(I88=0,"",I54/I88*100)</f>
        <v/>
      </c>
    </row>
    <row r="55" spans="1:10" ht="36.75" customHeight="1" x14ac:dyDescent="0.2">
      <c r="A55" s="123"/>
      <c r="B55" s="128" t="s">
        <v>66</v>
      </c>
      <c r="C55" s="438" t="s">
        <v>67</v>
      </c>
      <c r="D55" s="439"/>
      <c r="E55" s="439"/>
      <c r="F55" s="135" t="s">
        <v>26</v>
      </c>
      <c r="G55" s="136"/>
      <c r="H55" s="136"/>
      <c r="I55" s="136">
        <f>'01 01 Pol'!G80</f>
        <v>0</v>
      </c>
      <c r="J55" s="132" t="str">
        <f>IF(I88=0,"",I55/I88*100)</f>
        <v/>
      </c>
    </row>
    <row r="56" spans="1:10" ht="36.75" customHeight="1" x14ac:dyDescent="0.2">
      <c r="A56" s="123"/>
      <c r="B56" s="128" t="s">
        <v>68</v>
      </c>
      <c r="C56" s="438" t="s">
        <v>69</v>
      </c>
      <c r="D56" s="439"/>
      <c r="E56" s="439"/>
      <c r="F56" s="135" t="s">
        <v>26</v>
      </c>
      <c r="G56" s="136"/>
      <c r="H56" s="136"/>
      <c r="I56" s="136">
        <f>'01 01 Pol'!G142</f>
        <v>0</v>
      </c>
      <c r="J56" s="132" t="str">
        <f>IF(I88=0,"",I56/I88*100)</f>
        <v/>
      </c>
    </row>
    <row r="57" spans="1:10" ht="36.75" customHeight="1" x14ac:dyDescent="0.2">
      <c r="A57" s="123"/>
      <c r="B57" s="128" t="s">
        <v>70</v>
      </c>
      <c r="C57" s="438" t="s">
        <v>71</v>
      </c>
      <c r="D57" s="439"/>
      <c r="E57" s="439"/>
      <c r="F57" s="135" t="s">
        <v>26</v>
      </c>
      <c r="G57" s="136"/>
      <c r="H57" s="136"/>
      <c r="I57" s="136">
        <f>'01 01 Pol'!G164</f>
        <v>0</v>
      </c>
      <c r="J57" s="132" t="str">
        <f>IF(I88=0,"",I57/I88*100)</f>
        <v/>
      </c>
    </row>
    <row r="58" spans="1:10" ht="36.75" customHeight="1" x14ac:dyDescent="0.2">
      <c r="A58" s="123"/>
      <c r="B58" s="128" t="s">
        <v>72</v>
      </c>
      <c r="C58" s="438" t="s">
        <v>73</v>
      </c>
      <c r="D58" s="439"/>
      <c r="E58" s="439"/>
      <c r="F58" s="135" t="s">
        <v>26</v>
      </c>
      <c r="G58" s="136"/>
      <c r="H58" s="136"/>
      <c r="I58" s="136">
        <f>'01 01 Pol'!G240</f>
        <v>0</v>
      </c>
      <c r="J58" s="132" t="str">
        <f>IF(I88=0,"",I58/I88*100)</f>
        <v/>
      </c>
    </row>
    <row r="59" spans="1:10" ht="36.75" customHeight="1" x14ac:dyDescent="0.2">
      <c r="A59" s="123"/>
      <c r="B59" s="128" t="s">
        <v>74</v>
      </c>
      <c r="C59" s="438" t="s">
        <v>75</v>
      </c>
      <c r="D59" s="439"/>
      <c r="E59" s="439"/>
      <c r="F59" s="135" t="s">
        <v>26</v>
      </c>
      <c r="G59" s="136"/>
      <c r="H59" s="136"/>
      <c r="I59" s="136">
        <f>'01 01 Pol'!G305</f>
        <v>0</v>
      </c>
      <c r="J59" s="132" t="str">
        <f>IF(I88=0,"",I59/I88*100)</f>
        <v/>
      </c>
    </row>
    <row r="60" spans="1:10" ht="36.75" customHeight="1" x14ac:dyDescent="0.2">
      <c r="A60" s="123"/>
      <c r="B60" s="128" t="s">
        <v>76</v>
      </c>
      <c r="C60" s="438" t="s">
        <v>77</v>
      </c>
      <c r="D60" s="439"/>
      <c r="E60" s="439"/>
      <c r="F60" s="135" t="s">
        <v>26</v>
      </c>
      <c r="G60" s="136"/>
      <c r="H60" s="136"/>
      <c r="I60" s="136">
        <f>'01 01 Pol'!G323</f>
        <v>0</v>
      </c>
      <c r="J60" s="132" t="str">
        <f>IF(I88=0,"",I60/I88*100)</f>
        <v/>
      </c>
    </row>
    <row r="61" spans="1:10" ht="36.75" customHeight="1" x14ac:dyDescent="0.2">
      <c r="A61" s="123"/>
      <c r="B61" s="128" t="s">
        <v>78</v>
      </c>
      <c r="C61" s="438" t="s">
        <v>79</v>
      </c>
      <c r="D61" s="439"/>
      <c r="E61" s="439"/>
      <c r="F61" s="135" t="s">
        <v>26</v>
      </c>
      <c r="G61" s="136"/>
      <c r="H61" s="136"/>
      <c r="I61" s="136">
        <f>'01 01 Pol'!G335</f>
        <v>0</v>
      </c>
      <c r="J61" s="132" t="str">
        <f>IF(I88=0,"",I61/I88*100)</f>
        <v/>
      </c>
    </row>
    <row r="62" spans="1:10" ht="36.75" customHeight="1" x14ac:dyDescent="0.2">
      <c r="A62" s="123"/>
      <c r="B62" s="128" t="s">
        <v>80</v>
      </c>
      <c r="C62" s="438" t="s">
        <v>81</v>
      </c>
      <c r="D62" s="439"/>
      <c r="E62" s="439"/>
      <c r="F62" s="135" t="s">
        <v>26</v>
      </c>
      <c r="G62" s="136"/>
      <c r="H62" s="136"/>
      <c r="I62" s="136">
        <f>'01 01 Pol'!G366</f>
        <v>0</v>
      </c>
      <c r="J62" s="132" t="str">
        <f>IF(I88=0,"",I62/I88*100)</f>
        <v/>
      </c>
    </row>
    <row r="63" spans="1:10" ht="36.75" customHeight="1" x14ac:dyDescent="0.2">
      <c r="A63" s="123"/>
      <c r="B63" s="128" t="s">
        <v>82</v>
      </c>
      <c r="C63" s="438" t="s">
        <v>83</v>
      </c>
      <c r="D63" s="439"/>
      <c r="E63" s="439"/>
      <c r="F63" s="135" t="s">
        <v>26</v>
      </c>
      <c r="G63" s="136"/>
      <c r="H63" s="136"/>
      <c r="I63" s="136">
        <f>'01 01 Pol'!G378</f>
        <v>0</v>
      </c>
      <c r="J63" s="132" t="str">
        <f>IF(I88=0,"",I63/I88*100)</f>
        <v/>
      </c>
    </row>
    <row r="64" spans="1:10" ht="36.75" customHeight="1" x14ac:dyDescent="0.2">
      <c r="A64" s="123"/>
      <c r="B64" s="128" t="s">
        <v>84</v>
      </c>
      <c r="C64" s="438" t="s">
        <v>85</v>
      </c>
      <c r="D64" s="439"/>
      <c r="E64" s="439"/>
      <c r="F64" s="135" t="s">
        <v>26</v>
      </c>
      <c r="G64" s="136"/>
      <c r="H64" s="136"/>
      <c r="I64" s="136">
        <f>'01 01 Pol'!G381</f>
        <v>0</v>
      </c>
      <c r="J64" s="132" t="str">
        <f>IF(I88=0,"",I64/I88*100)</f>
        <v/>
      </c>
    </row>
    <row r="65" spans="1:10" ht="36.75" customHeight="1" x14ac:dyDescent="0.2">
      <c r="A65" s="123"/>
      <c r="B65" s="128" t="s">
        <v>86</v>
      </c>
      <c r="C65" s="438" t="s">
        <v>87</v>
      </c>
      <c r="D65" s="439"/>
      <c r="E65" s="439"/>
      <c r="F65" s="135" t="s">
        <v>26</v>
      </c>
      <c r="G65" s="136"/>
      <c r="H65" s="136"/>
      <c r="I65" s="136">
        <f>'01 01 Pol'!G400</f>
        <v>0</v>
      </c>
      <c r="J65" s="132" t="str">
        <f>IF(I88=0,"",I65/I88*100)</f>
        <v/>
      </c>
    </row>
    <row r="66" spans="1:10" ht="36.75" customHeight="1" x14ac:dyDescent="0.2">
      <c r="A66" s="123"/>
      <c r="B66" s="128" t="s">
        <v>88</v>
      </c>
      <c r="C66" s="438" t="s">
        <v>89</v>
      </c>
      <c r="D66" s="439"/>
      <c r="E66" s="439"/>
      <c r="F66" s="135" t="s">
        <v>27</v>
      </c>
      <c r="G66" s="136"/>
      <c r="H66" s="136"/>
      <c r="I66" s="136">
        <f>'01 01 Pol'!G402</f>
        <v>0</v>
      </c>
      <c r="J66" s="132" t="str">
        <f>IF(I88=0,"",I66/I88*100)</f>
        <v/>
      </c>
    </row>
    <row r="67" spans="1:10" ht="36.75" customHeight="1" x14ac:dyDescent="0.2">
      <c r="A67" s="123"/>
      <c r="B67" s="128" t="s">
        <v>90</v>
      </c>
      <c r="C67" s="438" t="s">
        <v>91</v>
      </c>
      <c r="D67" s="439"/>
      <c r="E67" s="439"/>
      <c r="F67" s="135" t="s">
        <v>27</v>
      </c>
      <c r="G67" s="136"/>
      <c r="H67" s="136"/>
      <c r="I67" s="136">
        <f>'01 01 Pol'!G424</f>
        <v>0</v>
      </c>
      <c r="J67" s="132" t="str">
        <f>IF(I88=0,"",I67/I88*100)</f>
        <v/>
      </c>
    </row>
    <row r="68" spans="1:10" ht="36.75" customHeight="1" x14ac:dyDescent="0.2">
      <c r="A68" s="123"/>
      <c r="B68" s="128" t="s">
        <v>92</v>
      </c>
      <c r="C68" s="438" t="s">
        <v>93</v>
      </c>
      <c r="D68" s="439"/>
      <c r="E68" s="439"/>
      <c r="F68" s="135" t="s">
        <v>27</v>
      </c>
      <c r="G68" s="136"/>
      <c r="H68" s="136"/>
      <c r="I68" s="136">
        <f>'01 01 Pol'!G460</f>
        <v>0</v>
      </c>
      <c r="J68" s="132" t="str">
        <f>IF(I88=0,"",I68/I88*100)</f>
        <v/>
      </c>
    </row>
    <row r="69" spans="1:10" ht="36.75" customHeight="1" x14ac:dyDescent="0.2">
      <c r="A69" s="123"/>
      <c r="B69" s="128" t="s">
        <v>94</v>
      </c>
      <c r="C69" s="438" t="s">
        <v>95</v>
      </c>
      <c r="D69" s="439"/>
      <c r="E69" s="439"/>
      <c r="F69" s="135" t="s">
        <v>27</v>
      </c>
      <c r="G69" s="136"/>
      <c r="H69" s="136"/>
      <c r="I69" s="136">
        <f>'01 01 Pol'!G478</f>
        <v>0</v>
      </c>
      <c r="J69" s="132" t="str">
        <f>IF(I88=0,"",I69/I88*100)</f>
        <v/>
      </c>
    </row>
    <row r="70" spans="1:10" ht="36.75" customHeight="1" x14ac:dyDescent="0.2">
      <c r="A70" s="123"/>
      <c r="B70" s="128" t="s">
        <v>96</v>
      </c>
      <c r="C70" s="438" t="s">
        <v>97</v>
      </c>
      <c r="D70" s="439"/>
      <c r="E70" s="439"/>
      <c r="F70" s="135" t="s">
        <v>27</v>
      </c>
      <c r="G70" s="136"/>
      <c r="H70" s="136"/>
      <c r="I70" s="136">
        <f>'01 01 Pol'!G508</f>
        <v>0</v>
      </c>
      <c r="J70" s="132" t="str">
        <f>IF(I88=0,"",I70/I88*100)</f>
        <v/>
      </c>
    </row>
    <row r="71" spans="1:10" ht="36.75" customHeight="1" x14ac:dyDescent="0.2">
      <c r="A71" s="123"/>
      <c r="B71" s="128" t="s">
        <v>98</v>
      </c>
      <c r="C71" s="438" t="s">
        <v>99</v>
      </c>
      <c r="D71" s="439"/>
      <c r="E71" s="439"/>
      <c r="F71" s="135" t="s">
        <v>27</v>
      </c>
      <c r="G71" s="136"/>
      <c r="H71" s="136"/>
      <c r="I71" s="136">
        <f>'01 01 Pol'!G532</f>
        <v>0</v>
      </c>
      <c r="J71" s="132" t="str">
        <f>IF(I88=0,"",I71/I88*100)</f>
        <v/>
      </c>
    </row>
    <row r="72" spans="1:10" ht="36.75" customHeight="1" x14ac:dyDescent="0.2">
      <c r="A72" s="123"/>
      <c r="B72" s="128" t="s">
        <v>100</v>
      </c>
      <c r="C72" s="438" t="s">
        <v>101</v>
      </c>
      <c r="D72" s="439"/>
      <c r="E72" s="439"/>
      <c r="F72" s="135" t="s">
        <v>27</v>
      </c>
      <c r="G72" s="136"/>
      <c r="H72" s="136"/>
      <c r="I72" s="136">
        <f>'01 01 Pol'!G546</f>
        <v>0</v>
      </c>
      <c r="J72" s="132" t="str">
        <f>IF(I88=0,"",I72/I88*100)</f>
        <v/>
      </c>
    </row>
    <row r="73" spans="1:10" ht="36.75" customHeight="1" x14ac:dyDescent="0.2">
      <c r="A73" s="123"/>
      <c r="B73" s="128" t="s">
        <v>102</v>
      </c>
      <c r="C73" s="438" t="s">
        <v>103</v>
      </c>
      <c r="D73" s="439"/>
      <c r="E73" s="439"/>
      <c r="F73" s="135" t="s">
        <v>27</v>
      </c>
      <c r="G73" s="136"/>
      <c r="H73" s="136"/>
      <c r="I73" s="136">
        <f>'01 01 Pol'!G548</f>
        <v>0</v>
      </c>
      <c r="J73" s="132" t="str">
        <f>IF(I88=0,"",I73/I88*100)</f>
        <v/>
      </c>
    </row>
    <row r="74" spans="1:10" ht="36.75" customHeight="1" x14ac:dyDescent="0.2">
      <c r="A74" s="123"/>
      <c r="B74" s="128" t="s">
        <v>104</v>
      </c>
      <c r="C74" s="438" t="s">
        <v>105</v>
      </c>
      <c r="D74" s="439"/>
      <c r="E74" s="439"/>
      <c r="F74" s="135" t="s">
        <v>27</v>
      </c>
      <c r="G74" s="136"/>
      <c r="H74" s="136"/>
      <c r="I74" s="136">
        <f>'01 01 Pol'!G555</f>
        <v>0</v>
      </c>
      <c r="J74" s="132" t="str">
        <f>IF(I88=0,"",I74/I88*100)</f>
        <v/>
      </c>
    </row>
    <row r="75" spans="1:10" ht="36.75" customHeight="1" x14ac:dyDescent="0.2">
      <c r="A75" s="123"/>
      <c r="B75" s="128" t="s">
        <v>106</v>
      </c>
      <c r="C75" s="438" t="s">
        <v>107</v>
      </c>
      <c r="D75" s="439"/>
      <c r="E75" s="439"/>
      <c r="F75" s="135" t="s">
        <v>27</v>
      </c>
      <c r="G75" s="136"/>
      <c r="H75" s="136"/>
      <c r="I75" s="136">
        <f>'01 01 Pol'!G571</f>
        <v>0</v>
      </c>
      <c r="J75" s="132" t="str">
        <f>IF(I88=0,"",I75/I88*100)</f>
        <v/>
      </c>
    </row>
    <row r="76" spans="1:10" ht="36.75" customHeight="1" x14ac:dyDescent="0.2">
      <c r="A76" s="123"/>
      <c r="B76" s="128" t="s">
        <v>108</v>
      </c>
      <c r="C76" s="438" t="s">
        <v>109</v>
      </c>
      <c r="D76" s="439"/>
      <c r="E76" s="439"/>
      <c r="F76" s="135" t="s">
        <v>27</v>
      </c>
      <c r="G76" s="136"/>
      <c r="H76" s="136"/>
      <c r="I76" s="136">
        <f>'01 01 Pol'!G592</f>
        <v>0</v>
      </c>
      <c r="J76" s="132" t="str">
        <f>IF(I88=0,"",I76/I88*100)</f>
        <v/>
      </c>
    </row>
    <row r="77" spans="1:10" ht="36.75" customHeight="1" x14ac:dyDescent="0.2">
      <c r="A77" s="123"/>
      <c r="B77" s="128" t="s">
        <v>110</v>
      </c>
      <c r="C77" s="438" t="s">
        <v>111</v>
      </c>
      <c r="D77" s="439"/>
      <c r="E77" s="439"/>
      <c r="F77" s="135" t="s">
        <v>27</v>
      </c>
      <c r="G77" s="136"/>
      <c r="H77" s="136"/>
      <c r="I77" s="136">
        <f>'01 01 Pol'!G596</f>
        <v>0</v>
      </c>
      <c r="J77" s="132" t="str">
        <f>IF(I88=0,"",I77/I88*100)</f>
        <v/>
      </c>
    </row>
    <row r="78" spans="1:10" ht="36.75" customHeight="1" x14ac:dyDescent="0.2">
      <c r="A78" s="123"/>
      <c r="B78" s="128" t="s">
        <v>112</v>
      </c>
      <c r="C78" s="438" t="s">
        <v>113</v>
      </c>
      <c r="D78" s="439"/>
      <c r="E78" s="439"/>
      <c r="F78" s="135" t="s">
        <v>27</v>
      </c>
      <c r="G78" s="136"/>
      <c r="H78" s="136"/>
      <c r="I78" s="136">
        <f>'01 01 Pol'!G628</f>
        <v>0</v>
      </c>
      <c r="J78" s="132" t="str">
        <f>IF(I88=0,"",I78/I88*100)</f>
        <v/>
      </c>
    </row>
    <row r="79" spans="1:10" ht="36.75" customHeight="1" x14ac:dyDescent="0.2">
      <c r="A79" s="123"/>
      <c r="B79" s="128" t="s">
        <v>114</v>
      </c>
      <c r="C79" s="438" t="s">
        <v>115</v>
      </c>
      <c r="D79" s="439"/>
      <c r="E79" s="439"/>
      <c r="F79" s="135" t="s">
        <v>27</v>
      </c>
      <c r="G79" s="136"/>
      <c r="H79" s="136"/>
      <c r="I79" s="136">
        <f>'01 01 Pol'!G636</f>
        <v>0</v>
      </c>
      <c r="J79" s="132" t="str">
        <f>IF(I88=0,"",I79/I88*100)</f>
        <v/>
      </c>
    </row>
    <row r="80" spans="1:10" ht="36.75" customHeight="1" x14ac:dyDescent="0.2">
      <c r="A80" s="123"/>
      <c r="B80" s="128" t="s">
        <v>116</v>
      </c>
      <c r="C80" s="438" t="s">
        <v>117</v>
      </c>
      <c r="D80" s="439"/>
      <c r="E80" s="439"/>
      <c r="F80" s="135" t="s">
        <v>27</v>
      </c>
      <c r="G80" s="136"/>
      <c r="H80" s="136"/>
      <c r="I80" s="136">
        <f>'01 01 Pol'!G663</f>
        <v>0</v>
      </c>
      <c r="J80" s="132" t="str">
        <f>IF(I88=0,"",I80/I88*100)</f>
        <v/>
      </c>
    </row>
    <row r="81" spans="1:10" ht="36.75" customHeight="1" x14ac:dyDescent="0.2">
      <c r="A81" s="123"/>
      <c r="B81" s="128" t="s">
        <v>118</v>
      </c>
      <c r="C81" s="438" t="s">
        <v>119</v>
      </c>
      <c r="D81" s="439"/>
      <c r="E81" s="439"/>
      <c r="F81" s="135" t="s">
        <v>27</v>
      </c>
      <c r="G81" s="136"/>
      <c r="H81" s="136"/>
      <c r="I81" s="136">
        <f>'01 01 Pol'!G667</f>
        <v>0</v>
      </c>
      <c r="J81" s="132" t="str">
        <f>IF(I88=0,"",I81/I88*100)</f>
        <v/>
      </c>
    </row>
    <row r="82" spans="1:10" ht="36.75" customHeight="1" x14ac:dyDescent="0.2">
      <c r="A82" s="123"/>
      <c r="B82" s="128" t="s">
        <v>120</v>
      </c>
      <c r="C82" s="438" t="s">
        <v>121</v>
      </c>
      <c r="D82" s="439"/>
      <c r="E82" s="439"/>
      <c r="F82" s="135" t="s">
        <v>27</v>
      </c>
      <c r="G82" s="136"/>
      <c r="H82" s="136"/>
      <c r="I82" s="136">
        <f>'01 01 Pol'!G676</f>
        <v>0</v>
      </c>
      <c r="J82" s="132" t="str">
        <f>IF(I88=0,"",I82/I88*100)</f>
        <v/>
      </c>
    </row>
    <row r="83" spans="1:10" ht="36.75" customHeight="1" x14ac:dyDescent="0.2">
      <c r="A83" s="123"/>
      <c r="B83" s="128" t="s">
        <v>122</v>
      </c>
      <c r="C83" s="438" t="s">
        <v>123</v>
      </c>
      <c r="D83" s="439"/>
      <c r="E83" s="439"/>
      <c r="F83" s="135" t="s">
        <v>28</v>
      </c>
      <c r="G83" s="136"/>
      <c r="H83" s="136"/>
      <c r="I83" s="136">
        <f>'01 01 Pol'!G678</f>
        <v>0</v>
      </c>
      <c r="J83" s="132" t="str">
        <f>IF(I88=0,"",I83/I88*100)</f>
        <v/>
      </c>
    </row>
    <row r="84" spans="1:10" ht="36.75" customHeight="1" x14ac:dyDescent="0.2">
      <c r="A84" s="123"/>
      <c r="B84" s="128" t="s">
        <v>124</v>
      </c>
      <c r="C84" s="438" t="s">
        <v>125</v>
      </c>
      <c r="D84" s="439"/>
      <c r="E84" s="439"/>
      <c r="F84" s="135" t="s">
        <v>28</v>
      </c>
      <c r="G84" s="136"/>
      <c r="H84" s="136"/>
      <c r="I84" s="136">
        <f>'01 01 Pol'!G680</f>
        <v>0</v>
      </c>
      <c r="J84" s="132" t="str">
        <f>IF(I88=0,"",I84/I88*100)</f>
        <v/>
      </c>
    </row>
    <row r="85" spans="1:10" ht="36.75" customHeight="1" x14ac:dyDescent="0.2">
      <c r="A85" s="123"/>
      <c r="B85" s="128" t="s">
        <v>126</v>
      </c>
      <c r="C85" s="438" t="s">
        <v>127</v>
      </c>
      <c r="D85" s="439"/>
      <c r="E85" s="439"/>
      <c r="F85" s="135" t="s">
        <v>28</v>
      </c>
      <c r="G85" s="136"/>
      <c r="H85" s="136"/>
      <c r="I85" s="136">
        <f>'01 01 Pol'!G685</f>
        <v>0</v>
      </c>
      <c r="J85" s="132" t="str">
        <f>IF(I88=0,"",I85/I88*100)</f>
        <v/>
      </c>
    </row>
    <row r="86" spans="1:10" ht="36.75" customHeight="1" x14ac:dyDescent="0.2">
      <c r="A86" s="123"/>
      <c r="B86" s="128" t="s">
        <v>128</v>
      </c>
      <c r="C86" s="438" t="s">
        <v>129</v>
      </c>
      <c r="D86" s="439"/>
      <c r="E86" s="439"/>
      <c r="F86" s="135" t="s">
        <v>28</v>
      </c>
      <c r="G86" s="136"/>
      <c r="H86" s="136"/>
      <c r="I86" s="136">
        <f>'01 01 Pol'!G687</f>
        <v>0</v>
      </c>
      <c r="J86" s="132" t="str">
        <f>IF(I88=0,"",I86/I88*100)</f>
        <v/>
      </c>
    </row>
    <row r="87" spans="1:10" ht="36.75" customHeight="1" x14ac:dyDescent="0.2">
      <c r="A87" s="123"/>
      <c r="B87" s="128" t="s">
        <v>130</v>
      </c>
      <c r="C87" s="438" t="s">
        <v>30</v>
      </c>
      <c r="D87" s="439"/>
      <c r="E87" s="439"/>
      <c r="F87" s="135" t="s">
        <v>130</v>
      </c>
      <c r="G87" s="136"/>
      <c r="H87" s="136"/>
      <c r="I87" s="136">
        <f>'01 01 Pol'!G689</f>
        <v>0</v>
      </c>
      <c r="J87" s="132" t="str">
        <f>IF(I88=0,"",I87/I88*100)</f>
        <v/>
      </c>
    </row>
    <row r="88" spans="1:10" ht="25.5" customHeight="1" x14ac:dyDescent="0.2">
      <c r="A88" s="124"/>
      <c r="B88" s="129" t="s">
        <v>1</v>
      </c>
      <c r="C88" s="130"/>
      <c r="D88" s="131"/>
      <c r="E88" s="131"/>
      <c r="F88" s="137"/>
      <c r="G88" s="138"/>
      <c r="H88" s="138"/>
      <c r="I88" s="138">
        <f>SUM(I52:I87)</f>
        <v>0</v>
      </c>
      <c r="J88" s="133">
        <f>SUM(J52:J87)</f>
        <v>0</v>
      </c>
    </row>
    <row r="89" spans="1:10" x14ac:dyDescent="0.2">
      <c r="F89" s="87"/>
      <c r="G89" s="87"/>
      <c r="H89" s="87"/>
      <c r="I89" s="87"/>
      <c r="J89" s="134"/>
    </row>
    <row r="90" spans="1:10" x14ac:dyDescent="0.2">
      <c r="F90" s="87"/>
      <c r="G90" s="87"/>
      <c r="H90" s="87"/>
      <c r="I90" s="87"/>
      <c r="J90" s="134"/>
    </row>
    <row r="91" spans="1:10" x14ac:dyDescent="0.2">
      <c r="F91" s="87"/>
      <c r="G91" s="87"/>
      <c r="H91" s="87"/>
      <c r="I91" s="87"/>
      <c r="J91" s="134"/>
    </row>
  </sheetData>
  <sheetProtection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81">
    <mergeCell ref="C83:E83"/>
    <mergeCell ref="C84:E84"/>
    <mergeCell ref="C85:E85"/>
    <mergeCell ref="C86:E86"/>
    <mergeCell ref="C87:E87"/>
    <mergeCell ref="C78:E78"/>
    <mergeCell ref="C79:E79"/>
    <mergeCell ref="C80:E80"/>
    <mergeCell ref="C81:E81"/>
    <mergeCell ref="C82:E82"/>
    <mergeCell ref="C73:E73"/>
    <mergeCell ref="C74:E74"/>
    <mergeCell ref="C75:E75"/>
    <mergeCell ref="C76:E76"/>
    <mergeCell ref="C77:E77"/>
    <mergeCell ref="C68:E68"/>
    <mergeCell ref="C69:E69"/>
    <mergeCell ref="C70:E70"/>
    <mergeCell ref="C71:E71"/>
    <mergeCell ref="C72:E72"/>
    <mergeCell ref="C63:E63"/>
    <mergeCell ref="C64:E64"/>
    <mergeCell ref="C65:E65"/>
    <mergeCell ref="C66:E66"/>
    <mergeCell ref="C67:E67"/>
    <mergeCell ref="C58:E58"/>
    <mergeCell ref="C59:E59"/>
    <mergeCell ref="C60:E60"/>
    <mergeCell ref="C61:E61"/>
    <mergeCell ref="C62:E62"/>
    <mergeCell ref="C53:E53"/>
    <mergeCell ref="C54:E54"/>
    <mergeCell ref="C55:E55"/>
    <mergeCell ref="C56:E56"/>
    <mergeCell ref="C57:E57"/>
    <mergeCell ref="C39:E39"/>
    <mergeCell ref="C40:E40"/>
    <mergeCell ref="C41:E41"/>
    <mergeCell ref="B42:E42"/>
    <mergeCell ref="C52:E52"/>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440" t="s">
        <v>7</v>
      </c>
      <c r="B1" s="440"/>
      <c r="C1" s="441"/>
      <c r="D1" s="440"/>
      <c r="E1" s="440"/>
      <c r="F1" s="440"/>
      <c r="G1" s="440"/>
    </row>
    <row r="2" spans="1:7" ht="24.95" customHeight="1" x14ac:dyDescent="0.2">
      <c r="A2" s="50" t="s">
        <v>8</v>
      </c>
      <c r="B2" s="49"/>
      <c r="C2" s="442"/>
      <c r="D2" s="442"/>
      <c r="E2" s="442"/>
      <c r="F2" s="442"/>
      <c r="G2" s="443"/>
    </row>
    <row r="3" spans="1:7" ht="24.95" customHeight="1" x14ac:dyDescent="0.2">
      <c r="A3" s="50" t="s">
        <v>9</v>
      </c>
      <c r="B3" s="49"/>
      <c r="C3" s="442"/>
      <c r="D3" s="442"/>
      <c r="E3" s="442"/>
      <c r="F3" s="442"/>
      <c r="G3" s="443"/>
    </row>
    <row r="4" spans="1:7" ht="24.95" customHeight="1" x14ac:dyDescent="0.2">
      <c r="A4" s="50" t="s">
        <v>10</v>
      </c>
      <c r="B4" s="49"/>
      <c r="C4" s="442"/>
      <c r="D4" s="442"/>
      <c r="E4" s="442"/>
      <c r="F4" s="442"/>
      <c r="G4" s="443"/>
    </row>
    <row r="5" spans="1:7" x14ac:dyDescent="0.2">
      <c r="B5" s="4"/>
      <c r="C5" s="5"/>
      <c r="D5" s="6"/>
    </row>
  </sheetData>
  <sheetProtection algorithmName="SHA-512" hashValue="wKqvSYA/GF/X2h03vanZszsUKrzj1+MldjAhSfBLTF+Yx9NgBcwQsqK+KM1bpyZyJK0qLdfXKgQq5WTkx6LSzg==" saltValue="REf/unAjLUMKdiopqZ/kV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BH5000"/>
  <sheetViews>
    <sheetView tabSelected="1" workbookViewId="0">
      <pane ySplit="7" topLeftCell="A8" activePane="bottomLeft" state="frozen"/>
      <selection pane="bottomLeft" activeCell="AD26" sqref="AD26"/>
    </sheetView>
  </sheetViews>
  <sheetFormatPr defaultRowHeight="12.75" outlineLevelRow="3" x14ac:dyDescent="0.2"/>
  <cols>
    <col min="1" max="1" width="3.42578125" customWidth="1"/>
    <col min="2" max="2" width="12.5703125" style="121" customWidth="1"/>
    <col min="3" max="3" width="38.28515625" style="121" customWidth="1"/>
    <col min="4" max="4" width="4.85546875" customWidth="1"/>
    <col min="5" max="5" width="10.5703125" customWidth="1"/>
    <col min="6" max="6" width="9.85546875" customWidth="1"/>
    <col min="7" max="7" width="12.7109375" customWidth="1"/>
    <col min="8" max="18" width="0" hidden="1" customWidth="1"/>
    <col min="21" max="25" width="0" hidden="1" customWidth="1"/>
    <col min="29" max="29" width="0" hidden="1" customWidth="1"/>
    <col min="31" max="41" width="0" hidden="1" customWidth="1"/>
  </cols>
  <sheetData>
    <row r="1" spans="1:60" ht="15.75" customHeight="1" x14ac:dyDescent="0.25">
      <c r="A1" s="456" t="s">
        <v>7</v>
      </c>
      <c r="B1" s="456"/>
      <c r="C1" s="456"/>
      <c r="D1" s="456"/>
      <c r="E1" s="456"/>
      <c r="F1" s="456"/>
      <c r="G1" s="456"/>
      <c r="AG1" t="s">
        <v>132</v>
      </c>
    </row>
    <row r="2" spans="1:60" ht="24.95" customHeight="1" x14ac:dyDescent="0.2">
      <c r="A2" s="50" t="s">
        <v>8</v>
      </c>
      <c r="B2" s="49" t="s">
        <v>47</v>
      </c>
      <c r="C2" s="457" t="s">
        <v>48</v>
      </c>
      <c r="D2" s="458"/>
      <c r="E2" s="458"/>
      <c r="F2" s="458"/>
      <c r="G2" s="459"/>
      <c r="AG2" t="s">
        <v>133</v>
      </c>
    </row>
    <row r="3" spans="1:60" ht="24.95" customHeight="1" x14ac:dyDescent="0.2">
      <c r="A3" s="50" t="s">
        <v>9</v>
      </c>
      <c r="B3" s="49" t="s">
        <v>43</v>
      </c>
      <c r="C3" s="457" t="s">
        <v>44</v>
      </c>
      <c r="D3" s="458"/>
      <c r="E3" s="458"/>
      <c r="F3" s="458"/>
      <c r="G3" s="459"/>
      <c r="AC3" s="121" t="s">
        <v>133</v>
      </c>
      <c r="AG3" t="s">
        <v>134</v>
      </c>
    </row>
    <row r="4" spans="1:60" ht="24.95" customHeight="1" x14ac:dyDescent="0.2">
      <c r="A4" s="140" t="s">
        <v>10</v>
      </c>
      <c r="B4" s="141" t="s">
        <v>43</v>
      </c>
      <c r="C4" s="460" t="s">
        <v>44</v>
      </c>
      <c r="D4" s="461"/>
      <c r="E4" s="461"/>
      <c r="F4" s="461"/>
      <c r="G4" s="462"/>
      <c r="AG4" t="s">
        <v>135</v>
      </c>
    </row>
    <row r="5" spans="1:60" x14ac:dyDescent="0.2">
      <c r="D5" s="10"/>
    </row>
    <row r="6" spans="1:60" ht="38.25" x14ac:dyDescent="0.2">
      <c r="A6" s="143" t="s">
        <v>136</v>
      </c>
      <c r="B6" s="145" t="s">
        <v>137</v>
      </c>
      <c r="C6" s="145" t="s">
        <v>138</v>
      </c>
      <c r="D6" s="144" t="s">
        <v>139</v>
      </c>
      <c r="E6" s="143" t="s">
        <v>140</v>
      </c>
      <c r="F6" s="142" t="s">
        <v>141</v>
      </c>
      <c r="G6" s="143" t="s">
        <v>31</v>
      </c>
      <c r="H6" s="146" t="s">
        <v>32</v>
      </c>
      <c r="I6" s="146" t="s">
        <v>142</v>
      </c>
      <c r="J6" s="146" t="s">
        <v>33</v>
      </c>
      <c r="K6" s="146" t="s">
        <v>143</v>
      </c>
      <c r="L6" s="146" t="s">
        <v>144</v>
      </c>
      <c r="M6" s="146" t="s">
        <v>145</v>
      </c>
      <c r="N6" s="146" t="s">
        <v>146</v>
      </c>
      <c r="O6" s="146" t="s">
        <v>147</v>
      </c>
      <c r="P6" s="146" t="s">
        <v>148</v>
      </c>
      <c r="Q6" s="146" t="s">
        <v>149</v>
      </c>
      <c r="R6" s="146" t="s">
        <v>150</v>
      </c>
      <c r="S6" s="146" t="s">
        <v>151</v>
      </c>
      <c r="T6" s="146" t="s">
        <v>152</v>
      </c>
      <c r="U6" s="146" t="s">
        <v>153</v>
      </c>
      <c r="V6" s="146" t="s">
        <v>154</v>
      </c>
      <c r="W6" s="146" t="s">
        <v>155</v>
      </c>
      <c r="X6" s="146" t="s">
        <v>156</v>
      </c>
      <c r="Y6" s="146" t="s">
        <v>157</v>
      </c>
    </row>
    <row r="7" spans="1:60" hidden="1" x14ac:dyDescent="0.2">
      <c r="A7" s="3"/>
      <c r="B7" s="4"/>
      <c r="C7" s="4"/>
      <c r="D7" s="6"/>
      <c r="E7" s="148"/>
      <c r="F7" s="149"/>
      <c r="G7" s="149"/>
      <c r="H7" s="149"/>
      <c r="I7" s="149"/>
      <c r="J7" s="149"/>
      <c r="K7" s="149"/>
      <c r="L7" s="149"/>
      <c r="M7" s="149"/>
      <c r="N7" s="148"/>
      <c r="O7" s="148"/>
      <c r="P7" s="148"/>
      <c r="Q7" s="148"/>
      <c r="R7" s="149"/>
      <c r="S7" s="149"/>
      <c r="T7" s="149"/>
      <c r="U7" s="149"/>
      <c r="V7" s="149"/>
      <c r="W7" s="149"/>
      <c r="X7" s="149"/>
      <c r="Y7" s="149"/>
    </row>
    <row r="8" spans="1:60" x14ac:dyDescent="0.2">
      <c r="A8" s="167" t="s">
        <v>158</v>
      </c>
      <c r="B8" s="168" t="s">
        <v>60</v>
      </c>
      <c r="C8" s="189" t="s">
        <v>61</v>
      </c>
      <c r="D8" s="169"/>
      <c r="E8" s="170"/>
      <c r="F8" s="171"/>
      <c r="G8" s="171">
        <f>SUMIF(AG9:AG50,"&lt;&gt;NOR",G9:G50)</f>
        <v>0</v>
      </c>
      <c r="H8" s="171"/>
      <c r="I8" s="171">
        <f>SUM(I9:I50)</f>
        <v>0</v>
      </c>
      <c r="J8" s="171"/>
      <c r="K8" s="171">
        <f>SUM(K9:K50)</f>
        <v>0</v>
      </c>
      <c r="L8" s="171"/>
      <c r="M8" s="171">
        <f>SUM(M9:M50)</f>
        <v>0</v>
      </c>
      <c r="N8" s="170"/>
      <c r="O8" s="170">
        <f>SUM(O9:O50)</f>
        <v>49.540000000000006</v>
      </c>
      <c r="P8" s="170"/>
      <c r="Q8" s="170">
        <f>SUM(Q9:Q50)</f>
        <v>0</v>
      </c>
      <c r="R8" s="171"/>
      <c r="S8" s="171"/>
      <c r="T8" s="172"/>
      <c r="U8" s="166"/>
      <c r="V8" s="166">
        <f>SUM(V9:V50)</f>
        <v>305.13000000000005</v>
      </c>
      <c r="W8" s="166"/>
      <c r="X8" s="166"/>
      <c r="Y8" s="166"/>
      <c r="AG8" t="s">
        <v>159</v>
      </c>
    </row>
    <row r="9" spans="1:60" outlineLevel="1" x14ac:dyDescent="0.2">
      <c r="A9" s="174">
        <v>1</v>
      </c>
      <c r="B9" s="175" t="s">
        <v>160</v>
      </c>
      <c r="C9" s="190" t="s">
        <v>161</v>
      </c>
      <c r="D9" s="176" t="s">
        <v>162</v>
      </c>
      <c r="E9" s="177">
        <v>76.5</v>
      </c>
      <c r="F9" s="178">
        <v>0</v>
      </c>
      <c r="G9" s="179">
        <f>ROUND(E9*F9,2)</f>
        <v>0</v>
      </c>
      <c r="H9" s="178"/>
      <c r="I9" s="179">
        <f>ROUND(E9*H9,2)</f>
        <v>0</v>
      </c>
      <c r="J9" s="178"/>
      <c r="K9" s="179">
        <f>ROUND(E9*J9,2)</f>
        <v>0</v>
      </c>
      <c r="L9" s="179">
        <v>21</v>
      </c>
      <c r="M9" s="179">
        <f>G9*(1+L9/100)</f>
        <v>0</v>
      </c>
      <c r="N9" s="177">
        <v>0</v>
      </c>
      <c r="O9" s="177">
        <f>ROUND(E9*N9,2)</f>
        <v>0</v>
      </c>
      <c r="P9" s="177">
        <v>0</v>
      </c>
      <c r="Q9" s="177">
        <f>ROUND(E9*P9,2)</f>
        <v>0</v>
      </c>
      <c r="R9" s="179"/>
      <c r="S9" s="179" t="s">
        <v>163</v>
      </c>
      <c r="T9" s="180" t="s">
        <v>163</v>
      </c>
      <c r="U9" s="158">
        <v>0.17199999999999999</v>
      </c>
      <c r="V9" s="158">
        <f>ROUND(E9*U9,2)</f>
        <v>13.16</v>
      </c>
      <c r="W9" s="158"/>
      <c r="X9" s="158" t="s">
        <v>164</v>
      </c>
      <c r="Y9" s="158" t="s">
        <v>165</v>
      </c>
      <c r="Z9" s="147"/>
      <c r="AA9" s="147"/>
      <c r="AB9" s="147"/>
      <c r="AC9" s="147"/>
      <c r="AD9" s="147"/>
      <c r="AE9" s="147"/>
      <c r="AF9" s="147"/>
      <c r="AG9" s="147" t="s">
        <v>166</v>
      </c>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row>
    <row r="10" spans="1:60" outlineLevel="2" x14ac:dyDescent="0.2">
      <c r="A10" s="154"/>
      <c r="B10" s="155"/>
      <c r="C10" s="191" t="s">
        <v>167</v>
      </c>
      <c r="D10" s="160"/>
      <c r="E10" s="161">
        <v>76.5</v>
      </c>
      <c r="F10" s="158"/>
      <c r="G10" s="158"/>
      <c r="H10" s="158"/>
      <c r="I10" s="158"/>
      <c r="J10" s="158"/>
      <c r="K10" s="158"/>
      <c r="L10" s="158"/>
      <c r="M10" s="158"/>
      <c r="N10" s="157"/>
      <c r="O10" s="157"/>
      <c r="P10" s="157"/>
      <c r="Q10" s="157"/>
      <c r="R10" s="158"/>
      <c r="S10" s="158"/>
      <c r="T10" s="158"/>
      <c r="U10" s="158"/>
      <c r="V10" s="158"/>
      <c r="W10" s="158"/>
      <c r="X10" s="158"/>
      <c r="Y10" s="158"/>
      <c r="Z10" s="147"/>
      <c r="AA10" s="147"/>
      <c r="AB10" s="147"/>
      <c r="AC10" s="147"/>
      <c r="AD10" s="147"/>
      <c r="AE10" s="147"/>
      <c r="AF10" s="147"/>
      <c r="AG10" s="147" t="s">
        <v>168</v>
      </c>
      <c r="AH10" s="147">
        <v>0</v>
      </c>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row>
    <row r="11" spans="1:60" outlineLevel="1" x14ac:dyDescent="0.2">
      <c r="A11" s="181">
        <v>2</v>
      </c>
      <c r="B11" s="182" t="s">
        <v>169</v>
      </c>
      <c r="C11" s="192" t="s">
        <v>170</v>
      </c>
      <c r="D11" s="183" t="s">
        <v>162</v>
      </c>
      <c r="E11" s="184">
        <v>76.5</v>
      </c>
      <c r="F11" s="185"/>
      <c r="G11" s="186">
        <f>ROUND(E11*F11,2)</f>
        <v>0</v>
      </c>
      <c r="H11" s="185"/>
      <c r="I11" s="186">
        <f>ROUND(E11*H11,2)</f>
        <v>0</v>
      </c>
      <c r="J11" s="185"/>
      <c r="K11" s="186">
        <f>ROUND(E11*J11,2)</f>
        <v>0</v>
      </c>
      <c r="L11" s="186">
        <v>21</v>
      </c>
      <c r="M11" s="186">
        <f>G11*(1+L11/100)</f>
        <v>0</v>
      </c>
      <c r="N11" s="184">
        <v>5.0000000000000002E-5</v>
      </c>
      <c r="O11" s="184">
        <f>ROUND(E11*N11,2)</f>
        <v>0</v>
      </c>
      <c r="P11" s="184">
        <v>0</v>
      </c>
      <c r="Q11" s="184">
        <f>ROUND(E11*P11,2)</f>
        <v>0</v>
      </c>
      <c r="R11" s="186"/>
      <c r="S11" s="186" t="s">
        <v>163</v>
      </c>
      <c r="T11" s="187" t="s">
        <v>163</v>
      </c>
      <c r="U11" s="158">
        <v>0.03</v>
      </c>
      <c r="V11" s="158">
        <f>ROUND(E11*U11,2)</f>
        <v>2.2999999999999998</v>
      </c>
      <c r="W11" s="158"/>
      <c r="X11" s="158" t="s">
        <v>164</v>
      </c>
      <c r="Y11" s="158" t="s">
        <v>165</v>
      </c>
      <c r="Z11" s="147"/>
      <c r="AA11" s="147"/>
      <c r="AB11" s="147"/>
      <c r="AC11" s="147"/>
      <c r="AD11" s="147"/>
      <c r="AE11" s="147"/>
      <c r="AF11" s="147"/>
      <c r="AG11" s="147" t="s">
        <v>166</v>
      </c>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row>
    <row r="12" spans="1:60" outlineLevel="1" x14ac:dyDescent="0.2">
      <c r="A12" s="181">
        <v>3</v>
      </c>
      <c r="B12" s="182" t="s">
        <v>171</v>
      </c>
      <c r="C12" s="192" t="s">
        <v>172</v>
      </c>
      <c r="D12" s="183" t="s">
        <v>173</v>
      </c>
      <c r="E12" s="184">
        <v>6</v>
      </c>
      <c r="F12" s="185"/>
      <c r="G12" s="186">
        <f>ROUND(E12*F12,2)</f>
        <v>0</v>
      </c>
      <c r="H12" s="185"/>
      <c r="I12" s="186">
        <f>ROUND(E12*H12,2)</f>
        <v>0</v>
      </c>
      <c r="J12" s="185"/>
      <c r="K12" s="186">
        <f>ROUND(E12*J12,2)</f>
        <v>0</v>
      </c>
      <c r="L12" s="186">
        <v>21</v>
      </c>
      <c r="M12" s="186">
        <f>G12*(1+L12/100)</f>
        <v>0</v>
      </c>
      <c r="N12" s="184">
        <v>2.99E-3</v>
      </c>
      <c r="O12" s="184">
        <f>ROUND(E12*N12,2)</f>
        <v>0.02</v>
      </c>
      <c r="P12" s="184">
        <v>0</v>
      </c>
      <c r="Q12" s="184">
        <f>ROUND(E12*P12,2)</f>
        <v>0</v>
      </c>
      <c r="R12" s="186"/>
      <c r="S12" s="186" t="s">
        <v>163</v>
      </c>
      <c r="T12" s="187" t="s">
        <v>163</v>
      </c>
      <c r="U12" s="158">
        <v>1.7</v>
      </c>
      <c r="V12" s="158">
        <f>ROUND(E12*U12,2)</f>
        <v>10.199999999999999</v>
      </c>
      <c r="W12" s="158"/>
      <c r="X12" s="158" t="s">
        <v>164</v>
      </c>
      <c r="Y12" s="158" t="s">
        <v>165</v>
      </c>
      <c r="Z12" s="147"/>
      <c r="AA12" s="147"/>
      <c r="AB12" s="147"/>
      <c r="AC12" s="147"/>
      <c r="AD12" s="147"/>
      <c r="AE12" s="147"/>
      <c r="AF12" s="147"/>
      <c r="AG12" s="147" t="s">
        <v>166</v>
      </c>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row>
    <row r="13" spans="1:60" outlineLevel="1" x14ac:dyDescent="0.2">
      <c r="A13" s="181">
        <v>4</v>
      </c>
      <c r="B13" s="182" t="s">
        <v>174</v>
      </c>
      <c r="C13" s="192" t="s">
        <v>175</v>
      </c>
      <c r="D13" s="183" t="s">
        <v>173</v>
      </c>
      <c r="E13" s="184">
        <v>6</v>
      </c>
      <c r="F13" s="185"/>
      <c r="G13" s="186">
        <f>ROUND(E13*F13,2)</f>
        <v>0</v>
      </c>
      <c r="H13" s="185"/>
      <c r="I13" s="186">
        <f>ROUND(E13*H13,2)</f>
        <v>0</v>
      </c>
      <c r="J13" s="185"/>
      <c r="K13" s="186">
        <f>ROUND(E13*J13,2)</f>
        <v>0</v>
      </c>
      <c r="L13" s="186">
        <v>21</v>
      </c>
      <c r="M13" s="186">
        <f>G13*(1+L13/100)</f>
        <v>0</v>
      </c>
      <c r="N13" s="184">
        <v>0</v>
      </c>
      <c r="O13" s="184">
        <f>ROUND(E13*N13,2)</f>
        <v>0</v>
      </c>
      <c r="P13" s="184">
        <v>0</v>
      </c>
      <c r="Q13" s="184">
        <f>ROUND(E13*P13,2)</f>
        <v>0</v>
      </c>
      <c r="R13" s="186"/>
      <c r="S13" s="186" t="s">
        <v>163</v>
      </c>
      <c r="T13" s="187" t="s">
        <v>163</v>
      </c>
      <c r="U13" s="158">
        <v>0.49</v>
      </c>
      <c r="V13" s="158">
        <f>ROUND(E13*U13,2)</f>
        <v>2.94</v>
      </c>
      <c r="W13" s="158"/>
      <c r="X13" s="158" t="s">
        <v>164</v>
      </c>
      <c r="Y13" s="158" t="s">
        <v>165</v>
      </c>
      <c r="Z13" s="147"/>
      <c r="AA13" s="147"/>
      <c r="AB13" s="147"/>
      <c r="AC13" s="147"/>
      <c r="AD13" s="147"/>
      <c r="AE13" s="147"/>
      <c r="AF13" s="147"/>
      <c r="AG13" s="147" t="s">
        <v>166</v>
      </c>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row>
    <row r="14" spans="1:60" outlineLevel="1" x14ac:dyDescent="0.2">
      <c r="A14" s="181">
        <v>5</v>
      </c>
      <c r="B14" s="182" t="s">
        <v>176</v>
      </c>
      <c r="C14" s="192" t="s">
        <v>177</v>
      </c>
      <c r="D14" s="183" t="s">
        <v>173</v>
      </c>
      <c r="E14" s="184">
        <v>6</v>
      </c>
      <c r="F14" s="185"/>
      <c r="G14" s="186">
        <f>ROUND(E14*F14,2)</f>
        <v>0</v>
      </c>
      <c r="H14" s="185"/>
      <c r="I14" s="186">
        <f>ROUND(E14*H14,2)</f>
        <v>0</v>
      </c>
      <c r="J14" s="185"/>
      <c r="K14" s="186">
        <f>ROUND(E14*J14,2)</f>
        <v>0</v>
      </c>
      <c r="L14" s="186">
        <v>21</v>
      </c>
      <c r="M14" s="186">
        <f>G14*(1+L14/100)</f>
        <v>0</v>
      </c>
      <c r="N14" s="184">
        <v>5.0000000000000002E-5</v>
      </c>
      <c r="O14" s="184">
        <f>ROUND(E14*N14,2)</f>
        <v>0</v>
      </c>
      <c r="P14" s="184">
        <v>0</v>
      </c>
      <c r="Q14" s="184">
        <f>ROUND(E14*P14,2)</f>
        <v>0</v>
      </c>
      <c r="R14" s="186"/>
      <c r="S14" s="186" t="s">
        <v>163</v>
      </c>
      <c r="T14" s="187" t="s">
        <v>163</v>
      </c>
      <c r="U14" s="158">
        <v>0.65900000000000003</v>
      </c>
      <c r="V14" s="158">
        <f>ROUND(E14*U14,2)</f>
        <v>3.95</v>
      </c>
      <c r="W14" s="158"/>
      <c r="X14" s="158" t="s">
        <v>164</v>
      </c>
      <c r="Y14" s="158" t="s">
        <v>165</v>
      </c>
      <c r="Z14" s="147"/>
      <c r="AA14" s="147"/>
      <c r="AB14" s="147"/>
      <c r="AC14" s="147"/>
      <c r="AD14" s="147"/>
      <c r="AE14" s="147"/>
      <c r="AF14" s="147"/>
      <c r="AG14" s="147" t="s">
        <v>166</v>
      </c>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row>
    <row r="15" spans="1:60" outlineLevel="1" x14ac:dyDescent="0.2">
      <c r="A15" s="174">
        <v>6</v>
      </c>
      <c r="B15" s="175" t="s">
        <v>178</v>
      </c>
      <c r="C15" s="190" t="s">
        <v>179</v>
      </c>
      <c r="D15" s="176" t="s">
        <v>180</v>
      </c>
      <c r="E15" s="177">
        <v>252.45</v>
      </c>
      <c r="F15" s="178"/>
      <c r="G15" s="179">
        <f>ROUND(E15*F15,2)</f>
        <v>0</v>
      </c>
      <c r="H15" s="178"/>
      <c r="I15" s="179">
        <f>ROUND(E15*H15,2)</f>
        <v>0</v>
      </c>
      <c r="J15" s="178"/>
      <c r="K15" s="179">
        <f>ROUND(E15*J15,2)</f>
        <v>0</v>
      </c>
      <c r="L15" s="179">
        <v>21</v>
      </c>
      <c r="M15" s="179">
        <f>G15*(1+L15/100)</f>
        <v>0</v>
      </c>
      <c r="N15" s="177">
        <v>0</v>
      </c>
      <c r="O15" s="177">
        <f>ROUND(E15*N15,2)</f>
        <v>0</v>
      </c>
      <c r="P15" s="177">
        <v>0</v>
      </c>
      <c r="Q15" s="177">
        <f>ROUND(E15*P15,2)</f>
        <v>0</v>
      </c>
      <c r="R15" s="179"/>
      <c r="S15" s="179" t="s">
        <v>163</v>
      </c>
      <c r="T15" s="180" t="s">
        <v>163</v>
      </c>
      <c r="U15" s="158">
        <v>0.36799999999999999</v>
      </c>
      <c r="V15" s="158">
        <f>ROUND(E15*U15,2)</f>
        <v>92.9</v>
      </c>
      <c r="W15" s="158"/>
      <c r="X15" s="158" t="s">
        <v>164</v>
      </c>
      <c r="Y15" s="158" t="s">
        <v>165</v>
      </c>
      <c r="Z15" s="147"/>
      <c r="AA15" s="147"/>
      <c r="AB15" s="147"/>
      <c r="AC15" s="147"/>
      <c r="AD15" s="147"/>
      <c r="AE15" s="147"/>
      <c r="AF15" s="147"/>
      <c r="AG15" s="147" t="s">
        <v>166</v>
      </c>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row>
    <row r="16" spans="1:60" outlineLevel="2" x14ac:dyDescent="0.2">
      <c r="A16" s="154"/>
      <c r="B16" s="155"/>
      <c r="C16" s="191" t="s">
        <v>181</v>
      </c>
      <c r="D16" s="160"/>
      <c r="E16" s="161"/>
      <c r="F16" s="158"/>
      <c r="G16" s="158"/>
      <c r="H16" s="158"/>
      <c r="I16" s="158"/>
      <c r="J16" s="158"/>
      <c r="K16" s="158"/>
      <c r="L16" s="158"/>
      <c r="M16" s="158"/>
      <c r="N16" s="157"/>
      <c r="O16" s="157"/>
      <c r="P16" s="157"/>
      <c r="Q16" s="157"/>
      <c r="R16" s="158"/>
      <c r="S16" s="158"/>
      <c r="T16" s="158"/>
      <c r="U16" s="158"/>
      <c r="V16" s="158"/>
      <c r="W16" s="158"/>
      <c r="X16" s="158"/>
      <c r="Y16" s="158"/>
      <c r="Z16" s="147"/>
      <c r="AA16" s="147"/>
      <c r="AB16" s="147"/>
      <c r="AC16" s="147"/>
      <c r="AD16" s="147"/>
      <c r="AE16" s="147"/>
      <c r="AF16" s="147"/>
      <c r="AG16" s="147" t="s">
        <v>168</v>
      </c>
      <c r="AH16" s="147">
        <v>0</v>
      </c>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row>
    <row r="17" spans="1:60" outlineLevel="3" x14ac:dyDescent="0.2">
      <c r="A17" s="154"/>
      <c r="B17" s="155"/>
      <c r="C17" s="191" t="s">
        <v>182</v>
      </c>
      <c r="D17" s="160"/>
      <c r="E17" s="161">
        <v>39.6</v>
      </c>
      <c r="F17" s="158"/>
      <c r="G17" s="158"/>
      <c r="H17" s="158"/>
      <c r="I17" s="158"/>
      <c r="J17" s="158"/>
      <c r="K17" s="158"/>
      <c r="L17" s="158"/>
      <c r="M17" s="158"/>
      <c r="N17" s="157"/>
      <c r="O17" s="157"/>
      <c r="P17" s="157"/>
      <c r="Q17" s="157"/>
      <c r="R17" s="158"/>
      <c r="S17" s="158"/>
      <c r="T17" s="158"/>
      <c r="U17" s="158"/>
      <c r="V17" s="158"/>
      <c r="W17" s="158"/>
      <c r="X17" s="158"/>
      <c r="Y17" s="158"/>
      <c r="Z17" s="147"/>
      <c r="AA17" s="147"/>
      <c r="AB17" s="147"/>
      <c r="AC17" s="147"/>
      <c r="AD17" s="147"/>
      <c r="AE17" s="147"/>
      <c r="AF17" s="147"/>
      <c r="AG17" s="147" t="s">
        <v>168</v>
      </c>
      <c r="AH17" s="147">
        <v>0</v>
      </c>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row>
    <row r="18" spans="1:60" ht="22.5" outlineLevel="3" x14ac:dyDescent="0.2">
      <c r="A18" s="154"/>
      <c r="B18" s="155"/>
      <c r="C18" s="191" t="s">
        <v>183</v>
      </c>
      <c r="D18" s="160"/>
      <c r="E18" s="161">
        <v>125.4</v>
      </c>
      <c r="F18" s="158"/>
      <c r="G18" s="158"/>
      <c r="H18" s="158"/>
      <c r="I18" s="158"/>
      <c r="J18" s="158"/>
      <c r="K18" s="158"/>
      <c r="L18" s="158"/>
      <c r="M18" s="158"/>
      <c r="N18" s="157"/>
      <c r="O18" s="157"/>
      <c r="P18" s="157"/>
      <c r="Q18" s="157"/>
      <c r="R18" s="158"/>
      <c r="S18" s="158"/>
      <c r="T18" s="158"/>
      <c r="U18" s="158"/>
      <c r="V18" s="158"/>
      <c r="W18" s="158"/>
      <c r="X18" s="158"/>
      <c r="Y18" s="158"/>
      <c r="Z18" s="147"/>
      <c r="AA18" s="147"/>
      <c r="AB18" s="147"/>
      <c r="AC18" s="147"/>
      <c r="AD18" s="147"/>
      <c r="AE18" s="147"/>
      <c r="AF18" s="147"/>
      <c r="AG18" s="147" t="s">
        <v>168</v>
      </c>
      <c r="AH18" s="147">
        <v>0</v>
      </c>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row>
    <row r="19" spans="1:60" outlineLevel="3" x14ac:dyDescent="0.2">
      <c r="A19" s="154"/>
      <c r="B19" s="155"/>
      <c r="C19" s="191" t="s">
        <v>184</v>
      </c>
      <c r="D19" s="160"/>
      <c r="E19" s="161">
        <v>78.375</v>
      </c>
      <c r="F19" s="158"/>
      <c r="G19" s="158"/>
      <c r="H19" s="158"/>
      <c r="I19" s="158"/>
      <c r="J19" s="158"/>
      <c r="K19" s="158"/>
      <c r="L19" s="158"/>
      <c r="M19" s="158"/>
      <c r="N19" s="157"/>
      <c r="O19" s="157"/>
      <c r="P19" s="157"/>
      <c r="Q19" s="157"/>
      <c r="R19" s="158"/>
      <c r="S19" s="158"/>
      <c r="T19" s="158"/>
      <c r="U19" s="158"/>
      <c r="V19" s="158"/>
      <c r="W19" s="158"/>
      <c r="X19" s="158"/>
      <c r="Y19" s="158"/>
      <c r="Z19" s="147"/>
      <c r="AA19" s="147"/>
      <c r="AB19" s="147"/>
      <c r="AC19" s="147"/>
      <c r="AD19" s="147"/>
      <c r="AE19" s="147"/>
      <c r="AF19" s="147"/>
      <c r="AG19" s="147" t="s">
        <v>168</v>
      </c>
      <c r="AH19" s="147">
        <v>0</v>
      </c>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row>
    <row r="20" spans="1:60" outlineLevel="3" x14ac:dyDescent="0.2">
      <c r="A20" s="154"/>
      <c r="B20" s="155"/>
      <c r="C20" s="191" t="s">
        <v>185</v>
      </c>
      <c r="D20" s="160"/>
      <c r="E20" s="161">
        <v>9.0749999999999993</v>
      </c>
      <c r="F20" s="158"/>
      <c r="G20" s="158"/>
      <c r="H20" s="158"/>
      <c r="I20" s="158"/>
      <c r="J20" s="158"/>
      <c r="K20" s="158"/>
      <c r="L20" s="158"/>
      <c r="M20" s="158"/>
      <c r="N20" s="157"/>
      <c r="O20" s="157"/>
      <c r="P20" s="157"/>
      <c r="Q20" s="157"/>
      <c r="R20" s="158"/>
      <c r="S20" s="158"/>
      <c r="T20" s="158"/>
      <c r="U20" s="158"/>
      <c r="V20" s="158"/>
      <c r="W20" s="158"/>
      <c r="X20" s="158"/>
      <c r="Y20" s="158"/>
      <c r="Z20" s="147"/>
      <c r="AA20" s="147"/>
      <c r="AB20" s="147"/>
      <c r="AC20" s="147"/>
      <c r="AD20" s="147"/>
      <c r="AE20" s="147"/>
      <c r="AF20" s="147"/>
      <c r="AG20" s="147" t="s">
        <v>168</v>
      </c>
      <c r="AH20" s="147">
        <v>0</v>
      </c>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row>
    <row r="21" spans="1:60" outlineLevel="1" x14ac:dyDescent="0.2">
      <c r="A21" s="174">
        <v>7</v>
      </c>
      <c r="B21" s="175" t="s">
        <v>186</v>
      </c>
      <c r="C21" s="190" t="s">
        <v>187</v>
      </c>
      <c r="D21" s="176" t="s">
        <v>180</v>
      </c>
      <c r="E21" s="177">
        <v>346.17</v>
      </c>
      <c r="F21" s="178"/>
      <c r="G21" s="179">
        <f>ROUND(E21*F21,2)</f>
        <v>0</v>
      </c>
      <c r="H21" s="178"/>
      <c r="I21" s="179">
        <f>ROUND(E21*H21,2)</f>
        <v>0</v>
      </c>
      <c r="J21" s="178"/>
      <c r="K21" s="179">
        <f>ROUND(E21*J21,2)</f>
        <v>0</v>
      </c>
      <c r="L21" s="179">
        <v>21</v>
      </c>
      <c r="M21" s="179">
        <f>G21*(1+L21/100)</f>
        <v>0</v>
      </c>
      <c r="N21" s="177">
        <v>0</v>
      </c>
      <c r="O21" s="177">
        <f>ROUND(E21*N21,2)</f>
        <v>0</v>
      </c>
      <c r="P21" s="177">
        <v>0</v>
      </c>
      <c r="Q21" s="177">
        <f>ROUND(E21*P21,2)</f>
        <v>0</v>
      </c>
      <c r="R21" s="179"/>
      <c r="S21" s="179" t="s">
        <v>163</v>
      </c>
      <c r="T21" s="180" t="s">
        <v>163</v>
      </c>
      <c r="U21" s="158">
        <v>5.8000000000000003E-2</v>
      </c>
      <c r="V21" s="158">
        <f>ROUND(E21*U21,2)</f>
        <v>20.079999999999998</v>
      </c>
      <c r="W21" s="158"/>
      <c r="X21" s="158" t="s">
        <v>164</v>
      </c>
      <c r="Y21" s="158" t="s">
        <v>165</v>
      </c>
      <c r="Z21" s="147"/>
      <c r="AA21" s="147"/>
      <c r="AB21" s="147"/>
      <c r="AC21" s="147"/>
      <c r="AD21" s="147"/>
      <c r="AE21" s="147"/>
      <c r="AF21" s="147"/>
      <c r="AG21" s="147" t="s">
        <v>166</v>
      </c>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row>
    <row r="22" spans="1:60" outlineLevel="2" x14ac:dyDescent="0.2">
      <c r="A22" s="154"/>
      <c r="B22" s="155"/>
      <c r="C22" s="191" t="s">
        <v>188</v>
      </c>
      <c r="D22" s="160"/>
      <c r="E22" s="161">
        <v>346.17</v>
      </c>
      <c r="F22" s="158"/>
      <c r="G22" s="158"/>
      <c r="H22" s="158"/>
      <c r="I22" s="158"/>
      <c r="J22" s="158"/>
      <c r="K22" s="158"/>
      <c r="L22" s="158"/>
      <c r="M22" s="158"/>
      <c r="N22" s="157"/>
      <c r="O22" s="157"/>
      <c r="P22" s="157"/>
      <c r="Q22" s="157"/>
      <c r="R22" s="158"/>
      <c r="S22" s="158"/>
      <c r="T22" s="158"/>
      <c r="U22" s="158"/>
      <c r="V22" s="158"/>
      <c r="W22" s="158"/>
      <c r="X22" s="158"/>
      <c r="Y22" s="158"/>
      <c r="Z22" s="147"/>
      <c r="AA22" s="147"/>
      <c r="AB22" s="147"/>
      <c r="AC22" s="147"/>
      <c r="AD22" s="147"/>
      <c r="AE22" s="147"/>
      <c r="AF22" s="147"/>
      <c r="AG22" s="147" t="s">
        <v>168</v>
      </c>
      <c r="AH22" s="147">
        <v>0</v>
      </c>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row>
    <row r="23" spans="1:60" outlineLevel="1" x14ac:dyDescent="0.2">
      <c r="A23" s="174">
        <v>8</v>
      </c>
      <c r="B23" s="175" t="s">
        <v>189</v>
      </c>
      <c r="C23" s="190" t="s">
        <v>190</v>
      </c>
      <c r="D23" s="176" t="s">
        <v>180</v>
      </c>
      <c r="E23" s="177">
        <v>187.44</v>
      </c>
      <c r="F23" s="178"/>
      <c r="G23" s="179">
        <f>ROUND(E23*F23,2)</f>
        <v>0</v>
      </c>
      <c r="H23" s="178"/>
      <c r="I23" s="179">
        <f>ROUND(E23*H23,2)</f>
        <v>0</v>
      </c>
      <c r="J23" s="178"/>
      <c r="K23" s="179">
        <f>ROUND(E23*J23,2)</f>
        <v>0</v>
      </c>
      <c r="L23" s="179">
        <v>21</v>
      </c>
      <c r="M23" s="179">
        <f>G23*(1+L23/100)</f>
        <v>0</v>
      </c>
      <c r="N23" s="177">
        <v>0</v>
      </c>
      <c r="O23" s="177">
        <f>ROUND(E23*N23,2)</f>
        <v>0</v>
      </c>
      <c r="P23" s="177">
        <v>0</v>
      </c>
      <c r="Q23" s="177">
        <f>ROUND(E23*P23,2)</f>
        <v>0</v>
      </c>
      <c r="R23" s="179"/>
      <c r="S23" s="179" t="s">
        <v>163</v>
      </c>
      <c r="T23" s="180" t="s">
        <v>163</v>
      </c>
      <c r="U23" s="158">
        <v>0.187</v>
      </c>
      <c r="V23" s="158">
        <f>ROUND(E23*U23,2)</f>
        <v>35.049999999999997</v>
      </c>
      <c r="W23" s="158"/>
      <c r="X23" s="158" t="s">
        <v>164</v>
      </c>
      <c r="Y23" s="158" t="s">
        <v>165</v>
      </c>
      <c r="Z23" s="147"/>
      <c r="AA23" s="147"/>
      <c r="AB23" s="147"/>
      <c r="AC23" s="147"/>
      <c r="AD23" s="147"/>
      <c r="AE23" s="147"/>
      <c r="AF23" s="147"/>
      <c r="AG23" s="147" t="s">
        <v>166</v>
      </c>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row>
    <row r="24" spans="1:60" outlineLevel="2" x14ac:dyDescent="0.2">
      <c r="A24" s="154"/>
      <c r="B24" s="155"/>
      <c r="C24" s="191" t="s">
        <v>191</v>
      </c>
      <c r="D24" s="160"/>
      <c r="E24" s="161">
        <v>187.44</v>
      </c>
      <c r="F24" s="158"/>
      <c r="G24" s="158"/>
      <c r="H24" s="158"/>
      <c r="I24" s="158"/>
      <c r="J24" s="158"/>
      <c r="K24" s="158"/>
      <c r="L24" s="158"/>
      <c r="M24" s="158"/>
      <c r="N24" s="157"/>
      <c r="O24" s="157"/>
      <c r="P24" s="157"/>
      <c r="Q24" s="157"/>
      <c r="R24" s="158"/>
      <c r="S24" s="158"/>
      <c r="T24" s="158"/>
      <c r="U24" s="158"/>
      <c r="V24" s="158"/>
      <c r="W24" s="158"/>
      <c r="X24" s="158"/>
      <c r="Y24" s="158"/>
      <c r="Z24" s="147"/>
      <c r="AA24" s="147"/>
      <c r="AB24" s="147"/>
      <c r="AC24" s="147"/>
      <c r="AD24" s="147"/>
      <c r="AE24" s="147"/>
      <c r="AF24" s="147"/>
      <c r="AG24" s="147" t="s">
        <v>168</v>
      </c>
      <c r="AH24" s="147">
        <v>0</v>
      </c>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row>
    <row r="25" spans="1:60" outlineLevel="1" x14ac:dyDescent="0.2">
      <c r="A25" s="174">
        <v>9</v>
      </c>
      <c r="B25" s="175" t="s">
        <v>192</v>
      </c>
      <c r="C25" s="190" t="s">
        <v>193</v>
      </c>
      <c r="D25" s="176" t="s">
        <v>180</v>
      </c>
      <c r="E25" s="177">
        <v>65.504999999999995</v>
      </c>
      <c r="F25" s="178"/>
      <c r="G25" s="179">
        <f>ROUND(E25*F25,2)</f>
        <v>0</v>
      </c>
      <c r="H25" s="178"/>
      <c r="I25" s="179">
        <f>ROUND(E25*H25,2)</f>
        <v>0</v>
      </c>
      <c r="J25" s="178"/>
      <c r="K25" s="179">
        <f>ROUND(E25*J25,2)</f>
        <v>0</v>
      </c>
      <c r="L25" s="179">
        <v>21</v>
      </c>
      <c r="M25" s="179">
        <f>G25*(1+L25/100)</f>
        <v>0</v>
      </c>
      <c r="N25" s="177">
        <v>0</v>
      </c>
      <c r="O25" s="177">
        <f>ROUND(E25*N25,2)</f>
        <v>0</v>
      </c>
      <c r="P25" s="177">
        <v>0</v>
      </c>
      <c r="Q25" s="177">
        <f>ROUND(E25*P25,2)</f>
        <v>0</v>
      </c>
      <c r="R25" s="179"/>
      <c r="S25" s="179" t="s">
        <v>163</v>
      </c>
      <c r="T25" s="180" t="s">
        <v>163</v>
      </c>
      <c r="U25" s="158">
        <v>0.36499999999999999</v>
      </c>
      <c r="V25" s="158">
        <f>ROUND(E25*U25,2)</f>
        <v>23.91</v>
      </c>
      <c r="W25" s="158"/>
      <c r="X25" s="158" t="s">
        <v>164</v>
      </c>
      <c r="Y25" s="158" t="s">
        <v>165</v>
      </c>
      <c r="Z25" s="147"/>
      <c r="AA25" s="147"/>
      <c r="AB25" s="147"/>
      <c r="AC25" s="147"/>
      <c r="AD25" s="147"/>
      <c r="AE25" s="147"/>
      <c r="AF25" s="147"/>
      <c r="AG25" s="147" t="s">
        <v>166</v>
      </c>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row>
    <row r="26" spans="1:60" outlineLevel="2" x14ac:dyDescent="0.2">
      <c r="A26" s="154"/>
      <c r="B26" s="155"/>
      <c r="C26" s="191" t="s">
        <v>194</v>
      </c>
      <c r="D26" s="160"/>
      <c r="E26" s="161">
        <v>10.5</v>
      </c>
      <c r="F26" s="158"/>
      <c r="G26" s="158"/>
      <c r="H26" s="158"/>
      <c r="I26" s="158"/>
      <c r="J26" s="158"/>
      <c r="K26" s="158"/>
      <c r="L26" s="158"/>
      <c r="M26" s="158"/>
      <c r="N26" s="157"/>
      <c r="O26" s="157"/>
      <c r="P26" s="157"/>
      <c r="Q26" s="157"/>
      <c r="R26" s="158"/>
      <c r="S26" s="158"/>
      <c r="T26" s="158"/>
      <c r="U26" s="158"/>
      <c r="V26" s="158"/>
      <c r="W26" s="158"/>
      <c r="X26" s="158"/>
      <c r="Y26" s="158"/>
      <c r="Z26" s="147"/>
      <c r="AA26" s="147"/>
      <c r="AB26" s="147"/>
      <c r="AC26" s="147"/>
      <c r="AD26" s="147"/>
      <c r="AE26" s="147"/>
      <c r="AF26" s="147"/>
      <c r="AG26" s="147" t="s">
        <v>168</v>
      </c>
      <c r="AH26" s="147">
        <v>0</v>
      </c>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row>
    <row r="27" spans="1:60" outlineLevel="3" x14ac:dyDescent="0.2">
      <c r="A27" s="154"/>
      <c r="B27" s="155"/>
      <c r="C27" s="191" t="s">
        <v>195</v>
      </c>
      <c r="D27" s="160"/>
      <c r="E27" s="161">
        <v>19.2</v>
      </c>
      <c r="F27" s="158"/>
      <c r="G27" s="158"/>
      <c r="H27" s="158"/>
      <c r="I27" s="158"/>
      <c r="J27" s="158"/>
      <c r="K27" s="158"/>
      <c r="L27" s="158"/>
      <c r="M27" s="158"/>
      <c r="N27" s="157"/>
      <c r="O27" s="157"/>
      <c r="P27" s="157"/>
      <c r="Q27" s="157"/>
      <c r="R27" s="158"/>
      <c r="S27" s="158"/>
      <c r="T27" s="158"/>
      <c r="U27" s="158"/>
      <c r="V27" s="158"/>
      <c r="W27" s="158"/>
      <c r="X27" s="158"/>
      <c r="Y27" s="158"/>
      <c r="Z27" s="147"/>
      <c r="AA27" s="147"/>
      <c r="AB27" s="147"/>
      <c r="AC27" s="147"/>
      <c r="AD27" s="147"/>
      <c r="AE27" s="147"/>
      <c r="AF27" s="147"/>
      <c r="AG27" s="147" t="s">
        <v>168</v>
      </c>
      <c r="AH27" s="147">
        <v>0</v>
      </c>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row>
    <row r="28" spans="1:60" outlineLevel="3" x14ac:dyDescent="0.2">
      <c r="A28" s="154"/>
      <c r="B28" s="155"/>
      <c r="C28" s="191" t="s">
        <v>196</v>
      </c>
      <c r="D28" s="160"/>
      <c r="E28" s="161">
        <v>17.52</v>
      </c>
      <c r="F28" s="158"/>
      <c r="G28" s="158"/>
      <c r="H28" s="158"/>
      <c r="I28" s="158"/>
      <c r="J28" s="158"/>
      <c r="K28" s="158"/>
      <c r="L28" s="158"/>
      <c r="M28" s="158"/>
      <c r="N28" s="157"/>
      <c r="O28" s="157"/>
      <c r="P28" s="157"/>
      <c r="Q28" s="157"/>
      <c r="R28" s="158"/>
      <c r="S28" s="158"/>
      <c r="T28" s="158"/>
      <c r="U28" s="158"/>
      <c r="V28" s="158"/>
      <c r="W28" s="158"/>
      <c r="X28" s="158"/>
      <c r="Y28" s="158"/>
      <c r="Z28" s="147"/>
      <c r="AA28" s="147"/>
      <c r="AB28" s="147"/>
      <c r="AC28" s="147"/>
      <c r="AD28" s="147"/>
      <c r="AE28" s="147"/>
      <c r="AF28" s="147"/>
      <c r="AG28" s="147" t="s">
        <v>168</v>
      </c>
      <c r="AH28" s="147">
        <v>0</v>
      </c>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row>
    <row r="29" spans="1:60" outlineLevel="3" x14ac:dyDescent="0.2">
      <c r="A29" s="154"/>
      <c r="B29" s="155"/>
      <c r="C29" s="191" t="s">
        <v>197</v>
      </c>
      <c r="D29" s="160"/>
      <c r="E29" s="161">
        <v>2.4</v>
      </c>
      <c r="F29" s="158"/>
      <c r="G29" s="158"/>
      <c r="H29" s="158"/>
      <c r="I29" s="158"/>
      <c r="J29" s="158"/>
      <c r="K29" s="158"/>
      <c r="L29" s="158"/>
      <c r="M29" s="158"/>
      <c r="N29" s="157"/>
      <c r="O29" s="157"/>
      <c r="P29" s="157"/>
      <c r="Q29" s="157"/>
      <c r="R29" s="158"/>
      <c r="S29" s="158"/>
      <c r="T29" s="158"/>
      <c r="U29" s="158"/>
      <c r="V29" s="158"/>
      <c r="W29" s="158"/>
      <c r="X29" s="158"/>
      <c r="Y29" s="158"/>
      <c r="Z29" s="147"/>
      <c r="AA29" s="147"/>
      <c r="AB29" s="147"/>
      <c r="AC29" s="147"/>
      <c r="AD29" s="147"/>
      <c r="AE29" s="147"/>
      <c r="AF29" s="147"/>
      <c r="AG29" s="147" t="s">
        <v>168</v>
      </c>
      <c r="AH29" s="147">
        <v>0</v>
      </c>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row>
    <row r="30" spans="1:60" ht="22.5" outlineLevel="3" x14ac:dyDescent="0.2">
      <c r="A30" s="154"/>
      <c r="B30" s="155"/>
      <c r="C30" s="191" t="s">
        <v>198</v>
      </c>
      <c r="D30" s="160"/>
      <c r="E30" s="161">
        <v>5.76</v>
      </c>
      <c r="F30" s="158"/>
      <c r="G30" s="158"/>
      <c r="H30" s="158"/>
      <c r="I30" s="158"/>
      <c r="J30" s="158"/>
      <c r="K30" s="158"/>
      <c r="L30" s="158"/>
      <c r="M30" s="158"/>
      <c r="N30" s="157"/>
      <c r="O30" s="157"/>
      <c r="P30" s="157"/>
      <c r="Q30" s="157"/>
      <c r="R30" s="158"/>
      <c r="S30" s="158"/>
      <c r="T30" s="158"/>
      <c r="U30" s="158"/>
      <c r="V30" s="158"/>
      <c r="W30" s="158"/>
      <c r="X30" s="158"/>
      <c r="Y30" s="158"/>
      <c r="Z30" s="147"/>
      <c r="AA30" s="147"/>
      <c r="AB30" s="147"/>
      <c r="AC30" s="147"/>
      <c r="AD30" s="147"/>
      <c r="AE30" s="147"/>
      <c r="AF30" s="147"/>
      <c r="AG30" s="147" t="s">
        <v>168</v>
      </c>
      <c r="AH30" s="147">
        <v>0</v>
      </c>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row>
    <row r="31" spans="1:60" outlineLevel="3" x14ac:dyDescent="0.2">
      <c r="A31" s="154"/>
      <c r="B31" s="155"/>
      <c r="C31" s="191" t="s">
        <v>199</v>
      </c>
      <c r="D31" s="160"/>
      <c r="E31" s="161">
        <v>10.125</v>
      </c>
      <c r="F31" s="158"/>
      <c r="G31" s="158"/>
      <c r="H31" s="158"/>
      <c r="I31" s="158"/>
      <c r="J31" s="158"/>
      <c r="K31" s="158"/>
      <c r="L31" s="158"/>
      <c r="M31" s="158"/>
      <c r="N31" s="157"/>
      <c r="O31" s="157"/>
      <c r="P31" s="157"/>
      <c r="Q31" s="157"/>
      <c r="R31" s="158"/>
      <c r="S31" s="158"/>
      <c r="T31" s="158"/>
      <c r="U31" s="158"/>
      <c r="V31" s="158"/>
      <c r="W31" s="158"/>
      <c r="X31" s="158"/>
      <c r="Y31" s="158"/>
      <c r="Z31" s="147"/>
      <c r="AA31" s="147"/>
      <c r="AB31" s="147"/>
      <c r="AC31" s="147"/>
      <c r="AD31" s="147"/>
      <c r="AE31" s="147"/>
      <c r="AF31" s="147"/>
      <c r="AG31" s="147" t="s">
        <v>168</v>
      </c>
      <c r="AH31" s="147">
        <v>0</v>
      </c>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row>
    <row r="32" spans="1:60" outlineLevel="1" x14ac:dyDescent="0.2">
      <c r="A32" s="181">
        <v>10</v>
      </c>
      <c r="B32" s="182" t="s">
        <v>200</v>
      </c>
      <c r="C32" s="192" t="s">
        <v>201</v>
      </c>
      <c r="D32" s="183" t="s">
        <v>180</v>
      </c>
      <c r="E32" s="184">
        <v>65.504999999999995</v>
      </c>
      <c r="F32" s="185"/>
      <c r="G32" s="186">
        <f>ROUND(E32*F32,2)</f>
        <v>0</v>
      </c>
      <c r="H32" s="185"/>
      <c r="I32" s="186">
        <f>ROUND(E32*H32,2)</f>
        <v>0</v>
      </c>
      <c r="J32" s="185"/>
      <c r="K32" s="186">
        <f>ROUND(E32*J32,2)</f>
        <v>0</v>
      </c>
      <c r="L32" s="186">
        <v>21</v>
      </c>
      <c r="M32" s="186">
        <f>G32*(1+L32/100)</f>
        <v>0</v>
      </c>
      <c r="N32" s="184">
        <v>0</v>
      </c>
      <c r="O32" s="184">
        <f>ROUND(E32*N32,2)</f>
        <v>0</v>
      </c>
      <c r="P32" s="184">
        <v>0</v>
      </c>
      <c r="Q32" s="184">
        <f>ROUND(E32*P32,2)</f>
        <v>0</v>
      </c>
      <c r="R32" s="186"/>
      <c r="S32" s="186" t="s">
        <v>163</v>
      </c>
      <c r="T32" s="187" t="s">
        <v>163</v>
      </c>
      <c r="U32" s="158">
        <v>0.38979999999999998</v>
      </c>
      <c r="V32" s="158">
        <f>ROUND(E32*U32,2)</f>
        <v>25.53</v>
      </c>
      <c r="W32" s="158"/>
      <c r="X32" s="158" t="s">
        <v>164</v>
      </c>
      <c r="Y32" s="158" t="s">
        <v>165</v>
      </c>
      <c r="Z32" s="147"/>
      <c r="AA32" s="147"/>
      <c r="AB32" s="147"/>
      <c r="AC32" s="147"/>
      <c r="AD32" s="147"/>
      <c r="AE32" s="147"/>
      <c r="AF32" s="147"/>
      <c r="AG32" s="147" t="s">
        <v>166</v>
      </c>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row>
    <row r="33" spans="1:60" ht="22.5" outlineLevel="1" x14ac:dyDescent="0.2">
      <c r="A33" s="181">
        <v>11</v>
      </c>
      <c r="B33" s="182" t="s">
        <v>202</v>
      </c>
      <c r="C33" s="192" t="s">
        <v>203</v>
      </c>
      <c r="D33" s="183" t="s">
        <v>180</v>
      </c>
      <c r="E33" s="184">
        <v>505.39499999999998</v>
      </c>
      <c r="F33" s="185"/>
      <c r="G33" s="186">
        <f>ROUND(E33*F33,2)</f>
        <v>0</v>
      </c>
      <c r="H33" s="185"/>
      <c r="I33" s="186">
        <f>ROUND(E33*H33,2)</f>
        <v>0</v>
      </c>
      <c r="J33" s="185"/>
      <c r="K33" s="186">
        <f>ROUND(E33*J33,2)</f>
        <v>0</v>
      </c>
      <c r="L33" s="186">
        <v>21</v>
      </c>
      <c r="M33" s="186">
        <f>G33*(1+L33/100)</f>
        <v>0</v>
      </c>
      <c r="N33" s="184">
        <v>0</v>
      </c>
      <c r="O33" s="184">
        <f>ROUND(E33*N33,2)</f>
        <v>0</v>
      </c>
      <c r="P33" s="184">
        <v>0</v>
      </c>
      <c r="Q33" s="184">
        <f>ROUND(E33*P33,2)</f>
        <v>0</v>
      </c>
      <c r="R33" s="186"/>
      <c r="S33" s="186" t="s">
        <v>163</v>
      </c>
      <c r="T33" s="187" t="s">
        <v>163</v>
      </c>
      <c r="U33" s="158">
        <v>1.0999999999999999E-2</v>
      </c>
      <c r="V33" s="158">
        <f>ROUND(E33*U33,2)</f>
        <v>5.56</v>
      </c>
      <c r="W33" s="158"/>
      <c r="X33" s="158" t="s">
        <v>164</v>
      </c>
      <c r="Y33" s="158" t="s">
        <v>165</v>
      </c>
      <c r="Z33" s="147"/>
      <c r="AA33" s="147"/>
      <c r="AB33" s="147"/>
      <c r="AC33" s="147"/>
      <c r="AD33" s="147"/>
      <c r="AE33" s="147"/>
      <c r="AF33" s="147"/>
      <c r="AG33" s="147" t="s">
        <v>166</v>
      </c>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row>
    <row r="34" spans="1:60" outlineLevel="1" x14ac:dyDescent="0.2">
      <c r="A34" s="181">
        <v>12</v>
      </c>
      <c r="B34" s="182" t="s">
        <v>204</v>
      </c>
      <c r="C34" s="192" t="s">
        <v>205</v>
      </c>
      <c r="D34" s="183" t="s">
        <v>180</v>
      </c>
      <c r="E34" s="184">
        <v>505.39499999999998</v>
      </c>
      <c r="F34" s="185"/>
      <c r="G34" s="186">
        <f>ROUND(E34*F34,2)</f>
        <v>0</v>
      </c>
      <c r="H34" s="185"/>
      <c r="I34" s="186">
        <f>ROUND(E34*H34,2)</f>
        <v>0</v>
      </c>
      <c r="J34" s="185"/>
      <c r="K34" s="186">
        <f>ROUND(E34*J34,2)</f>
        <v>0</v>
      </c>
      <c r="L34" s="186">
        <v>21</v>
      </c>
      <c r="M34" s="186">
        <f>G34*(1+L34/100)</f>
        <v>0</v>
      </c>
      <c r="N34" s="184">
        <v>0</v>
      </c>
      <c r="O34" s="184">
        <f>ROUND(E34*N34,2)</f>
        <v>0</v>
      </c>
      <c r="P34" s="184">
        <v>0</v>
      </c>
      <c r="Q34" s="184">
        <f>ROUND(E34*P34,2)</f>
        <v>0</v>
      </c>
      <c r="R34" s="186"/>
      <c r="S34" s="186" t="s">
        <v>163</v>
      </c>
      <c r="T34" s="187" t="s">
        <v>163</v>
      </c>
      <c r="U34" s="158">
        <v>3.1E-2</v>
      </c>
      <c r="V34" s="158">
        <f>ROUND(E34*U34,2)</f>
        <v>15.67</v>
      </c>
      <c r="W34" s="158"/>
      <c r="X34" s="158" t="s">
        <v>164</v>
      </c>
      <c r="Y34" s="158" t="s">
        <v>165</v>
      </c>
      <c r="Z34" s="147"/>
      <c r="AA34" s="147"/>
      <c r="AB34" s="147"/>
      <c r="AC34" s="147"/>
      <c r="AD34" s="147"/>
      <c r="AE34" s="147"/>
      <c r="AF34" s="147"/>
      <c r="AG34" s="147" t="s">
        <v>166</v>
      </c>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row>
    <row r="35" spans="1:60" outlineLevel="1" x14ac:dyDescent="0.2">
      <c r="A35" s="174">
        <v>13</v>
      </c>
      <c r="B35" s="175" t="s">
        <v>206</v>
      </c>
      <c r="C35" s="190" t="s">
        <v>207</v>
      </c>
      <c r="D35" s="176" t="s">
        <v>180</v>
      </c>
      <c r="E35" s="177">
        <v>37.875</v>
      </c>
      <c r="F35" s="178"/>
      <c r="G35" s="179">
        <f>ROUND(E35*F35,2)</f>
        <v>0</v>
      </c>
      <c r="H35" s="178"/>
      <c r="I35" s="179">
        <f>ROUND(E35*H35,2)</f>
        <v>0</v>
      </c>
      <c r="J35" s="178"/>
      <c r="K35" s="179">
        <f>ROUND(E35*J35,2)</f>
        <v>0</v>
      </c>
      <c r="L35" s="179">
        <v>21</v>
      </c>
      <c r="M35" s="179">
        <f>G35*(1+L35/100)</f>
        <v>0</v>
      </c>
      <c r="N35" s="177">
        <v>0</v>
      </c>
      <c r="O35" s="177">
        <f>ROUND(E35*N35,2)</f>
        <v>0</v>
      </c>
      <c r="P35" s="177">
        <v>0</v>
      </c>
      <c r="Q35" s="177">
        <f>ROUND(E35*P35,2)</f>
        <v>0</v>
      </c>
      <c r="R35" s="179"/>
      <c r="S35" s="179" t="s">
        <v>163</v>
      </c>
      <c r="T35" s="180" t="s">
        <v>163</v>
      </c>
      <c r="U35" s="158">
        <v>0.20200000000000001</v>
      </c>
      <c r="V35" s="158">
        <f>ROUND(E35*U35,2)</f>
        <v>7.65</v>
      </c>
      <c r="W35" s="158"/>
      <c r="X35" s="158" t="s">
        <v>164</v>
      </c>
      <c r="Y35" s="158" t="s">
        <v>165</v>
      </c>
      <c r="Z35" s="147"/>
      <c r="AA35" s="147"/>
      <c r="AB35" s="147"/>
      <c r="AC35" s="147"/>
      <c r="AD35" s="147"/>
      <c r="AE35" s="147"/>
      <c r="AF35" s="147"/>
      <c r="AG35" s="147" t="s">
        <v>166</v>
      </c>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row>
    <row r="36" spans="1:60" outlineLevel="2" x14ac:dyDescent="0.2">
      <c r="A36" s="154"/>
      <c r="B36" s="155"/>
      <c r="C36" s="191" t="s">
        <v>208</v>
      </c>
      <c r="D36" s="160"/>
      <c r="E36" s="161">
        <v>4.2</v>
      </c>
      <c r="F36" s="158"/>
      <c r="G36" s="158"/>
      <c r="H36" s="158"/>
      <c r="I36" s="158"/>
      <c r="J36" s="158"/>
      <c r="K36" s="158"/>
      <c r="L36" s="158"/>
      <c r="M36" s="158"/>
      <c r="N36" s="157"/>
      <c r="O36" s="157"/>
      <c r="P36" s="157"/>
      <c r="Q36" s="157"/>
      <c r="R36" s="158"/>
      <c r="S36" s="158"/>
      <c r="T36" s="158"/>
      <c r="U36" s="158"/>
      <c r="V36" s="158"/>
      <c r="W36" s="158"/>
      <c r="X36" s="158"/>
      <c r="Y36" s="158"/>
      <c r="Z36" s="147"/>
      <c r="AA36" s="147"/>
      <c r="AB36" s="147"/>
      <c r="AC36" s="147"/>
      <c r="AD36" s="147"/>
      <c r="AE36" s="147"/>
      <c r="AF36" s="147"/>
      <c r="AG36" s="147" t="s">
        <v>168</v>
      </c>
      <c r="AH36" s="147">
        <v>0</v>
      </c>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row>
    <row r="37" spans="1:60" outlineLevel="3" x14ac:dyDescent="0.2">
      <c r="A37" s="154"/>
      <c r="B37" s="155"/>
      <c r="C37" s="191" t="s">
        <v>209</v>
      </c>
      <c r="D37" s="160"/>
      <c r="E37" s="161">
        <v>12</v>
      </c>
      <c r="F37" s="158"/>
      <c r="G37" s="158"/>
      <c r="H37" s="158"/>
      <c r="I37" s="158"/>
      <c r="J37" s="158"/>
      <c r="K37" s="158"/>
      <c r="L37" s="158"/>
      <c r="M37" s="158"/>
      <c r="N37" s="157"/>
      <c r="O37" s="157"/>
      <c r="P37" s="157"/>
      <c r="Q37" s="157"/>
      <c r="R37" s="158"/>
      <c r="S37" s="158"/>
      <c r="T37" s="158"/>
      <c r="U37" s="158"/>
      <c r="V37" s="158"/>
      <c r="W37" s="158"/>
      <c r="X37" s="158"/>
      <c r="Y37" s="158"/>
      <c r="Z37" s="147"/>
      <c r="AA37" s="147"/>
      <c r="AB37" s="147"/>
      <c r="AC37" s="147"/>
      <c r="AD37" s="147"/>
      <c r="AE37" s="147"/>
      <c r="AF37" s="147"/>
      <c r="AG37" s="147" t="s">
        <v>168</v>
      </c>
      <c r="AH37" s="147">
        <v>0</v>
      </c>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row>
    <row r="38" spans="1:60" outlineLevel="3" x14ac:dyDescent="0.2">
      <c r="A38" s="154"/>
      <c r="B38" s="155"/>
      <c r="C38" s="191" t="s">
        <v>210</v>
      </c>
      <c r="D38" s="160"/>
      <c r="E38" s="161">
        <v>10.95</v>
      </c>
      <c r="F38" s="158"/>
      <c r="G38" s="158"/>
      <c r="H38" s="158"/>
      <c r="I38" s="158"/>
      <c r="J38" s="158"/>
      <c r="K38" s="158"/>
      <c r="L38" s="158"/>
      <c r="M38" s="158"/>
      <c r="N38" s="157"/>
      <c r="O38" s="157"/>
      <c r="P38" s="157"/>
      <c r="Q38" s="157"/>
      <c r="R38" s="158"/>
      <c r="S38" s="158"/>
      <c r="T38" s="158"/>
      <c r="U38" s="158"/>
      <c r="V38" s="158"/>
      <c r="W38" s="158"/>
      <c r="X38" s="158"/>
      <c r="Y38" s="158"/>
      <c r="Z38" s="147"/>
      <c r="AA38" s="147"/>
      <c r="AB38" s="147"/>
      <c r="AC38" s="147"/>
      <c r="AD38" s="147"/>
      <c r="AE38" s="147"/>
      <c r="AF38" s="147"/>
      <c r="AG38" s="147" t="s">
        <v>168</v>
      </c>
      <c r="AH38" s="147">
        <v>0</v>
      </c>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row>
    <row r="39" spans="1:60" outlineLevel="3" x14ac:dyDescent="0.2">
      <c r="A39" s="154"/>
      <c r="B39" s="155"/>
      <c r="C39" s="191" t="s">
        <v>211</v>
      </c>
      <c r="D39" s="160"/>
      <c r="E39" s="161">
        <v>1.5</v>
      </c>
      <c r="F39" s="158"/>
      <c r="G39" s="158"/>
      <c r="H39" s="158"/>
      <c r="I39" s="158"/>
      <c r="J39" s="158"/>
      <c r="K39" s="158"/>
      <c r="L39" s="158"/>
      <c r="M39" s="158"/>
      <c r="N39" s="157"/>
      <c r="O39" s="157"/>
      <c r="P39" s="157"/>
      <c r="Q39" s="157"/>
      <c r="R39" s="158"/>
      <c r="S39" s="158"/>
      <c r="T39" s="158"/>
      <c r="U39" s="158"/>
      <c r="V39" s="158"/>
      <c r="W39" s="158"/>
      <c r="X39" s="158"/>
      <c r="Y39" s="158"/>
      <c r="Z39" s="147"/>
      <c r="AA39" s="147"/>
      <c r="AB39" s="147"/>
      <c r="AC39" s="147"/>
      <c r="AD39" s="147"/>
      <c r="AE39" s="147"/>
      <c r="AF39" s="147"/>
      <c r="AG39" s="147" t="s">
        <v>168</v>
      </c>
      <c r="AH39" s="147">
        <v>0</v>
      </c>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row>
    <row r="40" spans="1:60" ht="22.5" outlineLevel="3" x14ac:dyDescent="0.2">
      <c r="A40" s="154"/>
      <c r="B40" s="155"/>
      <c r="C40" s="191" t="s">
        <v>212</v>
      </c>
      <c r="D40" s="160"/>
      <c r="E40" s="161">
        <v>3.6</v>
      </c>
      <c r="F40" s="158"/>
      <c r="G40" s="158"/>
      <c r="H40" s="158"/>
      <c r="I40" s="158"/>
      <c r="J40" s="158"/>
      <c r="K40" s="158"/>
      <c r="L40" s="158"/>
      <c r="M40" s="158"/>
      <c r="N40" s="157"/>
      <c r="O40" s="157"/>
      <c r="P40" s="157"/>
      <c r="Q40" s="157"/>
      <c r="R40" s="158"/>
      <c r="S40" s="158"/>
      <c r="T40" s="158"/>
      <c r="U40" s="158"/>
      <c r="V40" s="158"/>
      <c r="W40" s="158"/>
      <c r="X40" s="158"/>
      <c r="Y40" s="158"/>
      <c r="Z40" s="147"/>
      <c r="AA40" s="147"/>
      <c r="AB40" s="147"/>
      <c r="AC40" s="147"/>
      <c r="AD40" s="147"/>
      <c r="AE40" s="147"/>
      <c r="AF40" s="147"/>
      <c r="AG40" s="147" t="s">
        <v>168</v>
      </c>
      <c r="AH40" s="147">
        <v>0</v>
      </c>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row>
    <row r="41" spans="1:60" outlineLevel="3" x14ac:dyDescent="0.2">
      <c r="A41" s="154"/>
      <c r="B41" s="155"/>
      <c r="C41" s="191" t="s">
        <v>213</v>
      </c>
      <c r="D41" s="160"/>
      <c r="E41" s="161">
        <v>5.625</v>
      </c>
      <c r="F41" s="158"/>
      <c r="G41" s="158"/>
      <c r="H41" s="158"/>
      <c r="I41" s="158"/>
      <c r="J41" s="158"/>
      <c r="K41" s="158"/>
      <c r="L41" s="158"/>
      <c r="M41" s="158"/>
      <c r="N41" s="157"/>
      <c r="O41" s="157"/>
      <c r="P41" s="157"/>
      <c r="Q41" s="157"/>
      <c r="R41" s="158"/>
      <c r="S41" s="158"/>
      <c r="T41" s="158"/>
      <c r="U41" s="158"/>
      <c r="V41" s="158"/>
      <c r="W41" s="158"/>
      <c r="X41" s="158"/>
      <c r="Y41" s="158"/>
      <c r="Z41" s="147"/>
      <c r="AA41" s="147"/>
      <c r="AB41" s="147"/>
      <c r="AC41" s="147"/>
      <c r="AD41" s="147"/>
      <c r="AE41" s="147"/>
      <c r="AF41" s="147"/>
      <c r="AG41" s="147" t="s">
        <v>168</v>
      </c>
      <c r="AH41" s="147">
        <v>0</v>
      </c>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row>
    <row r="42" spans="1:60" ht="22.5" outlineLevel="1" x14ac:dyDescent="0.2">
      <c r="A42" s="174">
        <v>14</v>
      </c>
      <c r="B42" s="175" t="s">
        <v>214</v>
      </c>
      <c r="C42" s="190" t="s">
        <v>215</v>
      </c>
      <c r="D42" s="176" t="s">
        <v>180</v>
      </c>
      <c r="E42" s="177">
        <v>29.13</v>
      </c>
      <c r="F42" s="178"/>
      <c r="G42" s="179">
        <f>ROUND(E42*F42,2)</f>
        <v>0</v>
      </c>
      <c r="H42" s="178"/>
      <c r="I42" s="179">
        <f>ROUND(E42*H42,2)</f>
        <v>0</v>
      </c>
      <c r="J42" s="178"/>
      <c r="K42" s="179">
        <f>ROUND(E42*J42,2)</f>
        <v>0</v>
      </c>
      <c r="L42" s="179">
        <v>21</v>
      </c>
      <c r="M42" s="179">
        <f>G42*(1+L42/100)</f>
        <v>0</v>
      </c>
      <c r="N42" s="177">
        <v>1.7</v>
      </c>
      <c r="O42" s="177">
        <f>ROUND(E42*N42,2)</f>
        <v>49.52</v>
      </c>
      <c r="P42" s="177">
        <v>0</v>
      </c>
      <c r="Q42" s="177">
        <f>ROUND(E42*P42,2)</f>
        <v>0</v>
      </c>
      <c r="R42" s="179"/>
      <c r="S42" s="179" t="s">
        <v>163</v>
      </c>
      <c r="T42" s="180" t="s">
        <v>163</v>
      </c>
      <c r="U42" s="158">
        <v>1.587</v>
      </c>
      <c r="V42" s="158">
        <f>ROUND(E42*U42,2)</f>
        <v>46.23</v>
      </c>
      <c r="W42" s="158"/>
      <c r="X42" s="158" t="s">
        <v>164</v>
      </c>
      <c r="Y42" s="158" t="s">
        <v>165</v>
      </c>
      <c r="Z42" s="147"/>
      <c r="AA42" s="147"/>
      <c r="AB42" s="147"/>
      <c r="AC42" s="147"/>
      <c r="AD42" s="147"/>
      <c r="AE42" s="147"/>
      <c r="AF42" s="147"/>
      <c r="AG42" s="147" t="s">
        <v>166</v>
      </c>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row>
    <row r="43" spans="1:60" outlineLevel="2" x14ac:dyDescent="0.2">
      <c r="A43" s="154"/>
      <c r="B43" s="155"/>
      <c r="C43" s="191" t="s">
        <v>216</v>
      </c>
      <c r="D43" s="160"/>
      <c r="E43" s="161">
        <v>6.3</v>
      </c>
      <c r="F43" s="158"/>
      <c r="G43" s="158"/>
      <c r="H43" s="158"/>
      <c r="I43" s="158"/>
      <c r="J43" s="158"/>
      <c r="K43" s="158"/>
      <c r="L43" s="158"/>
      <c r="M43" s="158"/>
      <c r="N43" s="157"/>
      <c r="O43" s="157"/>
      <c r="P43" s="157"/>
      <c r="Q43" s="157"/>
      <c r="R43" s="158"/>
      <c r="S43" s="158"/>
      <c r="T43" s="158"/>
      <c r="U43" s="158"/>
      <c r="V43" s="158"/>
      <c r="W43" s="158"/>
      <c r="X43" s="158"/>
      <c r="Y43" s="158"/>
      <c r="Z43" s="147"/>
      <c r="AA43" s="147"/>
      <c r="AB43" s="147"/>
      <c r="AC43" s="147"/>
      <c r="AD43" s="147"/>
      <c r="AE43" s="147"/>
      <c r="AF43" s="147"/>
      <c r="AG43" s="147" t="s">
        <v>168</v>
      </c>
      <c r="AH43" s="147">
        <v>0</v>
      </c>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row>
    <row r="44" spans="1:60" outlineLevel="3" x14ac:dyDescent="0.2">
      <c r="A44" s="154"/>
      <c r="B44" s="155"/>
      <c r="C44" s="191" t="s">
        <v>217</v>
      </c>
      <c r="D44" s="160"/>
      <c r="E44" s="161">
        <v>7.2</v>
      </c>
      <c r="F44" s="158"/>
      <c r="G44" s="158"/>
      <c r="H44" s="158"/>
      <c r="I44" s="158"/>
      <c r="J44" s="158"/>
      <c r="K44" s="158"/>
      <c r="L44" s="158"/>
      <c r="M44" s="158"/>
      <c r="N44" s="157"/>
      <c r="O44" s="157"/>
      <c r="P44" s="157"/>
      <c r="Q44" s="157"/>
      <c r="R44" s="158"/>
      <c r="S44" s="158"/>
      <c r="T44" s="158"/>
      <c r="U44" s="158"/>
      <c r="V44" s="158"/>
      <c r="W44" s="158"/>
      <c r="X44" s="158"/>
      <c r="Y44" s="158"/>
      <c r="Z44" s="147"/>
      <c r="AA44" s="147"/>
      <c r="AB44" s="147"/>
      <c r="AC44" s="147"/>
      <c r="AD44" s="147"/>
      <c r="AE44" s="147"/>
      <c r="AF44" s="147"/>
      <c r="AG44" s="147" t="s">
        <v>168</v>
      </c>
      <c r="AH44" s="147">
        <v>0</v>
      </c>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row>
    <row r="45" spans="1:60" outlineLevel="3" x14ac:dyDescent="0.2">
      <c r="A45" s="154"/>
      <c r="B45" s="155"/>
      <c r="C45" s="191" t="s">
        <v>218</v>
      </c>
      <c r="D45" s="160"/>
      <c r="E45" s="161">
        <v>6.57</v>
      </c>
      <c r="F45" s="158"/>
      <c r="G45" s="158"/>
      <c r="H45" s="158"/>
      <c r="I45" s="158"/>
      <c r="J45" s="158"/>
      <c r="K45" s="158"/>
      <c r="L45" s="158"/>
      <c r="M45" s="158"/>
      <c r="N45" s="157"/>
      <c r="O45" s="157"/>
      <c r="P45" s="157"/>
      <c r="Q45" s="157"/>
      <c r="R45" s="158"/>
      <c r="S45" s="158"/>
      <c r="T45" s="158"/>
      <c r="U45" s="158"/>
      <c r="V45" s="158"/>
      <c r="W45" s="158"/>
      <c r="X45" s="158"/>
      <c r="Y45" s="158"/>
      <c r="Z45" s="147"/>
      <c r="AA45" s="147"/>
      <c r="AB45" s="147"/>
      <c r="AC45" s="147"/>
      <c r="AD45" s="147"/>
      <c r="AE45" s="147"/>
      <c r="AF45" s="147"/>
      <c r="AG45" s="147" t="s">
        <v>168</v>
      </c>
      <c r="AH45" s="147">
        <v>0</v>
      </c>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row>
    <row r="46" spans="1:60" outlineLevel="3" x14ac:dyDescent="0.2">
      <c r="A46" s="154"/>
      <c r="B46" s="155"/>
      <c r="C46" s="191" t="s">
        <v>219</v>
      </c>
      <c r="D46" s="160"/>
      <c r="E46" s="161">
        <v>0.9</v>
      </c>
      <c r="F46" s="158"/>
      <c r="G46" s="158"/>
      <c r="H46" s="158"/>
      <c r="I46" s="158"/>
      <c r="J46" s="158"/>
      <c r="K46" s="158"/>
      <c r="L46" s="158"/>
      <c r="M46" s="158"/>
      <c r="N46" s="157"/>
      <c r="O46" s="157"/>
      <c r="P46" s="157"/>
      <c r="Q46" s="157"/>
      <c r="R46" s="158"/>
      <c r="S46" s="158"/>
      <c r="T46" s="158"/>
      <c r="U46" s="158"/>
      <c r="V46" s="158"/>
      <c r="W46" s="158"/>
      <c r="X46" s="158"/>
      <c r="Y46" s="158"/>
      <c r="Z46" s="147"/>
      <c r="AA46" s="147"/>
      <c r="AB46" s="147"/>
      <c r="AC46" s="147"/>
      <c r="AD46" s="147"/>
      <c r="AE46" s="147"/>
      <c r="AF46" s="147"/>
      <c r="AG46" s="147" t="s">
        <v>168</v>
      </c>
      <c r="AH46" s="147">
        <v>0</v>
      </c>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row>
    <row r="47" spans="1:60" ht="22.5" outlineLevel="3" x14ac:dyDescent="0.2">
      <c r="A47" s="154"/>
      <c r="B47" s="155"/>
      <c r="C47" s="191" t="s">
        <v>220</v>
      </c>
      <c r="D47" s="160"/>
      <c r="E47" s="161">
        <v>2.16</v>
      </c>
      <c r="F47" s="158"/>
      <c r="G47" s="158"/>
      <c r="H47" s="158"/>
      <c r="I47" s="158"/>
      <c r="J47" s="158"/>
      <c r="K47" s="158"/>
      <c r="L47" s="158"/>
      <c r="M47" s="158"/>
      <c r="N47" s="157"/>
      <c r="O47" s="157"/>
      <c r="P47" s="157"/>
      <c r="Q47" s="157"/>
      <c r="R47" s="158"/>
      <c r="S47" s="158"/>
      <c r="T47" s="158"/>
      <c r="U47" s="158"/>
      <c r="V47" s="158"/>
      <c r="W47" s="158"/>
      <c r="X47" s="158"/>
      <c r="Y47" s="158"/>
      <c r="Z47" s="147"/>
      <c r="AA47" s="147"/>
      <c r="AB47" s="147"/>
      <c r="AC47" s="147"/>
      <c r="AD47" s="147"/>
      <c r="AE47" s="147"/>
      <c r="AF47" s="147"/>
      <c r="AG47" s="147" t="s">
        <v>168</v>
      </c>
      <c r="AH47" s="147">
        <v>0</v>
      </c>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row>
    <row r="48" spans="1:60" outlineLevel="3" x14ac:dyDescent="0.2">
      <c r="A48" s="154"/>
      <c r="B48" s="155"/>
      <c r="C48" s="191" t="s">
        <v>221</v>
      </c>
      <c r="D48" s="160"/>
      <c r="E48" s="161">
        <v>6</v>
      </c>
      <c r="F48" s="158"/>
      <c r="G48" s="158"/>
      <c r="H48" s="158"/>
      <c r="I48" s="158"/>
      <c r="J48" s="158"/>
      <c r="K48" s="158"/>
      <c r="L48" s="158"/>
      <c r="M48" s="158"/>
      <c r="N48" s="157"/>
      <c r="O48" s="157"/>
      <c r="P48" s="157"/>
      <c r="Q48" s="157"/>
      <c r="R48" s="158"/>
      <c r="S48" s="158"/>
      <c r="T48" s="158"/>
      <c r="U48" s="158"/>
      <c r="V48" s="158"/>
      <c r="W48" s="158"/>
      <c r="X48" s="158"/>
      <c r="Y48" s="158"/>
      <c r="Z48" s="147"/>
      <c r="AA48" s="147"/>
      <c r="AB48" s="147"/>
      <c r="AC48" s="147"/>
      <c r="AD48" s="147"/>
      <c r="AE48" s="147"/>
      <c r="AF48" s="147"/>
      <c r="AG48" s="147" t="s">
        <v>168</v>
      </c>
      <c r="AH48" s="147">
        <v>0</v>
      </c>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row>
    <row r="49" spans="1:60" ht="22.5" outlineLevel="1" x14ac:dyDescent="0.2">
      <c r="A49" s="174">
        <v>15</v>
      </c>
      <c r="B49" s="175" t="s">
        <v>222</v>
      </c>
      <c r="C49" s="190" t="s">
        <v>223</v>
      </c>
      <c r="D49" s="176" t="s">
        <v>224</v>
      </c>
      <c r="E49" s="177">
        <v>859.17150000000004</v>
      </c>
      <c r="F49" s="178"/>
      <c r="G49" s="179">
        <f>ROUND(E49*F49,2)</f>
        <v>0</v>
      </c>
      <c r="H49" s="178"/>
      <c r="I49" s="179">
        <f>ROUND(E49*H49,2)</f>
        <v>0</v>
      </c>
      <c r="J49" s="178"/>
      <c r="K49" s="179">
        <f>ROUND(E49*J49,2)</f>
        <v>0</v>
      </c>
      <c r="L49" s="179">
        <v>21</v>
      </c>
      <c r="M49" s="179">
        <f>G49*(1+L49/100)</f>
        <v>0</v>
      </c>
      <c r="N49" s="177">
        <v>0</v>
      </c>
      <c r="O49" s="177">
        <f>ROUND(E49*N49,2)</f>
        <v>0</v>
      </c>
      <c r="P49" s="177">
        <v>0</v>
      </c>
      <c r="Q49" s="177">
        <f>ROUND(E49*P49,2)</f>
        <v>0</v>
      </c>
      <c r="R49" s="179"/>
      <c r="S49" s="179" t="s">
        <v>163</v>
      </c>
      <c r="T49" s="180" t="s">
        <v>225</v>
      </c>
      <c r="U49" s="158">
        <v>0</v>
      </c>
      <c r="V49" s="158">
        <f>ROUND(E49*U49,2)</f>
        <v>0</v>
      </c>
      <c r="W49" s="158"/>
      <c r="X49" s="158" t="s">
        <v>164</v>
      </c>
      <c r="Y49" s="158" t="s">
        <v>165</v>
      </c>
      <c r="Z49" s="147"/>
      <c r="AA49" s="147"/>
      <c r="AB49" s="147"/>
      <c r="AC49" s="147"/>
      <c r="AD49" s="147"/>
      <c r="AE49" s="147"/>
      <c r="AF49" s="147"/>
      <c r="AG49" s="147" t="s">
        <v>166</v>
      </c>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row>
    <row r="50" spans="1:60" outlineLevel="2" x14ac:dyDescent="0.2">
      <c r="A50" s="154"/>
      <c r="B50" s="155"/>
      <c r="C50" s="191" t="s">
        <v>226</v>
      </c>
      <c r="D50" s="160"/>
      <c r="E50" s="161">
        <v>859.17150000000004</v>
      </c>
      <c r="F50" s="158"/>
      <c r="G50" s="158"/>
      <c r="H50" s="158"/>
      <c r="I50" s="158"/>
      <c r="J50" s="158"/>
      <c r="K50" s="158"/>
      <c r="L50" s="158"/>
      <c r="M50" s="158"/>
      <c r="N50" s="157"/>
      <c r="O50" s="157"/>
      <c r="P50" s="157"/>
      <c r="Q50" s="157"/>
      <c r="R50" s="158"/>
      <c r="S50" s="158"/>
      <c r="T50" s="158"/>
      <c r="U50" s="158"/>
      <c r="V50" s="158"/>
      <c r="W50" s="158"/>
      <c r="X50" s="158"/>
      <c r="Y50" s="158"/>
      <c r="Z50" s="147"/>
      <c r="AA50" s="147"/>
      <c r="AB50" s="147"/>
      <c r="AC50" s="147"/>
      <c r="AD50" s="147"/>
      <c r="AE50" s="147"/>
      <c r="AF50" s="147"/>
      <c r="AG50" s="147" t="s">
        <v>168</v>
      </c>
      <c r="AH50" s="147">
        <v>0</v>
      </c>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row>
    <row r="51" spans="1:60" x14ac:dyDescent="0.2">
      <c r="A51" s="167" t="s">
        <v>158</v>
      </c>
      <c r="B51" s="168" t="s">
        <v>62</v>
      </c>
      <c r="C51" s="189" t="s">
        <v>63</v>
      </c>
      <c r="D51" s="169"/>
      <c r="E51" s="170"/>
      <c r="F51" s="171"/>
      <c r="G51" s="171">
        <f>SUMIF(AG52:AG63,"&lt;&gt;NOR",G52:G63)</f>
        <v>0</v>
      </c>
      <c r="H51" s="171"/>
      <c r="I51" s="171">
        <f>SUM(I52:I63)</f>
        <v>0</v>
      </c>
      <c r="J51" s="171"/>
      <c r="K51" s="171">
        <f>SUM(K52:K63)</f>
        <v>0</v>
      </c>
      <c r="L51" s="171"/>
      <c r="M51" s="171">
        <f>SUM(M52:M63)</f>
        <v>0</v>
      </c>
      <c r="N51" s="170"/>
      <c r="O51" s="170">
        <f>SUM(O52:O63)</f>
        <v>0.13</v>
      </c>
      <c r="P51" s="170"/>
      <c r="Q51" s="170">
        <f>SUM(Q52:Q63)</f>
        <v>0</v>
      </c>
      <c r="R51" s="171"/>
      <c r="S51" s="171"/>
      <c r="T51" s="172"/>
      <c r="U51" s="166"/>
      <c r="V51" s="166">
        <f>SUM(V52:V63)</f>
        <v>38.209999999999994</v>
      </c>
      <c r="W51" s="166"/>
      <c r="X51" s="166"/>
      <c r="Y51" s="166"/>
      <c r="AG51" t="s">
        <v>159</v>
      </c>
    </row>
    <row r="52" spans="1:60" outlineLevel="1" x14ac:dyDescent="0.2">
      <c r="A52" s="181">
        <v>16</v>
      </c>
      <c r="B52" s="182" t="s">
        <v>227</v>
      </c>
      <c r="C52" s="192" t="s">
        <v>228</v>
      </c>
      <c r="D52" s="183" t="s">
        <v>162</v>
      </c>
      <c r="E52" s="184">
        <v>70</v>
      </c>
      <c r="F52" s="185"/>
      <c r="G52" s="186">
        <f>ROUND(E52*F52,2)</f>
        <v>0</v>
      </c>
      <c r="H52" s="185"/>
      <c r="I52" s="186">
        <f>ROUND(E52*H52,2)</f>
        <v>0</v>
      </c>
      <c r="J52" s="185"/>
      <c r="K52" s="186">
        <f>ROUND(E52*J52,2)</f>
        <v>0</v>
      </c>
      <c r="L52" s="186">
        <v>21</v>
      </c>
      <c r="M52" s="186">
        <f>G52*(1+L52/100)</f>
        <v>0</v>
      </c>
      <c r="N52" s="184">
        <v>0</v>
      </c>
      <c r="O52" s="184">
        <f>ROUND(E52*N52,2)</f>
        <v>0</v>
      </c>
      <c r="P52" s="184">
        <v>0</v>
      </c>
      <c r="Q52" s="184">
        <f>ROUND(E52*P52,2)</f>
        <v>0</v>
      </c>
      <c r="R52" s="186"/>
      <c r="S52" s="186" t="s">
        <v>163</v>
      </c>
      <c r="T52" s="187" t="s">
        <v>163</v>
      </c>
      <c r="U52" s="158">
        <v>0.06</v>
      </c>
      <c r="V52" s="158">
        <f>ROUND(E52*U52,2)</f>
        <v>4.2</v>
      </c>
      <c r="W52" s="158"/>
      <c r="X52" s="158" t="s">
        <v>164</v>
      </c>
      <c r="Y52" s="158" t="s">
        <v>165</v>
      </c>
      <c r="Z52" s="147"/>
      <c r="AA52" s="147"/>
      <c r="AB52" s="147"/>
      <c r="AC52" s="147"/>
      <c r="AD52" s="147"/>
      <c r="AE52" s="147"/>
      <c r="AF52" s="147"/>
      <c r="AG52" s="147" t="s">
        <v>166</v>
      </c>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row>
    <row r="53" spans="1:60" outlineLevel="1" x14ac:dyDescent="0.2">
      <c r="A53" s="174">
        <v>17</v>
      </c>
      <c r="B53" s="175" t="s">
        <v>229</v>
      </c>
      <c r="C53" s="190" t="s">
        <v>230</v>
      </c>
      <c r="D53" s="176" t="s">
        <v>162</v>
      </c>
      <c r="E53" s="177">
        <v>70</v>
      </c>
      <c r="F53" s="178"/>
      <c r="G53" s="179">
        <f>ROUND(E53*F53,2)</f>
        <v>0</v>
      </c>
      <c r="H53" s="178"/>
      <c r="I53" s="179">
        <f>ROUND(E53*H53,2)</f>
        <v>0</v>
      </c>
      <c r="J53" s="178"/>
      <c r="K53" s="179">
        <f>ROUND(E53*J53,2)</f>
        <v>0</v>
      </c>
      <c r="L53" s="179">
        <v>21</v>
      </c>
      <c r="M53" s="179">
        <f>G53*(1+L53/100)</f>
        <v>0</v>
      </c>
      <c r="N53" s="177">
        <v>0</v>
      </c>
      <c r="O53" s="177">
        <f>ROUND(E53*N53,2)</f>
        <v>0</v>
      </c>
      <c r="P53" s="177">
        <v>0</v>
      </c>
      <c r="Q53" s="177">
        <f>ROUND(E53*P53,2)</f>
        <v>0</v>
      </c>
      <c r="R53" s="179"/>
      <c r="S53" s="179" t="s">
        <v>163</v>
      </c>
      <c r="T53" s="180" t="s">
        <v>163</v>
      </c>
      <c r="U53" s="158">
        <v>0.33200000000000002</v>
      </c>
      <c r="V53" s="158">
        <f>ROUND(E53*U53,2)</f>
        <v>23.24</v>
      </c>
      <c r="W53" s="158"/>
      <c r="X53" s="158" t="s">
        <v>164</v>
      </c>
      <c r="Y53" s="158" t="s">
        <v>165</v>
      </c>
      <c r="Z53" s="147"/>
      <c r="AA53" s="147"/>
      <c r="AB53" s="147"/>
      <c r="AC53" s="147"/>
      <c r="AD53" s="147"/>
      <c r="AE53" s="147"/>
      <c r="AF53" s="147"/>
      <c r="AG53" s="147" t="s">
        <v>166</v>
      </c>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row>
    <row r="54" spans="1:60" outlineLevel="2" x14ac:dyDescent="0.2">
      <c r="A54" s="154"/>
      <c r="B54" s="155"/>
      <c r="C54" s="191" t="s">
        <v>231</v>
      </c>
      <c r="D54" s="160"/>
      <c r="E54" s="161">
        <v>70</v>
      </c>
      <c r="F54" s="158"/>
      <c r="G54" s="158"/>
      <c r="H54" s="158"/>
      <c r="I54" s="158"/>
      <c r="J54" s="158"/>
      <c r="K54" s="158"/>
      <c r="L54" s="158"/>
      <c r="M54" s="158"/>
      <c r="N54" s="157"/>
      <c r="O54" s="157"/>
      <c r="P54" s="157"/>
      <c r="Q54" s="157"/>
      <c r="R54" s="158"/>
      <c r="S54" s="158"/>
      <c r="T54" s="158"/>
      <c r="U54" s="158"/>
      <c r="V54" s="158"/>
      <c r="W54" s="158"/>
      <c r="X54" s="158"/>
      <c r="Y54" s="158"/>
      <c r="Z54" s="147"/>
      <c r="AA54" s="147"/>
      <c r="AB54" s="147"/>
      <c r="AC54" s="147"/>
      <c r="AD54" s="147"/>
      <c r="AE54" s="147"/>
      <c r="AF54" s="147"/>
      <c r="AG54" s="147" t="s">
        <v>168</v>
      </c>
      <c r="AH54" s="147">
        <v>0</v>
      </c>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row>
    <row r="55" spans="1:60" outlineLevel="1" x14ac:dyDescent="0.2">
      <c r="A55" s="181">
        <v>18</v>
      </c>
      <c r="B55" s="182" t="s">
        <v>232</v>
      </c>
      <c r="C55" s="192" t="s">
        <v>233</v>
      </c>
      <c r="D55" s="183" t="s">
        <v>173</v>
      </c>
      <c r="E55" s="184">
        <v>5</v>
      </c>
      <c r="F55" s="185"/>
      <c r="G55" s="186">
        <f>ROUND(E55*F55,2)</f>
        <v>0</v>
      </c>
      <c r="H55" s="185"/>
      <c r="I55" s="186">
        <f>ROUND(E55*H55,2)</f>
        <v>0</v>
      </c>
      <c r="J55" s="185"/>
      <c r="K55" s="186">
        <f>ROUND(E55*J55,2)</f>
        <v>0</v>
      </c>
      <c r="L55" s="186">
        <v>21</v>
      </c>
      <c r="M55" s="186">
        <f>G55*(1+L55/100)</f>
        <v>0</v>
      </c>
      <c r="N55" s="184">
        <v>0</v>
      </c>
      <c r="O55" s="184">
        <f>ROUND(E55*N55,2)</f>
        <v>0</v>
      </c>
      <c r="P55" s="184">
        <v>0</v>
      </c>
      <c r="Q55" s="184">
        <f>ROUND(E55*P55,2)</f>
        <v>0</v>
      </c>
      <c r="R55" s="186"/>
      <c r="S55" s="186" t="s">
        <v>163</v>
      </c>
      <c r="T55" s="187" t="s">
        <v>163</v>
      </c>
      <c r="U55" s="158">
        <v>0.121</v>
      </c>
      <c r="V55" s="158">
        <f>ROUND(E55*U55,2)</f>
        <v>0.61</v>
      </c>
      <c r="W55" s="158"/>
      <c r="X55" s="158" t="s">
        <v>164</v>
      </c>
      <c r="Y55" s="158" t="s">
        <v>165</v>
      </c>
      <c r="Z55" s="147"/>
      <c r="AA55" s="147"/>
      <c r="AB55" s="147"/>
      <c r="AC55" s="147"/>
      <c r="AD55" s="147"/>
      <c r="AE55" s="147"/>
      <c r="AF55" s="147"/>
      <c r="AG55" s="147" t="s">
        <v>166</v>
      </c>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row>
    <row r="56" spans="1:60" outlineLevel="1" x14ac:dyDescent="0.2">
      <c r="A56" s="181">
        <v>19</v>
      </c>
      <c r="B56" s="182" t="s">
        <v>234</v>
      </c>
      <c r="C56" s="192" t="s">
        <v>235</v>
      </c>
      <c r="D56" s="183" t="s">
        <v>173</v>
      </c>
      <c r="E56" s="184">
        <v>5</v>
      </c>
      <c r="F56" s="185"/>
      <c r="G56" s="186">
        <f>ROUND(E56*F56,2)</f>
        <v>0</v>
      </c>
      <c r="H56" s="185"/>
      <c r="I56" s="186">
        <f>ROUND(E56*H56,2)</f>
        <v>0</v>
      </c>
      <c r="J56" s="185"/>
      <c r="K56" s="186">
        <f>ROUND(E56*J56,2)</f>
        <v>0</v>
      </c>
      <c r="L56" s="186">
        <v>21</v>
      </c>
      <c r="M56" s="186">
        <f>G56*(1+L56/100)</f>
        <v>0</v>
      </c>
      <c r="N56" s="184">
        <v>0</v>
      </c>
      <c r="O56" s="184">
        <f>ROUND(E56*N56,2)</f>
        <v>0</v>
      </c>
      <c r="P56" s="184">
        <v>0</v>
      </c>
      <c r="Q56" s="184">
        <f>ROUND(E56*P56,2)</f>
        <v>0</v>
      </c>
      <c r="R56" s="186"/>
      <c r="S56" s="186" t="s">
        <v>163</v>
      </c>
      <c r="T56" s="187" t="s">
        <v>163</v>
      </c>
      <c r="U56" s="158">
        <v>1.2070000000000001</v>
      </c>
      <c r="V56" s="158">
        <f>ROUND(E56*U56,2)</f>
        <v>6.04</v>
      </c>
      <c r="W56" s="158"/>
      <c r="X56" s="158" t="s">
        <v>164</v>
      </c>
      <c r="Y56" s="158" t="s">
        <v>165</v>
      </c>
      <c r="Z56" s="147"/>
      <c r="AA56" s="147"/>
      <c r="AB56" s="147"/>
      <c r="AC56" s="147"/>
      <c r="AD56" s="147"/>
      <c r="AE56" s="147"/>
      <c r="AF56" s="147"/>
      <c r="AG56" s="147" t="s">
        <v>166</v>
      </c>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row>
    <row r="57" spans="1:60" outlineLevel="1" x14ac:dyDescent="0.2">
      <c r="A57" s="181">
        <v>20</v>
      </c>
      <c r="B57" s="182" t="s">
        <v>236</v>
      </c>
      <c r="C57" s="192" t="s">
        <v>237</v>
      </c>
      <c r="D57" s="183" t="s">
        <v>173</v>
      </c>
      <c r="E57" s="184">
        <v>5</v>
      </c>
      <c r="F57" s="185"/>
      <c r="G57" s="186">
        <f>ROUND(E57*F57,2)</f>
        <v>0</v>
      </c>
      <c r="H57" s="185"/>
      <c r="I57" s="186">
        <f>ROUND(E57*H57,2)</f>
        <v>0</v>
      </c>
      <c r="J57" s="185"/>
      <c r="K57" s="186">
        <f>ROUND(E57*J57,2)</f>
        <v>0</v>
      </c>
      <c r="L57" s="186">
        <v>21</v>
      </c>
      <c r="M57" s="186">
        <f>G57*(1+L57/100)</f>
        <v>0</v>
      </c>
      <c r="N57" s="184">
        <v>4.4999999999999999E-4</v>
      </c>
      <c r="O57" s="184">
        <f>ROUND(E57*N57,2)</f>
        <v>0</v>
      </c>
      <c r="P57" s="184">
        <v>0</v>
      </c>
      <c r="Q57" s="184">
        <f>ROUND(E57*P57,2)</f>
        <v>0</v>
      </c>
      <c r="R57" s="186"/>
      <c r="S57" s="186" t="s">
        <v>163</v>
      </c>
      <c r="T57" s="187" t="s">
        <v>163</v>
      </c>
      <c r="U57" s="158">
        <v>0.57099999999999995</v>
      </c>
      <c r="V57" s="158">
        <f>ROUND(E57*U57,2)</f>
        <v>2.86</v>
      </c>
      <c r="W57" s="158"/>
      <c r="X57" s="158" t="s">
        <v>164</v>
      </c>
      <c r="Y57" s="158" t="s">
        <v>165</v>
      </c>
      <c r="Z57" s="147"/>
      <c r="AA57" s="147"/>
      <c r="AB57" s="147"/>
      <c r="AC57" s="147"/>
      <c r="AD57" s="147"/>
      <c r="AE57" s="147"/>
      <c r="AF57" s="147"/>
      <c r="AG57" s="147" t="s">
        <v>166</v>
      </c>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row>
    <row r="58" spans="1:60" outlineLevel="1" x14ac:dyDescent="0.2">
      <c r="A58" s="174">
        <v>21</v>
      </c>
      <c r="B58" s="175" t="s">
        <v>238</v>
      </c>
      <c r="C58" s="190" t="s">
        <v>239</v>
      </c>
      <c r="D58" s="176" t="s">
        <v>173</v>
      </c>
      <c r="E58" s="177">
        <v>15</v>
      </c>
      <c r="F58" s="178"/>
      <c r="G58" s="179">
        <f>ROUND(E58*F58,2)</f>
        <v>0</v>
      </c>
      <c r="H58" s="178"/>
      <c r="I58" s="179">
        <f>ROUND(E58*H58,2)</f>
        <v>0</v>
      </c>
      <c r="J58" s="178"/>
      <c r="K58" s="179">
        <f>ROUND(E58*J58,2)</f>
        <v>0</v>
      </c>
      <c r="L58" s="179">
        <v>21</v>
      </c>
      <c r="M58" s="179">
        <f>G58*(1+L58/100)</f>
        <v>0</v>
      </c>
      <c r="N58" s="177">
        <v>1.0000000000000001E-5</v>
      </c>
      <c r="O58" s="177">
        <f>ROUND(E58*N58,2)</f>
        <v>0</v>
      </c>
      <c r="P58" s="177">
        <v>0</v>
      </c>
      <c r="Q58" s="177">
        <f>ROUND(E58*P58,2)</f>
        <v>0</v>
      </c>
      <c r="R58" s="179"/>
      <c r="S58" s="179" t="s">
        <v>163</v>
      </c>
      <c r="T58" s="180" t="s">
        <v>163</v>
      </c>
      <c r="U58" s="158">
        <v>8.4000000000000005E-2</v>
      </c>
      <c r="V58" s="158">
        <f>ROUND(E58*U58,2)</f>
        <v>1.26</v>
      </c>
      <c r="W58" s="158"/>
      <c r="X58" s="158" t="s">
        <v>164</v>
      </c>
      <c r="Y58" s="158" t="s">
        <v>165</v>
      </c>
      <c r="Z58" s="147"/>
      <c r="AA58" s="147"/>
      <c r="AB58" s="147"/>
      <c r="AC58" s="147"/>
      <c r="AD58" s="147"/>
      <c r="AE58" s="147"/>
      <c r="AF58" s="147"/>
      <c r="AG58" s="147" t="s">
        <v>166</v>
      </c>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row>
    <row r="59" spans="1:60" outlineLevel="2" x14ac:dyDescent="0.2">
      <c r="A59" s="154"/>
      <c r="B59" s="155"/>
      <c r="C59" s="191" t="s">
        <v>240</v>
      </c>
      <c r="D59" s="160"/>
      <c r="E59" s="161">
        <v>15</v>
      </c>
      <c r="F59" s="158"/>
      <c r="G59" s="158"/>
      <c r="H59" s="158"/>
      <c r="I59" s="158"/>
      <c r="J59" s="158"/>
      <c r="K59" s="158"/>
      <c r="L59" s="158"/>
      <c r="M59" s="158"/>
      <c r="N59" s="157"/>
      <c r="O59" s="157"/>
      <c r="P59" s="157"/>
      <c r="Q59" s="157"/>
      <c r="R59" s="158"/>
      <c r="S59" s="158"/>
      <c r="T59" s="158"/>
      <c r="U59" s="158"/>
      <c r="V59" s="158"/>
      <c r="W59" s="158"/>
      <c r="X59" s="158"/>
      <c r="Y59" s="158"/>
      <c r="Z59" s="147"/>
      <c r="AA59" s="147"/>
      <c r="AB59" s="147"/>
      <c r="AC59" s="147"/>
      <c r="AD59" s="147"/>
      <c r="AE59" s="147"/>
      <c r="AF59" s="147"/>
      <c r="AG59" s="147" t="s">
        <v>168</v>
      </c>
      <c r="AH59" s="147">
        <v>0</v>
      </c>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row>
    <row r="60" spans="1:60" outlineLevel="1" x14ac:dyDescent="0.2">
      <c r="A60" s="174">
        <v>22</v>
      </c>
      <c r="B60" s="175" t="s">
        <v>241</v>
      </c>
      <c r="C60" s="190" t="s">
        <v>242</v>
      </c>
      <c r="D60" s="176" t="s">
        <v>243</v>
      </c>
      <c r="E60" s="177">
        <v>2.1</v>
      </c>
      <c r="F60" s="178"/>
      <c r="G60" s="179">
        <f>ROUND(E60*F60,2)</f>
        <v>0</v>
      </c>
      <c r="H60" s="178"/>
      <c r="I60" s="179">
        <f>ROUND(E60*H60,2)</f>
        <v>0</v>
      </c>
      <c r="J60" s="178"/>
      <c r="K60" s="179">
        <f>ROUND(E60*J60,2)</f>
        <v>0</v>
      </c>
      <c r="L60" s="179">
        <v>21</v>
      </c>
      <c r="M60" s="179">
        <f>G60*(1+L60/100)</f>
        <v>0</v>
      </c>
      <c r="N60" s="177">
        <v>1E-3</v>
      </c>
      <c r="O60" s="177">
        <f>ROUND(E60*N60,2)</f>
        <v>0</v>
      </c>
      <c r="P60" s="177">
        <v>0</v>
      </c>
      <c r="Q60" s="177">
        <f>ROUND(E60*P60,2)</f>
        <v>0</v>
      </c>
      <c r="R60" s="179" t="s">
        <v>244</v>
      </c>
      <c r="S60" s="179" t="s">
        <v>163</v>
      </c>
      <c r="T60" s="180" t="s">
        <v>163</v>
      </c>
      <c r="U60" s="158">
        <v>0</v>
      </c>
      <c r="V60" s="158">
        <f>ROUND(E60*U60,2)</f>
        <v>0</v>
      </c>
      <c r="W60" s="158"/>
      <c r="X60" s="158" t="s">
        <v>245</v>
      </c>
      <c r="Y60" s="158" t="s">
        <v>165</v>
      </c>
      <c r="Z60" s="147"/>
      <c r="AA60" s="147"/>
      <c r="AB60" s="147"/>
      <c r="AC60" s="147"/>
      <c r="AD60" s="147"/>
      <c r="AE60" s="147"/>
      <c r="AF60" s="147"/>
      <c r="AG60" s="147" t="s">
        <v>246</v>
      </c>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row>
    <row r="61" spans="1:60" outlineLevel="2" x14ac:dyDescent="0.2">
      <c r="A61" s="154"/>
      <c r="B61" s="155"/>
      <c r="C61" s="191" t="s">
        <v>247</v>
      </c>
      <c r="D61" s="160"/>
      <c r="E61" s="161">
        <v>2.1</v>
      </c>
      <c r="F61" s="158"/>
      <c r="G61" s="158"/>
      <c r="H61" s="158"/>
      <c r="I61" s="158"/>
      <c r="J61" s="158"/>
      <c r="K61" s="158"/>
      <c r="L61" s="158"/>
      <c r="M61" s="158"/>
      <c r="N61" s="157"/>
      <c r="O61" s="157"/>
      <c r="P61" s="157"/>
      <c r="Q61" s="157"/>
      <c r="R61" s="158"/>
      <c r="S61" s="158"/>
      <c r="T61" s="158"/>
      <c r="U61" s="158"/>
      <c r="V61" s="158"/>
      <c r="W61" s="158"/>
      <c r="X61" s="158"/>
      <c r="Y61" s="158"/>
      <c r="Z61" s="147"/>
      <c r="AA61" s="147"/>
      <c r="AB61" s="147"/>
      <c r="AC61" s="147"/>
      <c r="AD61" s="147"/>
      <c r="AE61" s="147"/>
      <c r="AF61" s="147"/>
      <c r="AG61" s="147" t="s">
        <v>168</v>
      </c>
      <c r="AH61" s="147">
        <v>0</v>
      </c>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row>
    <row r="62" spans="1:60" outlineLevel="1" x14ac:dyDescent="0.2">
      <c r="A62" s="181">
        <v>23</v>
      </c>
      <c r="B62" s="182" t="s">
        <v>248</v>
      </c>
      <c r="C62" s="192" t="s">
        <v>249</v>
      </c>
      <c r="D62" s="183" t="s">
        <v>173</v>
      </c>
      <c r="E62" s="184">
        <v>15</v>
      </c>
      <c r="F62" s="185"/>
      <c r="G62" s="186">
        <f>ROUND(E62*F62,2)</f>
        <v>0</v>
      </c>
      <c r="H62" s="185"/>
      <c r="I62" s="186">
        <f>ROUND(E62*H62,2)</f>
        <v>0</v>
      </c>
      <c r="J62" s="185"/>
      <c r="K62" s="186">
        <f>ROUND(E62*J62,2)</f>
        <v>0</v>
      </c>
      <c r="L62" s="186">
        <v>21</v>
      </c>
      <c r="M62" s="186">
        <f>G62*(1+L62/100)</f>
        <v>0</v>
      </c>
      <c r="N62" s="184">
        <v>8.2000000000000007E-3</v>
      </c>
      <c r="O62" s="184">
        <f>ROUND(E62*N62,2)</f>
        <v>0.12</v>
      </c>
      <c r="P62" s="184">
        <v>0</v>
      </c>
      <c r="Q62" s="184">
        <f>ROUND(E62*P62,2)</f>
        <v>0</v>
      </c>
      <c r="R62" s="186" t="s">
        <v>244</v>
      </c>
      <c r="S62" s="186" t="s">
        <v>163</v>
      </c>
      <c r="T62" s="187" t="s">
        <v>163</v>
      </c>
      <c r="U62" s="158">
        <v>0</v>
      </c>
      <c r="V62" s="158">
        <f>ROUND(E62*U62,2)</f>
        <v>0</v>
      </c>
      <c r="W62" s="158"/>
      <c r="X62" s="158" t="s">
        <v>245</v>
      </c>
      <c r="Y62" s="158" t="s">
        <v>165</v>
      </c>
      <c r="Z62" s="147"/>
      <c r="AA62" s="147"/>
      <c r="AB62" s="147"/>
      <c r="AC62" s="147"/>
      <c r="AD62" s="147"/>
      <c r="AE62" s="147"/>
      <c r="AF62" s="147"/>
      <c r="AG62" s="147" t="s">
        <v>246</v>
      </c>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row>
    <row r="63" spans="1:60" ht="22.5" outlineLevel="1" x14ac:dyDescent="0.2">
      <c r="A63" s="181">
        <v>24</v>
      </c>
      <c r="B63" s="182" t="s">
        <v>250</v>
      </c>
      <c r="C63" s="192" t="s">
        <v>251</v>
      </c>
      <c r="D63" s="183" t="s">
        <v>173</v>
      </c>
      <c r="E63" s="184">
        <v>15</v>
      </c>
      <c r="F63" s="185"/>
      <c r="G63" s="186">
        <f>ROUND(E63*F63,2)</f>
        <v>0</v>
      </c>
      <c r="H63" s="185"/>
      <c r="I63" s="186">
        <f>ROUND(E63*H63,2)</f>
        <v>0</v>
      </c>
      <c r="J63" s="185"/>
      <c r="K63" s="186">
        <f>ROUND(E63*J63,2)</f>
        <v>0</v>
      </c>
      <c r="L63" s="186">
        <v>21</v>
      </c>
      <c r="M63" s="186">
        <f>G63*(1+L63/100)</f>
        <v>0</v>
      </c>
      <c r="N63" s="184">
        <v>4.6000000000000001E-4</v>
      </c>
      <c r="O63" s="184">
        <f>ROUND(E63*N63,2)</f>
        <v>0.01</v>
      </c>
      <c r="P63" s="184">
        <v>0</v>
      </c>
      <c r="Q63" s="184">
        <f>ROUND(E63*P63,2)</f>
        <v>0</v>
      </c>
      <c r="R63" s="186" t="s">
        <v>244</v>
      </c>
      <c r="S63" s="186" t="s">
        <v>163</v>
      </c>
      <c r="T63" s="187" t="s">
        <v>163</v>
      </c>
      <c r="U63" s="158">
        <v>0</v>
      </c>
      <c r="V63" s="158">
        <f>ROUND(E63*U63,2)</f>
        <v>0</v>
      </c>
      <c r="W63" s="158"/>
      <c r="X63" s="158" t="s">
        <v>245</v>
      </c>
      <c r="Y63" s="158" t="s">
        <v>165</v>
      </c>
      <c r="Z63" s="147"/>
      <c r="AA63" s="147"/>
      <c r="AB63" s="147"/>
      <c r="AC63" s="147"/>
      <c r="AD63" s="147"/>
      <c r="AE63" s="147"/>
      <c r="AF63" s="147"/>
      <c r="AG63" s="147" t="s">
        <v>246</v>
      </c>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row>
    <row r="64" spans="1:60" x14ac:dyDescent="0.2">
      <c r="A64" s="167" t="s">
        <v>158</v>
      </c>
      <c r="B64" s="168" t="s">
        <v>64</v>
      </c>
      <c r="C64" s="189" t="s">
        <v>65</v>
      </c>
      <c r="D64" s="169"/>
      <c r="E64" s="170"/>
      <c r="F64" s="171"/>
      <c r="G64" s="171">
        <f>SUMIF(AG65:AG79,"&lt;&gt;NOR",G65:G79)</f>
        <v>0</v>
      </c>
      <c r="H64" s="171"/>
      <c r="I64" s="171">
        <f>SUM(I65:I79)</f>
        <v>0</v>
      </c>
      <c r="J64" s="171"/>
      <c r="K64" s="171">
        <f>SUM(K65:K79)</f>
        <v>0</v>
      </c>
      <c r="L64" s="171"/>
      <c r="M64" s="171">
        <f>SUM(M65:M79)</f>
        <v>0</v>
      </c>
      <c r="N64" s="170"/>
      <c r="O64" s="170">
        <f>SUM(O65:O79)</f>
        <v>556.04</v>
      </c>
      <c r="P64" s="170"/>
      <c r="Q64" s="170">
        <f>SUM(Q65:Q79)</f>
        <v>0</v>
      </c>
      <c r="R64" s="171"/>
      <c r="S64" s="171"/>
      <c r="T64" s="172"/>
      <c r="U64" s="166"/>
      <c r="V64" s="166">
        <f>SUM(V65:V79)</f>
        <v>518.77</v>
      </c>
      <c r="W64" s="166"/>
      <c r="X64" s="166"/>
      <c r="Y64" s="166"/>
      <c r="AG64" t="s">
        <v>159</v>
      </c>
    </row>
    <row r="65" spans="1:60" outlineLevel="1" x14ac:dyDescent="0.2">
      <c r="A65" s="174">
        <v>25</v>
      </c>
      <c r="B65" s="175" t="s">
        <v>252</v>
      </c>
      <c r="C65" s="190" t="s">
        <v>253</v>
      </c>
      <c r="D65" s="176" t="s">
        <v>180</v>
      </c>
      <c r="E65" s="177">
        <v>46.86</v>
      </c>
      <c r="F65" s="178"/>
      <c r="G65" s="179">
        <f>ROUND(E65*F65,2)</f>
        <v>0</v>
      </c>
      <c r="H65" s="178"/>
      <c r="I65" s="179">
        <f>ROUND(E65*H65,2)</f>
        <v>0</v>
      </c>
      <c r="J65" s="178"/>
      <c r="K65" s="179">
        <f>ROUND(E65*J65,2)</f>
        <v>0</v>
      </c>
      <c r="L65" s="179">
        <v>21</v>
      </c>
      <c r="M65" s="179">
        <f>G65*(1+L65/100)</f>
        <v>0</v>
      </c>
      <c r="N65" s="177">
        <v>2.16</v>
      </c>
      <c r="O65" s="177">
        <f>ROUND(E65*N65,2)</f>
        <v>101.22</v>
      </c>
      <c r="P65" s="177">
        <v>0</v>
      </c>
      <c r="Q65" s="177">
        <f>ROUND(E65*P65,2)</f>
        <v>0</v>
      </c>
      <c r="R65" s="179"/>
      <c r="S65" s="179" t="s">
        <v>163</v>
      </c>
      <c r="T65" s="180" t="s">
        <v>163</v>
      </c>
      <c r="U65" s="158">
        <v>1.085</v>
      </c>
      <c r="V65" s="158">
        <f>ROUND(E65*U65,2)</f>
        <v>50.84</v>
      </c>
      <c r="W65" s="158"/>
      <c r="X65" s="158" t="s">
        <v>164</v>
      </c>
      <c r="Y65" s="158" t="s">
        <v>165</v>
      </c>
      <c r="Z65" s="147"/>
      <c r="AA65" s="147"/>
      <c r="AB65" s="147"/>
      <c r="AC65" s="147"/>
      <c r="AD65" s="147"/>
      <c r="AE65" s="147"/>
      <c r="AF65" s="147"/>
      <c r="AG65" s="147" t="s">
        <v>166</v>
      </c>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row>
    <row r="66" spans="1:60" outlineLevel="2" x14ac:dyDescent="0.2">
      <c r="A66" s="154"/>
      <c r="B66" s="155"/>
      <c r="C66" s="191" t="s">
        <v>254</v>
      </c>
      <c r="D66" s="160"/>
      <c r="E66" s="161">
        <v>46.86</v>
      </c>
      <c r="F66" s="158"/>
      <c r="G66" s="158"/>
      <c r="H66" s="158"/>
      <c r="I66" s="158"/>
      <c r="J66" s="158"/>
      <c r="K66" s="158"/>
      <c r="L66" s="158"/>
      <c r="M66" s="158"/>
      <c r="N66" s="157"/>
      <c r="O66" s="157"/>
      <c r="P66" s="157"/>
      <c r="Q66" s="157"/>
      <c r="R66" s="158"/>
      <c r="S66" s="158"/>
      <c r="T66" s="158"/>
      <c r="U66" s="158"/>
      <c r="V66" s="158"/>
      <c r="W66" s="158"/>
      <c r="X66" s="158"/>
      <c r="Y66" s="158"/>
      <c r="Z66" s="147"/>
      <c r="AA66" s="147"/>
      <c r="AB66" s="147"/>
      <c r="AC66" s="147"/>
      <c r="AD66" s="147"/>
      <c r="AE66" s="147"/>
      <c r="AF66" s="147"/>
      <c r="AG66" s="147" t="s">
        <v>168</v>
      </c>
      <c r="AH66" s="147">
        <v>0</v>
      </c>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row>
    <row r="67" spans="1:60" outlineLevel="1" x14ac:dyDescent="0.2">
      <c r="A67" s="174">
        <v>26</v>
      </c>
      <c r="B67" s="175" t="s">
        <v>255</v>
      </c>
      <c r="C67" s="190" t="s">
        <v>256</v>
      </c>
      <c r="D67" s="176" t="s">
        <v>180</v>
      </c>
      <c r="E67" s="177">
        <v>78.099999999999994</v>
      </c>
      <c r="F67" s="178"/>
      <c r="G67" s="179">
        <f>ROUND(E67*F67,2)</f>
        <v>0</v>
      </c>
      <c r="H67" s="178"/>
      <c r="I67" s="179">
        <f>ROUND(E67*H67,2)</f>
        <v>0</v>
      </c>
      <c r="J67" s="178"/>
      <c r="K67" s="179">
        <f>ROUND(E67*J67,2)</f>
        <v>0</v>
      </c>
      <c r="L67" s="179">
        <v>21</v>
      </c>
      <c r="M67" s="179">
        <f>G67*(1+L67/100)</f>
        <v>0</v>
      </c>
      <c r="N67" s="177">
        <v>1.8180000000000001</v>
      </c>
      <c r="O67" s="177">
        <f>ROUND(E67*N67,2)</f>
        <v>141.99</v>
      </c>
      <c r="P67" s="177">
        <v>0</v>
      </c>
      <c r="Q67" s="177">
        <f>ROUND(E67*P67,2)</f>
        <v>0</v>
      </c>
      <c r="R67" s="179"/>
      <c r="S67" s="179" t="s">
        <v>163</v>
      </c>
      <c r="T67" s="180" t="s">
        <v>163</v>
      </c>
      <c r="U67" s="158">
        <v>1.085</v>
      </c>
      <c r="V67" s="158">
        <f>ROUND(E67*U67,2)</f>
        <v>84.74</v>
      </c>
      <c r="W67" s="158"/>
      <c r="X67" s="158" t="s">
        <v>164</v>
      </c>
      <c r="Y67" s="158" t="s">
        <v>165</v>
      </c>
      <c r="Z67" s="147"/>
      <c r="AA67" s="147"/>
      <c r="AB67" s="147"/>
      <c r="AC67" s="147"/>
      <c r="AD67" s="147"/>
      <c r="AE67" s="147"/>
      <c r="AF67" s="147"/>
      <c r="AG67" s="147" t="s">
        <v>166</v>
      </c>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row>
    <row r="68" spans="1:60" outlineLevel="2" x14ac:dyDescent="0.2">
      <c r="A68" s="154"/>
      <c r="B68" s="155"/>
      <c r="C68" s="191" t="s">
        <v>257</v>
      </c>
      <c r="D68" s="160"/>
      <c r="E68" s="161">
        <v>78.099999999999994</v>
      </c>
      <c r="F68" s="158"/>
      <c r="G68" s="158"/>
      <c r="H68" s="158"/>
      <c r="I68" s="158"/>
      <c r="J68" s="158"/>
      <c r="K68" s="158"/>
      <c r="L68" s="158"/>
      <c r="M68" s="158"/>
      <c r="N68" s="157"/>
      <c r="O68" s="157"/>
      <c r="P68" s="157"/>
      <c r="Q68" s="157"/>
      <c r="R68" s="158"/>
      <c r="S68" s="158"/>
      <c r="T68" s="158"/>
      <c r="U68" s="158"/>
      <c r="V68" s="158"/>
      <c r="W68" s="158"/>
      <c r="X68" s="158"/>
      <c r="Y68" s="158"/>
      <c r="Z68" s="147"/>
      <c r="AA68" s="147"/>
      <c r="AB68" s="147"/>
      <c r="AC68" s="147"/>
      <c r="AD68" s="147"/>
      <c r="AE68" s="147"/>
      <c r="AF68" s="147"/>
      <c r="AG68" s="147" t="s">
        <v>168</v>
      </c>
      <c r="AH68" s="147">
        <v>0</v>
      </c>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row>
    <row r="69" spans="1:60" outlineLevel="1" x14ac:dyDescent="0.2">
      <c r="A69" s="174">
        <v>27</v>
      </c>
      <c r="B69" s="175" t="s">
        <v>258</v>
      </c>
      <c r="C69" s="190" t="s">
        <v>259</v>
      </c>
      <c r="D69" s="176" t="s">
        <v>180</v>
      </c>
      <c r="E69" s="177">
        <v>117.3</v>
      </c>
      <c r="F69" s="178"/>
      <c r="G69" s="179">
        <f>ROUND(E69*F69,2)</f>
        <v>0</v>
      </c>
      <c r="H69" s="178"/>
      <c r="I69" s="179">
        <f>ROUND(E69*H69,2)</f>
        <v>0</v>
      </c>
      <c r="J69" s="178"/>
      <c r="K69" s="179">
        <f>ROUND(E69*J69,2)</f>
        <v>0</v>
      </c>
      <c r="L69" s="179">
        <v>21</v>
      </c>
      <c r="M69" s="179">
        <f>G69*(1+L69/100)</f>
        <v>0</v>
      </c>
      <c r="N69" s="177">
        <v>2.5249999999999999</v>
      </c>
      <c r="O69" s="177">
        <f>ROUND(E69*N69,2)</f>
        <v>296.18</v>
      </c>
      <c r="P69" s="177">
        <v>0</v>
      </c>
      <c r="Q69" s="177">
        <f>ROUND(E69*P69,2)</f>
        <v>0</v>
      </c>
      <c r="R69" s="179"/>
      <c r="S69" s="179" t="s">
        <v>163</v>
      </c>
      <c r="T69" s="180" t="s">
        <v>163</v>
      </c>
      <c r="U69" s="158">
        <v>0.48</v>
      </c>
      <c r="V69" s="158">
        <f>ROUND(E69*U69,2)</f>
        <v>56.3</v>
      </c>
      <c r="W69" s="158"/>
      <c r="X69" s="158" t="s">
        <v>164</v>
      </c>
      <c r="Y69" s="158" t="s">
        <v>165</v>
      </c>
      <c r="Z69" s="147"/>
      <c r="AA69" s="147"/>
      <c r="AB69" s="147"/>
      <c r="AC69" s="147"/>
      <c r="AD69" s="147"/>
      <c r="AE69" s="147"/>
      <c r="AF69" s="147"/>
      <c r="AG69" s="147" t="s">
        <v>166</v>
      </c>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row>
    <row r="70" spans="1:60" outlineLevel="2" x14ac:dyDescent="0.2">
      <c r="A70" s="154"/>
      <c r="B70" s="155"/>
      <c r="C70" s="191" t="s">
        <v>260</v>
      </c>
      <c r="D70" s="160"/>
      <c r="E70" s="161">
        <v>117.3</v>
      </c>
      <c r="F70" s="158"/>
      <c r="G70" s="158"/>
      <c r="H70" s="158"/>
      <c r="I70" s="158"/>
      <c r="J70" s="158"/>
      <c r="K70" s="158"/>
      <c r="L70" s="158"/>
      <c r="M70" s="158"/>
      <c r="N70" s="157"/>
      <c r="O70" s="157"/>
      <c r="P70" s="157"/>
      <c r="Q70" s="157"/>
      <c r="R70" s="158"/>
      <c r="S70" s="158"/>
      <c r="T70" s="158"/>
      <c r="U70" s="158"/>
      <c r="V70" s="158"/>
      <c r="W70" s="158"/>
      <c r="X70" s="158"/>
      <c r="Y70" s="158"/>
      <c r="Z70" s="147"/>
      <c r="AA70" s="147"/>
      <c r="AB70" s="147"/>
      <c r="AC70" s="147"/>
      <c r="AD70" s="147"/>
      <c r="AE70" s="147"/>
      <c r="AF70" s="147"/>
      <c r="AG70" s="147" t="s">
        <v>168</v>
      </c>
      <c r="AH70" s="147">
        <v>0</v>
      </c>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row>
    <row r="71" spans="1:60" outlineLevel="1" x14ac:dyDescent="0.2">
      <c r="A71" s="174">
        <v>28</v>
      </c>
      <c r="B71" s="175" t="s">
        <v>261</v>
      </c>
      <c r="C71" s="190" t="s">
        <v>262</v>
      </c>
      <c r="D71" s="176" t="s">
        <v>162</v>
      </c>
      <c r="E71" s="177">
        <v>20.6</v>
      </c>
      <c r="F71" s="178"/>
      <c r="G71" s="179">
        <f>ROUND(E71*F71,2)</f>
        <v>0</v>
      </c>
      <c r="H71" s="178"/>
      <c r="I71" s="179">
        <f>ROUND(E71*H71,2)</f>
        <v>0</v>
      </c>
      <c r="J71" s="178"/>
      <c r="K71" s="179">
        <f>ROUND(E71*J71,2)</f>
        <v>0</v>
      </c>
      <c r="L71" s="179">
        <v>21</v>
      </c>
      <c r="M71" s="179">
        <f>G71*(1+L71/100)</f>
        <v>0</v>
      </c>
      <c r="N71" s="177">
        <v>3.9190000000000003E-2</v>
      </c>
      <c r="O71" s="177">
        <f>ROUND(E71*N71,2)</f>
        <v>0.81</v>
      </c>
      <c r="P71" s="177">
        <v>0</v>
      </c>
      <c r="Q71" s="177">
        <f>ROUND(E71*P71,2)</f>
        <v>0</v>
      </c>
      <c r="R71" s="179"/>
      <c r="S71" s="179" t="s">
        <v>163</v>
      </c>
      <c r="T71" s="180" t="s">
        <v>163</v>
      </c>
      <c r="U71" s="158">
        <v>1.6</v>
      </c>
      <c r="V71" s="158">
        <f>ROUND(E71*U71,2)</f>
        <v>32.96</v>
      </c>
      <c r="W71" s="158"/>
      <c r="X71" s="158" t="s">
        <v>164</v>
      </c>
      <c r="Y71" s="158" t="s">
        <v>165</v>
      </c>
      <c r="Z71" s="147"/>
      <c r="AA71" s="147"/>
      <c r="AB71" s="147"/>
      <c r="AC71" s="147"/>
      <c r="AD71" s="147"/>
      <c r="AE71" s="147"/>
      <c r="AF71" s="147"/>
      <c r="AG71" s="147" t="s">
        <v>166</v>
      </c>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row>
    <row r="72" spans="1:60" outlineLevel="2" x14ac:dyDescent="0.2">
      <c r="A72" s="154"/>
      <c r="B72" s="155"/>
      <c r="C72" s="191" t="s">
        <v>263</v>
      </c>
      <c r="D72" s="160"/>
      <c r="E72" s="161">
        <v>20.6</v>
      </c>
      <c r="F72" s="158"/>
      <c r="G72" s="158"/>
      <c r="H72" s="158"/>
      <c r="I72" s="158"/>
      <c r="J72" s="158"/>
      <c r="K72" s="158"/>
      <c r="L72" s="158"/>
      <c r="M72" s="158"/>
      <c r="N72" s="157"/>
      <c r="O72" s="157"/>
      <c r="P72" s="157"/>
      <c r="Q72" s="157"/>
      <c r="R72" s="158"/>
      <c r="S72" s="158"/>
      <c r="T72" s="158"/>
      <c r="U72" s="158"/>
      <c r="V72" s="158"/>
      <c r="W72" s="158"/>
      <c r="X72" s="158"/>
      <c r="Y72" s="158"/>
      <c r="Z72" s="147"/>
      <c r="AA72" s="147"/>
      <c r="AB72" s="147"/>
      <c r="AC72" s="147"/>
      <c r="AD72" s="147"/>
      <c r="AE72" s="147"/>
      <c r="AF72" s="147"/>
      <c r="AG72" s="147" t="s">
        <v>168</v>
      </c>
      <c r="AH72" s="147">
        <v>0</v>
      </c>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row>
    <row r="73" spans="1:60" outlineLevel="1" x14ac:dyDescent="0.2">
      <c r="A73" s="181">
        <v>29</v>
      </c>
      <c r="B73" s="182" t="s">
        <v>264</v>
      </c>
      <c r="C73" s="192" t="s">
        <v>265</v>
      </c>
      <c r="D73" s="183" t="s">
        <v>162</v>
      </c>
      <c r="E73" s="184">
        <v>20.6</v>
      </c>
      <c r="F73" s="185"/>
      <c r="G73" s="186">
        <f>ROUND(E73*F73,2)</f>
        <v>0</v>
      </c>
      <c r="H73" s="185"/>
      <c r="I73" s="186">
        <f>ROUND(E73*H73,2)</f>
        <v>0</v>
      </c>
      <c r="J73" s="185"/>
      <c r="K73" s="186">
        <f>ROUND(E73*J73,2)</f>
        <v>0</v>
      </c>
      <c r="L73" s="186">
        <v>21</v>
      </c>
      <c r="M73" s="186">
        <f>G73*(1+L73/100)</f>
        <v>0</v>
      </c>
      <c r="N73" s="184">
        <v>0</v>
      </c>
      <c r="O73" s="184">
        <f>ROUND(E73*N73,2)</f>
        <v>0</v>
      </c>
      <c r="P73" s="184">
        <v>0</v>
      </c>
      <c r="Q73" s="184">
        <f>ROUND(E73*P73,2)</f>
        <v>0</v>
      </c>
      <c r="R73" s="186"/>
      <c r="S73" s="186" t="s">
        <v>163</v>
      </c>
      <c r="T73" s="187" t="s">
        <v>163</v>
      </c>
      <c r="U73" s="158">
        <v>0.32</v>
      </c>
      <c r="V73" s="158">
        <f>ROUND(E73*U73,2)</f>
        <v>6.59</v>
      </c>
      <c r="W73" s="158"/>
      <c r="X73" s="158" t="s">
        <v>164</v>
      </c>
      <c r="Y73" s="158" t="s">
        <v>165</v>
      </c>
      <c r="Z73" s="147"/>
      <c r="AA73" s="147"/>
      <c r="AB73" s="147"/>
      <c r="AC73" s="147"/>
      <c r="AD73" s="147"/>
      <c r="AE73" s="147"/>
      <c r="AF73" s="147"/>
      <c r="AG73" s="147" t="s">
        <v>166</v>
      </c>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row>
    <row r="74" spans="1:60" ht="22.5" outlineLevel="1" x14ac:dyDescent="0.2">
      <c r="A74" s="174">
        <v>30</v>
      </c>
      <c r="B74" s="175" t="s">
        <v>266</v>
      </c>
      <c r="C74" s="190" t="s">
        <v>267</v>
      </c>
      <c r="D74" s="176" t="s">
        <v>224</v>
      </c>
      <c r="E74" s="177">
        <v>9.7732799999999997</v>
      </c>
      <c r="F74" s="178"/>
      <c r="G74" s="179">
        <f>ROUND(E74*F74,2)</f>
        <v>0</v>
      </c>
      <c r="H74" s="178"/>
      <c r="I74" s="179">
        <f>ROUND(E74*H74,2)</f>
        <v>0</v>
      </c>
      <c r="J74" s="178"/>
      <c r="K74" s="179">
        <f>ROUND(E74*J74,2)</f>
        <v>0</v>
      </c>
      <c r="L74" s="179">
        <v>21</v>
      </c>
      <c r="M74" s="179">
        <f>G74*(1+L74/100)</f>
        <v>0</v>
      </c>
      <c r="N74" s="177">
        <v>1.06274</v>
      </c>
      <c r="O74" s="177">
        <f>ROUND(E74*N74,2)</f>
        <v>10.39</v>
      </c>
      <c r="P74" s="177">
        <v>0</v>
      </c>
      <c r="Q74" s="177">
        <f>ROUND(E74*P74,2)</f>
        <v>0</v>
      </c>
      <c r="R74" s="179"/>
      <c r="S74" s="179" t="s">
        <v>163</v>
      </c>
      <c r="T74" s="180" t="s">
        <v>163</v>
      </c>
      <c r="U74" s="158">
        <v>15.231</v>
      </c>
      <c r="V74" s="158">
        <f>ROUND(E74*U74,2)</f>
        <v>148.86000000000001</v>
      </c>
      <c r="W74" s="158"/>
      <c r="X74" s="158" t="s">
        <v>164</v>
      </c>
      <c r="Y74" s="158" t="s">
        <v>165</v>
      </c>
      <c r="Z74" s="147"/>
      <c r="AA74" s="147"/>
      <c r="AB74" s="147"/>
      <c r="AC74" s="147"/>
      <c r="AD74" s="147"/>
      <c r="AE74" s="147"/>
      <c r="AF74" s="147"/>
      <c r="AG74" s="147" t="s">
        <v>166</v>
      </c>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row>
    <row r="75" spans="1:60" ht="22.5" outlineLevel="2" x14ac:dyDescent="0.2">
      <c r="A75" s="154"/>
      <c r="B75" s="155"/>
      <c r="C75" s="191" t="s">
        <v>268</v>
      </c>
      <c r="D75" s="160"/>
      <c r="E75" s="161">
        <v>9.7732799999999997</v>
      </c>
      <c r="F75" s="158"/>
      <c r="G75" s="158"/>
      <c r="H75" s="158"/>
      <c r="I75" s="158"/>
      <c r="J75" s="158"/>
      <c r="K75" s="158"/>
      <c r="L75" s="158"/>
      <c r="M75" s="158"/>
      <c r="N75" s="157"/>
      <c r="O75" s="157"/>
      <c r="P75" s="157"/>
      <c r="Q75" s="157"/>
      <c r="R75" s="158"/>
      <c r="S75" s="158"/>
      <c r="T75" s="158"/>
      <c r="U75" s="158"/>
      <c r="V75" s="158"/>
      <c r="W75" s="158"/>
      <c r="X75" s="158"/>
      <c r="Y75" s="158"/>
      <c r="Z75" s="147"/>
      <c r="AA75" s="147"/>
      <c r="AB75" s="147"/>
      <c r="AC75" s="147"/>
      <c r="AD75" s="147"/>
      <c r="AE75" s="147"/>
      <c r="AF75" s="147"/>
      <c r="AG75" s="147" t="s">
        <v>168</v>
      </c>
      <c r="AH75" s="147">
        <v>0</v>
      </c>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row>
    <row r="76" spans="1:60" ht="22.5" outlineLevel="1" x14ac:dyDescent="0.2">
      <c r="A76" s="174">
        <v>31</v>
      </c>
      <c r="B76" s="175" t="s">
        <v>269</v>
      </c>
      <c r="C76" s="190" t="s">
        <v>270</v>
      </c>
      <c r="D76" s="176" t="s">
        <v>224</v>
      </c>
      <c r="E76" s="177">
        <v>5.2210000000000001</v>
      </c>
      <c r="F76" s="178"/>
      <c r="G76" s="179">
        <f>ROUND(E76*F76,2)</f>
        <v>0</v>
      </c>
      <c r="H76" s="178"/>
      <c r="I76" s="179">
        <f>ROUND(E76*H76,2)</f>
        <v>0</v>
      </c>
      <c r="J76" s="178"/>
      <c r="K76" s="179">
        <f>ROUND(E76*J76,2)</f>
        <v>0</v>
      </c>
      <c r="L76" s="179">
        <v>21</v>
      </c>
      <c r="M76" s="179">
        <f>G76*(1+L76/100)</f>
        <v>0</v>
      </c>
      <c r="N76" s="177">
        <v>1.0249299999999999</v>
      </c>
      <c r="O76" s="177">
        <f>ROUND(E76*N76,2)</f>
        <v>5.35</v>
      </c>
      <c r="P76" s="177">
        <v>0</v>
      </c>
      <c r="Q76" s="177">
        <f>ROUND(E76*P76,2)</f>
        <v>0</v>
      </c>
      <c r="R76" s="179"/>
      <c r="S76" s="179" t="s">
        <v>163</v>
      </c>
      <c r="T76" s="180" t="s">
        <v>163</v>
      </c>
      <c r="U76" s="158">
        <v>23.530999999999999</v>
      </c>
      <c r="V76" s="158">
        <f>ROUND(E76*U76,2)</f>
        <v>122.86</v>
      </c>
      <c r="W76" s="158"/>
      <c r="X76" s="158" t="s">
        <v>164</v>
      </c>
      <c r="Y76" s="158" t="s">
        <v>165</v>
      </c>
      <c r="Z76" s="147"/>
      <c r="AA76" s="147"/>
      <c r="AB76" s="147"/>
      <c r="AC76" s="147"/>
      <c r="AD76" s="147"/>
      <c r="AE76" s="147"/>
      <c r="AF76" s="147"/>
      <c r="AG76" s="147" t="s">
        <v>166</v>
      </c>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row>
    <row r="77" spans="1:60" outlineLevel="2" x14ac:dyDescent="0.2">
      <c r="A77" s="154"/>
      <c r="B77" s="155"/>
      <c r="C77" s="191" t="s">
        <v>271</v>
      </c>
      <c r="D77" s="160"/>
      <c r="E77" s="161">
        <v>5.2210000000000001</v>
      </c>
      <c r="F77" s="158"/>
      <c r="G77" s="158"/>
      <c r="H77" s="158"/>
      <c r="I77" s="158"/>
      <c r="J77" s="158"/>
      <c r="K77" s="158"/>
      <c r="L77" s="158"/>
      <c r="M77" s="158"/>
      <c r="N77" s="157"/>
      <c r="O77" s="157"/>
      <c r="P77" s="157"/>
      <c r="Q77" s="157"/>
      <c r="R77" s="158"/>
      <c r="S77" s="158"/>
      <c r="T77" s="158"/>
      <c r="U77" s="158"/>
      <c r="V77" s="158"/>
      <c r="W77" s="158"/>
      <c r="X77" s="158"/>
      <c r="Y77" s="158"/>
      <c r="Z77" s="147"/>
      <c r="AA77" s="147"/>
      <c r="AB77" s="147"/>
      <c r="AC77" s="147"/>
      <c r="AD77" s="147"/>
      <c r="AE77" s="147"/>
      <c r="AF77" s="147"/>
      <c r="AG77" s="147" t="s">
        <v>168</v>
      </c>
      <c r="AH77" s="147">
        <v>0</v>
      </c>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row>
    <row r="78" spans="1:60" ht="33.75" outlineLevel="1" x14ac:dyDescent="0.2">
      <c r="A78" s="174">
        <v>32</v>
      </c>
      <c r="B78" s="175" t="s">
        <v>272</v>
      </c>
      <c r="C78" s="190" t="s">
        <v>273</v>
      </c>
      <c r="D78" s="176" t="s">
        <v>162</v>
      </c>
      <c r="E78" s="177">
        <v>312.39999999999998</v>
      </c>
      <c r="F78" s="178"/>
      <c r="G78" s="179">
        <f>ROUND(E78*F78,2)</f>
        <v>0</v>
      </c>
      <c r="H78" s="178"/>
      <c r="I78" s="179">
        <f>ROUND(E78*H78,2)</f>
        <v>0</v>
      </c>
      <c r="J78" s="178"/>
      <c r="K78" s="179">
        <f>ROUND(E78*J78,2)</f>
        <v>0</v>
      </c>
      <c r="L78" s="179">
        <v>21</v>
      </c>
      <c r="M78" s="179">
        <f>G78*(1+L78/100)</f>
        <v>0</v>
      </c>
      <c r="N78" s="177">
        <v>3.2000000000000003E-4</v>
      </c>
      <c r="O78" s="177">
        <f>ROUND(E78*N78,2)</f>
        <v>0.1</v>
      </c>
      <c r="P78" s="177">
        <v>0</v>
      </c>
      <c r="Q78" s="177">
        <f>ROUND(E78*P78,2)</f>
        <v>0</v>
      </c>
      <c r="R78" s="179"/>
      <c r="S78" s="179" t="s">
        <v>163</v>
      </c>
      <c r="T78" s="180" t="s">
        <v>163</v>
      </c>
      <c r="U78" s="158">
        <v>0.05</v>
      </c>
      <c r="V78" s="158">
        <f>ROUND(E78*U78,2)</f>
        <v>15.62</v>
      </c>
      <c r="W78" s="158"/>
      <c r="X78" s="158" t="s">
        <v>164</v>
      </c>
      <c r="Y78" s="158" t="s">
        <v>165</v>
      </c>
      <c r="Z78" s="147"/>
      <c r="AA78" s="147"/>
      <c r="AB78" s="147"/>
      <c r="AC78" s="147"/>
      <c r="AD78" s="147"/>
      <c r="AE78" s="147"/>
      <c r="AF78" s="147"/>
      <c r="AG78" s="147" t="s">
        <v>166</v>
      </c>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row>
    <row r="79" spans="1:60" outlineLevel="2" x14ac:dyDescent="0.2">
      <c r="A79" s="154"/>
      <c r="B79" s="155"/>
      <c r="C79" s="191" t="s">
        <v>274</v>
      </c>
      <c r="D79" s="160"/>
      <c r="E79" s="161">
        <v>312.39999999999998</v>
      </c>
      <c r="F79" s="158"/>
      <c r="G79" s="158"/>
      <c r="H79" s="158"/>
      <c r="I79" s="158"/>
      <c r="J79" s="158"/>
      <c r="K79" s="158"/>
      <c r="L79" s="158"/>
      <c r="M79" s="158"/>
      <c r="N79" s="157"/>
      <c r="O79" s="157"/>
      <c r="P79" s="157"/>
      <c r="Q79" s="157"/>
      <c r="R79" s="158"/>
      <c r="S79" s="158"/>
      <c r="T79" s="158"/>
      <c r="U79" s="158"/>
      <c r="V79" s="158"/>
      <c r="W79" s="158"/>
      <c r="X79" s="158"/>
      <c r="Y79" s="158"/>
      <c r="Z79" s="147"/>
      <c r="AA79" s="147"/>
      <c r="AB79" s="147"/>
      <c r="AC79" s="147"/>
      <c r="AD79" s="147"/>
      <c r="AE79" s="147"/>
      <c r="AF79" s="147"/>
      <c r="AG79" s="147" t="s">
        <v>168</v>
      </c>
      <c r="AH79" s="147">
        <v>0</v>
      </c>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row>
    <row r="80" spans="1:60" x14ac:dyDescent="0.2">
      <c r="A80" s="167" t="s">
        <v>158</v>
      </c>
      <c r="B80" s="168" t="s">
        <v>66</v>
      </c>
      <c r="C80" s="189" t="s">
        <v>67</v>
      </c>
      <c r="D80" s="169"/>
      <c r="E80" s="170"/>
      <c r="F80" s="171"/>
      <c r="G80" s="171">
        <f>SUMIF(AG81:AG141,"&lt;&gt;NOR",G81:G141)</f>
        <v>0</v>
      </c>
      <c r="H80" s="171"/>
      <c r="I80" s="171">
        <f>SUM(I81:I141)</f>
        <v>0</v>
      </c>
      <c r="J80" s="171"/>
      <c r="K80" s="171">
        <f>SUM(K81:K141)</f>
        <v>0</v>
      </c>
      <c r="L80" s="171"/>
      <c r="M80" s="171">
        <f>SUM(M81:M141)</f>
        <v>0</v>
      </c>
      <c r="N80" s="170"/>
      <c r="O80" s="170">
        <f>SUM(O81:O141)</f>
        <v>155.46000000000009</v>
      </c>
      <c r="P80" s="170"/>
      <c r="Q80" s="170">
        <f>SUM(Q81:Q141)</f>
        <v>0</v>
      </c>
      <c r="R80" s="171"/>
      <c r="S80" s="171"/>
      <c r="T80" s="172"/>
      <c r="U80" s="166"/>
      <c r="V80" s="166">
        <f>SUM(V81:V141)</f>
        <v>713.28</v>
      </c>
      <c r="W80" s="166"/>
      <c r="X80" s="166"/>
      <c r="Y80" s="166"/>
      <c r="AG80" t="s">
        <v>159</v>
      </c>
    </row>
    <row r="81" spans="1:60" outlineLevel="1" x14ac:dyDescent="0.2">
      <c r="A81" s="174">
        <v>33</v>
      </c>
      <c r="B81" s="175" t="s">
        <v>275</v>
      </c>
      <c r="C81" s="190" t="s">
        <v>276</v>
      </c>
      <c r="D81" s="176" t="s">
        <v>162</v>
      </c>
      <c r="E81" s="177">
        <v>51.1</v>
      </c>
      <c r="F81" s="178"/>
      <c r="G81" s="179">
        <f>ROUND(E81*F81,2)</f>
        <v>0</v>
      </c>
      <c r="H81" s="178"/>
      <c r="I81" s="179">
        <f>ROUND(E81*H81,2)</f>
        <v>0</v>
      </c>
      <c r="J81" s="178"/>
      <c r="K81" s="179">
        <f>ROUND(E81*J81,2)</f>
        <v>0</v>
      </c>
      <c r="L81" s="179">
        <v>21</v>
      </c>
      <c r="M81" s="179">
        <f>G81*(1+L81/100)</f>
        <v>0</v>
      </c>
      <c r="N81" s="177">
        <v>0.15604000000000001</v>
      </c>
      <c r="O81" s="177">
        <f>ROUND(E81*N81,2)</f>
        <v>7.97</v>
      </c>
      <c r="P81" s="177">
        <v>0</v>
      </c>
      <c r="Q81" s="177">
        <f>ROUND(E81*P81,2)</f>
        <v>0</v>
      </c>
      <c r="R81" s="179"/>
      <c r="S81" s="179" t="s">
        <v>163</v>
      </c>
      <c r="T81" s="180" t="s">
        <v>163</v>
      </c>
      <c r="U81" s="158">
        <v>0.49944</v>
      </c>
      <c r="V81" s="158">
        <f>ROUND(E81*U81,2)</f>
        <v>25.52</v>
      </c>
      <c r="W81" s="158"/>
      <c r="X81" s="158" t="s">
        <v>164</v>
      </c>
      <c r="Y81" s="158" t="s">
        <v>165</v>
      </c>
      <c r="Z81" s="147"/>
      <c r="AA81" s="147"/>
      <c r="AB81" s="147"/>
      <c r="AC81" s="147"/>
      <c r="AD81" s="147"/>
      <c r="AE81" s="147"/>
      <c r="AF81" s="147"/>
      <c r="AG81" s="147" t="s">
        <v>166</v>
      </c>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row>
    <row r="82" spans="1:60" outlineLevel="2" x14ac:dyDescent="0.2">
      <c r="A82" s="154"/>
      <c r="B82" s="155"/>
      <c r="C82" s="191" t="s">
        <v>277</v>
      </c>
      <c r="D82" s="160"/>
      <c r="E82" s="161">
        <v>51.1</v>
      </c>
      <c r="F82" s="158"/>
      <c r="G82" s="158"/>
      <c r="H82" s="158"/>
      <c r="I82" s="158"/>
      <c r="J82" s="158"/>
      <c r="K82" s="158"/>
      <c r="L82" s="158"/>
      <c r="M82" s="158"/>
      <c r="N82" s="157"/>
      <c r="O82" s="157"/>
      <c r="P82" s="157"/>
      <c r="Q82" s="157"/>
      <c r="R82" s="158"/>
      <c r="S82" s="158"/>
      <c r="T82" s="158"/>
      <c r="U82" s="158"/>
      <c r="V82" s="158"/>
      <c r="W82" s="158"/>
      <c r="X82" s="158"/>
      <c r="Y82" s="158"/>
      <c r="Z82" s="147"/>
      <c r="AA82" s="147"/>
      <c r="AB82" s="147"/>
      <c r="AC82" s="147"/>
      <c r="AD82" s="147"/>
      <c r="AE82" s="147"/>
      <c r="AF82" s="147"/>
      <c r="AG82" s="147" t="s">
        <v>168</v>
      </c>
      <c r="AH82" s="147">
        <v>0</v>
      </c>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row>
    <row r="83" spans="1:60" outlineLevel="1" x14ac:dyDescent="0.2">
      <c r="A83" s="174">
        <v>34</v>
      </c>
      <c r="B83" s="175" t="s">
        <v>278</v>
      </c>
      <c r="C83" s="190" t="s">
        <v>279</v>
      </c>
      <c r="D83" s="176" t="s">
        <v>162</v>
      </c>
      <c r="E83" s="177">
        <v>366.08749999999998</v>
      </c>
      <c r="F83" s="178"/>
      <c r="G83" s="179">
        <f>ROUND(E83*F83,2)</f>
        <v>0</v>
      </c>
      <c r="H83" s="178"/>
      <c r="I83" s="179">
        <f>ROUND(E83*H83,2)</f>
        <v>0</v>
      </c>
      <c r="J83" s="178"/>
      <c r="K83" s="179">
        <f>ROUND(E83*J83,2)</f>
        <v>0</v>
      </c>
      <c r="L83" s="179">
        <v>21</v>
      </c>
      <c r="M83" s="179">
        <f>G83*(1+L83/100)</f>
        <v>0</v>
      </c>
      <c r="N83" s="177">
        <v>0.24942</v>
      </c>
      <c r="O83" s="177">
        <f>ROUND(E83*N83,2)</f>
        <v>91.31</v>
      </c>
      <c r="P83" s="177">
        <v>0</v>
      </c>
      <c r="Q83" s="177">
        <f>ROUND(E83*P83,2)</f>
        <v>0</v>
      </c>
      <c r="R83" s="179"/>
      <c r="S83" s="179" t="s">
        <v>163</v>
      </c>
      <c r="T83" s="180" t="s">
        <v>163</v>
      </c>
      <c r="U83" s="158">
        <v>0.74</v>
      </c>
      <c r="V83" s="158">
        <f>ROUND(E83*U83,2)</f>
        <v>270.89999999999998</v>
      </c>
      <c r="W83" s="158"/>
      <c r="X83" s="158" t="s">
        <v>164</v>
      </c>
      <c r="Y83" s="158" t="s">
        <v>165</v>
      </c>
      <c r="Z83" s="147"/>
      <c r="AA83" s="147"/>
      <c r="AB83" s="147"/>
      <c r="AC83" s="147"/>
      <c r="AD83" s="147"/>
      <c r="AE83" s="147"/>
      <c r="AF83" s="147"/>
      <c r="AG83" s="147" t="s">
        <v>166</v>
      </c>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row>
    <row r="84" spans="1:60" ht="22.5" outlineLevel="2" x14ac:dyDescent="0.2">
      <c r="A84" s="154"/>
      <c r="B84" s="155"/>
      <c r="C84" s="191" t="s">
        <v>280</v>
      </c>
      <c r="D84" s="160"/>
      <c r="E84" s="161">
        <v>214.33750000000001</v>
      </c>
      <c r="F84" s="158"/>
      <c r="G84" s="158"/>
      <c r="H84" s="158"/>
      <c r="I84" s="158"/>
      <c r="J84" s="158"/>
      <c r="K84" s="158"/>
      <c r="L84" s="158"/>
      <c r="M84" s="158"/>
      <c r="N84" s="157"/>
      <c r="O84" s="157"/>
      <c r="P84" s="157"/>
      <c r="Q84" s="157"/>
      <c r="R84" s="158"/>
      <c r="S84" s="158"/>
      <c r="T84" s="158"/>
      <c r="U84" s="158"/>
      <c r="V84" s="158"/>
      <c r="W84" s="158"/>
      <c r="X84" s="158"/>
      <c r="Y84" s="158"/>
      <c r="Z84" s="147"/>
      <c r="AA84" s="147"/>
      <c r="AB84" s="147"/>
      <c r="AC84" s="147"/>
      <c r="AD84" s="147"/>
      <c r="AE84" s="147"/>
      <c r="AF84" s="147"/>
      <c r="AG84" s="147" t="s">
        <v>168</v>
      </c>
      <c r="AH84" s="147">
        <v>0</v>
      </c>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row>
    <row r="85" spans="1:60" outlineLevel="3" x14ac:dyDescent="0.2">
      <c r="A85" s="154"/>
      <c r="B85" s="155"/>
      <c r="C85" s="191" t="s">
        <v>281</v>
      </c>
      <c r="D85" s="160"/>
      <c r="E85" s="161">
        <v>151.75</v>
      </c>
      <c r="F85" s="158"/>
      <c r="G85" s="158"/>
      <c r="H85" s="158"/>
      <c r="I85" s="158"/>
      <c r="J85" s="158"/>
      <c r="K85" s="158"/>
      <c r="L85" s="158"/>
      <c r="M85" s="158"/>
      <c r="N85" s="157"/>
      <c r="O85" s="157"/>
      <c r="P85" s="157"/>
      <c r="Q85" s="157"/>
      <c r="R85" s="158"/>
      <c r="S85" s="158"/>
      <c r="T85" s="158"/>
      <c r="U85" s="158"/>
      <c r="V85" s="158"/>
      <c r="W85" s="158"/>
      <c r="X85" s="158"/>
      <c r="Y85" s="158"/>
      <c r="Z85" s="147"/>
      <c r="AA85" s="147"/>
      <c r="AB85" s="147"/>
      <c r="AC85" s="147"/>
      <c r="AD85" s="147"/>
      <c r="AE85" s="147"/>
      <c r="AF85" s="147"/>
      <c r="AG85" s="147" t="s">
        <v>168</v>
      </c>
      <c r="AH85" s="147">
        <v>0</v>
      </c>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row>
    <row r="86" spans="1:60" outlineLevel="1" x14ac:dyDescent="0.2">
      <c r="A86" s="174">
        <v>35</v>
      </c>
      <c r="B86" s="175" t="s">
        <v>282</v>
      </c>
      <c r="C86" s="190" t="s">
        <v>283</v>
      </c>
      <c r="D86" s="176" t="s">
        <v>173</v>
      </c>
      <c r="E86" s="177">
        <v>23</v>
      </c>
      <c r="F86" s="178"/>
      <c r="G86" s="179">
        <f>ROUND(E86*F86,2)</f>
        <v>0</v>
      </c>
      <c r="H86" s="178"/>
      <c r="I86" s="179">
        <f>ROUND(E86*H86,2)</f>
        <v>0</v>
      </c>
      <c r="J86" s="178"/>
      <c r="K86" s="179">
        <f>ROUND(E86*J86,2)</f>
        <v>0</v>
      </c>
      <c r="L86" s="179">
        <v>21</v>
      </c>
      <c r="M86" s="179">
        <f>G86*(1+L86/100)</f>
        <v>0</v>
      </c>
      <c r="N86" s="177">
        <v>2.2880000000000001E-2</v>
      </c>
      <c r="O86" s="177">
        <f>ROUND(E86*N86,2)</f>
        <v>0.53</v>
      </c>
      <c r="P86" s="177">
        <v>0</v>
      </c>
      <c r="Q86" s="177">
        <f>ROUND(E86*P86,2)</f>
        <v>0</v>
      </c>
      <c r="R86" s="179"/>
      <c r="S86" s="179" t="s">
        <v>163</v>
      </c>
      <c r="T86" s="180" t="s">
        <v>163</v>
      </c>
      <c r="U86" s="158">
        <v>0.3175</v>
      </c>
      <c r="V86" s="158">
        <f>ROUND(E86*U86,2)</f>
        <v>7.3</v>
      </c>
      <c r="W86" s="158"/>
      <c r="X86" s="158" t="s">
        <v>164</v>
      </c>
      <c r="Y86" s="158" t="s">
        <v>165</v>
      </c>
      <c r="Z86" s="147"/>
      <c r="AA86" s="147"/>
      <c r="AB86" s="147"/>
      <c r="AC86" s="147"/>
      <c r="AD86" s="147"/>
      <c r="AE86" s="147"/>
      <c r="AF86" s="147"/>
      <c r="AG86" s="147" t="s">
        <v>166</v>
      </c>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row>
    <row r="87" spans="1:60" outlineLevel="2" x14ac:dyDescent="0.2">
      <c r="A87" s="154"/>
      <c r="B87" s="155"/>
      <c r="C87" s="191" t="s">
        <v>284</v>
      </c>
      <c r="D87" s="160"/>
      <c r="E87" s="161">
        <v>17</v>
      </c>
      <c r="F87" s="158"/>
      <c r="G87" s="158"/>
      <c r="H87" s="158"/>
      <c r="I87" s="158"/>
      <c r="J87" s="158"/>
      <c r="K87" s="158"/>
      <c r="L87" s="158"/>
      <c r="M87" s="158"/>
      <c r="N87" s="157"/>
      <c r="O87" s="157"/>
      <c r="P87" s="157"/>
      <c r="Q87" s="157"/>
      <c r="R87" s="158"/>
      <c r="S87" s="158"/>
      <c r="T87" s="158"/>
      <c r="U87" s="158"/>
      <c r="V87" s="158"/>
      <c r="W87" s="158"/>
      <c r="X87" s="158"/>
      <c r="Y87" s="158"/>
      <c r="Z87" s="147"/>
      <c r="AA87" s="147"/>
      <c r="AB87" s="147"/>
      <c r="AC87" s="147"/>
      <c r="AD87" s="147"/>
      <c r="AE87" s="147"/>
      <c r="AF87" s="147"/>
      <c r="AG87" s="147" t="s">
        <v>168</v>
      </c>
      <c r="AH87" s="147">
        <v>0</v>
      </c>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row>
    <row r="88" spans="1:60" outlineLevel="3" x14ac:dyDescent="0.2">
      <c r="A88" s="154"/>
      <c r="B88" s="155"/>
      <c r="C88" s="191" t="s">
        <v>285</v>
      </c>
      <c r="D88" s="160"/>
      <c r="E88" s="161">
        <v>6</v>
      </c>
      <c r="F88" s="158"/>
      <c r="G88" s="158"/>
      <c r="H88" s="158"/>
      <c r="I88" s="158"/>
      <c r="J88" s="158"/>
      <c r="K88" s="158"/>
      <c r="L88" s="158"/>
      <c r="M88" s="158"/>
      <c r="N88" s="157"/>
      <c r="O88" s="157"/>
      <c r="P88" s="157"/>
      <c r="Q88" s="157"/>
      <c r="R88" s="158"/>
      <c r="S88" s="158"/>
      <c r="T88" s="158"/>
      <c r="U88" s="158"/>
      <c r="V88" s="158"/>
      <c r="W88" s="158"/>
      <c r="X88" s="158"/>
      <c r="Y88" s="158"/>
      <c r="Z88" s="147"/>
      <c r="AA88" s="147"/>
      <c r="AB88" s="147"/>
      <c r="AC88" s="147"/>
      <c r="AD88" s="147"/>
      <c r="AE88" s="147"/>
      <c r="AF88" s="147"/>
      <c r="AG88" s="147" t="s">
        <v>168</v>
      </c>
      <c r="AH88" s="147">
        <v>0</v>
      </c>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row>
    <row r="89" spans="1:60" outlineLevel="1" x14ac:dyDescent="0.2">
      <c r="A89" s="174">
        <v>36</v>
      </c>
      <c r="B89" s="175" t="s">
        <v>286</v>
      </c>
      <c r="C89" s="190" t="s">
        <v>287</v>
      </c>
      <c r="D89" s="176" t="s">
        <v>288</v>
      </c>
      <c r="E89" s="177">
        <v>51.65</v>
      </c>
      <c r="F89" s="178"/>
      <c r="G89" s="179">
        <f>ROUND(E89*F89,2)</f>
        <v>0</v>
      </c>
      <c r="H89" s="178"/>
      <c r="I89" s="179">
        <f>ROUND(E89*H89,2)</f>
        <v>0</v>
      </c>
      <c r="J89" s="178"/>
      <c r="K89" s="179">
        <f>ROUND(E89*J89,2)</f>
        <v>0</v>
      </c>
      <c r="L89" s="179">
        <v>21</v>
      </c>
      <c r="M89" s="179">
        <f>G89*(1+L89/100)</f>
        <v>0</v>
      </c>
      <c r="N89" s="177">
        <v>4.4000000000000002E-4</v>
      </c>
      <c r="O89" s="177">
        <f>ROUND(E89*N89,2)</f>
        <v>0.02</v>
      </c>
      <c r="P89" s="177">
        <v>0</v>
      </c>
      <c r="Q89" s="177">
        <f>ROUND(E89*P89,2)</f>
        <v>0</v>
      </c>
      <c r="R89" s="179"/>
      <c r="S89" s="179" t="s">
        <v>163</v>
      </c>
      <c r="T89" s="180" t="s">
        <v>163</v>
      </c>
      <c r="U89" s="158">
        <v>0.15</v>
      </c>
      <c r="V89" s="158">
        <f>ROUND(E89*U89,2)</f>
        <v>7.75</v>
      </c>
      <c r="W89" s="158"/>
      <c r="X89" s="158" t="s">
        <v>164</v>
      </c>
      <c r="Y89" s="158" t="s">
        <v>165</v>
      </c>
      <c r="Z89" s="147"/>
      <c r="AA89" s="147"/>
      <c r="AB89" s="147"/>
      <c r="AC89" s="147"/>
      <c r="AD89" s="147"/>
      <c r="AE89" s="147"/>
      <c r="AF89" s="147"/>
      <c r="AG89" s="147" t="s">
        <v>166</v>
      </c>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row>
    <row r="90" spans="1:60" outlineLevel="2" x14ac:dyDescent="0.2">
      <c r="A90" s="154"/>
      <c r="B90" s="155"/>
      <c r="C90" s="191" t="s">
        <v>289</v>
      </c>
      <c r="D90" s="160"/>
      <c r="E90" s="161">
        <v>32.4</v>
      </c>
      <c r="F90" s="158"/>
      <c r="G90" s="158"/>
      <c r="H90" s="158"/>
      <c r="I90" s="158"/>
      <c r="J90" s="158"/>
      <c r="K90" s="158"/>
      <c r="L90" s="158"/>
      <c r="M90" s="158"/>
      <c r="N90" s="157"/>
      <c r="O90" s="157"/>
      <c r="P90" s="157"/>
      <c r="Q90" s="157"/>
      <c r="R90" s="158"/>
      <c r="S90" s="158"/>
      <c r="T90" s="158"/>
      <c r="U90" s="158"/>
      <c r="V90" s="158"/>
      <c r="W90" s="158"/>
      <c r="X90" s="158"/>
      <c r="Y90" s="158"/>
      <c r="Z90" s="147"/>
      <c r="AA90" s="147"/>
      <c r="AB90" s="147"/>
      <c r="AC90" s="147"/>
      <c r="AD90" s="147"/>
      <c r="AE90" s="147"/>
      <c r="AF90" s="147"/>
      <c r="AG90" s="147" t="s">
        <v>168</v>
      </c>
      <c r="AH90" s="147">
        <v>0</v>
      </c>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row>
    <row r="91" spans="1:60" outlineLevel="3" x14ac:dyDescent="0.2">
      <c r="A91" s="154"/>
      <c r="B91" s="155"/>
      <c r="C91" s="191" t="s">
        <v>290</v>
      </c>
      <c r="D91" s="160"/>
      <c r="E91" s="161">
        <v>19.25</v>
      </c>
      <c r="F91" s="158"/>
      <c r="G91" s="158"/>
      <c r="H91" s="158"/>
      <c r="I91" s="158"/>
      <c r="J91" s="158"/>
      <c r="K91" s="158"/>
      <c r="L91" s="158"/>
      <c r="M91" s="158"/>
      <c r="N91" s="157"/>
      <c r="O91" s="157"/>
      <c r="P91" s="157"/>
      <c r="Q91" s="157"/>
      <c r="R91" s="158"/>
      <c r="S91" s="158"/>
      <c r="T91" s="158"/>
      <c r="U91" s="158"/>
      <c r="V91" s="158"/>
      <c r="W91" s="158"/>
      <c r="X91" s="158"/>
      <c r="Y91" s="158"/>
      <c r="Z91" s="147"/>
      <c r="AA91" s="147"/>
      <c r="AB91" s="147"/>
      <c r="AC91" s="147"/>
      <c r="AD91" s="147"/>
      <c r="AE91" s="147"/>
      <c r="AF91" s="147"/>
      <c r="AG91" s="147" t="s">
        <v>168</v>
      </c>
      <c r="AH91" s="147">
        <v>0</v>
      </c>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row>
    <row r="92" spans="1:60" ht="22.5" outlineLevel="1" x14ac:dyDescent="0.2">
      <c r="A92" s="174">
        <v>37</v>
      </c>
      <c r="B92" s="175" t="s">
        <v>291</v>
      </c>
      <c r="C92" s="190" t="s">
        <v>292</v>
      </c>
      <c r="D92" s="176" t="s">
        <v>173</v>
      </c>
      <c r="E92" s="177">
        <v>30</v>
      </c>
      <c r="F92" s="178"/>
      <c r="G92" s="179">
        <f>ROUND(E92*F92,2)</f>
        <v>0</v>
      </c>
      <c r="H92" s="178"/>
      <c r="I92" s="179">
        <f>ROUND(E92*H92,2)</f>
        <v>0</v>
      </c>
      <c r="J92" s="178"/>
      <c r="K92" s="179">
        <f>ROUND(E92*J92,2)</f>
        <v>0</v>
      </c>
      <c r="L92" s="179">
        <v>21</v>
      </c>
      <c r="M92" s="179">
        <f>G92*(1+L92/100)</f>
        <v>0</v>
      </c>
      <c r="N92" s="177">
        <v>5.4219999999999997E-2</v>
      </c>
      <c r="O92" s="177">
        <f>ROUND(E92*N92,2)</f>
        <v>1.63</v>
      </c>
      <c r="P92" s="177">
        <v>0</v>
      </c>
      <c r="Q92" s="177">
        <f>ROUND(E92*P92,2)</f>
        <v>0</v>
      </c>
      <c r="R92" s="179"/>
      <c r="S92" s="179" t="s">
        <v>163</v>
      </c>
      <c r="T92" s="180" t="s">
        <v>163</v>
      </c>
      <c r="U92" s="158">
        <v>0.26</v>
      </c>
      <c r="V92" s="158">
        <f>ROUND(E92*U92,2)</f>
        <v>7.8</v>
      </c>
      <c r="W92" s="158"/>
      <c r="X92" s="158" t="s">
        <v>164</v>
      </c>
      <c r="Y92" s="158" t="s">
        <v>165</v>
      </c>
      <c r="Z92" s="147"/>
      <c r="AA92" s="147"/>
      <c r="AB92" s="147"/>
      <c r="AC92" s="147"/>
      <c r="AD92" s="147"/>
      <c r="AE92" s="147"/>
      <c r="AF92" s="147"/>
      <c r="AG92" s="147" t="s">
        <v>166</v>
      </c>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row>
    <row r="93" spans="1:60" outlineLevel="2" x14ac:dyDescent="0.2">
      <c r="A93" s="154"/>
      <c r="B93" s="155"/>
      <c r="C93" s="191" t="s">
        <v>293</v>
      </c>
      <c r="D93" s="160"/>
      <c r="E93" s="161">
        <v>27</v>
      </c>
      <c r="F93" s="158"/>
      <c r="G93" s="158"/>
      <c r="H93" s="158"/>
      <c r="I93" s="158"/>
      <c r="J93" s="158"/>
      <c r="K93" s="158"/>
      <c r="L93" s="158"/>
      <c r="M93" s="158"/>
      <c r="N93" s="157"/>
      <c r="O93" s="157"/>
      <c r="P93" s="157"/>
      <c r="Q93" s="157"/>
      <c r="R93" s="158"/>
      <c r="S93" s="158"/>
      <c r="T93" s="158"/>
      <c r="U93" s="158"/>
      <c r="V93" s="158"/>
      <c r="W93" s="158"/>
      <c r="X93" s="158"/>
      <c r="Y93" s="158"/>
      <c r="Z93" s="147"/>
      <c r="AA93" s="147"/>
      <c r="AB93" s="147"/>
      <c r="AC93" s="147"/>
      <c r="AD93" s="147"/>
      <c r="AE93" s="147"/>
      <c r="AF93" s="147"/>
      <c r="AG93" s="147" t="s">
        <v>168</v>
      </c>
      <c r="AH93" s="147">
        <v>0</v>
      </c>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row>
    <row r="94" spans="1:60" outlineLevel="3" x14ac:dyDescent="0.2">
      <c r="A94" s="154"/>
      <c r="B94" s="155"/>
      <c r="C94" s="191" t="s">
        <v>294</v>
      </c>
      <c r="D94" s="160"/>
      <c r="E94" s="161">
        <v>3</v>
      </c>
      <c r="F94" s="158"/>
      <c r="G94" s="158"/>
      <c r="H94" s="158"/>
      <c r="I94" s="158"/>
      <c r="J94" s="158"/>
      <c r="K94" s="158"/>
      <c r="L94" s="158"/>
      <c r="M94" s="158"/>
      <c r="N94" s="157"/>
      <c r="O94" s="157"/>
      <c r="P94" s="157"/>
      <c r="Q94" s="157"/>
      <c r="R94" s="158"/>
      <c r="S94" s="158"/>
      <c r="T94" s="158"/>
      <c r="U94" s="158"/>
      <c r="V94" s="158"/>
      <c r="W94" s="158"/>
      <c r="X94" s="158"/>
      <c r="Y94" s="158"/>
      <c r="Z94" s="147"/>
      <c r="AA94" s="147"/>
      <c r="AB94" s="147"/>
      <c r="AC94" s="147"/>
      <c r="AD94" s="147"/>
      <c r="AE94" s="147"/>
      <c r="AF94" s="147"/>
      <c r="AG94" s="147" t="s">
        <v>168</v>
      </c>
      <c r="AH94" s="147">
        <v>0</v>
      </c>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row>
    <row r="95" spans="1:60" ht="22.5" outlineLevel="1" x14ac:dyDescent="0.2">
      <c r="A95" s="174">
        <v>38</v>
      </c>
      <c r="B95" s="175" t="s">
        <v>295</v>
      </c>
      <c r="C95" s="190" t="s">
        <v>296</v>
      </c>
      <c r="D95" s="176" t="s">
        <v>173</v>
      </c>
      <c r="E95" s="177">
        <v>3</v>
      </c>
      <c r="F95" s="178"/>
      <c r="G95" s="179">
        <f>ROUND(E95*F95,2)</f>
        <v>0</v>
      </c>
      <c r="H95" s="178"/>
      <c r="I95" s="179">
        <f>ROUND(E95*H95,2)</f>
        <v>0</v>
      </c>
      <c r="J95" s="178"/>
      <c r="K95" s="179">
        <f>ROUND(E95*J95,2)</f>
        <v>0</v>
      </c>
      <c r="L95" s="179">
        <v>21</v>
      </c>
      <c r="M95" s="179">
        <f>G95*(1+L95/100)</f>
        <v>0</v>
      </c>
      <c r="N95" s="177">
        <v>9.8909999999999998E-2</v>
      </c>
      <c r="O95" s="177">
        <f>ROUND(E95*N95,2)</f>
        <v>0.3</v>
      </c>
      <c r="P95" s="177">
        <v>0</v>
      </c>
      <c r="Q95" s="177">
        <f>ROUND(E95*P95,2)</f>
        <v>0</v>
      </c>
      <c r="R95" s="179"/>
      <c r="S95" s="179" t="s">
        <v>163</v>
      </c>
      <c r="T95" s="180" t="s">
        <v>163</v>
      </c>
      <c r="U95" s="158">
        <v>0.41</v>
      </c>
      <c r="V95" s="158">
        <f>ROUND(E95*U95,2)</f>
        <v>1.23</v>
      </c>
      <c r="W95" s="158"/>
      <c r="X95" s="158" t="s">
        <v>164</v>
      </c>
      <c r="Y95" s="158" t="s">
        <v>165</v>
      </c>
      <c r="Z95" s="147"/>
      <c r="AA95" s="147"/>
      <c r="AB95" s="147"/>
      <c r="AC95" s="147"/>
      <c r="AD95" s="147"/>
      <c r="AE95" s="147"/>
      <c r="AF95" s="147"/>
      <c r="AG95" s="147" t="s">
        <v>166</v>
      </c>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row>
    <row r="96" spans="1:60" outlineLevel="2" x14ac:dyDescent="0.2">
      <c r="A96" s="154"/>
      <c r="B96" s="155"/>
      <c r="C96" s="191" t="s">
        <v>297</v>
      </c>
      <c r="D96" s="160"/>
      <c r="E96" s="161">
        <v>3</v>
      </c>
      <c r="F96" s="158"/>
      <c r="G96" s="158"/>
      <c r="H96" s="158"/>
      <c r="I96" s="158"/>
      <c r="J96" s="158"/>
      <c r="K96" s="158"/>
      <c r="L96" s="158"/>
      <c r="M96" s="158"/>
      <c r="N96" s="157"/>
      <c r="O96" s="157"/>
      <c r="P96" s="157"/>
      <c r="Q96" s="157"/>
      <c r="R96" s="158"/>
      <c r="S96" s="158"/>
      <c r="T96" s="158"/>
      <c r="U96" s="158"/>
      <c r="V96" s="158"/>
      <c r="W96" s="158"/>
      <c r="X96" s="158"/>
      <c r="Y96" s="158"/>
      <c r="Z96" s="147"/>
      <c r="AA96" s="147"/>
      <c r="AB96" s="147"/>
      <c r="AC96" s="147"/>
      <c r="AD96" s="147"/>
      <c r="AE96" s="147"/>
      <c r="AF96" s="147"/>
      <c r="AG96" s="147" t="s">
        <v>168</v>
      </c>
      <c r="AH96" s="147">
        <v>0</v>
      </c>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row>
    <row r="97" spans="1:60" ht="22.5" outlineLevel="1" x14ac:dyDescent="0.2">
      <c r="A97" s="174">
        <v>39</v>
      </c>
      <c r="B97" s="175" t="s">
        <v>298</v>
      </c>
      <c r="C97" s="190" t="s">
        <v>299</v>
      </c>
      <c r="D97" s="176" t="s">
        <v>173</v>
      </c>
      <c r="E97" s="177">
        <v>30</v>
      </c>
      <c r="F97" s="178"/>
      <c r="G97" s="179">
        <f>ROUND(E97*F97,2)</f>
        <v>0</v>
      </c>
      <c r="H97" s="178"/>
      <c r="I97" s="179">
        <f>ROUND(E97*H97,2)</f>
        <v>0</v>
      </c>
      <c r="J97" s="178"/>
      <c r="K97" s="179">
        <f>ROUND(E97*J97,2)</f>
        <v>0</v>
      </c>
      <c r="L97" s="179">
        <v>21</v>
      </c>
      <c r="M97" s="179">
        <f>G97*(1+L97/100)</f>
        <v>0</v>
      </c>
      <c r="N97" s="177">
        <v>0.10784000000000001</v>
      </c>
      <c r="O97" s="177">
        <f>ROUND(E97*N97,2)</f>
        <v>3.24</v>
      </c>
      <c r="P97" s="177">
        <v>0</v>
      </c>
      <c r="Q97" s="177">
        <f>ROUND(E97*P97,2)</f>
        <v>0</v>
      </c>
      <c r="R97" s="179"/>
      <c r="S97" s="179" t="s">
        <v>163</v>
      </c>
      <c r="T97" s="180" t="s">
        <v>163</v>
      </c>
      <c r="U97" s="158">
        <v>0.44</v>
      </c>
      <c r="V97" s="158">
        <f>ROUND(E97*U97,2)</f>
        <v>13.2</v>
      </c>
      <c r="W97" s="158"/>
      <c r="X97" s="158" t="s">
        <v>164</v>
      </c>
      <c r="Y97" s="158" t="s">
        <v>165</v>
      </c>
      <c r="Z97" s="147"/>
      <c r="AA97" s="147"/>
      <c r="AB97" s="147"/>
      <c r="AC97" s="147"/>
      <c r="AD97" s="147"/>
      <c r="AE97" s="147"/>
      <c r="AF97" s="147"/>
      <c r="AG97" s="147" t="s">
        <v>166</v>
      </c>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row>
    <row r="98" spans="1:60" outlineLevel="2" x14ac:dyDescent="0.2">
      <c r="A98" s="154"/>
      <c r="B98" s="155"/>
      <c r="C98" s="191" t="s">
        <v>300</v>
      </c>
      <c r="D98" s="160"/>
      <c r="E98" s="161">
        <v>12</v>
      </c>
      <c r="F98" s="158"/>
      <c r="G98" s="158"/>
      <c r="H98" s="158"/>
      <c r="I98" s="158"/>
      <c r="J98" s="158"/>
      <c r="K98" s="158"/>
      <c r="L98" s="158"/>
      <c r="M98" s="158"/>
      <c r="N98" s="157"/>
      <c r="O98" s="157"/>
      <c r="P98" s="157"/>
      <c r="Q98" s="157"/>
      <c r="R98" s="158"/>
      <c r="S98" s="158"/>
      <c r="T98" s="158"/>
      <c r="U98" s="158"/>
      <c r="V98" s="158"/>
      <c r="W98" s="158"/>
      <c r="X98" s="158"/>
      <c r="Y98" s="158"/>
      <c r="Z98" s="147"/>
      <c r="AA98" s="147"/>
      <c r="AB98" s="147"/>
      <c r="AC98" s="147"/>
      <c r="AD98" s="147"/>
      <c r="AE98" s="147"/>
      <c r="AF98" s="147"/>
      <c r="AG98" s="147" t="s">
        <v>168</v>
      </c>
      <c r="AH98" s="147">
        <v>0</v>
      </c>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row>
    <row r="99" spans="1:60" outlineLevel="3" x14ac:dyDescent="0.2">
      <c r="A99" s="154"/>
      <c r="B99" s="155"/>
      <c r="C99" s="191" t="s">
        <v>301</v>
      </c>
      <c r="D99" s="160"/>
      <c r="E99" s="161">
        <v>18</v>
      </c>
      <c r="F99" s="158"/>
      <c r="G99" s="158"/>
      <c r="H99" s="158"/>
      <c r="I99" s="158"/>
      <c r="J99" s="158"/>
      <c r="K99" s="158"/>
      <c r="L99" s="158"/>
      <c r="M99" s="158"/>
      <c r="N99" s="157"/>
      <c r="O99" s="157"/>
      <c r="P99" s="157"/>
      <c r="Q99" s="157"/>
      <c r="R99" s="158"/>
      <c r="S99" s="158"/>
      <c r="T99" s="158"/>
      <c r="U99" s="158"/>
      <c r="V99" s="158"/>
      <c r="W99" s="158"/>
      <c r="X99" s="158"/>
      <c r="Y99" s="158"/>
      <c r="Z99" s="147"/>
      <c r="AA99" s="147"/>
      <c r="AB99" s="147"/>
      <c r="AC99" s="147"/>
      <c r="AD99" s="147"/>
      <c r="AE99" s="147"/>
      <c r="AF99" s="147"/>
      <c r="AG99" s="147" t="s">
        <v>168</v>
      </c>
      <c r="AH99" s="147">
        <v>0</v>
      </c>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row>
    <row r="100" spans="1:60" outlineLevel="1" x14ac:dyDescent="0.2">
      <c r="A100" s="174">
        <v>40</v>
      </c>
      <c r="B100" s="175" t="s">
        <v>302</v>
      </c>
      <c r="C100" s="190" t="s">
        <v>303</v>
      </c>
      <c r="D100" s="176" t="s">
        <v>224</v>
      </c>
      <c r="E100" s="177">
        <v>7.4819999999999998E-2</v>
      </c>
      <c r="F100" s="178"/>
      <c r="G100" s="179">
        <f>ROUND(E100*F100,2)</f>
        <v>0</v>
      </c>
      <c r="H100" s="178"/>
      <c r="I100" s="179">
        <f>ROUND(E100*H100,2)</f>
        <v>0</v>
      </c>
      <c r="J100" s="178"/>
      <c r="K100" s="179">
        <f>ROUND(E100*J100,2)</f>
        <v>0</v>
      </c>
      <c r="L100" s="179">
        <v>21</v>
      </c>
      <c r="M100" s="179">
        <f>G100*(1+L100/100)</f>
        <v>0</v>
      </c>
      <c r="N100" s="177">
        <v>1.7090000000000001E-2</v>
      </c>
      <c r="O100" s="177">
        <f>ROUND(E100*N100,2)</f>
        <v>0</v>
      </c>
      <c r="P100" s="177">
        <v>0</v>
      </c>
      <c r="Q100" s="177">
        <f>ROUND(E100*P100,2)</f>
        <v>0</v>
      </c>
      <c r="R100" s="179"/>
      <c r="S100" s="179" t="s">
        <v>163</v>
      </c>
      <c r="T100" s="180" t="s">
        <v>163</v>
      </c>
      <c r="U100" s="158">
        <v>16.582999999999998</v>
      </c>
      <c r="V100" s="158">
        <f>ROUND(E100*U100,2)</f>
        <v>1.24</v>
      </c>
      <c r="W100" s="158"/>
      <c r="X100" s="158" t="s">
        <v>164</v>
      </c>
      <c r="Y100" s="158" t="s">
        <v>165</v>
      </c>
      <c r="Z100" s="147"/>
      <c r="AA100" s="147"/>
      <c r="AB100" s="147"/>
      <c r="AC100" s="147"/>
      <c r="AD100" s="147"/>
      <c r="AE100" s="147"/>
      <c r="AF100" s="147"/>
      <c r="AG100" s="147" t="s">
        <v>166</v>
      </c>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row>
    <row r="101" spans="1:60" outlineLevel="2" x14ac:dyDescent="0.2">
      <c r="A101" s="154"/>
      <c r="B101" s="155"/>
      <c r="C101" s="191" t="s">
        <v>304</v>
      </c>
      <c r="D101" s="160"/>
      <c r="E101" s="161">
        <v>7.4819999999999998E-2</v>
      </c>
      <c r="F101" s="158"/>
      <c r="G101" s="158"/>
      <c r="H101" s="158"/>
      <c r="I101" s="158"/>
      <c r="J101" s="158"/>
      <c r="K101" s="158"/>
      <c r="L101" s="158"/>
      <c r="M101" s="158"/>
      <c r="N101" s="157"/>
      <c r="O101" s="157"/>
      <c r="P101" s="157"/>
      <c r="Q101" s="157"/>
      <c r="R101" s="158"/>
      <c r="S101" s="158"/>
      <c r="T101" s="158"/>
      <c r="U101" s="158"/>
      <c r="V101" s="158"/>
      <c r="W101" s="158"/>
      <c r="X101" s="158"/>
      <c r="Y101" s="158"/>
      <c r="Z101" s="147"/>
      <c r="AA101" s="147"/>
      <c r="AB101" s="147"/>
      <c r="AC101" s="147"/>
      <c r="AD101" s="147"/>
      <c r="AE101" s="147"/>
      <c r="AF101" s="147"/>
      <c r="AG101" s="147" t="s">
        <v>168</v>
      </c>
      <c r="AH101" s="147">
        <v>0</v>
      </c>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row>
    <row r="102" spans="1:60" outlineLevel="1" x14ac:dyDescent="0.2">
      <c r="A102" s="174">
        <v>41</v>
      </c>
      <c r="B102" s="175" t="s">
        <v>305</v>
      </c>
      <c r="C102" s="190" t="s">
        <v>306</v>
      </c>
      <c r="D102" s="176" t="s">
        <v>162</v>
      </c>
      <c r="E102" s="177">
        <v>462.61500000000001</v>
      </c>
      <c r="F102" s="178"/>
      <c r="G102" s="179">
        <f>ROUND(E102*F102,2)</f>
        <v>0</v>
      </c>
      <c r="H102" s="178"/>
      <c r="I102" s="179">
        <f>ROUND(E102*H102,2)</f>
        <v>0</v>
      </c>
      <c r="J102" s="178"/>
      <c r="K102" s="179">
        <f>ROUND(E102*J102,2)</f>
        <v>0</v>
      </c>
      <c r="L102" s="179">
        <v>21</v>
      </c>
      <c r="M102" s="179">
        <f>G102*(1+L102/100)</f>
        <v>0</v>
      </c>
      <c r="N102" s="177">
        <v>0.10202</v>
      </c>
      <c r="O102" s="177">
        <f>ROUND(E102*N102,2)</f>
        <v>47.2</v>
      </c>
      <c r="P102" s="177">
        <v>0</v>
      </c>
      <c r="Q102" s="177">
        <f>ROUND(E102*P102,2)</f>
        <v>0</v>
      </c>
      <c r="R102" s="179"/>
      <c r="S102" s="179" t="s">
        <v>163</v>
      </c>
      <c r="T102" s="180" t="s">
        <v>163</v>
      </c>
      <c r="U102" s="158">
        <v>0.52090000000000003</v>
      </c>
      <c r="V102" s="158">
        <f>ROUND(E102*U102,2)</f>
        <v>240.98</v>
      </c>
      <c r="W102" s="158"/>
      <c r="X102" s="158" t="s">
        <v>164</v>
      </c>
      <c r="Y102" s="158" t="s">
        <v>165</v>
      </c>
      <c r="Z102" s="147"/>
      <c r="AA102" s="147"/>
      <c r="AB102" s="147"/>
      <c r="AC102" s="147"/>
      <c r="AD102" s="147"/>
      <c r="AE102" s="147"/>
      <c r="AF102" s="147"/>
      <c r="AG102" s="147" t="s">
        <v>166</v>
      </c>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row>
    <row r="103" spans="1:60" ht="33.75" outlineLevel="2" x14ac:dyDescent="0.2">
      <c r="A103" s="154"/>
      <c r="B103" s="155"/>
      <c r="C103" s="191" t="s">
        <v>307</v>
      </c>
      <c r="D103" s="160"/>
      <c r="E103" s="161">
        <v>394.6</v>
      </c>
      <c r="F103" s="158"/>
      <c r="G103" s="158"/>
      <c r="H103" s="158"/>
      <c r="I103" s="158"/>
      <c r="J103" s="158"/>
      <c r="K103" s="158"/>
      <c r="L103" s="158"/>
      <c r="M103" s="158"/>
      <c r="N103" s="157"/>
      <c r="O103" s="157"/>
      <c r="P103" s="157"/>
      <c r="Q103" s="157"/>
      <c r="R103" s="158"/>
      <c r="S103" s="158"/>
      <c r="T103" s="158"/>
      <c r="U103" s="158"/>
      <c r="V103" s="158"/>
      <c r="W103" s="158"/>
      <c r="X103" s="158"/>
      <c r="Y103" s="158"/>
      <c r="Z103" s="147"/>
      <c r="AA103" s="147"/>
      <c r="AB103" s="147"/>
      <c r="AC103" s="147"/>
      <c r="AD103" s="147"/>
      <c r="AE103" s="147"/>
      <c r="AF103" s="147"/>
      <c r="AG103" s="147" t="s">
        <v>168</v>
      </c>
      <c r="AH103" s="147">
        <v>0</v>
      </c>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row>
    <row r="104" spans="1:60" outlineLevel="3" x14ac:dyDescent="0.2">
      <c r="A104" s="154"/>
      <c r="B104" s="155"/>
      <c r="C104" s="191" t="s">
        <v>308</v>
      </c>
      <c r="D104" s="160"/>
      <c r="E104" s="161">
        <v>-32.895000000000003</v>
      </c>
      <c r="F104" s="158"/>
      <c r="G104" s="158"/>
      <c r="H104" s="158"/>
      <c r="I104" s="158"/>
      <c r="J104" s="158"/>
      <c r="K104" s="158"/>
      <c r="L104" s="158"/>
      <c r="M104" s="158"/>
      <c r="N104" s="157"/>
      <c r="O104" s="157"/>
      <c r="P104" s="157"/>
      <c r="Q104" s="157"/>
      <c r="R104" s="158"/>
      <c r="S104" s="158"/>
      <c r="T104" s="158"/>
      <c r="U104" s="158"/>
      <c r="V104" s="158"/>
      <c r="W104" s="158"/>
      <c r="X104" s="158"/>
      <c r="Y104" s="158"/>
      <c r="Z104" s="147"/>
      <c r="AA104" s="147"/>
      <c r="AB104" s="147"/>
      <c r="AC104" s="147"/>
      <c r="AD104" s="147"/>
      <c r="AE104" s="147"/>
      <c r="AF104" s="147"/>
      <c r="AG104" s="147" t="s">
        <v>168</v>
      </c>
      <c r="AH104" s="147">
        <v>0</v>
      </c>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row>
    <row r="105" spans="1:60" ht="33.75" outlineLevel="3" x14ac:dyDescent="0.2">
      <c r="A105" s="154"/>
      <c r="B105" s="155"/>
      <c r="C105" s="191" t="s">
        <v>309</v>
      </c>
      <c r="D105" s="160"/>
      <c r="E105" s="161">
        <v>100.91</v>
      </c>
      <c r="F105" s="158"/>
      <c r="G105" s="158"/>
      <c r="H105" s="158"/>
      <c r="I105" s="158"/>
      <c r="J105" s="158"/>
      <c r="K105" s="158"/>
      <c r="L105" s="158"/>
      <c r="M105" s="158"/>
      <c r="N105" s="157"/>
      <c r="O105" s="157"/>
      <c r="P105" s="157"/>
      <c r="Q105" s="157"/>
      <c r="R105" s="158"/>
      <c r="S105" s="158"/>
      <c r="T105" s="158"/>
      <c r="U105" s="158"/>
      <c r="V105" s="158"/>
      <c r="W105" s="158"/>
      <c r="X105" s="158"/>
      <c r="Y105" s="158"/>
      <c r="Z105" s="147"/>
      <c r="AA105" s="147"/>
      <c r="AB105" s="147"/>
      <c r="AC105" s="147"/>
      <c r="AD105" s="147"/>
      <c r="AE105" s="147"/>
      <c r="AF105" s="147"/>
      <c r="AG105" s="147" t="s">
        <v>168</v>
      </c>
      <c r="AH105" s="147">
        <v>0</v>
      </c>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row>
    <row r="106" spans="1:60" outlineLevel="1" x14ac:dyDescent="0.2">
      <c r="A106" s="174">
        <v>42</v>
      </c>
      <c r="B106" s="175" t="s">
        <v>310</v>
      </c>
      <c r="C106" s="190" t="s">
        <v>311</v>
      </c>
      <c r="D106" s="176" t="s">
        <v>288</v>
      </c>
      <c r="E106" s="177">
        <v>131.83000000000001</v>
      </c>
      <c r="F106" s="178"/>
      <c r="G106" s="179">
        <f>ROUND(E106*F106,2)</f>
        <v>0</v>
      </c>
      <c r="H106" s="178"/>
      <c r="I106" s="179">
        <f>ROUND(E106*H106,2)</f>
        <v>0</v>
      </c>
      <c r="J106" s="178"/>
      <c r="K106" s="179">
        <f>ROUND(E106*J106,2)</f>
        <v>0</v>
      </c>
      <c r="L106" s="179">
        <v>21</v>
      </c>
      <c r="M106" s="179">
        <f>G106*(1+L106/100)</f>
        <v>0</v>
      </c>
      <c r="N106" s="177">
        <v>8.0000000000000007E-5</v>
      </c>
      <c r="O106" s="177">
        <f>ROUND(E106*N106,2)</f>
        <v>0.01</v>
      </c>
      <c r="P106" s="177">
        <v>0</v>
      </c>
      <c r="Q106" s="177">
        <f>ROUND(E106*P106,2)</f>
        <v>0</v>
      </c>
      <c r="R106" s="179"/>
      <c r="S106" s="179" t="s">
        <v>163</v>
      </c>
      <c r="T106" s="180" t="s">
        <v>163</v>
      </c>
      <c r="U106" s="158">
        <v>0.18</v>
      </c>
      <c r="V106" s="158">
        <f>ROUND(E106*U106,2)</f>
        <v>23.73</v>
      </c>
      <c r="W106" s="158"/>
      <c r="X106" s="158" t="s">
        <v>164</v>
      </c>
      <c r="Y106" s="158" t="s">
        <v>165</v>
      </c>
      <c r="Z106" s="147"/>
      <c r="AA106" s="147"/>
      <c r="AB106" s="147"/>
      <c r="AC106" s="147"/>
      <c r="AD106" s="147"/>
      <c r="AE106" s="147"/>
      <c r="AF106" s="147"/>
      <c r="AG106" s="147" t="s">
        <v>166</v>
      </c>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row>
    <row r="107" spans="1:60" ht="33.75" outlineLevel="2" x14ac:dyDescent="0.2">
      <c r="A107" s="154"/>
      <c r="B107" s="155"/>
      <c r="C107" s="191" t="s">
        <v>312</v>
      </c>
      <c r="D107" s="160"/>
      <c r="E107" s="161">
        <v>97.95</v>
      </c>
      <c r="F107" s="158"/>
      <c r="G107" s="158"/>
      <c r="H107" s="158"/>
      <c r="I107" s="158"/>
      <c r="J107" s="158"/>
      <c r="K107" s="158"/>
      <c r="L107" s="158"/>
      <c r="M107" s="158"/>
      <c r="N107" s="157"/>
      <c r="O107" s="157"/>
      <c r="P107" s="157"/>
      <c r="Q107" s="157"/>
      <c r="R107" s="158"/>
      <c r="S107" s="158"/>
      <c r="T107" s="158"/>
      <c r="U107" s="158"/>
      <c r="V107" s="158"/>
      <c r="W107" s="158"/>
      <c r="X107" s="158"/>
      <c r="Y107" s="158"/>
      <c r="Z107" s="147"/>
      <c r="AA107" s="147"/>
      <c r="AB107" s="147"/>
      <c r="AC107" s="147"/>
      <c r="AD107" s="147"/>
      <c r="AE107" s="147"/>
      <c r="AF107" s="147"/>
      <c r="AG107" s="147" t="s">
        <v>168</v>
      </c>
      <c r="AH107" s="147">
        <v>0</v>
      </c>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row>
    <row r="108" spans="1:60" ht="33.75" outlineLevel="3" x14ac:dyDescent="0.2">
      <c r="A108" s="154"/>
      <c r="B108" s="155"/>
      <c r="C108" s="191" t="s">
        <v>313</v>
      </c>
      <c r="D108" s="160"/>
      <c r="E108" s="161">
        <v>33.880000000000003</v>
      </c>
      <c r="F108" s="158"/>
      <c r="G108" s="158"/>
      <c r="H108" s="158"/>
      <c r="I108" s="158"/>
      <c r="J108" s="158"/>
      <c r="K108" s="158"/>
      <c r="L108" s="158"/>
      <c r="M108" s="158"/>
      <c r="N108" s="157"/>
      <c r="O108" s="157"/>
      <c r="P108" s="157"/>
      <c r="Q108" s="157"/>
      <c r="R108" s="158"/>
      <c r="S108" s="158"/>
      <c r="T108" s="158"/>
      <c r="U108" s="158"/>
      <c r="V108" s="158"/>
      <c r="W108" s="158"/>
      <c r="X108" s="158"/>
      <c r="Y108" s="158"/>
      <c r="Z108" s="147"/>
      <c r="AA108" s="147"/>
      <c r="AB108" s="147"/>
      <c r="AC108" s="147"/>
      <c r="AD108" s="147"/>
      <c r="AE108" s="147"/>
      <c r="AF108" s="147"/>
      <c r="AG108" s="147" t="s">
        <v>168</v>
      </c>
      <c r="AH108" s="147">
        <v>0</v>
      </c>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row>
    <row r="109" spans="1:60" ht="22.5" outlineLevel="1" x14ac:dyDescent="0.2">
      <c r="A109" s="174">
        <v>43</v>
      </c>
      <c r="B109" s="175" t="s">
        <v>314</v>
      </c>
      <c r="C109" s="190" t="s">
        <v>315</v>
      </c>
      <c r="D109" s="176" t="s">
        <v>288</v>
      </c>
      <c r="E109" s="177">
        <v>61</v>
      </c>
      <c r="F109" s="178"/>
      <c r="G109" s="179">
        <f>ROUND(E109*F109,2)</f>
        <v>0</v>
      </c>
      <c r="H109" s="178"/>
      <c r="I109" s="179">
        <f>ROUND(E109*H109,2)</f>
        <v>0</v>
      </c>
      <c r="J109" s="178"/>
      <c r="K109" s="179">
        <f>ROUND(E109*J109,2)</f>
        <v>0</v>
      </c>
      <c r="L109" s="179">
        <v>21</v>
      </c>
      <c r="M109" s="179">
        <f>G109*(1+L109/100)</f>
        <v>0</v>
      </c>
      <c r="N109" s="177">
        <v>1.0200000000000001E-3</v>
      </c>
      <c r="O109" s="177">
        <f>ROUND(E109*N109,2)</f>
        <v>0.06</v>
      </c>
      <c r="P109" s="177">
        <v>0</v>
      </c>
      <c r="Q109" s="177">
        <f>ROUND(E109*P109,2)</f>
        <v>0</v>
      </c>
      <c r="R109" s="179"/>
      <c r="S109" s="179" t="s">
        <v>163</v>
      </c>
      <c r="T109" s="180" t="s">
        <v>163</v>
      </c>
      <c r="U109" s="158">
        <v>0.223</v>
      </c>
      <c r="V109" s="158">
        <f>ROUND(E109*U109,2)</f>
        <v>13.6</v>
      </c>
      <c r="W109" s="158"/>
      <c r="X109" s="158" t="s">
        <v>164</v>
      </c>
      <c r="Y109" s="158" t="s">
        <v>165</v>
      </c>
      <c r="Z109" s="147"/>
      <c r="AA109" s="147"/>
      <c r="AB109" s="147"/>
      <c r="AC109" s="147"/>
      <c r="AD109" s="147"/>
      <c r="AE109" s="147"/>
      <c r="AF109" s="147"/>
      <c r="AG109" s="147" t="s">
        <v>166</v>
      </c>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row>
    <row r="110" spans="1:60" outlineLevel="2" x14ac:dyDescent="0.2">
      <c r="A110" s="154"/>
      <c r="B110" s="155"/>
      <c r="C110" s="191" t="s">
        <v>316</v>
      </c>
      <c r="D110" s="160"/>
      <c r="E110" s="161">
        <v>61</v>
      </c>
      <c r="F110" s="158"/>
      <c r="G110" s="158"/>
      <c r="H110" s="158"/>
      <c r="I110" s="158"/>
      <c r="J110" s="158"/>
      <c r="K110" s="158"/>
      <c r="L110" s="158"/>
      <c r="M110" s="158"/>
      <c r="N110" s="157"/>
      <c r="O110" s="157"/>
      <c r="P110" s="157"/>
      <c r="Q110" s="157"/>
      <c r="R110" s="158"/>
      <c r="S110" s="158"/>
      <c r="T110" s="158"/>
      <c r="U110" s="158"/>
      <c r="V110" s="158"/>
      <c r="W110" s="158"/>
      <c r="X110" s="158"/>
      <c r="Y110" s="158"/>
      <c r="Z110" s="147"/>
      <c r="AA110" s="147"/>
      <c r="AB110" s="147"/>
      <c r="AC110" s="147"/>
      <c r="AD110" s="147"/>
      <c r="AE110" s="147"/>
      <c r="AF110" s="147"/>
      <c r="AG110" s="147" t="s">
        <v>168</v>
      </c>
      <c r="AH110" s="147">
        <v>0</v>
      </c>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row>
    <row r="111" spans="1:60" ht="22.5" outlineLevel="1" x14ac:dyDescent="0.2">
      <c r="A111" s="174">
        <v>44</v>
      </c>
      <c r="B111" s="175" t="s">
        <v>317</v>
      </c>
      <c r="C111" s="190" t="s">
        <v>318</v>
      </c>
      <c r="D111" s="176" t="s">
        <v>288</v>
      </c>
      <c r="E111" s="177">
        <v>24.4</v>
      </c>
      <c r="F111" s="178"/>
      <c r="G111" s="179">
        <f>ROUND(E111*F111,2)</f>
        <v>0</v>
      </c>
      <c r="H111" s="178"/>
      <c r="I111" s="179">
        <f>ROUND(E111*H111,2)</f>
        <v>0</v>
      </c>
      <c r="J111" s="178"/>
      <c r="K111" s="179">
        <f>ROUND(E111*J111,2)</f>
        <v>0</v>
      </c>
      <c r="L111" s="179">
        <v>21</v>
      </c>
      <c r="M111" s="179">
        <f>G111*(1+L111/100)</f>
        <v>0</v>
      </c>
      <c r="N111" s="177">
        <v>1.0200000000000001E-3</v>
      </c>
      <c r="O111" s="177">
        <f>ROUND(E111*N111,2)</f>
        <v>0.02</v>
      </c>
      <c r="P111" s="177">
        <v>0</v>
      </c>
      <c r="Q111" s="177">
        <f>ROUND(E111*P111,2)</f>
        <v>0</v>
      </c>
      <c r="R111" s="179"/>
      <c r="S111" s="179" t="s">
        <v>163</v>
      </c>
      <c r="T111" s="180" t="s">
        <v>163</v>
      </c>
      <c r="U111" s="158">
        <v>0.123</v>
      </c>
      <c r="V111" s="158">
        <f>ROUND(E111*U111,2)</f>
        <v>3</v>
      </c>
      <c r="W111" s="158"/>
      <c r="X111" s="158" t="s">
        <v>164</v>
      </c>
      <c r="Y111" s="158" t="s">
        <v>165</v>
      </c>
      <c r="Z111" s="147"/>
      <c r="AA111" s="147"/>
      <c r="AB111" s="147"/>
      <c r="AC111" s="147"/>
      <c r="AD111" s="147"/>
      <c r="AE111" s="147"/>
      <c r="AF111" s="147"/>
      <c r="AG111" s="147" t="s">
        <v>166</v>
      </c>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row>
    <row r="112" spans="1:60" outlineLevel="2" x14ac:dyDescent="0.2">
      <c r="A112" s="154"/>
      <c r="B112" s="155"/>
      <c r="C112" s="191" t="s">
        <v>319</v>
      </c>
      <c r="D112" s="160"/>
      <c r="E112" s="161">
        <v>24.4</v>
      </c>
      <c r="F112" s="158"/>
      <c r="G112" s="158"/>
      <c r="H112" s="158"/>
      <c r="I112" s="158"/>
      <c r="J112" s="158"/>
      <c r="K112" s="158"/>
      <c r="L112" s="158"/>
      <c r="M112" s="158"/>
      <c r="N112" s="157"/>
      <c r="O112" s="157"/>
      <c r="P112" s="157"/>
      <c r="Q112" s="157"/>
      <c r="R112" s="158"/>
      <c r="S112" s="158"/>
      <c r="T112" s="158"/>
      <c r="U112" s="158"/>
      <c r="V112" s="158"/>
      <c r="W112" s="158"/>
      <c r="X112" s="158"/>
      <c r="Y112" s="158"/>
      <c r="Z112" s="147"/>
      <c r="AA112" s="147"/>
      <c r="AB112" s="147"/>
      <c r="AC112" s="147"/>
      <c r="AD112" s="147"/>
      <c r="AE112" s="147"/>
      <c r="AF112" s="147"/>
      <c r="AG112" s="147" t="s">
        <v>168</v>
      </c>
      <c r="AH112" s="147">
        <v>0</v>
      </c>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row>
    <row r="113" spans="1:60" ht="22.5" outlineLevel="1" x14ac:dyDescent="0.2">
      <c r="A113" s="174">
        <v>45</v>
      </c>
      <c r="B113" s="175" t="s">
        <v>320</v>
      </c>
      <c r="C113" s="190" t="s">
        <v>321</v>
      </c>
      <c r="D113" s="176" t="s">
        <v>162</v>
      </c>
      <c r="E113" s="177">
        <v>17.4375</v>
      </c>
      <c r="F113" s="178"/>
      <c r="G113" s="179">
        <f>ROUND(E113*F113,2)</f>
        <v>0</v>
      </c>
      <c r="H113" s="178"/>
      <c r="I113" s="179">
        <f>ROUND(E113*H113,2)</f>
        <v>0</v>
      </c>
      <c r="J113" s="178"/>
      <c r="K113" s="179">
        <f>ROUND(E113*J113,2)</f>
        <v>0</v>
      </c>
      <c r="L113" s="179">
        <v>21</v>
      </c>
      <c r="M113" s="179">
        <f>G113*(1+L113/100)</f>
        <v>0</v>
      </c>
      <c r="N113" s="177">
        <v>9.3240000000000003E-2</v>
      </c>
      <c r="O113" s="177">
        <f>ROUND(E113*N113,2)</f>
        <v>1.63</v>
      </c>
      <c r="P113" s="177">
        <v>0</v>
      </c>
      <c r="Q113" s="177">
        <f>ROUND(E113*P113,2)</f>
        <v>0</v>
      </c>
      <c r="R113" s="179"/>
      <c r="S113" s="179" t="s">
        <v>163</v>
      </c>
      <c r="T113" s="180" t="s">
        <v>163</v>
      </c>
      <c r="U113" s="158">
        <v>0.78700000000000003</v>
      </c>
      <c r="V113" s="158">
        <f>ROUND(E113*U113,2)</f>
        <v>13.72</v>
      </c>
      <c r="W113" s="158"/>
      <c r="X113" s="158" t="s">
        <v>164</v>
      </c>
      <c r="Y113" s="158" t="s">
        <v>165</v>
      </c>
      <c r="Z113" s="147"/>
      <c r="AA113" s="147"/>
      <c r="AB113" s="147"/>
      <c r="AC113" s="147"/>
      <c r="AD113" s="147"/>
      <c r="AE113" s="147"/>
      <c r="AF113" s="147"/>
      <c r="AG113" s="147" t="s">
        <v>166</v>
      </c>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row>
    <row r="114" spans="1:60" outlineLevel="2" x14ac:dyDescent="0.2">
      <c r="A114" s="154"/>
      <c r="B114" s="155"/>
      <c r="C114" s="191" t="s">
        <v>322</v>
      </c>
      <c r="D114" s="160"/>
      <c r="E114" s="161">
        <v>4.5</v>
      </c>
      <c r="F114" s="158"/>
      <c r="G114" s="158"/>
      <c r="H114" s="158"/>
      <c r="I114" s="158"/>
      <c r="J114" s="158"/>
      <c r="K114" s="158"/>
      <c r="L114" s="158"/>
      <c r="M114" s="158"/>
      <c r="N114" s="157"/>
      <c r="O114" s="157"/>
      <c r="P114" s="157"/>
      <c r="Q114" s="157"/>
      <c r="R114" s="158"/>
      <c r="S114" s="158"/>
      <c r="T114" s="158"/>
      <c r="U114" s="158"/>
      <c r="V114" s="158"/>
      <c r="W114" s="158"/>
      <c r="X114" s="158"/>
      <c r="Y114" s="158"/>
      <c r="Z114" s="147"/>
      <c r="AA114" s="147"/>
      <c r="AB114" s="147"/>
      <c r="AC114" s="147"/>
      <c r="AD114" s="147"/>
      <c r="AE114" s="147"/>
      <c r="AF114" s="147"/>
      <c r="AG114" s="147" t="s">
        <v>168</v>
      </c>
      <c r="AH114" s="147">
        <v>0</v>
      </c>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row>
    <row r="115" spans="1:60" outlineLevel="3" x14ac:dyDescent="0.2">
      <c r="A115" s="154"/>
      <c r="B115" s="155"/>
      <c r="C115" s="191" t="s">
        <v>323</v>
      </c>
      <c r="D115" s="160"/>
      <c r="E115" s="161">
        <v>11.75</v>
      </c>
      <c r="F115" s="158"/>
      <c r="G115" s="158"/>
      <c r="H115" s="158"/>
      <c r="I115" s="158"/>
      <c r="J115" s="158"/>
      <c r="K115" s="158"/>
      <c r="L115" s="158"/>
      <c r="M115" s="158"/>
      <c r="N115" s="157"/>
      <c r="O115" s="157"/>
      <c r="P115" s="157"/>
      <c r="Q115" s="157"/>
      <c r="R115" s="158"/>
      <c r="S115" s="158"/>
      <c r="T115" s="158"/>
      <c r="U115" s="158"/>
      <c r="V115" s="158"/>
      <c r="W115" s="158"/>
      <c r="X115" s="158"/>
      <c r="Y115" s="158"/>
      <c r="Z115" s="147"/>
      <c r="AA115" s="147"/>
      <c r="AB115" s="147"/>
      <c r="AC115" s="147"/>
      <c r="AD115" s="147"/>
      <c r="AE115" s="147"/>
      <c r="AF115" s="147"/>
      <c r="AG115" s="147" t="s">
        <v>168</v>
      </c>
      <c r="AH115" s="147">
        <v>0</v>
      </c>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row>
    <row r="116" spans="1:60" outlineLevel="3" x14ac:dyDescent="0.2">
      <c r="A116" s="154"/>
      <c r="B116" s="155"/>
      <c r="C116" s="191" t="s">
        <v>324</v>
      </c>
      <c r="D116" s="160"/>
      <c r="E116" s="161">
        <v>1.1875</v>
      </c>
      <c r="F116" s="158"/>
      <c r="G116" s="158"/>
      <c r="H116" s="158"/>
      <c r="I116" s="158"/>
      <c r="J116" s="158"/>
      <c r="K116" s="158"/>
      <c r="L116" s="158"/>
      <c r="M116" s="158"/>
      <c r="N116" s="157"/>
      <c r="O116" s="157"/>
      <c r="P116" s="157"/>
      <c r="Q116" s="157"/>
      <c r="R116" s="158"/>
      <c r="S116" s="158"/>
      <c r="T116" s="158"/>
      <c r="U116" s="158"/>
      <c r="V116" s="158"/>
      <c r="W116" s="158"/>
      <c r="X116" s="158"/>
      <c r="Y116" s="158"/>
      <c r="Z116" s="147"/>
      <c r="AA116" s="147"/>
      <c r="AB116" s="147"/>
      <c r="AC116" s="147"/>
      <c r="AD116" s="147"/>
      <c r="AE116" s="147"/>
      <c r="AF116" s="147"/>
      <c r="AG116" s="147" t="s">
        <v>168</v>
      </c>
      <c r="AH116" s="147">
        <v>0</v>
      </c>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row>
    <row r="117" spans="1:60" outlineLevel="1" x14ac:dyDescent="0.2">
      <c r="A117" s="181">
        <v>46</v>
      </c>
      <c r="B117" s="182" t="s">
        <v>325</v>
      </c>
      <c r="C117" s="192" t="s">
        <v>326</v>
      </c>
      <c r="D117" s="183" t="s">
        <v>173</v>
      </c>
      <c r="E117" s="184">
        <v>2</v>
      </c>
      <c r="F117" s="185"/>
      <c r="G117" s="186">
        <f>ROUND(E117*F117,2)</f>
        <v>0</v>
      </c>
      <c r="H117" s="185"/>
      <c r="I117" s="186">
        <f>ROUND(E117*H117,2)</f>
        <v>0</v>
      </c>
      <c r="J117" s="185"/>
      <c r="K117" s="186">
        <f>ROUND(E117*J117,2)</f>
        <v>0</v>
      </c>
      <c r="L117" s="186">
        <v>21</v>
      </c>
      <c r="M117" s="186">
        <f>G117*(1+L117/100)</f>
        <v>0</v>
      </c>
      <c r="N117" s="184">
        <v>5.5210000000000002E-2</v>
      </c>
      <c r="O117" s="184">
        <f>ROUND(E117*N117,2)</f>
        <v>0.11</v>
      </c>
      <c r="P117" s="184">
        <v>0</v>
      </c>
      <c r="Q117" s="184">
        <f>ROUND(E117*P117,2)</f>
        <v>0</v>
      </c>
      <c r="R117" s="186"/>
      <c r="S117" s="186" t="s">
        <v>163</v>
      </c>
      <c r="T117" s="187" t="s">
        <v>163</v>
      </c>
      <c r="U117" s="158">
        <v>2.097</v>
      </c>
      <c r="V117" s="158">
        <f>ROUND(E117*U117,2)</f>
        <v>4.1900000000000004</v>
      </c>
      <c r="W117" s="158"/>
      <c r="X117" s="158" t="s">
        <v>164</v>
      </c>
      <c r="Y117" s="158" t="s">
        <v>165</v>
      </c>
      <c r="Z117" s="147"/>
      <c r="AA117" s="147"/>
      <c r="AB117" s="147"/>
      <c r="AC117" s="147"/>
      <c r="AD117" s="147"/>
      <c r="AE117" s="147"/>
      <c r="AF117" s="147"/>
      <c r="AG117" s="147" t="s">
        <v>166</v>
      </c>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row>
    <row r="118" spans="1:60" outlineLevel="1" x14ac:dyDescent="0.2">
      <c r="A118" s="181">
        <v>47</v>
      </c>
      <c r="B118" s="182" t="s">
        <v>327</v>
      </c>
      <c r="C118" s="192" t="s">
        <v>328</v>
      </c>
      <c r="D118" s="183" t="s">
        <v>173</v>
      </c>
      <c r="E118" s="184">
        <v>13</v>
      </c>
      <c r="F118" s="185"/>
      <c r="G118" s="186">
        <f>ROUND(E118*F118,2)</f>
        <v>0</v>
      </c>
      <c r="H118" s="185"/>
      <c r="I118" s="186">
        <f>ROUND(E118*H118,2)</f>
        <v>0</v>
      </c>
      <c r="J118" s="185"/>
      <c r="K118" s="186">
        <f>ROUND(E118*J118,2)</f>
        <v>0</v>
      </c>
      <c r="L118" s="186">
        <v>21</v>
      </c>
      <c r="M118" s="186">
        <f>G118*(1+L118/100)</f>
        <v>0</v>
      </c>
      <c r="N118" s="184">
        <v>1.8970000000000001E-2</v>
      </c>
      <c r="O118" s="184">
        <f>ROUND(E118*N118,2)</f>
        <v>0.25</v>
      </c>
      <c r="P118" s="184">
        <v>0</v>
      </c>
      <c r="Q118" s="184">
        <f>ROUND(E118*P118,2)</f>
        <v>0</v>
      </c>
      <c r="R118" s="186"/>
      <c r="S118" s="186" t="s">
        <v>163</v>
      </c>
      <c r="T118" s="187" t="s">
        <v>163</v>
      </c>
      <c r="U118" s="158">
        <v>1.86</v>
      </c>
      <c r="V118" s="158">
        <f>ROUND(E118*U118,2)</f>
        <v>24.18</v>
      </c>
      <c r="W118" s="158"/>
      <c r="X118" s="158" t="s">
        <v>164</v>
      </c>
      <c r="Y118" s="158" t="s">
        <v>165</v>
      </c>
      <c r="Z118" s="147"/>
      <c r="AA118" s="147"/>
      <c r="AB118" s="147"/>
      <c r="AC118" s="147"/>
      <c r="AD118" s="147"/>
      <c r="AE118" s="147"/>
      <c r="AF118" s="147"/>
      <c r="AG118" s="147" t="s">
        <v>166</v>
      </c>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row>
    <row r="119" spans="1:60" outlineLevel="1" x14ac:dyDescent="0.2">
      <c r="A119" s="181">
        <v>48</v>
      </c>
      <c r="B119" s="182" t="s">
        <v>329</v>
      </c>
      <c r="C119" s="192" t="s">
        <v>330</v>
      </c>
      <c r="D119" s="183" t="s">
        <v>173</v>
      </c>
      <c r="E119" s="184">
        <v>8</v>
      </c>
      <c r="F119" s="185"/>
      <c r="G119" s="186">
        <f>ROUND(E119*F119,2)</f>
        <v>0</v>
      </c>
      <c r="H119" s="185"/>
      <c r="I119" s="186">
        <f>ROUND(E119*H119,2)</f>
        <v>0</v>
      </c>
      <c r="J119" s="185"/>
      <c r="K119" s="186">
        <f>ROUND(E119*J119,2)</f>
        <v>0</v>
      </c>
      <c r="L119" s="186">
        <v>21</v>
      </c>
      <c r="M119" s="186">
        <f>G119*(1+L119/100)</f>
        <v>0</v>
      </c>
      <c r="N119" s="184">
        <v>4.3200000000000002E-2</v>
      </c>
      <c r="O119" s="184">
        <f>ROUND(E119*N119,2)</f>
        <v>0.35</v>
      </c>
      <c r="P119" s="184">
        <v>0</v>
      </c>
      <c r="Q119" s="184">
        <f>ROUND(E119*P119,2)</f>
        <v>0</v>
      </c>
      <c r="R119" s="186"/>
      <c r="S119" s="186" t="s">
        <v>163</v>
      </c>
      <c r="T119" s="187" t="s">
        <v>163</v>
      </c>
      <c r="U119" s="158">
        <v>3.258</v>
      </c>
      <c r="V119" s="158">
        <f>ROUND(E119*U119,2)</f>
        <v>26.06</v>
      </c>
      <c r="W119" s="158"/>
      <c r="X119" s="158" t="s">
        <v>164</v>
      </c>
      <c r="Y119" s="158" t="s">
        <v>165</v>
      </c>
      <c r="Z119" s="147"/>
      <c r="AA119" s="147"/>
      <c r="AB119" s="147"/>
      <c r="AC119" s="147"/>
      <c r="AD119" s="147"/>
      <c r="AE119" s="147"/>
      <c r="AF119" s="147"/>
      <c r="AG119" s="147" t="s">
        <v>166</v>
      </c>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row>
    <row r="120" spans="1:60" outlineLevel="1" x14ac:dyDescent="0.2">
      <c r="A120" s="181">
        <v>49</v>
      </c>
      <c r="B120" s="182" t="s">
        <v>331</v>
      </c>
      <c r="C120" s="192" t="s">
        <v>332</v>
      </c>
      <c r="D120" s="183" t="s">
        <v>173</v>
      </c>
      <c r="E120" s="184">
        <v>3</v>
      </c>
      <c r="F120" s="185"/>
      <c r="G120" s="186">
        <f>ROUND(E120*F120,2)</f>
        <v>0</v>
      </c>
      <c r="H120" s="185"/>
      <c r="I120" s="186">
        <f>ROUND(E120*H120,2)</f>
        <v>0</v>
      </c>
      <c r="J120" s="185"/>
      <c r="K120" s="186">
        <f>ROUND(E120*J120,2)</f>
        <v>0</v>
      </c>
      <c r="L120" s="186">
        <v>21</v>
      </c>
      <c r="M120" s="186">
        <f>G120*(1+L120/100)</f>
        <v>0</v>
      </c>
      <c r="N120" s="184">
        <v>5.321E-2</v>
      </c>
      <c r="O120" s="184">
        <f>ROUND(E120*N120,2)</f>
        <v>0.16</v>
      </c>
      <c r="P120" s="184">
        <v>0</v>
      </c>
      <c r="Q120" s="184">
        <f>ROUND(E120*P120,2)</f>
        <v>0</v>
      </c>
      <c r="R120" s="186"/>
      <c r="S120" s="186" t="s">
        <v>163</v>
      </c>
      <c r="T120" s="187" t="s">
        <v>163</v>
      </c>
      <c r="U120" s="158">
        <v>3.4369999999999998</v>
      </c>
      <c r="V120" s="158">
        <f>ROUND(E120*U120,2)</f>
        <v>10.31</v>
      </c>
      <c r="W120" s="158"/>
      <c r="X120" s="158" t="s">
        <v>164</v>
      </c>
      <c r="Y120" s="158" t="s">
        <v>165</v>
      </c>
      <c r="Z120" s="147"/>
      <c r="AA120" s="147"/>
      <c r="AB120" s="147"/>
      <c r="AC120" s="147"/>
      <c r="AD120" s="147"/>
      <c r="AE120" s="147"/>
      <c r="AF120" s="147"/>
      <c r="AG120" s="147" t="s">
        <v>166</v>
      </c>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row>
    <row r="121" spans="1:60" ht="22.5" outlineLevel="1" x14ac:dyDescent="0.2">
      <c r="A121" s="174">
        <v>50</v>
      </c>
      <c r="B121" s="175" t="s">
        <v>333</v>
      </c>
      <c r="C121" s="190" t="s">
        <v>334</v>
      </c>
      <c r="D121" s="176" t="s">
        <v>162</v>
      </c>
      <c r="E121" s="177">
        <v>92.83</v>
      </c>
      <c r="F121" s="178"/>
      <c r="G121" s="179">
        <f>ROUND(E121*F121,2)</f>
        <v>0</v>
      </c>
      <c r="H121" s="178"/>
      <c r="I121" s="179">
        <f>ROUND(E121*H121,2)</f>
        <v>0</v>
      </c>
      <c r="J121" s="178"/>
      <c r="K121" s="179">
        <f>ROUND(E121*J121,2)</f>
        <v>0</v>
      </c>
      <c r="L121" s="179">
        <v>21</v>
      </c>
      <c r="M121" s="179">
        <f>G121*(1+L121/100)</f>
        <v>0</v>
      </c>
      <c r="N121" s="177">
        <v>6.9999999999999999E-4</v>
      </c>
      <c r="O121" s="177">
        <f>ROUND(E121*N121,2)</f>
        <v>0.06</v>
      </c>
      <c r="P121" s="177">
        <v>0</v>
      </c>
      <c r="Q121" s="177">
        <f>ROUND(E121*P121,2)</f>
        <v>0</v>
      </c>
      <c r="R121" s="179"/>
      <c r="S121" s="179" t="s">
        <v>163</v>
      </c>
      <c r="T121" s="180" t="s">
        <v>163</v>
      </c>
      <c r="U121" s="158">
        <v>0.2</v>
      </c>
      <c r="V121" s="158">
        <f>ROUND(E121*U121,2)</f>
        <v>18.57</v>
      </c>
      <c r="W121" s="158"/>
      <c r="X121" s="158" t="s">
        <v>164</v>
      </c>
      <c r="Y121" s="158" t="s">
        <v>165</v>
      </c>
      <c r="Z121" s="147"/>
      <c r="AA121" s="147"/>
      <c r="AB121" s="147"/>
      <c r="AC121" s="147"/>
      <c r="AD121" s="147"/>
      <c r="AE121" s="147"/>
      <c r="AF121" s="147"/>
      <c r="AG121" s="147" t="s">
        <v>166</v>
      </c>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row>
    <row r="122" spans="1:60" ht="22.5" outlineLevel="2" x14ac:dyDescent="0.2">
      <c r="A122" s="154"/>
      <c r="B122" s="155"/>
      <c r="C122" s="191" t="s">
        <v>335</v>
      </c>
      <c r="D122" s="160"/>
      <c r="E122" s="161">
        <v>89.17</v>
      </c>
      <c r="F122" s="158"/>
      <c r="G122" s="158"/>
      <c r="H122" s="158"/>
      <c r="I122" s="158"/>
      <c r="J122" s="158"/>
      <c r="K122" s="158"/>
      <c r="L122" s="158"/>
      <c r="M122" s="158"/>
      <c r="N122" s="157"/>
      <c r="O122" s="157"/>
      <c r="P122" s="157"/>
      <c r="Q122" s="157"/>
      <c r="R122" s="158"/>
      <c r="S122" s="158"/>
      <c r="T122" s="158"/>
      <c r="U122" s="158"/>
      <c r="V122" s="158"/>
      <c r="W122" s="158"/>
      <c r="X122" s="158"/>
      <c r="Y122" s="158"/>
      <c r="Z122" s="147"/>
      <c r="AA122" s="147"/>
      <c r="AB122" s="147"/>
      <c r="AC122" s="147"/>
      <c r="AD122" s="147"/>
      <c r="AE122" s="147"/>
      <c r="AF122" s="147"/>
      <c r="AG122" s="147" t="s">
        <v>168</v>
      </c>
      <c r="AH122" s="147">
        <v>0</v>
      </c>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row>
    <row r="123" spans="1:60" outlineLevel="3" x14ac:dyDescent="0.2">
      <c r="A123" s="154"/>
      <c r="B123" s="155"/>
      <c r="C123" s="191" t="s">
        <v>336</v>
      </c>
      <c r="D123" s="160"/>
      <c r="E123" s="161">
        <v>3.66</v>
      </c>
      <c r="F123" s="158"/>
      <c r="G123" s="158"/>
      <c r="H123" s="158"/>
      <c r="I123" s="158"/>
      <c r="J123" s="158"/>
      <c r="K123" s="158"/>
      <c r="L123" s="158"/>
      <c r="M123" s="158"/>
      <c r="N123" s="157"/>
      <c r="O123" s="157"/>
      <c r="P123" s="157"/>
      <c r="Q123" s="157"/>
      <c r="R123" s="158"/>
      <c r="S123" s="158"/>
      <c r="T123" s="158"/>
      <c r="U123" s="158"/>
      <c r="V123" s="158"/>
      <c r="W123" s="158"/>
      <c r="X123" s="158"/>
      <c r="Y123" s="158"/>
      <c r="Z123" s="147"/>
      <c r="AA123" s="147"/>
      <c r="AB123" s="147"/>
      <c r="AC123" s="147"/>
      <c r="AD123" s="147"/>
      <c r="AE123" s="147"/>
      <c r="AF123" s="147"/>
      <c r="AG123" s="147" t="s">
        <v>168</v>
      </c>
      <c r="AH123" s="147">
        <v>0</v>
      </c>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row>
    <row r="124" spans="1:60" ht="33.75" outlineLevel="1" x14ac:dyDescent="0.2">
      <c r="A124" s="181">
        <v>51</v>
      </c>
      <c r="B124" s="182" t="s">
        <v>337</v>
      </c>
      <c r="C124" s="192" t="s">
        <v>338</v>
      </c>
      <c r="D124" s="183" t="s">
        <v>339</v>
      </c>
      <c r="E124" s="184">
        <v>1</v>
      </c>
      <c r="F124" s="185"/>
      <c r="G124" s="186">
        <f>ROUND(E124*F124,2)</f>
        <v>0</v>
      </c>
      <c r="H124" s="185"/>
      <c r="I124" s="186">
        <f>ROUND(E124*H124,2)</f>
        <v>0</v>
      </c>
      <c r="J124" s="185"/>
      <c r="K124" s="186">
        <f>ROUND(E124*J124,2)</f>
        <v>0</v>
      </c>
      <c r="L124" s="186">
        <v>21</v>
      </c>
      <c r="M124" s="186">
        <f>G124*(1+L124/100)</f>
        <v>0</v>
      </c>
      <c r="N124" s="184">
        <v>0</v>
      </c>
      <c r="O124" s="184">
        <f>ROUND(E124*N124,2)</f>
        <v>0</v>
      </c>
      <c r="P124" s="184">
        <v>0</v>
      </c>
      <c r="Q124" s="184">
        <f>ROUND(E124*P124,2)</f>
        <v>0</v>
      </c>
      <c r="R124" s="186"/>
      <c r="S124" s="186" t="s">
        <v>340</v>
      </c>
      <c r="T124" s="187" t="s">
        <v>225</v>
      </c>
      <c r="U124" s="158">
        <v>0</v>
      </c>
      <c r="V124" s="158">
        <f>ROUND(E124*U124,2)</f>
        <v>0</v>
      </c>
      <c r="W124" s="158"/>
      <c r="X124" s="158" t="s">
        <v>164</v>
      </c>
      <c r="Y124" s="158" t="s">
        <v>165</v>
      </c>
      <c r="Z124" s="147"/>
      <c r="AA124" s="147"/>
      <c r="AB124" s="147"/>
      <c r="AC124" s="147"/>
      <c r="AD124" s="147"/>
      <c r="AE124" s="147"/>
      <c r="AF124" s="147"/>
      <c r="AG124" s="147" t="s">
        <v>166</v>
      </c>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row>
    <row r="125" spans="1:60" ht="22.5" outlineLevel="1" x14ac:dyDescent="0.2">
      <c r="A125" s="181">
        <v>52</v>
      </c>
      <c r="B125" s="182" t="s">
        <v>341</v>
      </c>
      <c r="C125" s="192" t="s">
        <v>342</v>
      </c>
      <c r="D125" s="183" t="s">
        <v>173</v>
      </c>
      <c r="E125" s="184">
        <v>1</v>
      </c>
      <c r="F125" s="185"/>
      <c r="G125" s="186">
        <f>ROUND(E125*F125,2)</f>
        <v>0</v>
      </c>
      <c r="H125" s="185"/>
      <c r="I125" s="186">
        <f>ROUND(E125*H125,2)</f>
        <v>0</v>
      </c>
      <c r="J125" s="185"/>
      <c r="K125" s="186">
        <f>ROUND(E125*J125,2)</f>
        <v>0</v>
      </c>
      <c r="L125" s="186">
        <v>21</v>
      </c>
      <c r="M125" s="186">
        <f>G125*(1+L125/100)</f>
        <v>0</v>
      </c>
      <c r="N125" s="184">
        <v>0</v>
      </c>
      <c r="O125" s="184">
        <f>ROUND(E125*N125,2)</f>
        <v>0</v>
      </c>
      <c r="P125" s="184">
        <v>0</v>
      </c>
      <c r="Q125" s="184">
        <f>ROUND(E125*P125,2)</f>
        <v>0</v>
      </c>
      <c r="R125" s="186"/>
      <c r="S125" s="186" t="s">
        <v>340</v>
      </c>
      <c r="T125" s="187" t="s">
        <v>225</v>
      </c>
      <c r="U125" s="158">
        <v>0</v>
      </c>
      <c r="V125" s="158">
        <f>ROUND(E125*U125,2)</f>
        <v>0</v>
      </c>
      <c r="W125" s="158"/>
      <c r="X125" s="158" t="s">
        <v>164</v>
      </c>
      <c r="Y125" s="158" t="s">
        <v>165</v>
      </c>
      <c r="Z125" s="147"/>
      <c r="AA125" s="147"/>
      <c r="AB125" s="147"/>
      <c r="AC125" s="147"/>
      <c r="AD125" s="147"/>
      <c r="AE125" s="147"/>
      <c r="AF125" s="147"/>
      <c r="AG125" s="147" t="s">
        <v>166</v>
      </c>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row>
    <row r="126" spans="1:60" outlineLevel="1" x14ac:dyDescent="0.2">
      <c r="A126" s="174">
        <v>53</v>
      </c>
      <c r="B126" s="175" t="s">
        <v>343</v>
      </c>
      <c r="C126" s="190" t="s">
        <v>344</v>
      </c>
      <c r="D126" s="176" t="s">
        <v>224</v>
      </c>
      <c r="E126" s="177">
        <v>8.0810000000000007E-2</v>
      </c>
      <c r="F126" s="178"/>
      <c r="G126" s="179">
        <f>ROUND(E126*F126,2)</f>
        <v>0</v>
      </c>
      <c r="H126" s="178"/>
      <c r="I126" s="179">
        <f>ROUND(E126*H126,2)</f>
        <v>0</v>
      </c>
      <c r="J126" s="178"/>
      <c r="K126" s="179">
        <f>ROUND(E126*J126,2)</f>
        <v>0</v>
      </c>
      <c r="L126" s="179">
        <v>21</v>
      </c>
      <c r="M126" s="179">
        <f>G126*(1+L126/100)</f>
        <v>0</v>
      </c>
      <c r="N126" s="177">
        <v>1</v>
      </c>
      <c r="O126" s="177">
        <f>ROUND(E126*N126,2)</f>
        <v>0.08</v>
      </c>
      <c r="P126" s="177">
        <v>0</v>
      </c>
      <c r="Q126" s="177">
        <f>ROUND(E126*P126,2)</f>
        <v>0</v>
      </c>
      <c r="R126" s="179" t="s">
        <v>244</v>
      </c>
      <c r="S126" s="179" t="s">
        <v>163</v>
      </c>
      <c r="T126" s="180" t="s">
        <v>163</v>
      </c>
      <c r="U126" s="158">
        <v>0</v>
      </c>
      <c r="V126" s="158">
        <f>ROUND(E126*U126,2)</f>
        <v>0</v>
      </c>
      <c r="W126" s="158"/>
      <c r="X126" s="158" t="s">
        <v>245</v>
      </c>
      <c r="Y126" s="158" t="s">
        <v>165</v>
      </c>
      <c r="Z126" s="147"/>
      <c r="AA126" s="147"/>
      <c r="AB126" s="147"/>
      <c r="AC126" s="147"/>
      <c r="AD126" s="147"/>
      <c r="AE126" s="147"/>
      <c r="AF126" s="147"/>
      <c r="AG126" s="147" t="s">
        <v>246</v>
      </c>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row>
    <row r="127" spans="1:60" outlineLevel="2" x14ac:dyDescent="0.2">
      <c r="A127" s="154"/>
      <c r="B127" s="155"/>
      <c r="C127" s="191" t="s">
        <v>345</v>
      </c>
      <c r="D127" s="160"/>
      <c r="E127" s="161">
        <v>8.0810000000000007E-2</v>
      </c>
      <c r="F127" s="158"/>
      <c r="G127" s="158"/>
      <c r="H127" s="158"/>
      <c r="I127" s="158"/>
      <c r="J127" s="158"/>
      <c r="K127" s="158"/>
      <c r="L127" s="158"/>
      <c r="M127" s="158"/>
      <c r="N127" s="157"/>
      <c r="O127" s="157"/>
      <c r="P127" s="157"/>
      <c r="Q127" s="157"/>
      <c r="R127" s="158"/>
      <c r="S127" s="158"/>
      <c r="T127" s="158"/>
      <c r="U127" s="158"/>
      <c r="V127" s="158"/>
      <c r="W127" s="158"/>
      <c r="X127" s="158"/>
      <c r="Y127" s="158"/>
      <c r="Z127" s="147"/>
      <c r="AA127" s="147"/>
      <c r="AB127" s="147"/>
      <c r="AC127" s="147"/>
      <c r="AD127" s="147"/>
      <c r="AE127" s="147"/>
      <c r="AF127" s="147"/>
      <c r="AG127" s="147" t="s">
        <v>168</v>
      </c>
      <c r="AH127" s="147">
        <v>0</v>
      </c>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row>
    <row r="128" spans="1:60" outlineLevel="1" x14ac:dyDescent="0.2">
      <c r="A128" s="181">
        <v>54</v>
      </c>
      <c r="B128" s="182" t="s">
        <v>346</v>
      </c>
      <c r="C128" s="192" t="s">
        <v>347</v>
      </c>
      <c r="D128" s="183" t="s">
        <v>173</v>
      </c>
      <c r="E128" s="184">
        <v>11</v>
      </c>
      <c r="F128" s="185"/>
      <c r="G128" s="186">
        <f t="shared" ref="G128:G141" si="0">ROUND(E128*F128,2)</f>
        <v>0</v>
      </c>
      <c r="H128" s="185"/>
      <c r="I128" s="186">
        <f t="shared" ref="I128:I141" si="1">ROUND(E128*H128,2)</f>
        <v>0</v>
      </c>
      <c r="J128" s="185"/>
      <c r="K128" s="186">
        <f t="shared" ref="K128:K141" si="2">ROUND(E128*J128,2)</f>
        <v>0</v>
      </c>
      <c r="L128" s="186">
        <v>21</v>
      </c>
      <c r="M128" s="186">
        <f t="shared" ref="M128:M141" si="3">G128*(1+L128/100)</f>
        <v>0</v>
      </c>
      <c r="N128" s="184">
        <v>0</v>
      </c>
      <c r="O128" s="184">
        <f t="shared" ref="O128:O141" si="4">ROUND(E128*N128,2)</f>
        <v>0</v>
      </c>
      <c r="P128" s="184">
        <v>0</v>
      </c>
      <c r="Q128" s="184">
        <f t="shared" ref="Q128:Q141" si="5">ROUND(E128*P128,2)</f>
        <v>0</v>
      </c>
      <c r="R128" s="186" t="s">
        <v>244</v>
      </c>
      <c r="S128" s="186" t="s">
        <v>163</v>
      </c>
      <c r="T128" s="187" t="s">
        <v>163</v>
      </c>
      <c r="U128" s="158">
        <v>0</v>
      </c>
      <c r="V128" s="158">
        <f t="shared" ref="V128:V141" si="6">ROUND(E128*U128,2)</f>
        <v>0</v>
      </c>
      <c r="W128" s="158"/>
      <c r="X128" s="158" t="s">
        <v>245</v>
      </c>
      <c r="Y128" s="158" t="s">
        <v>165</v>
      </c>
      <c r="Z128" s="147"/>
      <c r="AA128" s="147"/>
      <c r="AB128" s="147"/>
      <c r="AC128" s="147"/>
      <c r="AD128" s="147"/>
      <c r="AE128" s="147"/>
      <c r="AF128" s="147"/>
      <c r="AG128" s="147" t="s">
        <v>246</v>
      </c>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row>
    <row r="129" spans="1:60" ht="22.5" outlineLevel="1" x14ac:dyDescent="0.2">
      <c r="A129" s="181">
        <v>55</v>
      </c>
      <c r="B129" s="182" t="s">
        <v>348</v>
      </c>
      <c r="C129" s="192" t="s">
        <v>349</v>
      </c>
      <c r="D129" s="183" t="s">
        <v>173</v>
      </c>
      <c r="E129" s="184">
        <v>3</v>
      </c>
      <c r="F129" s="185"/>
      <c r="G129" s="186">
        <f t="shared" si="0"/>
        <v>0</v>
      </c>
      <c r="H129" s="185"/>
      <c r="I129" s="186">
        <f t="shared" si="1"/>
        <v>0</v>
      </c>
      <c r="J129" s="185"/>
      <c r="K129" s="186">
        <f t="shared" si="2"/>
        <v>0</v>
      </c>
      <c r="L129" s="186">
        <v>21</v>
      </c>
      <c r="M129" s="186">
        <f t="shared" si="3"/>
        <v>0</v>
      </c>
      <c r="N129" s="184">
        <v>1.8800000000000001E-2</v>
      </c>
      <c r="O129" s="184">
        <f t="shared" si="4"/>
        <v>0.06</v>
      </c>
      <c r="P129" s="184">
        <v>0</v>
      </c>
      <c r="Q129" s="184">
        <f t="shared" si="5"/>
        <v>0</v>
      </c>
      <c r="R129" s="186" t="s">
        <v>244</v>
      </c>
      <c r="S129" s="186" t="s">
        <v>163</v>
      </c>
      <c r="T129" s="187" t="s">
        <v>163</v>
      </c>
      <c r="U129" s="158">
        <v>0</v>
      </c>
      <c r="V129" s="158">
        <f t="shared" si="6"/>
        <v>0</v>
      </c>
      <c r="W129" s="158"/>
      <c r="X129" s="158" t="s">
        <v>245</v>
      </c>
      <c r="Y129" s="158" t="s">
        <v>165</v>
      </c>
      <c r="Z129" s="147"/>
      <c r="AA129" s="147"/>
      <c r="AB129" s="147"/>
      <c r="AC129" s="147"/>
      <c r="AD129" s="147"/>
      <c r="AE129" s="147"/>
      <c r="AF129" s="147"/>
      <c r="AG129" s="147" t="s">
        <v>246</v>
      </c>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row>
    <row r="130" spans="1:60" ht="22.5" outlineLevel="1" x14ac:dyDescent="0.2">
      <c r="A130" s="181">
        <v>56</v>
      </c>
      <c r="B130" s="182" t="s">
        <v>350</v>
      </c>
      <c r="C130" s="192" t="s">
        <v>351</v>
      </c>
      <c r="D130" s="183" t="s">
        <v>173</v>
      </c>
      <c r="E130" s="184">
        <v>2</v>
      </c>
      <c r="F130" s="185"/>
      <c r="G130" s="186">
        <f t="shared" si="0"/>
        <v>0</v>
      </c>
      <c r="H130" s="185"/>
      <c r="I130" s="186">
        <f t="shared" si="1"/>
        <v>0</v>
      </c>
      <c r="J130" s="185"/>
      <c r="K130" s="186">
        <f t="shared" si="2"/>
        <v>0</v>
      </c>
      <c r="L130" s="186">
        <v>21</v>
      </c>
      <c r="M130" s="186">
        <f t="shared" si="3"/>
        <v>0</v>
      </c>
      <c r="N130" s="184">
        <v>1.89E-2</v>
      </c>
      <c r="O130" s="184">
        <f t="shared" si="4"/>
        <v>0.04</v>
      </c>
      <c r="P130" s="184">
        <v>0</v>
      </c>
      <c r="Q130" s="184">
        <f t="shared" si="5"/>
        <v>0</v>
      </c>
      <c r="R130" s="186" t="s">
        <v>244</v>
      </c>
      <c r="S130" s="186" t="s">
        <v>163</v>
      </c>
      <c r="T130" s="187" t="s">
        <v>163</v>
      </c>
      <c r="U130" s="158">
        <v>0</v>
      </c>
      <c r="V130" s="158">
        <f t="shared" si="6"/>
        <v>0</v>
      </c>
      <c r="W130" s="158"/>
      <c r="X130" s="158" t="s">
        <v>245</v>
      </c>
      <c r="Y130" s="158" t="s">
        <v>165</v>
      </c>
      <c r="Z130" s="147"/>
      <c r="AA130" s="147"/>
      <c r="AB130" s="147"/>
      <c r="AC130" s="147"/>
      <c r="AD130" s="147"/>
      <c r="AE130" s="147"/>
      <c r="AF130" s="147"/>
      <c r="AG130" s="147" t="s">
        <v>246</v>
      </c>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row>
    <row r="131" spans="1:60" ht="22.5" outlineLevel="1" x14ac:dyDescent="0.2">
      <c r="A131" s="181">
        <v>57</v>
      </c>
      <c r="B131" s="182" t="s">
        <v>352</v>
      </c>
      <c r="C131" s="192" t="s">
        <v>353</v>
      </c>
      <c r="D131" s="183" t="s">
        <v>173</v>
      </c>
      <c r="E131" s="184">
        <v>1</v>
      </c>
      <c r="F131" s="185"/>
      <c r="G131" s="186">
        <f t="shared" si="0"/>
        <v>0</v>
      </c>
      <c r="H131" s="185"/>
      <c r="I131" s="186">
        <f t="shared" si="1"/>
        <v>0</v>
      </c>
      <c r="J131" s="185"/>
      <c r="K131" s="186">
        <f t="shared" si="2"/>
        <v>0</v>
      </c>
      <c r="L131" s="186">
        <v>21</v>
      </c>
      <c r="M131" s="186">
        <f t="shared" si="3"/>
        <v>0</v>
      </c>
      <c r="N131" s="184">
        <v>1.9E-2</v>
      </c>
      <c r="O131" s="184">
        <f t="shared" si="4"/>
        <v>0.02</v>
      </c>
      <c r="P131" s="184">
        <v>0</v>
      </c>
      <c r="Q131" s="184">
        <f t="shared" si="5"/>
        <v>0</v>
      </c>
      <c r="R131" s="186" t="s">
        <v>244</v>
      </c>
      <c r="S131" s="186" t="s">
        <v>163</v>
      </c>
      <c r="T131" s="187" t="s">
        <v>163</v>
      </c>
      <c r="U131" s="158">
        <v>0</v>
      </c>
      <c r="V131" s="158">
        <f t="shared" si="6"/>
        <v>0</v>
      </c>
      <c r="W131" s="158"/>
      <c r="X131" s="158" t="s">
        <v>245</v>
      </c>
      <c r="Y131" s="158" t="s">
        <v>165</v>
      </c>
      <c r="Z131" s="147"/>
      <c r="AA131" s="147"/>
      <c r="AB131" s="147"/>
      <c r="AC131" s="147"/>
      <c r="AD131" s="147"/>
      <c r="AE131" s="147"/>
      <c r="AF131" s="147"/>
      <c r="AG131" s="147" t="s">
        <v>246</v>
      </c>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row>
    <row r="132" spans="1:60" ht="22.5" outlineLevel="1" x14ac:dyDescent="0.2">
      <c r="A132" s="181">
        <v>58</v>
      </c>
      <c r="B132" s="182" t="s">
        <v>354</v>
      </c>
      <c r="C132" s="192" t="s">
        <v>355</v>
      </c>
      <c r="D132" s="183" t="s">
        <v>173</v>
      </c>
      <c r="E132" s="184">
        <v>1</v>
      </c>
      <c r="F132" s="185"/>
      <c r="G132" s="186">
        <f t="shared" si="0"/>
        <v>0</v>
      </c>
      <c r="H132" s="185"/>
      <c r="I132" s="186">
        <f t="shared" si="1"/>
        <v>0</v>
      </c>
      <c r="J132" s="185"/>
      <c r="K132" s="186">
        <f t="shared" si="2"/>
        <v>0</v>
      </c>
      <c r="L132" s="186">
        <v>21</v>
      </c>
      <c r="M132" s="186">
        <f t="shared" si="3"/>
        <v>0</v>
      </c>
      <c r="N132" s="184">
        <v>2.0199999999999999E-2</v>
      </c>
      <c r="O132" s="184">
        <f t="shared" si="4"/>
        <v>0.02</v>
      </c>
      <c r="P132" s="184">
        <v>0</v>
      </c>
      <c r="Q132" s="184">
        <f t="shared" si="5"/>
        <v>0</v>
      </c>
      <c r="R132" s="186" t="s">
        <v>244</v>
      </c>
      <c r="S132" s="186" t="s">
        <v>163</v>
      </c>
      <c r="T132" s="187" t="s">
        <v>163</v>
      </c>
      <c r="U132" s="158">
        <v>0</v>
      </c>
      <c r="V132" s="158">
        <f t="shared" si="6"/>
        <v>0</v>
      </c>
      <c r="W132" s="158"/>
      <c r="X132" s="158" t="s">
        <v>245</v>
      </c>
      <c r="Y132" s="158" t="s">
        <v>165</v>
      </c>
      <c r="Z132" s="147"/>
      <c r="AA132" s="147"/>
      <c r="AB132" s="147"/>
      <c r="AC132" s="147"/>
      <c r="AD132" s="147"/>
      <c r="AE132" s="147"/>
      <c r="AF132" s="147"/>
      <c r="AG132" s="147" t="s">
        <v>246</v>
      </c>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row>
    <row r="133" spans="1:60" ht="22.5" outlineLevel="1" x14ac:dyDescent="0.2">
      <c r="A133" s="181">
        <v>59</v>
      </c>
      <c r="B133" s="182" t="s">
        <v>356</v>
      </c>
      <c r="C133" s="192" t="s">
        <v>357</v>
      </c>
      <c r="D133" s="183" t="s">
        <v>173</v>
      </c>
      <c r="E133" s="184">
        <v>2</v>
      </c>
      <c r="F133" s="185"/>
      <c r="G133" s="186">
        <f t="shared" si="0"/>
        <v>0</v>
      </c>
      <c r="H133" s="185"/>
      <c r="I133" s="186">
        <f t="shared" si="1"/>
        <v>0</v>
      </c>
      <c r="J133" s="185"/>
      <c r="K133" s="186">
        <f t="shared" si="2"/>
        <v>0</v>
      </c>
      <c r="L133" s="186">
        <v>21</v>
      </c>
      <c r="M133" s="186">
        <f t="shared" si="3"/>
        <v>0</v>
      </c>
      <c r="N133" s="184">
        <v>1.9800000000000002E-2</v>
      </c>
      <c r="O133" s="184">
        <f t="shared" si="4"/>
        <v>0.04</v>
      </c>
      <c r="P133" s="184">
        <v>0</v>
      </c>
      <c r="Q133" s="184">
        <f t="shared" si="5"/>
        <v>0</v>
      </c>
      <c r="R133" s="186" t="s">
        <v>244</v>
      </c>
      <c r="S133" s="186" t="s">
        <v>163</v>
      </c>
      <c r="T133" s="187" t="s">
        <v>163</v>
      </c>
      <c r="U133" s="158">
        <v>0</v>
      </c>
      <c r="V133" s="158">
        <f t="shared" si="6"/>
        <v>0</v>
      </c>
      <c r="W133" s="158"/>
      <c r="X133" s="158" t="s">
        <v>245</v>
      </c>
      <c r="Y133" s="158" t="s">
        <v>165</v>
      </c>
      <c r="Z133" s="147"/>
      <c r="AA133" s="147"/>
      <c r="AB133" s="147"/>
      <c r="AC133" s="147"/>
      <c r="AD133" s="147"/>
      <c r="AE133" s="147"/>
      <c r="AF133" s="147"/>
      <c r="AG133" s="147" t="s">
        <v>246</v>
      </c>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row>
    <row r="134" spans="1:60" ht="22.5" outlineLevel="1" x14ac:dyDescent="0.2">
      <c r="A134" s="181">
        <v>60</v>
      </c>
      <c r="B134" s="182" t="s">
        <v>358</v>
      </c>
      <c r="C134" s="192" t="s">
        <v>359</v>
      </c>
      <c r="D134" s="183" t="s">
        <v>173</v>
      </c>
      <c r="E134" s="184">
        <v>6</v>
      </c>
      <c r="F134" s="185"/>
      <c r="G134" s="186">
        <f t="shared" si="0"/>
        <v>0</v>
      </c>
      <c r="H134" s="185"/>
      <c r="I134" s="186">
        <f t="shared" si="1"/>
        <v>0</v>
      </c>
      <c r="J134" s="185"/>
      <c r="K134" s="186">
        <f t="shared" si="2"/>
        <v>0</v>
      </c>
      <c r="L134" s="186">
        <v>21</v>
      </c>
      <c r="M134" s="186">
        <f t="shared" si="3"/>
        <v>0</v>
      </c>
      <c r="N134" s="184">
        <v>1.9900000000000001E-2</v>
      </c>
      <c r="O134" s="184">
        <f t="shared" si="4"/>
        <v>0.12</v>
      </c>
      <c r="P134" s="184">
        <v>0</v>
      </c>
      <c r="Q134" s="184">
        <f t="shared" si="5"/>
        <v>0</v>
      </c>
      <c r="R134" s="186" t="s">
        <v>244</v>
      </c>
      <c r="S134" s="186" t="s">
        <v>163</v>
      </c>
      <c r="T134" s="187" t="s">
        <v>163</v>
      </c>
      <c r="U134" s="158">
        <v>0</v>
      </c>
      <c r="V134" s="158">
        <f t="shared" si="6"/>
        <v>0</v>
      </c>
      <c r="W134" s="158"/>
      <c r="X134" s="158" t="s">
        <v>245</v>
      </c>
      <c r="Y134" s="158" t="s">
        <v>165</v>
      </c>
      <c r="Z134" s="147"/>
      <c r="AA134" s="147"/>
      <c r="AB134" s="147"/>
      <c r="AC134" s="147"/>
      <c r="AD134" s="147"/>
      <c r="AE134" s="147"/>
      <c r="AF134" s="147"/>
      <c r="AG134" s="147" t="s">
        <v>246</v>
      </c>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row>
    <row r="135" spans="1:60" ht="22.5" outlineLevel="1" x14ac:dyDescent="0.2">
      <c r="A135" s="181">
        <v>61</v>
      </c>
      <c r="B135" s="182" t="s">
        <v>360</v>
      </c>
      <c r="C135" s="192" t="s">
        <v>361</v>
      </c>
      <c r="D135" s="183" t="s">
        <v>173</v>
      </c>
      <c r="E135" s="184">
        <v>4</v>
      </c>
      <c r="F135" s="185"/>
      <c r="G135" s="186">
        <f t="shared" si="0"/>
        <v>0</v>
      </c>
      <c r="H135" s="185"/>
      <c r="I135" s="186">
        <f t="shared" si="1"/>
        <v>0</v>
      </c>
      <c r="J135" s="185"/>
      <c r="K135" s="186">
        <f t="shared" si="2"/>
        <v>0</v>
      </c>
      <c r="L135" s="186">
        <v>21</v>
      </c>
      <c r="M135" s="186">
        <f t="shared" si="3"/>
        <v>0</v>
      </c>
      <c r="N135" s="184">
        <v>0.02</v>
      </c>
      <c r="O135" s="184">
        <f t="shared" si="4"/>
        <v>0.08</v>
      </c>
      <c r="P135" s="184">
        <v>0</v>
      </c>
      <c r="Q135" s="184">
        <f t="shared" si="5"/>
        <v>0</v>
      </c>
      <c r="R135" s="186" t="s">
        <v>244</v>
      </c>
      <c r="S135" s="186" t="s">
        <v>163</v>
      </c>
      <c r="T135" s="187" t="s">
        <v>163</v>
      </c>
      <c r="U135" s="158">
        <v>0</v>
      </c>
      <c r="V135" s="158">
        <f t="shared" si="6"/>
        <v>0</v>
      </c>
      <c r="W135" s="158"/>
      <c r="X135" s="158" t="s">
        <v>245</v>
      </c>
      <c r="Y135" s="158" t="s">
        <v>165</v>
      </c>
      <c r="Z135" s="147"/>
      <c r="AA135" s="147"/>
      <c r="AB135" s="147"/>
      <c r="AC135" s="147"/>
      <c r="AD135" s="147"/>
      <c r="AE135" s="147"/>
      <c r="AF135" s="147"/>
      <c r="AG135" s="147" t="s">
        <v>246</v>
      </c>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row>
    <row r="136" spans="1:60" ht="22.5" outlineLevel="1" x14ac:dyDescent="0.2">
      <c r="A136" s="181">
        <v>62</v>
      </c>
      <c r="B136" s="182" t="s">
        <v>362</v>
      </c>
      <c r="C136" s="192" t="s">
        <v>363</v>
      </c>
      <c r="D136" s="183" t="s">
        <v>173</v>
      </c>
      <c r="E136" s="184">
        <v>1</v>
      </c>
      <c r="F136" s="185"/>
      <c r="G136" s="186">
        <f t="shared" si="0"/>
        <v>0</v>
      </c>
      <c r="H136" s="185"/>
      <c r="I136" s="186">
        <f t="shared" si="1"/>
        <v>0</v>
      </c>
      <c r="J136" s="185"/>
      <c r="K136" s="186">
        <f t="shared" si="2"/>
        <v>0</v>
      </c>
      <c r="L136" s="186">
        <v>21</v>
      </c>
      <c r="M136" s="186">
        <f t="shared" si="3"/>
        <v>0</v>
      </c>
      <c r="N136" s="184">
        <v>2.01E-2</v>
      </c>
      <c r="O136" s="184">
        <f t="shared" si="4"/>
        <v>0.02</v>
      </c>
      <c r="P136" s="184">
        <v>0</v>
      </c>
      <c r="Q136" s="184">
        <f t="shared" si="5"/>
        <v>0</v>
      </c>
      <c r="R136" s="186" t="s">
        <v>244</v>
      </c>
      <c r="S136" s="186" t="s">
        <v>163</v>
      </c>
      <c r="T136" s="187" t="s">
        <v>163</v>
      </c>
      <c r="U136" s="158">
        <v>0</v>
      </c>
      <c r="V136" s="158">
        <f t="shared" si="6"/>
        <v>0</v>
      </c>
      <c r="W136" s="158"/>
      <c r="X136" s="158" t="s">
        <v>245</v>
      </c>
      <c r="Y136" s="158" t="s">
        <v>165</v>
      </c>
      <c r="Z136" s="147"/>
      <c r="AA136" s="147"/>
      <c r="AB136" s="147"/>
      <c r="AC136" s="147"/>
      <c r="AD136" s="147"/>
      <c r="AE136" s="147"/>
      <c r="AF136" s="147"/>
      <c r="AG136" s="147" t="s">
        <v>246</v>
      </c>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row>
    <row r="137" spans="1:60" ht="22.5" outlineLevel="1" x14ac:dyDescent="0.2">
      <c r="A137" s="181">
        <v>63</v>
      </c>
      <c r="B137" s="182" t="s">
        <v>364</v>
      </c>
      <c r="C137" s="192" t="s">
        <v>365</v>
      </c>
      <c r="D137" s="183" t="s">
        <v>173</v>
      </c>
      <c r="E137" s="184">
        <v>1</v>
      </c>
      <c r="F137" s="185"/>
      <c r="G137" s="186">
        <f t="shared" si="0"/>
        <v>0</v>
      </c>
      <c r="H137" s="185"/>
      <c r="I137" s="186">
        <f t="shared" si="1"/>
        <v>0</v>
      </c>
      <c r="J137" s="185"/>
      <c r="K137" s="186">
        <f t="shared" si="2"/>
        <v>0</v>
      </c>
      <c r="L137" s="186">
        <v>21</v>
      </c>
      <c r="M137" s="186">
        <f t="shared" si="3"/>
        <v>0</v>
      </c>
      <c r="N137" s="184">
        <v>2.01E-2</v>
      </c>
      <c r="O137" s="184">
        <f t="shared" si="4"/>
        <v>0.02</v>
      </c>
      <c r="P137" s="184">
        <v>0</v>
      </c>
      <c r="Q137" s="184">
        <f t="shared" si="5"/>
        <v>0</v>
      </c>
      <c r="R137" s="186" t="s">
        <v>244</v>
      </c>
      <c r="S137" s="186" t="s">
        <v>163</v>
      </c>
      <c r="T137" s="187" t="s">
        <v>163</v>
      </c>
      <c r="U137" s="158">
        <v>0</v>
      </c>
      <c r="V137" s="158">
        <f t="shared" si="6"/>
        <v>0</v>
      </c>
      <c r="W137" s="158"/>
      <c r="X137" s="158" t="s">
        <v>245</v>
      </c>
      <c r="Y137" s="158" t="s">
        <v>165</v>
      </c>
      <c r="Z137" s="147"/>
      <c r="AA137" s="147"/>
      <c r="AB137" s="147"/>
      <c r="AC137" s="147"/>
      <c r="AD137" s="147"/>
      <c r="AE137" s="147"/>
      <c r="AF137" s="147"/>
      <c r="AG137" s="147" t="s">
        <v>246</v>
      </c>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row>
    <row r="138" spans="1:60" ht="22.5" outlineLevel="1" x14ac:dyDescent="0.2">
      <c r="A138" s="181">
        <v>64</v>
      </c>
      <c r="B138" s="182" t="s">
        <v>366</v>
      </c>
      <c r="C138" s="192" t="s">
        <v>367</v>
      </c>
      <c r="D138" s="183" t="s">
        <v>173</v>
      </c>
      <c r="E138" s="184">
        <v>1</v>
      </c>
      <c r="F138" s="185"/>
      <c r="G138" s="186">
        <f t="shared" si="0"/>
        <v>0</v>
      </c>
      <c r="H138" s="185"/>
      <c r="I138" s="186">
        <f t="shared" si="1"/>
        <v>0</v>
      </c>
      <c r="J138" s="185"/>
      <c r="K138" s="186">
        <f t="shared" si="2"/>
        <v>0</v>
      </c>
      <c r="L138" s="186">
        <v>21</v>
      </c>
      <c r="M138" s="186">
        <f t="shared" si="3"/>
        <v>0</v>
      </c>
      <c r="N138" s="184">
        <v>2.12E-2</v>
      </c>
      <c r="O138" s="184">
        <f t="shared" si="4"/>
        <v>0.02</v>
      </c>
      <c r="P138" s="184">
        <v>0</v>
      </c>
      <c r="Q138" s="184">
        <f t="shared" si="5"/>
        <v>0</v>
      </c>
      <c r="R138" s="186" t="s">
        <v>244</v>
      </c>
      <c r="S138" s="186" t="s">
        <v>163</v>
      </c>
      <c r="T138" s="187" t="s">
        <v>163</v>
      </c>
      <c r="U138" s="158">
        <v>0</v>
      </c>
      <c r="V138" s="158">
        <f t="shared" si="6"/>
        <v>0</v>
      </c>
      <c r="W138" s="158"/>
      <c r="X138" s="158" t="s">
        <v>245</v>
      </c>
      <c r="Y138" s="158" t="s">
        <v>165</v>
      </c>
      <c r="Z138" s="147"/>
      <c r="AA138" s="147"/>
      <c r="AB138" s="147"/>
      <c r="AC138" s="147"/>
      <c r="AD138" s="147"/>
      <c r="AE138" s="147"/>
      <c r="AF138" s="147"/>
      <c r="AG138" s="147" t="s">
        <v>246</v>
      </c>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row>
    <row r="139" spans="1:60" ht="22.5" outlineLevel="1" x14ac:dyDescent="0.2">
      <c r="A139" s="181">
        <v>65</v>
      </c>
      <c r="B139" s="182" t="s">
        <v>368</v>
      </c>
      <c r="C139" s="192" t="s">
        <v>369</v>
      </c>
      <c r="D139" s="183" t="s">
        <v>173</v>
      </c>
      <c r="E139" s="184">
        <v>1</v>
      </c>
      <c r="F139" s="185"/>
      <c r="G139" s="186">
        <f t="shared" si="0"/>
        <v>0</v>
      </c>
      <c r="H139" s="185"/>
      <c r="I139" s="186">
        <f t="shared" si="1"/>
        <v>0</v>
      </c>
      <c r="J139" s="185"/>
      <c r="K139" s="186">
        <f t="shared" si="2"/>
        <v>0</v>
      </c>
      <c r="L139" s="186">
        <v>21</v>
      </c>
      <c r="M139" s="186">
        <f t="shared" si="3"/>
        <v>0</v>
      </c>
      <c r="N139" s="184">
        <v>2.1299999999999999E-2</v>
      </c>
      <c r="O139" s="184">
        <f t="shared" si="4"/>
        <v>0.02</v>
      </c>
      <c r="P139" s="184">
        <v>0</v>
      </c>
      <c r="Q139" s="184">
        <f t="shared" si="5"/>
        <v>0</v>
      </c>
      <c r="R139" s="186" t="s">
        <v>244</v>
      </c>
      <c r="S139" s="186" t="s">
        <v>163</v>
      </c>
      <c r="T139" s="187" t="s">
        <v>163</v>
      </c>
      <c r="U139" s="158">
        <v>0</v>
      </c>
      <c r="V139" s="158">
        <f t="shared" si="6"/>
        <v>0</v>
      </c>
      <c r="W139" s="158"/>
      <c r="X139" s="158" t="s">
        <v>245</v>
      </c>
      <c r="Y139" s="158" t="s">
        <v>165</v>
      </c>
      <c r="Z139" s="147"/>
      <c r="AA139" s="147"/>
      <c r="AB139" s="147"/>
      <c r="AC139" s="147"/>
      <c r="AD139" s="147"/>
      <c r="AE139" s="147"/>
      <c r="AF139" s="147"/>
      <c r="AG139" s="147" t="s">
        <v>246</v>
      </c>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row>
    <row r="140" spans="1:60" ht="22.5" outlineLevel="1" x14ac:dyDescent="0.2">
      <c r="A140" s="181">
        <v>66</v>
      </c>
      <c r="B140" s="182" t="s">
        <v>370</v>
      </c>
      <c r="C140" s="192" t="s">
        <v>371</v>
      </c>
      <c r="D140" s="183" t="s">
        <v>173</v>
      </c>
      <c r="E140" s="184">
        <v>1</v>
      </c>
      <c r="F140" s="185"/>
      <c r="G140" s="186">
        <f t="shared" si="0"/>
        <v>0</v>
      </c>
      <c r="H140" s="185"/>
      <c r="I140" s="186">
        <f t="shared" si="1"/>
        <v>0</v>
      </c>
      <c r="J140" s="185"/>
      <c r="K140" s="186">
        <f t="shared" si="2"/>
        <v>0</v>
      </c>
      <c r="L140" s="186">
        <v>21</v>
      </c>
      <c r="M140" s="186">
        <f t="shared" si="3"/>
        <v>0</v>
      </c>
      <c r="N140" s="184">
        <v>2.3099999999999999E-2</v>
      </c>
      <c r="O140" s="184">
        <f t="shared" si="4"/>
        <v>0.02</v>
      </c>
      <c r="P140" s="184">
        <v>0</v>
      </c>
      <c r="Q140" s="184">
        <f t="shared" si="5"/>
        <v>0</v>
      </c>
      <c r="R140" s="186" t="s">
        <v>244</v>
      </c>
      <c r="S140" s="186" t="s">
        <v>163</v>
      </c>
      <c r="T140" s="187" t="s">
        <v>163</v>
      </c>
      <c r="U140" s="158">
        <v>0</v>
      </c>
      <c r="V140" s="158">
        <f t="shared" si="6"/>
        <v>0</v>
      </c>
      <c r="W140" s="158"/>
      <c r="X140" s="158" t="s">
        <v>245</v>
      </c>
      <c r="Y140" s="158" t="s">
        <v>165</v>
      </c>
      <c r="Z140" s="147"/>
      <c r="AA140" s="147"/>
      <c r="AB140" s="147"/>
      <c r="AC140" s="147"/>
      <c r="AD140" s="147"/>
      <c r="AE140" s="147"/>
      <c r="AF140" s="147"/>
      <c r="AG140" s="147" t="s">
        <v>246</v>
      </c>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row>
    <row r="141" spans="1:60" ht="22.5" outlineLevel="1" x14ac:dyDescent="0.2">
      <c r="A141" s="181">
        <v>67</v>
      </c>
      <c r="B141" s="182" t="s">
        <v>372</v>
      </c>
      <c r="C141" s="192" t="s">
        <v>373</v>
      </c>
      <c r="D141" s="183" t="s">
        <v>173</v>
      </c>
      <c r="E141" s="184">
        <v>2</v>
      </c>
      <c r="F141" s="185"/>
      <c r="G141" s="186">
        <f t="shared" si="0"/>
        <v>0</v>
      </c>
      <c r="H141" s="185"/>
      <c r="I141" s="186">
        <f t="shared" si="1"/>
        <v>0</v>
      </c>
      <c r="J141" s="185"/>
      <c r="K141" s="186">
        <f t="shared" si="2"/>
        <v>0</v>
      </c>
      <c r="L141" s="186">
        <v>21</v>
      </c>
      <c r="M141" s="186">
        <f t="shared" si="3"/>
        <v>0</v>
      </c>
      <c r="N141" s="184">
        <v>2.41E-2</v>
      </c>
      <c r="O141" s="184">
        <f t="shared" si="4"/>
        <v>0.05</v>
      </c>
      <c r="P141" s="184">
        <v>0</v>
      </c>
      <c r="Q141" s="184">
        <f t="shared" si="5"/>
        <v>0</v>
      </c>
      <c r="R141" s="186" t="s">
        <v>244</v>
      </c>
      <c r="S141" s="186" t="s">
        <v>163</v>
      </c>
      <c r="T141" s="187" t="s">
        <v>163</v>
      </c>
      <c r="U141" s="158">
        <v>0</v>
      </c>
      <c r="V141" s="158">
        <f t="shared" si="6"/>
        <v>0</v>
      </c>
      <c r="W141" s="158"/>
      <c r="X141" s="158" t="s">
        <v>245</v>
      </c>
      <c r="Y141" s="158" t="s">
        <v>165</v>
      </c>
      <c r="Z141" s="147"/>
      <c r="AA141" s="147"/>
      <c r="AB141" s="147"/>
      <c r="AC141" s="147"/>
      <c r="AD141" s="147"/>
      <c r="AE141" s="147"/>
      <c r="AF141" s="147"/>
      <c r="AG141" s="147" t="s">
        <v>246</v>
      </c>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row>
    <row r="142" spans="1:60" x14ac:dyDescent="0.2">
      <c r="A142" s="167" t="s">
        <v>158</v>
      </c>
      <c r="B142" s="168" t="s">
        <v>68</v>
      </c>
      <c r="C142" s="189" t="s">
        <v>69</v>
      </c>
      <c r="D142" s="169"/>
      <c r="E142" s="170"/>
      <c r="F142" s="171"/>
      <c r="G142" s="171">
        <f>SUMIF(AG143:AG163,"&lt;&gt;NOR",G143:G163)</f>
        <v>0</v>
      </c>
      <c r="H142" s="171"/>
      <c r="I142" s="171">
        <f>SUM(I143:I163)</f>
        <v>0</v>
      </c>
      <c r="J142" s="171"/>
      <c r="K142" s="171">
        <f>SUM(K143:K163)</f>
        <v>0</v>
      </c>
      <c r="L142" s="171"/>
      <c r="M142" s="171">
        <f>SUM(M143:M163)</f>
        <v>0</v>
      </c>
      <c r="N142" s="170"/>
      <c r="O142" s="170">
        <f>SUM(O143:O163)</f>
        <v>280.27999999999997</v>
      </c>
      <c r="P142" s="170"/>
      <c r="Q142" s="170">
        <f>SUM(Q143:Q163)</f>
        <v>0</v>
      </c>
      <c r="R142" s="171"/>
      <c r="S142" s="171"/>
      <c r="T142" s="172"/>
      <c r="U142" s="166"/>
      <c r="V142" s="166">
        <f>SUM(V143:V163)</f>
        <v>413.43</v>
      </c>
      <c r="W142" s="166"/>
      <c r="X142" s="166"/>
      <c r="Y142" s="166"/>
      <c r="AG142" t="s">
        <v>159</v>
      </c>
    </row>
    <row r="143" spans="1:60" outlineLevel="1" x14ac:dyDescent="0.2">
      <c r="A143" s="174">
        <v>68</v>
      </c>
      <c r="B143" s="175" t="s">
        <v>374</v>
      </c>
      <c r="C143" s="190" t="s">
        <v>375</v>
      </c>
      <c r="D143" s="176" t="s">
        <v>224</v>
      </c>
      <c r="E143" s="177">
        <v>0.87556999999999996</v>
      </c>
      <c r="F143" s="178"/>
      <c r="G143" s="179">
        <f>ROUND(E143*F143,2)</f>
        <v>0</v>
      </c>
      <c r="H143" s="178"/>
      <c r="I143" s="179">
        <f>ROUND(E143*H143,2)</f>
        <v>0</v>
      </c>
      <c r="J143" s="178"/>
      <c r="K143" s="179">
        <f>ROUND(E143*J143,2)</f>
        <v>0</v>
      </c>
      <c r="L143" s="179">
        <v>21</v>
      </c>
      <c r="M143" s="179">
        <f>G143*(1+L143/100)</f>
        <v>0</v>
      </c>
      <c r="N143" s="177">
        <v>1.0327900000000001</v>
      </c>
      <c r="O143" s="177">
        <f>ROUND(E143*N143,2)</f>
        <v>0.9</v>
      </c>
      <c r="P143" s="177">
        <v>0</v>
      </c>
      <c r="Q143" s="177">
        <f>ROUND(E143*P143,2)</f>
        <v>0</v>
      </c>
      <c r="R143" s="179"/>
      <c r="S143" s="179" t="s">
        <v>163</v>
      </c>
      <c r="T143" s="180" t="s">
        <v>163</v>
      </c>
      <c r="U143" s="158">
        <v>26.616</v>
      </c>
      <c r="V143" s="158">
        <f>ROUND(E143*U143,2)</f>
        <v>23.3</v>
      </c>
      <c r="W143" s="158"/>
      <c r="X143" s="158" t="s">
        <v>164</v>
      </c>
      <c r="Y143" s="158" t="s">
        <v>165</v>
      </c>
      <c r="Z143" s="147"/>
      <c r="AA143" s="147"/>
      <c r="AB143" s="147"/>
      <c r="AC143" s="147"/>
      <c r="AD143" s="147"/>
      <c r="AE143" s="147"/>
      <c r="AF143" s="147"/>
      <c r="AG143" s="147" t="s">
        <v>166</v>
      </c>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row>
    <row r="144" spans="1:60" outlineLevel="2" x14ac:dyDescent="0.2">
      <c r="A144" s="154"/>
      <c r="B144" s="155"/>
      <c r="C144" s="191" t="s">
        <v>376</v>
      </c>
      <c r="D144" s="160"/>
      <c r="E144" s="161"/>
      <c r="F144" s="158"/>
      <c r="G144" s="158"/>
      <c r="H144" s="158"/>
      <c r="I144" s="158"/>
      <c r="J144" s="158"/>
      <c r="K144" s="158"/>
      <c r="L144" s="158"/>
      <c r="M144" s="158"/>
      <c r="N144" s="157"/>
      <c r="O144" s="157"/>
      <c r="P144" s="157"/>
      <c r="Q144" s="157"/>
      <c r="R144" s="158"/>
      <c r="S144" s="158"/>
      <c r="T144" s="158"/>
      <c r="U144" s="158"/>
      <c r="V144" s="158"/>
      <c r="W144" s="158"/>
      <c r="X144" s="158"/>
      <c r="Y144" s="158"/>
      <c r="Z144" s="147"/>
      <c r="AA144" s="147"/>
      <c r="AB144" s="147"/>
      <c r="AC144" s="147"/>
      <c r="AD144" s="147"/>
      <c r="AE144" s="147"/>
      <c r="AF144" s="147"/>
      <c r="AG144" s="147" t="s">
        <v>168</v>
      </c>
      <c r="AH144" s="147">
        <v>0</v>
      </c>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row>
    <row r="145" spans="1:60" outlineLevel="3" x14ac:dyDescent="0.2">
      <c r="A145" s="154"/>
      <c r="B145" s="155"/>
      <c r="C145" s="191" t="s">
        <v>377</v>
      </c>
      <c r="D145" s="160"/>
      <c r="E145" s="161">
        <v>0.87556999999999996</v>
      </c>
      <c r="F145" s="158"/>
      <c r="G145" s="158"/>
      <c r="H145" s="158"/>
      <c r="I145" s="158"/>
      <c r="J145" s="158"/>
      <c r="K145" s="158"/>
      <c r="L145" s="158"/>
      <c r="M145" s="158"/>
      <c r="N145" s="157"/>
      <c r="O145" s="157"/>
      <c r="P145" s="157"/>
      <c r="Q145" s="157"/>
      <c r="R145" s="158"/>
      <c r="S145" s="158"/>
      <c r="T145" s="158"/>
      <c r="U145" s="158"/>
      <c r="V145" s="158"/>
      <c r="W145" s="158"/>
      <c r="X145" s="158"/>
      <c r="Y145" s="158"/>
      <c r="Z145" s="147"/>
      <c r="AA145" s="147"/>
      <c r="AB145" s="147"/>
      <c r="AC145" s="147"/>
      <c r="AD145" s="147"/>
      <c r="AE145" s="147"/>
      <c r="AF145" s="147"/>
      <c r="AG145" s="147" t="s">
        <v>168</v>
      </c>
      <c r="AH145" s="147">
        <v>0</v>
      </c>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row>
    <row r="146" spans="1:60" outlineLevel="1" x14ac:dyDescent="0.2">
      <c r="A146" s="174">
        <v>69</v>
      </c>
      <c r="B146" s="175" t="s">
        <v>378</v>
      </c>
      <c r="C146" s="190" t="s">
        <v>379</v>
      </c>
      <c r="D146" s="176" t="s">
        <v>180</v>
      </c>
      <c r="E146" s="177">
        <v>13.716749999999999</v>
      </c>
      <c r="F146" s="178"/>
      <c r="G146" s="179">
        <f>ROUND(E146*F146,2)</f>
        <v>0</v>
      </c>
      <c r="H146" s="178"/>
      <c r="I146" s="179">
        <f>ROUND(E146*H146,2)</f>
        <v>0</v>
      </c>
      <c r="J146" s="178"/>
      <c r="K146" s="179">
        <f>ROUND(E146*J146,2)</f>
        <v>0</v>
      </c>
      <c r="L146" s="179">
        <v>21</v>
      </c>
      <c r="M146" s="179">
        <f>G146*(1+L146/100)</f>
        <v>0</v>
      </c>
      <c r="N146" s="177">
        <v>2.7501099999999998</v>
      </c>
      <c r="O146" s="177">
        <f>ROUND(E146*N146,2)</f>
        <v>37.72</v>
      </c>
      <c r="P146" s="177">
        <v>0</v>
      </c>
      <c r="Q146" s="177">
        <f>ROUND(E146*P146,2)</f>
        <v>0</v>
      </c>
      <c r="R146" s="179"/>
      <c r="S146" s="179" t="s">
        <v>163</v>
      </c>
      <c r="T146" s="180" t="s">
        <v>163</v>
      </c>
      <c r="U146" s="158">
        <v>1.448</v>
      </c>
      <c r="V146" s="158">
        <f>ROUND(E146*U146,2)</f>
        <v>19.86</v>
      </c>
      <c r="W146" s="158"/>
      <c r="X146" s="158" t="s">
        <v>164</v>
      </c>
      <c r="Y146" s="158" t="s">
        <v>165</v>
      </c>
      <c r="Z146" s="147"/>
      <c r="AA146" s="147"/>
      <c r="AB146" s="147"/>
      <c r="AC146" s="147"/>
      <c r="AD146" s="147"/>
      <c r="AE146" s="147"/>
      <c r="AF146" s="147"/>
      <c r="AG146" s="147" t="s">
        <v>166</v>
      </c>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row>
    <row r="147" spans="1:60" ht="22.5" outlineLevel="2" x14ac:dyDescent="0.2">
      <c r="A147" s="154"/>
      <c r="B147" s="155"/>
      <c r="C147" s="191" t="s">
        <v>380</v>
      </c>
      <c r="D147" s="160"/>
      <c r="E147" s="161">
        <v>3.69</v>
      </c>
      <c r="F147" s="158"/>
      <c r="G147" s="158"/>
      <c r="H147" s="158"/>
      <c r="I147" s="158"/>
      <c r="J147" s="158"/>
      <c r="K147" s="158"/>
      <c r="L147" s="158"/>
      <c r="M147" s="158"/>
      <c r="N147" s="157"/>
      <c r="O147" s="157"/>
      <c r="P147" s="157"/>
      <c r="Q147" s="157"/>
      <c r="R147" s="158"/>
      <c r="S147" s="158"/>
      <c r="T147" s="158"/>
      <c r="U147" s="158"/>
      <c r="V147" s="158"/>
      <c r="W147" s="158"/>
      <c r="X147" s="158"/>
      <c r="Y147" s="158"/>
      <c r="Z147" s="147"/>
      <c r="AA147" s="147"/>
      <c r="AB147" s="147"/>
      <c r="AC147" s="147"/>
      <c r="AD147" s="147"/>
      <c r="AE147" s="147"/>
      <c r="AF147" s="147"/>
      <c r="AG147" s="147" t="s">
        <v>168</v>
      </c>
      <c r="AH147" s="147">
        <v>0</v>
      </c>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row>
    <row r="148" spans="1:60" ht="33.75" outlineLevel="3" x14ac:dyDescent="0.2">
      <c r="A148" s="154"/>
      <c r="B148" s="155"/>
      <c r="C148" s="191" t="s">
        <v>381</v>
      </c>
      <c r="D148" s="160"/>
      <c r="E148" s="161">
        <v>3.5985</v>
      </c>
      <c r="F148" s="158"/>
      <c r="G148" s="158"/>
      <c r="H148" s="158"/>
      <c r="I148" s="158"/>
      <c r="J148" s="158"/>
      <c r="K148" s="158"/>
      <c r="L148" s="158"/>
      <c r="M148" s="158"/>
      <c r="N148" s="157"/>
      <c r="O148" s="157"/>
      <c r="P148" s="157"/>
      <c r="Q148" s="157"/>
      <c r="R148" s="158"/>
      <c r="S148" s="158"/>
      <c r="T148" s="158"/>
      <c r="U148" s="158"/>
      <c r="V148" s="158"/>
      <c r="W148" s="158"/>
      <c r="X148" s="158"/>
      <c r="Y148" s="158"/>
      <c r="Z148" s="147"/>
      <c r="AA148" s="147"/>
      <c r="AB148" s="147"/>
      <c r="AC148" s="147"/>
      <c r="AD148" s="147"/>
      <c r="AE148" s="147"/>
      <c r="AF148" s="147"/>
      <c r="AG148" s="147" t="s">
        <v>168</v>
      </c>
      <c r="AH148" s="147">
        <v>0</v>
      </c>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row>
    <row r="149" spans="1:60" outlineLevel="3" x14ac:dyDescent="0.2">
      <c r="A149" s="154"/>
      <c r="B149" s="155"/>
      <c r="C149" s="191" t="s">
        <v>382</v>
      </c>
      <c r="D149" s="160"/>
      <c r="E149" s="161">
        <v>3.036</v>
      </c>
      <c r="F149" s="158"/>
      <c r="G149" s="158"/>
      <c r="H149" s="158"/>
      <c r="I149" s="158"/>
      <c r="J149" s="158"/>
      <c r="K149" s="158"/>
      <c r="L149" s="158"/>
      <c r="M149" s="158"/>
      <c r="N149" s="157"/>
      <c r="O149" s="157"/>
      <c r="P149" s="157"/>
      <c r="Q149" s="157"/>
      <c r="R149" s="158"/>
      <c r="S149" s="158"/>
      <c r="T149" s="158"/>
      <c r="U149" s="158"/>
      <c r="V149" s="158"/>
      <c r="W149" s="158"/>
      <c r="X149" s="158"/>
      <c r="Y149" s="158"/>
      <c r="Z149" s="147"/>
      <c r="AA149" s="147"/>
      <c r="AB149" s="147"/>
      <c r="AC149" s="147"/>
      <c r="AD149" s="147"/>
      <c r="AE149" s="147"/>
      <c r="AF149" s="147"/>
      <c r="AG149" s="147" t="s">
        <v>168</v>
      </c>
      <c r="AH149" s="147">
        <v>0</v>
      </c>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row>
    <row r="150" spans="1:60" ht="22.5" outlineLevel="3" x14ac:dyDescent="0.2">
      <c r="A150" s="154"/>
      <c r="B150" s="155"/>
      <c r="C150" s="191" t="s">
        <v>383</v>
      </c>
      <c r="D150" s="160"/>
      <c r="E150" s="161">
        <v>3.3922500000000002</v>
      </c>
      <c r="F150" s="158"/>
      <c r="G150" s="158"/>
      <c r="H150" s="158"/>
      <c r="I150" s="158"/>
      <c r="J150" s="158"/>
      <c r="K150" s="158"/>
      <c r="L150" s="158"/>
      <c r="M150" s="158"/>
      <c r="N150" s="157"/>
      <c r="O150" s="157"/>
      <c r="P150" s="157"/>
      <c r="Q150" s="157"/>
      <c r="R150" s="158"/>
      <c r="S150" s="158"/>
      <c r="T150" s="158"/>
      <c r="U150" s="158"/>
      <c r="V150" s="158"/>
      <c r="W150" s="158"/>
      <c r="X150" s="158"/>
      <c r="Y150" s="158"/>
      <c r="Z150" s="147"/>
      <c r="AA150" s="147"/>
      <c r="AB150" s="147"/>
      <c r="AC150" s="147"/>
      <c r="AD150" s="147"/>
      <c r="AE150" s="147"/>
      <c r="AF150" s="147"/>
      <c r="AG150" s="147" t="s">
        <v>168</v>
      </c>
      <c r="AH150" s="147">
        <v>0</v>
      </c>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row>
    <row r="151" spans="1:60" outlineLevel="1" x14ac:dyDescent="0.2">
      <c r="A151" s="174">
        <v>70</v>
      </c>
      <c r="B151" s="175" t="s">
        <v>384</v>
      </c>
      <c r="C151" s="190" t="s">
        <v>385</v>
      </c>
      <c r="D151" s="176" t="s">
        <v>162</v>
      </c>
      <c r="E151" s="177">
        <v>73.16</v>
      </c>
      <c r="F151" s="178"/>
      <c r="G151" s="179">
        <f>ROUND(E151*F151,2)</f>
        <v>0</v>
      </c>
      <c r="H151" s="178"/>
      <c r="I151" s="179">
        <f>ROUND(E151*H151,2)</f>
        <v>0</v>
      </c>
      <c r="J151" s="178"/>
      <c r="K151" s="179">
        <f>ROUND(E151*J151,2)</f>
        <v>0</v>
      </c>
      <c r="L151" s="179">
        <v>21</v>
      </c>
      <c r="M151" s="179">
        <f>G151*(1+L151/100)</f>
        <v>0</v>
      </c>
      <c r="N151" s="177">
        <v>7.8100000000000001E-3</v>
      </c>
      <c r="O151" s="177">
        <f>ROUND(E151*N151,2)</f>
        <v>0.56999999999999995</v>
      </c>
      <c r="P151" s="177">
        <v>0</v>
      </c>
      <c r="Q151" s="177">
        <f>ROUND(E151*P151,2)</f>
        <v>0</v>
      </c>
      <c r="R151" s="179"/>
      <c r="S151" s="179" t="s">
        <v>163</v>
      </c>
      <c r="T151" s="180" t="s">
        <v>163</v>
      </c>
      <c r="U151" s="158">
        <v>0.79</v>
      </c>
      <c r="V151" s="158">
        <f>ROUND(E151*U151,2)</f>
        <v>57.8</v>
      </c>
      <c r="W151" s="158"/>
      <c r="X151" s="158" t="s">
        <v>164</v>
      </c>
      <c r="Y151" s="158" t="s">
        <v>165</v>
      </c>
      <c r="Z151" s="147"/>
      <c r="AA151" s="147"/>
      <c r="AB151" s="147"/>
      <c r="AC151" s="147"/>
      <c r="AD151" s="147"/>
      <c r="AE151" s="147"/>
      <c r="AF151" s="147"/>
      <c r="AG151" s="147" t="s">
        <v>166</v>
      </c>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row>
    <row r="152" spans="1:60" ht="22.5" outlineLevel="2" x14ac:dyDescent="0.2">
      <c r="A152" s="154"/>
      <c r="B152" s="155"/>
      <c r="C152" s="191" t="s">
        <v>386</v>
      </c>
      <c r="D152" s="160"/>
      <c r="E152" s="161">
        <v>24.03</v>
      </c>
      <c r="F152" s="158"/>
      <c r="G152" s="158"/>
      <c r="H152" s="158"/>
      <c r="I152" s="158"/>
      <c r="J152" s="158"/>
      <c r="K152" s="158"/>
      <c r="L152" s="158"/>
      <c r="M152" s="158"/>
      <c r="N152" s="157"/>
      <c r="O152" s="157"/>
      <c r="P152" s="157"/>
      <c r="Q152" s="157"/>
      <c r="R152" s="158"/>
      <c r="S152" s="158"/>
      <c r="T152" s="158"/>
      <c r="U152" s="158"/>
      <c r="V152" s="158"/>
      <c r="W152" s="158"/>
      <c r="X152" s="158"/>
      <c r="Y152" s="158"/>
      <c r="Z152" s="147"/>
      <c r="AA152" s="147"/>
      <c r="AB152" s="147"/>
      <c r="AC152" s="147"/>
      <c r="AD152" s="147"/>
      <c r="AE152" s="147"/>
      <c r="AF152" s="147"/>
      <c r="AG152" s="147" t="s">
        <v>168</v>
      </c>
      <c r="AH152" s="147">
        <v>0</v>
      </c>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row>
    <row r="153" spans="1:60" outlineLevel="3" x14ac:dyDescent="0.2">
      <c r="A153" s="154"/>
      <c r="B153" s="155"/>
      <c r="C153" s="191" t="s">
        <v>387</v>
      </c>
      <c r="D153" s="160"/>
      <c r="E153" s="161">
        <v>12.824999999999999</v>
      </c>
      <c r="F153" s="158"/>
      <c r="G153" s="158"/>
      <c r="H153" s="158"/>
      <c r="I153" s="158"/>
      <c r="J153" s="158"/>
      <c r="K153" s="158"/>
      <c r="L153" s="158"/>
      <c r="M153" s="158"/>
      <c r="N153" s="157"/>
      <c r="O153" s="157"/>
      <c r="P153" s="157"/>
      <c r="Q153" s="157"/>
      <c r="R153" s="158"/>
      <c r="S153" s="158"/>
      <c r="T153" s="158"/>
      <c r="U153" s="158"/>
      <c r="V153" s="158"/>
      <c r="W153" s="158"/>
      <c r="X153" s="158"/>
      <c r="Y153" s="158"/>
      <c r="Z153" s="147"/>
      <c r="AA153" s="147"/>
      <c r="AB153" s="147"/>
      <c r="AC153" s="147"/>
      <c r="AD153" s="147"/>
      <c r="AE153" s="147"/>
      <c r="AF153" s="147"/>
      <c r="AG153" s="147" t="s">
        <v>168</v>
      </c>
      <c r="AH153" s="147">
        <v>0</v>
      </c>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row>
    <row r="154" spans="1:60" outlineLevel="3" x14ac:dyDescent="0.2">
      <c r="A154" s="154"/>
      <c r="B154" s="155"/>
      <c r="C154" s="191" t="s">
        <v>388</v>
      </c>
      <c r="D154" s="160"/>
      <c r="E154" s="161">
        <v>23.48</v>
      </c>
      <c r="F154" s="158"/>
      <c r="G154" s="158"/>
      <c r="H154" s="158"/>
      <c r="I154" s="158"/>
      <c r="J154" s="158"/>
      <c r="K154" s="158"/>
      <c r="L154" s="158"/>
      <c r="M154" s="158"/>
      <c r="N154" s="157"/>
      <c r="O154" s="157"/>
      <c r="P154" s="157"/>
      <c r="Q154" s="157"/>
      <c r="R154" s="158"/>
      <c r="S154" s="158"/>
      <c r="T154" s="158"/>
      <c r="U154" s="158"/>
      <c r="V154" s="158"/>
      <c r="W154" s="158"/>
      <c r="X154" s="158"/>
      <c r="Y154" s="158"/>
      <c r="Z154" s="147"/>
      <c r="AA154" s="147"/>
      <c r="AB154" s="147"/>
      <c r="AC154" s="147"/>
      <c r="AD154" s="147"/>
      <c r="AE154" s="147"/>
      <c r="AF154" s="147"/>
      <c r="AG154" s="147" t="s">
        <v>168</v>
      </c>
      <c r="AH154" s="147">
        <v>0</v>
      </c>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row>
    <row r="155" spans="1:60" outlineLevel="3" x14ac:dyDescent="0.2">
      <c r="A155" s="154"/>
      <c r="B155" s="155"/>
      <c r="C155" s="191" t="s">
        <v>387</v>
      </c>
      <c r="D155" s="160"/>
      <c r="E155" s="161">
        <v>12.824999999999999</v>
      </c>
      <c r="F155" s="158"/>
      <c r="G155" s="158"/>
      <c r="H155" s="158"/>
      <c r="I155" s="158"/>
      <c r="J155" s="158"/>
      <c r="K155" s="158"/>
      <c r="L155" s="158"/>
      <c r="M155" s="158"/>
      <c r="N155" s="157"/>
      <c r="O155" s="157"/>
      <c r="P155" s="157"/>
      <c r="Q155" s="157"/>
      <c r="R155" s="158"/>
      <c r="S155" s="158"/>
      <c r="T155" s="158"/>
      <c r="U155" s="158"/>
      <c r="V155" s="158"/>
      <c r="W155" s="158"/>
      <c r="X155" s="158"/>
      <c r="Y155" s="158"/>
      <c r="Z155" s="147"/>
      <c r="AA155" s="147"/>
      <c r="AB155" s="147"/>
      <c r="AC155" s="147"/>
      <c r="AD155" s="147"/>
      <c r="AE155" s="147"/>
      <c r="AF155" s="147"/>
      <c r="AG155" s="147" t="s">
        <v>168</v>
      </c>
      <c r="AH155" s="147">
        <v>0</v>
      </c>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row>
    <row r="156" spans="1:60" outlineLevel="1" x14ac:dyDescent="0.2">
      <c r="A156" s="181">
        <v>71</v>
      </c>
      <c r="B156" s="182" t="s">
        <v>389</v>
      </c>
      <c r="C156" s="192" t="s">
        <v>390</v>
      </c>
      <c r="D156" s="183" t="s">
        <v>162</v>
      </c>
      <c r="E156" s="184">
        <v>73.16</v>
      </c>
      <c r="F156" s="185"/>
      <c r="G156" s="186">
        <f>ROUND(E156*F156,2)</f>
        <v>0</v>
      </c>
      <c r="H156" s="185"/>
      <c r="I156" s="186">
        <f>ROUND(E156*H156,2)</f>
        <v>0</v>
      </c>
      <c r="J156" s="185"/>
      <c r="K156" s="186">
        <f>ROUND(E156*J156,2)</f>
        <v>0</v>
      </c>
      <c r="L156" s="186">
        <v>21</v>
      </c>
      <c r="M156" s="186">
        <f>G156*(1+L156/100)</f>
        <v>0</v>
      </c>
      <c r="N156" s="184">
        <v>0</v>
      </c>
      <c r="O156" s="184">
        <f>ROUND(E156*N156,2)</f>
        <v>0</v>
      </c>
      <c r="P156" s="184">
        <v>0</v>
      </c>
      <c r="Q156" s="184">
        <f>ROUND(E156*P156,2)</f>
        <v>0</v>
      </c>
      <c r="R156" s="186"/>
      <c r="S156" s="186" t="s">
        <v>163</v>
      </c>
      <c r="T156" s="187" t="s">
        <v>163</v>
      </c>
      <c r="U156" s="158">
        <v>0.24</v>
      </c>
      <c r="V156" s="158">
        <f>ROUND(E156*U156,2)</f>
        <v>17.559999999999999</v>
      </c>
      <c r="W156" s="158"/>
      <c r="X156" s="158" t="s">
        <v>164</v>
      </c>
      <c r="Y156" s="158" t="s">
        <v>165</v>
      </c>
      <c r="Z156" s="147"/>
      <c r="AA156" s="147"/>
      <c r="AB156" s="147"/>
      <c r="AC156" s="147"/>
      <c r="AD156" s="147"/>
      <c r="AE156" s="147"/>
      <c r="AF156" s="147"/>
      <c r="AG156" s="147" t="s">
        <v>166</v>
      </c>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row>
    <row r="157" spans="1:60" ht="22.5" outlineLevel="1" x14ac:dyDescent="0.2">
      <c r="A157" s="174">
        <v>72</v>
      </c>
      <c r="B157" s="175" t="s">
        <v>391</v>
      </c>
      <c r="C157" s="190" t="s">
        <v>392</v>
      </c>
      <c r="D157" s="176" t="s">
        <v>224</v>
      </c>
      <c r="E157" s="177">
        <v>1.0248600000000001</v>
      </c>
      <c r="F157" s="178"/>
      <c r="G157" s="179">
        <f>ROUND(E157*F157,2)</f>
        <v>0</v>
      </c>
      <c r="H157" s="178"/>
      <c r="I157" s="179">
        <f>ROUND(E157*H157,2)</f>
        <v>0</v>
      </c>
      <c r="J157" s="178"/>
      <c r="K157" s="179">
        <f>ROUND(E157*J157,2)</f>
        <v>0</v>
      </c>
      <c r="L157" s="179">
        <v>21</v>
      </c>
      <c r="M157" s="179">
        <f>G157*(1+L157/100)</f>
        <v>0</v>
      </c>
      <c r="N157" s="177">
        <v>1.02101</v>
      </c>
      <c r="O157" s="177">
        <f>ROUND(E157*N157,2)</f>
        <v>1.05</v>
      </c>
      <c r="P157" s="177">
        <v>0</v>
      </c>
      <c r="Q157" s="177">
        <f>ROUND(E157*P157,2)</f>
        <v>0</v>
      </c>
      <c r="R157" s="179"/>
      <c r="S157" s="179" t="s">
        <v>163</v>
      </c>
      <c r="T157" s="180" t="s">
        <v>163</v>
      </c>
      <c r="U157" s="158">
        <v>27.672999999999998</v>
      </c>
      <c r="V157" s="158">
        <f>ROUND(E157*U157,2)</f>
        <v>28.36</v>
      </c>
      <c r="W157" s="158"/>
      <c r="X157" s="158" t="s">
        <v>164</v>
      </c>
      <c r="Y157" s="158" t="s">
        <v>165</v>
      </c>
      <c r="Z157" s="147"/>
      <c r="AA157" s="147"/>
      <c r="AB157" s="147"/>
      <c r="AC157" s="147"/>
      <c r="AD157" s="147"/>
      <c r="AE157" s="147"/>
      <c r="AF157" s="147"/>
      <c r="AG157" s="147" t="s">
        <v>166</v>
      </c>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row>
    <row r="158" spans="1:60" outlineLevel="2" x14ac:dyDescent="0.2">
      <c r="A158" s="154"/>
      <c r="B158" s="155"/>
      <c r="C158" s="191" t="s">
        <v>393</v>
      </c>
      <c r="D158" s="160"/>
      <c r="E158" s="161">
        <v>1.0248600000000001</v>
      </c>
      <c r="F158" s="158"/>
      <c r="G158" s="158"/>
      <c r="H158" s="158"/>
      <c r="I158" s="158"/>
      <c r="J158" s="158"/>
      <c r="K158" s="158"/>
      <c r="L158" s="158"/>
      <c r="M158" s="158"/>
      <c r="N158" s="157"/>
      <c r="O158" s="157"/>
      <c r="P158" s="157"/>
      <c r="Q158" s="157"/>
      <c r="R158" s="158"/>
      <c r="S158" s="158"/>
      <c r="T158" s="158"/>
      <c r="U158" s="158"/>
      <c r="V158" s="158"/>
      <c r="W158" s="158"/>
      <c r="X158" s="158"/>
      <c r="Y158" s="158"/>
      <c r="Z158" s="147"/>
      <c r="AA158" s="147"/>
      <c r="AB158" s="147"/>
      <c r="AC158" s="147"/>
      <c r="AD158" s="147"/>
      <c r="AE158" s="147"/>
      <c r="AF158" s="147"/>
      <c r="AG158" s="147" t="s">
        <v>168</v>
      </c>
      <c r="AH158" s="147">
        <v>0</v>
      </c>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row>
    <row r="159" spans="1:60" ht="45" outlineLevel="1" x14ac:dyDescent="0.2">
      <c r="A159" s="174">
        <v>73</v>
      </c>
      <c r="B159" s="175" t="s">
        <v>394</v>
      </c>
      <c r="C159" s="190" t="s">
        <v>395</v>
      </c>
      <c r="D159" s="176" t="s">
        <v>288</v>
      </c>
      <c r="E159" s="177">
        <v>8.1999999999999993</v>
      </c>
      <c r="F159" s="178"/>
      <c r="G159" s="179">
        <f>ROUND(E159*F159,2)</f>
        <v>0</v>
      </c>
      <c r="H159" s="178"/>
      <c r="I159" s="179">
        <f>ROUND(E159*H159,2)</f>
        <v>0</v>
      </c>
      <c r="J159" s="178"/>
      <c r="K159" s="179">
        <f>ROUND(E159*J159,2)</f>
        <v>0</v>
      </c>
      <c r="L159" s="179">
        <v>21</v>
      </c>
      <c r="M159" s="179">
        <f>G159*(1+L159/100)</f>
        <v>0</v>
      </c>
      <c r="N159" s="177">
        <v>1.9109999999999999E-2</v>
      </c>
      <c r="O159" s="177">
        <f>ROUND(E159*N159,2)</f>
        <v>0.16</v>
      </c>
      <c r="P159" s="177">
        <v>0</v>
      </c>
      <c r="Q159" s="177">
        <f>ROUND(E159*P159,2)</f>
        <v>0</v>
      </c>
      <c r="R159" s="179"/>
      <c r="S159" s="179" t="s">
        <v>163</v>
      </c>
      <c r="T159" s="180" t="s">
        <v>163</v>
      </c>
      <c r="U159" s="158">
        <v>2.1379999999999999</v>
      </c>
      <c r="V159" s="158">
        <f>ROUND(E159*U159,2)</f>
        <v>17.53</v>
      </c>
      <c r="W159" s="158"/>
      <c r="X159" s="158" t="s">
        <v>164</v>
      </c>
      <c r="Y159" s="158" t="s">
        <v>165</v>
      </c>
      <c r="Z159" s="147"/>
      <c r="AA159" s="147"/>
      <c r="AB159" s="147"/>
      <c r="AC159" s="147"/>
      <c r="AD159" s="147"/>
      <c r="AE159" s="147"/>
      <c r="AF159" s="147"/>
      <c r="AG159" s="147" t="s">
        <v>166</v>
      </c>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row>
    <row r="160" spans="1:60" outlineLevel="2" x14ac:dyDescent="0.2">
      <c r="A160" s="154"/>
      <c r="B160" s="155"/>
      <c r="C160" s="191" t="s">
        <v>396</v>
      </c>
      <c r="D160" s="160"/>
      <c r="E160" s="161">
        <v>8.1999999999999993</v>
      </c>
      <c r="F160" s="158"/>
      <c r="G160" s="158"/>
      <c r="H160" s="158"/>
      <c r="I160" s="158"/>
      <c r="J160" s="158"/>
      <c r="K160" s="158"/>
      <c r="L160" s="158"/>
      <c r="M160" s="158"/>
      <c r="N160" s="157"/>
      <c r="O160" s="157"/>
      <c r="P160" s="157"/>
      <c r="Q160" s="157"/>
      <c r="R160" s="158"/>
      <c r="S160" s="158"/>
      <c r="T160" s="158"/>
      <c r="U160" s="158"/>
      <c r="V160" s="158"/>
      <c r="W160" s="158"/>
      <c r="X160" s="158"/>
      <c r="Y160" s="158"/>
      <c r="Z160" s="147"/>
      <c r="AA160" s="147"/>
      <c r="AB160" s="147"/>
      <c r="AC160" s="147"/>
      <c r="AD160" s="147"/>
      <c r="AE160" s="147"/>
      <c r="AF160" s="147"/>
      <c r="AG160" s="147" t="s">
        <v>168</v>
      </c>
      <c r="AH160" s="147">
        <v>0</v>
      </c>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row>
    <row r="161" spans="1:60" outlineLevel="1" x14ac:dyDescent="0.2">
      <c r="A161" s="174">
        <v>74</v>
      </c>
      <c r="B161" s="175" t="s">
        <v>397</v>
      </c>
      <c r="C161" s="190" t="s">
        <v>398</v>
      </c>
      <c r="D161" s="176" t="s">
        <v>162</v>
      </c>
      <c r="E161" s="177">
        <v>560</v>
      </c>
      <c r="F161" s="178"/>
      <c r="G161" s="179">
        <f>ROUND(E161*F161,2)</f>
        <v>0</v>
      </c>
      <c r="H161" s="178"/>
      <c r="I161" s="179">
        <f>ROUND(E161*H161,2)</f>
        <v>0</v>
      </c>
      <c r="J161" s="178"/>
      <c r="K161" s="179">
        <f>ROUND(E161*J161,2)</f>
        <v>0</v>
      </c>
      <c r="L161" s="179">
        <v>21</v>
      </c>
      <c r="M161" s="179">
        <f>G161*(1+L161/100)</f>
        <v>0</v>
      </c>
      <c r="N161" s="177">
        <v>0.42835000000000001</v>
      </c>
      <c r="O161" s="177">
        <f>ROUND(E161*N161,2)</f>
        <v>239.88</v>
      </c>
      <c r="P161" s="177">
        <v>0</v>
      </c>
      <c r="Q161" s="177">
        <f>ROUND(E161*P161,2)</f>
        <v>0</v>
      </c>
      <c r="R161" s="179"/>
      <c r="S161" s="179" t="s">
        <v>163</v>
      </c>
      <c r="T161" s="180" t="s">
        <v>163</v>
      </c>
      <c r="U161" s="158">
        <v>0.44467000000000001</v>
      </c>
      <c r="V161" s="158">
        <f>ROUND(E161*U161,2)</f>
        <v>249.02</v>
      </c>
      <c r="W161" s="158"/>
      <c r="X161" s="158" t="s">
        <v>399</v>
      </c>
      <c r="Y161" s="158" t="s">
        <v>165</v>
      </c>
      <c r="Z161" s="147"/>
      <c r="AA161" s="147"/>
      <c r="AB161" s="147"/>
      <c r="AC161" s="147"/>
      <c r="AD161" s="147"/>
      <c r="AE161" s="147"/>
      <c r="AF161" s="147"/>
      <c r="AG161" s="147" t="s">
        <v>400</v>
      </c>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row>
    <row r="162" spans="1:60" outlineLevel="2" x14ac:dyDescent="0.2">
      <c r="A162" s="154"/>
      <c r="B162" s="155"/>
      <c r="C162" s="191" t="s">
        <v>401</v>
      </c>
      <c r="D162" s="160"/>
      <c r="E162" s="161">
        <v>280</v>
      </c>
      <c r="F162" s="158"/>
      <c r="G162" s="158"/>
      <c r="H162" s="158"/>
      <c r="I162" s="158"/>
      <c r="J162" s="158"/>
      <c r="K162" s="158"/>
      <c r="L162" s="158"/>
      <c r="M162" s="158"/>
      <c r="N162" s="157"/>
      <c r="O162" s="157"/>
      <c r="P162" s="157"/>
      <c r="Q162" s="157"/>
      <c r="R162" s="158"/>
      <c r="S162" s="158"/>
      <c r="T162" s="158"/>
      <c r="U162" s="158"/>
      <c r="V162" s="158"/>
      <c r="W162" s="158"/>
      <c r="X162" s="158"/>
      <c r="Y162" s="158"/>
      <c r="Z162" s="147"/>
      <c r="AA162" s="147"/>
      <c r="AB162" s="147"/>
      <c r="AC162" s="147"/>
      <c r="AD162" s="147"/>
      <c r="AE162" s="147"/>
      <c r="AF162" s="147"/>
      <c r="AG162" s="147" t="s">
        <v>168</v>
      </c>
      <c r="AH162" s="147">
        <v>0</v>
      </c>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row>
    <row r="163" spans="1:60" outlineLevel="3" x14ac:dyDescent="0.2">
      <c r="A163" s="154"/>
      <c r="B163" s="155"/>
      <c r="C163" s="191" t="s">
        <v>402</v>
      </c>
      <c r="D163" s="160"/>
      <c r="E163" s="161">
        <v>280</v>
      </c>
      <c r="F163" s="158"/>
      <c r="G163" s="158"/>
      <c r="H163" s="158"/>
      <c r="I163" s="158"/>
      <c r="J163" s="158"/>
      <c r="K163" s="158"/>
      <c r="L163" s="158"/>
      <c r="M163" s="158"/>
      <c r="N163" s="157"/>
      <c r="O163" s="157"/>
      <c r="P163" s="157"/>
      <c r="Q163" s="157"/>
      <c r="R163" s="158"/>
      <c r="S163" s="158"/>
      <c r="T163" s="158"/>
      <c r="U163" s="158"/>
      <c r="V163" s="158"/>
      <c r="W163" s="158"/>
      <c r="X163" s="158"/>
      <c r="Y163" s="158"/>
      <c r="Z163" s="147"/>
      <c r="AA163" s="147"/>
      <c r="AB163" s="147"/>
      <c r="AC163" s="147"/>
      <c r="AD163" s="147"/>
      <c r="AE163" s="147"/>
      <c r="AF163" s="147"/>
      <c r="AG163" s="147" t="s">
        <v>168</v>
      </c>
      <c r="AH163" s="147">
        <v>0</v>
      </c>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row>
    <row r="164" spans="1:60" x14ac:dyDescent="0.2">
      <c r="A164" s="167" t="s">
        <v>158</v>
      </c>
      <c r="B164" s="168" t="s">
        <v>70</v>
      </c>
      <c r="C164" s="189" t="s">
        <v>71</v>
      </c>
      <c r="D164" s="169"/>
      <c r="E164" s="170"/>
      <c r="F164" s="171"/>
      <c r="G164" s="171">
        <f>SUMIF(AG165:AG239,"&lt;&gt;NOR",G165:G239)</f>
        <v>0</v>
      </c>
      <c r="H164" s="171"/>
      <c r="I164" s="171">
        <f>SUM(I165:I239)</f>
        <v>0</v>
      </c>
      <c r="J164" s="171"/>
      <c r="K164" s="171">
        <f>SUM(K165:K239)</f>
        <v>0</v>
      </c>
      <c r="L164" s="171"/>
      <c r="M164" s="171">
        <f>SUM(M165:M239)</f>
        <v>0</v>
      </c>
      <c r="N164" s="170"/>
      <c r="O164" s="170">
        <f>SUM(O165:O239)</f>
        <v>1431.9900000000002</v>
      </c>
      <c r="P164" s="170"/>
      <c r="Q164" s="170">
        <f>SUM(Q165:Q239)</f>
        <v>762.97</v>
      </c>
      <c r="R164" s="171"/>
      <c r="S164" s="171"/>
      <c r="T164" s="172"/>
      <c r="U164" s="166"/>
      <c r="V164" s="166">
        <f>SUM(V165:V239)</f>
        <v>804.88</v>
      </c>
      <c r="W164" s="166"/>
      <c r="X164" s="166"/>
      <c r="Y164" s="166"/>
      <c r="AG164" t="s">
        <v>159</v>
      </c>
    </row>
    <row r="165" spans="1:60" outlineLevel="1" x14ac:dyDescent="0.2">
      <c r="A165" s="174">
        <v>75</v>
      </c>
      <c r="B165" s="175" t="s">
        <v>403</v>
      </c>
      <c r="C165" s="190" t="s">
        <v>404</v>
      </c>
      <c r="D165" s="176" t="s">
        <v>162</v>
      </c>
      <c r="E165" s="177">
        <v>386.5</v>
      </c>
      <c r="F165" s="178"/>
      <c r="G165" s="179">
        <f>ROUND(E165*F165,2)</f>
        <v>0</v>
      </c>
      <c r="H165" s="178"/>
      <c r="I165" s="179">
        <f>ROUND(E165*H165,2)</f>
        <v>0</v>
      </c>
      <c r="J165" s="178"/>
      <c r="K165" s="179">
        <f>ROUND(E165*J165,2)</f>
        <v>0</v>
      </c>
      <c r="L165" s="179">
        <v>21</v>
      </c>
      <c r="M165" s="179">
        <f>G165*(1+L165/100)</f>
        <v>0</v>
      </c>
      <c r="N165" s="177">
        <v>0</v>
      </c>
      <c r="O165" s="177">
        <f>ROUND(E165*N165,2)</f>
        <v>0</v>
      </c>
      <c r="P165" s="177">
        <v>0.22500000000000001</v>
      </c>
      <c r="Q165" s="177">
        <f>ROUND(E165*P165,2)</f>
        <v>86.96</v>
      </c>
      <c r="R165" s="179"/>
      <c r="S165" s="179" t="s">
        <v>163</v>
      </c>
      <c r="T165" s="180" t="s">
        <v>163</v>
      </c>
      <c r="U165" s="158">
        <v>0.14199999999999999</v>
      </c>
      <c r="V165" s="158">
        <f>ROUND(E165*U165,2)</f>
        <v>54.88</v>
      </c>
      <c r="W165" s="158"/>
      <c r="X165" s="158" t="s">
        <v>164</v>
      </c>
      <c r="Y165" s="158" t="s">
        <v>165</v>
      </c>
      <c r="Z165" s="147"/>
      <c r="AA165" s="147"/>
      <c r="AB165" s="147"/>
      <c r="AC165" s="147"/>
      <c r="AD165" s="147"/>
      <c r="AE165" s="147"/>
      <c r="AF165" s="147"/>
      <c r="AG165" s="147" t="s">
        <v>166</v>
      </c>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row>
    <row r="166" spans="1:60" outlineLevel="2" x14ac:dyDescent="0.2">
      <c r="A166" s="154"/>
      <c r="B166" s="155"/>
      <c r="C166" s="191" t="s">
        <v>405</v>
      </c>
      <c r="D166" s="160"/>
      <c r="E166" s="161">
        <v>328</v>
      </c>
      <c r="F166" s="158"/>
      <c r="G166" s="158"/>
      <c r="H166" s="158"/>
      <c r="I166" s="158"/>
      <c r="J166" s="158"/>
      <c r="K166" s="158"/>
      <c r="L166" s="158"/>
      <c r="M166" s="158"/>
      <c r="N166" s="157"/>
      <c r="O166" s="157"/>
      <c r="P166" s="157"/>
      <c r="Q166" s="157"/>
      <c r="R166" s="158"/>
      <c r="S166" s="158"/>
      <c r="T166" s="158"/>
      <c r="U166" s="158"/>
      <c r="V166" s="158"/>
      <c r="W166" s="158"/>
      <c r="X166" s="158"/>
      <c r="Y166" s="158"/>
      <c r="Z166" s="147"/>
      <c r="AA166" s="147"/>
      <c r="AB166" s="147"/>
      <c r="AC166" s="147"/>
      <c r="AD166" s="147"/>
      <c r="AE166" s="147"/>
      <c r="AF166" s="147"/>
      <c r="AG166" s="147" t="s">
        <v>168</v>
      </c>
      <c r="AH166" s="147">
        <v>0</v>
      </c>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row>
    <row r="167" spans="1:60" ht="22.5" outlineLevel="3" x14ac:dyDescent="0.2">
      <c r="A167" s="154"/>
      <c r="B167" s="155"/>
      <c r="C167" s="191" t="s">
        <v>406</v>
      </c>
      <c r="D167" s="160"/>
      <c r="E167" s="161">
        <v>58.5</v>
      </c>
      <c r="F167" s="158"/>
      <c r="G167" s="158"/>
      <c r="H167" s="158"/>
      <c r="I167" s="158"/>
      <c r="J167" s="158"/>
      <c r="K167" s="158"/>
      <c r="L167" s="158"/>
      <c r="M167" s="158"/>
      <c r="N167" s="157"/>
      <c r="O167" s="157"/>
      <c r="P167" s="157"/>
      <c r="Q167" s="157"/>
      <c r="R167" s="158"/>
      <c r="S167" s="158"/>
      <c r="T167" s="158"/>
      <c r="U167" s="158"/>
      <c r="V167" s="158"/>
      <c r="W167" s="158"/>
      <c r="X167" s="158"/>
      <c r="Y167" s="158"/>
      <c r="Z167" s="147"/>
      <c r="AA167" s="147"/>
      <c r="AB167" s="147"/>
      <c r="AC167" s="147"/>
      <c r="AD167" s="147"/>
      <c r="AE167" s="147"/>
      <c r="AF167" s="147"/>
      <c r="AG167" s="147" t="s">
        <v>168</v>
      </c>
      <c r="AH167" s="147">
        <v>0</v>
      </c>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row>
    <row r="168" spans="1:60" outlineLevel="1" x14ac:dyDescent="0.2">
      <c r="A168" s="174">
        <v>76</v>
      </c>
      <c r="B168" s="175" t="s">
        <v>407</v>
      </c>
      <c r="C168" s="190" t="s">
        <v>408</v>
      </c>
      <c r="D168" s="176" t="s">
        <v>162</v>
      </c>
      <c r="E168" s="177">
        <v>58.5</v>
      </c>
      <c r="F168" s="178"/>
      <c r="G168" s="179">
        <f>ROUND(E168*F168,2)</f>
        <v>0</v>
      </c>
      <c r="H168" s="178"/>
      <c r="I168" s="179">
        <f>ROUND(E168*H168,2)</f>
        <v>0</v>
      </c>
      <c r="J168" s="178"/>
      <c r="K168" s="179">
        <f>ROUND(E168*J168,2)</f>
        <v>0</v>
      </c>
      <c r="L168" s="179">
        <v>21</v>
      </c>
      <c r="M168" s="179">
        <f>G168*(1+L168/100)</f>
        <v>0</v>
      </c>
      <c r="N168" s="177">
        <v>0</v>
      </c>
      <c r="O168" s="177">
        <f>ROUND(E168*N168,2)</f>
        <v>0</v>
      </c>
      <c r="P168" s="177">
        <v>0.44</v>
      </c>
      <c r="Q168" s="177">
        <f>ROUND(E168*P168,2)</f>
        <v>25.74</v>
      </c>
      <c r="R168" s="179"/>
      <c r="S168" s="179" t="s">
        <v>163</v>
      </c>
      <c r="T168" s="180" t="s">
        <v>163</v>
      </c>
      <c r="U168" s="158">
        <v>0.63200000000000001</v>
      </c>
      <c r="V168" s="158">
        <f>ROUND(E168*U168,2)</f>
        <v>36.97</v>
      </c>
      <c r="W168" s="158"/>
      <c r="X168" s="158" t="s">
        <v>164</v>
      </c>
      <c r="Y168" s="158" t="s">
        <v>165</v>
      </c>
      <c r="Z168" s="147"/>
      <c r="AA168" s="147"/>
      <c r="AB168" s="147"/>
      <c r="AC168" s="147"/>
      <c r="AD168" s="147"/>
      <c r="AE168" s="147"/>
      <c r="AF168" s="147"/>
      <c r="AG168" s="147" t="s">
        <v>166</v>
      </c>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row>
    <row r="169" spans="1:60" ht="22.5" outlineLevel="2" x14ac:dyDescent="0.2">
      <c r="A169" s="154"/>
      <c r="B169" s="155"/>
      <c r="C169" s="191" t="s">
        <v>406</v>
      </c>
      <c r="D169" s="160"/>
      <c r="E169" s="161">
        <v>58.5</v>
      </c>
      <c r="F169" s="158"/>
      <c r="G169" s="158"/>
      <c r="H169" s="158"/>
      <c r="I169" s="158"/>
      <c r="J169" s="158"/>
      <c r="K169" s="158"/>
      <c r="L169" s="158"/>
      <c r="M169" s="158"/>
      <c r="N169" s="157"/>
      <c r="O169" s="157"/>
      <c r="P169" s="157"/>
      <c r="Q169" s="157"/>
      <c r="R169" s="158"/>
      <c r="S169" s="158"/>
      <c r="T169" s="158"/>
      <c r="U169" s="158"/>
      <c r="V169" s="158"/>
      <c r="W169" s="158"/>
      <c r="X169" s="158"/>
      <c r="Y169" s="158"/>
      <c r="Z169" s="147"/>
      <c r="AA169" s="147"/>
      <c r="AB169" s="147"/>
      <c r="AC169" s="147"/>
      <c r="AD169" s="147"/>
      <c r="AE169" s="147"/>
      <c r="AF169" s="147"/>
      <c r="AG169" s="147" t="s">
        <v>168</v>
      </c>
      <c r="AH169" s="147">
        <v>0</v>
      </c>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row>
    <row r="170" spans="1:60" outlineLevel="1" x14ac:dyDescent="0.2">
      <c r="A170" s="174">
        <v>77</v>
      </c>
      <c r="B170" s="175" t="s">
        <v>409</v>
      </c>
      <c r="C170" s="190" t="s">
        <v>410</v>
      </c>
      <c r="D170" s="176" t="s">
        <v>162</v>
      </c>
      <c r="E170" s="177">
        <v>940</v>
      </c>
      <c r="F170" s="178"/>
      <c r="G170" s="179">
        <f>ROUND(E170*F170,2)</f>
        <v>0</v>
      </c>
      <c r="H170" s="178"/>
      <c r="I170" s="179">
        <f>ROUND(E170*H170,2)</f>
        <v>0</v>
      </c>
      <c r="J170" s="178"/>
      <c r="K170" s="179">
        <f>ROUND(E170*J170,2)</f>
        <v>0</v>
      </c>
      <c r="L170" s="179">
        <v>21</v>
      </c>
      <c r="M170" s="179">
        <f>G170*(1+L170/100)</f>
        <v>0</v>
      </c>
      <c r="N170" s="177">
        <v>0</v>
      </c>
      <c r="O170" s="177">
        <f>ROUND(E170*N170,2)</f>
        <v>0</v>
      </c>
      <c r="P170" s="177">
        <v>0.44</v>
      </c>
      <c r="Q170" s="177">
        <f>ROUND(E170*P170,2)</f>
        <v>413.6</v>
      </c>
      <c r="R170" s="179"/>
      <c r="S170" s="179" t="s">
        <v>163</v>
      </c>
      <c r="T170" s="180" t="s">
        <v>163</v>
      </c>
      <c r="U170" s="158">
        <v>7.2999999999999995E-2</v>
      </c>
      <c r="V170" s="158">
        <f>ROUND(E170*U170,2)</f>
        <v>68.62</v>
      </c>
      <c r="W170" s="158"/>
      <c r="X170" s="158" t="s">
        <v>164</v>
      </c>
      <c r="Y170" s="158" t="s">
        <v>165</v>
      </c>
      <c r="Z170" s="147"/>
      <c r="AA170" s="147"/>
      <c r="AB170" s="147"/>
      <c r="AC170" s="147"/>
      <c r="AD170" s="147"/>
      <c r="AE170" s="147"/>
      <c r="AF170" s="147"/>
      <c r="AG170" s="147" t="s">
        <v>166</v>
      </c>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row>
    <row r="171" spans="1:60" outlineLevel="2" x14ac:dyDescent="0.2">
      <c r="A171" s="154"/>
      <c r="B171" s="155"/>
      <c r="C171" s="191" t="s">
        <v>411</v>
      </c>
      <c r="D171" s="160"/>
      <c r="E171" s="161"/>
      <c r="F171" s="158"/>
      <c r="G171" s="158"/>
      <c r="H171" s="158"/>
      <c r="I171" s="158"/>
      <c r="J171" s="158"/>
      <c r="K171" s="158"/>
      <c r="L171" s="158"/>
      <c r="M171" s="158"/>
      <c r="N171" s="157"/>
      <c r="O171" s="157"/>
      <c r="P171" s="157"/>
      <c r="Q171" s="157"/>
      <c r="R171" s="158"/>
      <c r="S171" s="158"/>
      <c r="T171" s="158"/>
      <c r="U171" s="158"/>
      <c r="V171" s="158"/>
      <c r="W171" s="158"/>
      <c r="X171" s="158"/>
      <c r="Y171" s="158"/>
      <c r="Z171" s="147"/>
      <c r="AA171" s="147"/>
      <c r="AB171" s="147"/>
      <c r="AC171" s="147"/>
      <c r="AD171" s="147"/>
      <c r="AE171" s="147"/>
      <c r="AF171" s="147"/>
      <c r="AG171" s="147" t="s">
        <v>168</v>
      </c>
      <c r="AH171" s="147">
        <v>0</v>
      </c>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row>
    <row r="172" spans="1:60" outlineLevel="3" x14ac:dyDescent="0.2">
      <c r="A172" s="154"/>
      <c r="B172" s="155"/>
      <c r="C172" s="191" t="s">
        <v>412</v>
      </c>
      <c r="D172" s="160"/>
      <c r="E172" s="161">
        <v>612</v>
      </c>
      <c r="F172" s="158"/>
      <c r="G172" s="158"/>
      <c r="H172" s="158"/>
      <c r="I172" s="158"/>
      <c r="J172" s="158"/>
      <c r="K172" s="158"/>
      <c r="L172" s="158"/>
      <c r="M172" s="158"/>
      <c r="N172" s="157"/>
      <c r="O172" s="157"/>
      <c r="P172" s="157"/>
      <c r="Q172" s="157"/>
      <c r="R172" s="158"/>
      <c r="S172" s="158"/>
      <c r="T172" s="158"/>
      <c r="U172" s="158"/>
      <c r="V172" s="158"/>
      <c r="W172" s="158"/>
      <c r="X172" s="158"/>
      <c r="Y172" s="158"/>
      <c r="Z172" s="147"/>
      <c r="AA172" s="147"/>
      <c r="AB172" s="147"/>
      <c r="AC172" s="147"/>
      <c r="AD172" s="147"/>
      <c r="AE172" s="147"/>
      <c r="AF172" s="147"/>
      <c r="AG172" s="147" t="s">
        <v>168</v>
      </c>
      <c r="AH172" s="147">
        <v>0</v>
      </c>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row>
    <row r="173" spans="1:60" outlineLevel="3" x14ac:dyDescent="0.2">
      <c r="A173" s="154"/>
      <c r="B173" s="155"/>
      <c r="C173" s="191" t="s">
        <v>413</v>
      </c>
      <c r="D173" s="160"/>
      <c r="E173" s="161">
        <v>328</v>
      </c>
      <c r="F173" s="158"/>
      <c r="G173" s="158"/>
      <c r="H173" s="158"/>
      <c r="I173" s="158"/>
      <c r="J173" s="158"/>
      <c r="K173" s="158"/>
      <c r="L173" s="158"/>
      <c r="M173" s="158"/>
      <c r="N173" s="157"/>
      <c r="O173" s="157"/>
      <c r="P173" s="157"/>
      <c r="Q173" s="157"/>
      <c r="R173" s="158"/>
      <c r="S173" s="158"/>
      <c r="T173" s="158"/>
      <c r="U173" s="158"/>
      <c r="V173" s="158"/>
      <c r="W173" s="158"/>
      <c r="X173" s="158"/>
      <c r="Y173" s="158"/>
      <c r="Z173" s="147"/>
      <c r="AA173" s="147"/>
      <c r="AB173" s="147"/>
      <c r="AC173" s="147"/>
      <c r="AD173" s="147"/>
      <c r="AE173" s="147"/>
      <c r="AF173" s="147"/>
      <c r="AG173" s="147" t="s">
        <v>168</v>
      </c>
      <c r="AH173" s="147">
        <v>0</v>
      </c>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row>
    <row r="174" spans="1:60" outlineLevel="1" x14ac:dyDescent="0.2">
      <c r="A174" s="174">
        <v>78</v>
      </c>
      <c r="B174" s="175" t="s">
        <v>414</v>
      </c>
      <c r="C174" s="190" t="s">
        <v>415</v>
      </c>
      <c r="D174" s="176" t="s">
        <v>162</v>
      </c>
      <c r="E174" s="177">
        <v>612</v>
      </c>
      <c r="F174" s="178"/>
      <c r="G174" s="179">
        <f>ROUND(E174*F174,2)</f>
        <v>0</v>
      </c>
      <c r="H174" s="178"/>
      <c r="I174" s="179">
        <f>ROUND(E174*H174,2)</f>
        <v>0</v>
      </c>
      <c r="J174" s="178"/>
      <c r="K174" s="179">
        <f>ROUND(E174*J174,2)</f>
        <v>0</v>
      </c>
      <c r="L174" s="179">
        <v>21</v>
      </c>
      <c r="M174" s="179">
        <f>G174*(1+L174/100)</f>
        <v>0</v>
      </c>
      <c r="N174" s="177">
        <v>0</v>
      </c>
      <c r="O174" s="177">
        <f>ROUND(E174*N174,2)</f>
        <v>0</v>
      </c>
      <c r="P174" s="177">
        <v>0.24199999999999999</v>
      </c>
      <c r="Q174" s="177">
        <f>ROUND(E174*P174,2)</f>
        <v>148.1</v>
      </c>
      <c r="R174" s="179"/>
      <c r="S174" s="179" t="s">
        <v>163</v>
      </c>
      <c r="T174" s="180" t="s">
        <v>163</v>
      </c>
      <c r="U174" s="158">
        <v>7.8399999999999997E-2</v>
      </c>
      <c r="V174" s="158">
        <f>ROUND(E174*U174,2)</f>
        <v>47.98</v>
      </c>
      <c r="W174" s="158"/>
      <c r="X174" s="158" t="s">
        <v>164</v>
      </c>
      <c r="Y174" s="158" t="s">
        <v>165</v>
      </c>
      <c r="Z174" s="147"/>
      <c r="AA174" s="147"/>
      <c r="AB174" s="147"/>
      <c r="AC174" s="147"/>
      <c r="AD174" s="147"/>
      <c r="AE174" s="147"/>
      <c r="AF174" s="147"/>
      <c r="AG174" s="147" t="s">
        <v>166</v>
      </c>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row>
    <row r="175" spans="1:60" outlineLevel="2" x14ac:dyDescent="0.2">
      <c r="A175" s="154"/>
      <c r="B175" s="155"/>
      <c r="C175" s="191" t="s">
        <v>416</v>
      </c>
      <c r="D175" s="160"/>
      <c r="E175" s="161">
        <v>612</v>
      </c>
      <c r="F175" s="158"/>
      <c r="G175" s="158"/>
      <c r="H175" s="158"/>
      <c r="I175" s="158"/>
      <c r="J175" s="158"/>
      <c r="K175" s="158"/>
      <c r="L175" s="158"/>
      <c r="M175" s="158"/>
      <c r="N175" s="157"/>
      <c r="O175" s="157"/>
      <c r="P175" s="157"/>
      <c r="Q175" s="157"/>
      <c r="R175" s="158"/>
      <c r="S175" s="158"/>
      <c r="T175" s="158"/>
      <c r="U175" s="158"/>
      <c r="V175" s="158"/>
      <c r="W175" s="158"/>
      <c r="X175" s="158"/>
      <c r="Y175" s="158"/>
      <c r="Z175" s="147"/>
      <c r="AA175" s="147"/>
      <c r="AB175" s="147"/>
      <c r="AC175" s="147"/>
      <c r="AD175" s="147"/>
      <c r="AE175" s="147"/>
      <c r="AF175" s="147"/>
      <c r="AG175" s="147" t="s">
        <v>168</v>
      </c>
      <c r="AH175" s="147">
        <v>0</v>
      </c>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row>
    <row r="176" spans="1:60" outlineLevel="1" x14ac:dyDescent="0.2">
      <c r="A176" s="174">
        <v>79</v>
      </c>
      <c r="B176" s="175" t="s">
        <v>417</v>
      </c>
      <c r="C176" s="190" t="s">
        <v>418</v>
      </c>
      <c r="D176" s="176" t="s">
        <v>288</v>
      </c>
      <c r="E176" s="177">
        <v>327.7</v>
      </c>
      <c r="F176" s="178"/>
      <c r="G176" s="179">
        <f>ROUND(E176*F176,2)</f>
        <v>0</v>
      </c>
      <c r="H176" s="178"/>
      <c r="I176" s="179">
        <f>ROUND(E176*H176,2)</f>
        <v>0</v>
      </c>
      <c r="J176" s="178"/>
      <c r="K176" s="179">
        <f>ROUND(E176*J176,2)</f>
        <v>0</v>
      </c>
      <c r="L176" s="179">
        <v>21</v>
      </c>
      <c r="M176" s="179">
        <f>G176*(1+L176/100)</f>
        <v>0</v>
      </c>
      <c r="N176" s="177">
        <v>0</v>
      </c>
      <c r="O176" s="177">
        <f>ROUND(E176*N176,2)</f>
        <v>0</v>
      </c>
      <c r="P176" s="177">
        <v>0.27</v>
      </c>
      <c r="Q176" s="177">
        <f>ROUND(E176*P176,2)</f>
        <v>88.48</v>
      </c>
      <c r="R176" s="179"/>
      <c r="S176" s="179" t="s">
        <v>163</v>
      </c>
      <c r="T176" s="180" t="s">
        <v>163</v>
      </c>
      <c r="U176" s="158">
        <v>0.123</v>
      </c>
      <c r="V176" s="158">
        <f>ROUND(E176*U176,2)</f>
        <v>40.31</v>
      </c>
      <c r="W176" s="158"/>
      <c r="X176" s="158" t="s">
        <v>164</v>
      </c>
      <c r="Y176" s="158" t="s">
        <v>165</v>
      </c>
      <c r="Z176" s="147"/>
      <c r="AA176" s="147"/>
      <c r="AB176" s="147"/>
      <c r="AC176" s="147"/>
      <c r="AD176" s="147"/>
      <c r="AE176" s="147"/>
      <c r="AF176" s="147"/>
      <c r="AG176" s="147" t="s">
        <v>166</v>
      </c>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row>
    <row r="177" spans="1:60" ht="33.75" outlineLevel="2" x14ac:dyDescent="0.2">
      <c r="A177" s="154"/>
      <c r="B177" s="155"/>
      <c r="C177" s="191" t="s">
        <v>419</v>
      </c>
      <c r="D177" s="160"/>
      <c r="E177" s="161">
        <v>282</v>
      </c>
      <c r="F177" s="158"/>
      <c r="G177" s="158"/>
      <c r="H177" s="158"/>
      <c r="I177" s="158"/>
      <c r="J177" s="158"/>
      <c r="K177" s="158"/>
      <c r="L177" s="158"/>
      <c r="M177" s="158"/>
      <c r="N177" s="157"/>
      <c r="O177" s="157"/>
      <c r="P177" s="157"/>
      <c r="Q177" s="157"/>
      <c r="R177" s="158"/>
      <c r="S177" s="158"/>
      <c r="T177" s="158"/>
      <c r="U177" s="158"/>
      <c r="V177" s="158"/>
      <c r="W177" s="158"/>
      <c r="X177" s="158"/>
      <c r="Y177" s="158"/>
      <c r="Z177" s="147"/>
      <c r="AA177" s="147"/>
      <c r="AB177" s="147"/>
      <c r="AC177" s="147"/>
      <c r="AD177" s="147"/>
      <c r="AE177" s="147"/>
      <c r="AF177" s="147"/>
      <c r="AG177" s="147" t="s">
        <v>168</v>
      </c>
      <c r="AH177" s="147">
        <v>0</v>
      </c>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row>
    <row r="178" spans="1:60" outlineLevel="3" x14ac:dyDescent="0.2">
      <c r="A178" s="154"/>
      <c r="B178" s="155"/>
      <c r="C178" s="191" t="s">
        <v>420</v>
      </c>
      <c r="D178" s="160"/>
      <c r="E178" s="161">
        <v>40.5</v>
      </c>
      <c r="F178" s="158"/>
      <c r="G178" s="158"/>
      <c r="H178" s="158"/>
      <c r="I178" s="158"/>
      <c r="J178" s="158"/>
      <c r="K178" s="158"/>
      <c r="L178" s="158"/>
      <c r="M178" s="158"/>
      <c r="N178" s="157"/>
      <c r="O178" s="157"/>
      <c r="P178" s="157"/>
      <c r="Q178" s="157"/>
      <c r="R178" s="158"/>
      <c r="S178" s="158"/>
      <c r="T178" s="158"/>
      <c r="U178" s="158"/>
      <c r="V178" s="158"/>
      <c r="W178" s="158"/>
      <c r="X178" s="158"/>
      <c r="Y178" s="158"/>
      <c r="Z178" s="147"/>
      <c r="AA178" s="147"/>
      <c r="AB178" s="147"/>
      <c r="AC178" s="147"/>
      <c r="AD178" s="147"/>
      <c r="AE178" s="147"/>
      <c r="AF178" s="147"/>
      <c r="AG178" s="147" t="s">
        <v>168</v>
      </c>
      <c r="AH178" s="147">
        <v>0</v>
      </c>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row>
    <row r="179" spans="1:60" outlineLevel="3" x14ac:dyDescent="0.2">
      <c r="A179" s="154"/>
      <c r="B179" s="155"/>
      <c r="C179" s="191" t="s">
        <v>421</v>
      </c>
      <c r="D179" s="160"/>
      <c r="E179" s="161">
        <v>5.2</v>
      </c>
      <c r="F179" s="158"/>
      <c r="G179" s="158"/>
      <c r="H179" s="158"/>
      <c r="I179" s="158"/>
      <c r="J179" s="158"/>
      <c r="K179" s="158"/>
      <c r="L179" s="158"/>
      <c r="M179" s="158"/>
      <c r="N179" s="157"/>
      <c r="O179" s="157"/>
      <c r="P179" s="157"/>
      <c r="Q179" s="157"/>
      <c r="R179" s="158"/>
      <c r="S179" s="158"/>
      <c r="T179" s="158"/>
      <c r="U179" s="158"/>
      <c r="V179" s="158"/>
      <c r="W179" s="158"/>
      <c r="X179" s="158"/>
      <c r="Y179" s="158"/>
      <c r="Z179" s="147"/>
      <c r="AA179" s="147"/>
      <c r="AB179" s="147"/>
      <c r="AC179" s="147"/>
      <c r="AD179" s="147"/>
      <c r="AE179" s="147"/>
      <c r="AF179" s="147"/>
      <c r="AG179" s="147" t="s">
        <v>168</v>
      </c>
      <c r="AH179" s="147">
        <v>0</v>
      </c>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row>
    <row r="180" spans="1:60" outlineLevel="1" x14ac:dyDescent="0.2">
      <c r="A180" s="174">
        <v>80</v>
      </c>
      <c r="B180" s="175" t="s">
        <v>422</v>
      </c>
      <c r="C180" s="190" t="s">
        <v>423</v>
      </c>
      <c r="D180" s="176" t="s">
        <v>162</v>
      </c>
      <c r="E180" s="177">
        <v>459</v>
      </c>
      <c r="F180" s="178"/>
      <c r="G180" s="179">
        <f>ROUND(E180*F180,2)</f>
        <v>0</v>
      </c>
      <c r="H180" s="178"/>
      <c r="I180" s="179">
        <f>ROUND(E180*H180,2)</f>
        <v>0</v>
      </c>
      <c r="J180" s="178"/>
      <c r="K180" s="179">
        <f>ROUND(E180*J180,2)</f>
        <v>0</v>
      </c>
      <c r="L180" s="179">
        <v>21</v>
      </c>
      <c r="M180" s="179">
        <f>G180*(1+L180/100)</f>
        <v>0</v>
      </c>
      <c r="N180" s="177">
        <v>0</v>
      </c>
      <c r="O180" s="177">
        <f>ROUND(E180*N180,2)</f>
        <v>0</v>
      </c>
      <c r="P180" s="177">
        <v>0</v>
      </c>
      <c r="Q180" s="177">
        <f>ROUND(E180*P180,2)</f>
        <v>0</v>
      </c>
      <c r="R180" s="179"/>
      <c r="S180" s="179" t="s">
        <v>163</v>
      </c>
      <c r="T180" s="180" t="s">
        <v>163</v>
      </c>
      <c r="U180" s="158">
        <v>1.7999999999999999E-2</v>
      </c>
      <c r="V180" s="158">
        <f>ROUND(E180*U180,2)</f>
        <v>8.26</v>
      </c>
      <c r="W180" s="158"/>
      <c r="X180" s="158" t="s">
        <v>164</v>
      </c>
      <c r="Y180" s="158" t="s">
        <v>165</v>
      </c>
      <c r="Z180" s="147"/>
      <c r="AA180" s="147"/>
      <c r="AB180" s="147"/>
      <c r="AC180" s="147"/>
      <c r="AD180" s="147"/>
      <c r="AE180" s="147"/>
      <c r="AF180" s="147"/>
      <c r="AG180" s="147" t="s">
        <v>166</v>
      </c>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row>
    <row r="181" spans="1:60" outlineLevel="2" x14ac:dyDescent="0.2">
      <c r="A181" s="154"/>
      <c r="B181" s="155"/>
      <c r="C181" s="191" t="s">
        <v>181</v>
      </c>
      <c r="D181" s="160"/>
      <c r="E181" s="161"/>
      <c r="F181" s="158"/>
      <c r="G181" s="158"/>
      <c r="H181" s="158"/>
      <c r="I181" s="158"/>
      <c r="J181" s="158"/>
      <c r="K181" s="158"/>
      <c r="L181" s="158"/>
      <c r="M181" s="158"/>
      <c r="N181" s="157"/>
      <c r="O181" s="157"/>
      <c r="P181" s="157"/>
      <c r="Q181" s="157"/>
      <c r="R181" s="158"/>
      <c r="S181" s="158"/>
      <c r="T181" s="158"/>
      <c r="U181" s="158"/>
      <c r="V181" s="158"/>
      <c r="W181" s="158"/>
      <c r="X181" s="158"/>
      <c r="Y181" s="158"/>
      <c r="Z181" s="147"/>
      <c r="AA181" s="147"/>
      <c r="AB181" s="147"/>
      <c r="AC181" s="147"/>
      <c r="AD181" s="147"/>
      <c r="AE181" s="147"/>
      <c r="AF181" s="147"/>
      <c r="AG181" s="147" t="s">
        <v>168</v>
      </c>
      <c r="AH181" s="147">
        <v>0</v>
      </c>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row>
    <row r="182" spans="1:60" outlineLevel="3" x14ac:dyDescent="0.2">
      <c r="A182" s="154"/>
      <c r="B182" s="155"/>
      <c r="C182" s="191" t="s">
        <v>424</v>
      </c>
      <c r="D182" s="160"/>
      <c r="E182" s="161">
        <v>72</v>
      </c>
      <c r="F182" s="158"/>
      <c r="G182" s="158"/>
      <c r="H182" s="158"/>
      <c r="I182" s="158"/>
      <c r="J182" s="158"/>
      <c r="K182" s="158"/>
      <c r="L182" s="158"/>
      <c r="M182" s="158"/>
      <c r="N182" s="157"/>
      <c r="O182" s="157"/>
      <c r="P182" s="157"/>
      <c r="Q182" s="157"/>
      <c r="R182" s="158"/>
      <c r="S182" s="158"/>
      <c r="T182" s="158"/>
      <c r="U182" s="158"/>
      <c r="V182" s="158"/>
      <c r="W182" s="158"/>
      <c r="X182" s="158"/>
      <c r="Y182" s="158"/>
      <c r="Z182" s="147"/>
      <c r="AA182" s="147"/>
      <c r="AB182" s="147"/>
      <c r="AC182" s="147"/>
      <c r="AD182" s="147"/>
      <c r="AE182" s="147"/>
      <c r="AF182" s="147"/>
      <c r="AG182" s="147" t="s">
        <v>168</v>
      </c>
      <c r="AH182" s="147">
        <v>0</v>
      </c>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row>
    <row r="183" spans="1:60" ht="22.5" outlineLevel="3" x14ac:dyDescent="0.2">
      <c r="A183" s="154"/>
      <c r="B183" s="155"/>
      <c r="C183" s="191" t="s">
        <v>425</v>
      </c>
      <c r="D183" s="160"/>
      <c r="E183" s="161">
        <v>228</v>
      </c>
      <c r="F183" s="158"/>
      <c r="G183" s="158"/>
      <c r="H183" s="158"/>
      <c r="I183" s="158"/>
      <c r="J183" s="158"/>
      <c r="K183" s="158"/>
      <c r="L183" s="158"/>
      <c r="M183" s="158"/>
      <c r="N183" s="157"/>
      <c r="O183" s="157"/>
      <c r="P183" s="157"/>
      <c r="Q183" s="157"/>
      <c r="R183" s="158"/>
      <c r="S183" s="158"/>
      <c r="T183" s="158"/>
      <c r="U183" s="158"/>
      <c r="V183" s="158"/>
      <c r="W183" s="158"/>
      <c r="X183" s="158"/>
      <c r="Y183" s="158"/>
      <c r="Z183" s="147"/>
      <c r="AA183" s="147"/>
      <c r="AB183" s="147"/>
      <c r="AC183" s="147"/>
      <c r="AD183" s="147"/>
      <c r="AE183" s="147"/>
      <c r="AF183" s="147"/>
      <c r="AG183" s="147" t="s">
        <v>168</v>
      </c>
      <c r="AH183" s="147">
        <v>0</v>
      </c>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row>
    <row r="184" spans="1:60" outlineLevel="3" x14ac:dyDescent="0.2">
      <c r="A184" s="154"/>
      <c r="B184" s="155"/>
      <c r="C184" s="191" t="s">
        <v>426</v>
      </c>
      <c r="D184" s="160"/>
      <c r="E184" s="161">
        <v>142.5</v>
      </c>
      <c r="F184" s="158"/>
      <c r="G184" s="158"/>
      <c r="H184" s="158"/>
      <c r="I184" s="158"/>
      <c r="J184" s="158"/>
      <c r="K184" s="158"/>
      <c r="L184" s="158"/>
      <c r="M184" s="158"/>
      <c r="N184" s="157"/>
      <c r="O184" s="157"/>
      <c r="P184" s="157"/>
      <c r="Q184" s="157"/>
      <c r="R184" s="158"/>
      <c r="S184" s="158"/>
      <c r="T184" s="158"/>
      <c r="U184" s="158"/>
      <c r="V184" s="158"/>
      <c r="W184" s="158"/>
      <c r="X184" s="158"/>
      <c r="Y184" s="158"/>
      <c r="Z184" s="147"/>
      <c r="AA184" s="147"/>
      <c r="AB184" s="147"/>
      <c r="AC184" s="147"/>
      <c r="AD184" s="147"/>
      <c r="AE184" s="147"/>
      <c r="AF184" s="147"/>
      <c r="AG184" s="147" t="s">
        <v>168</v>
      </c>
      <c r="AH184" s="147">
        <v>0</v>
      </c>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row>
    <row r="185" spans="1:60" outlineLevel="3" x14ac:dyDescent="0.2">
      <c r="A185" s="154"/>
      <c r="B185" s="155"/>
      <c r="C185" s="191" t="s">
        <v>427</v>
      </c>
      <c r="D185" s="160"/>
      <c r="E185" s="161">
        <v>16.5</v>
      </c>
      <c r="F185" s="158"/>
      <c r="G185" s="158"/>
      <c r="H185" s="158"/>
      <c r="I185" s="158"/>
      <c r="J185" s="158"/>
      <c r="K185" s="158"/>
      <c r="L185" s="158"/>
      <c r="M185" s="158"/>
      <c r="N185" s="157"/>
      <c r="O185" s="157"/>
      <c r="P185" s="157"/>
      <c r="Q185" s="157"/>
      <c r="R185" s="158"/>
      <c r="S185" s="158"/>
      <c r="T185" s="158"/>
      <c r="U185" s="158"/>
      <c r="V185" s="158"/>
      <c r="W185" s="158"/>
      <c r="X185" s="158"/>
      <c r="Y185" s="158"/>
      <c r="Z185" s="147"/>
      <c r="AA185" s="147"/>
      <c r="AB185" s="147"/>
      <c r="AC185" s="147"/>
      <c r="AD185" s="147"/>
      <c r="AE185" s="147"/>
      <c r="AF185" s="147"/>
      <c r="AG185" s="147" t="s">
        <v>168</v>
      </c>
      <c r="AH185" s="147">
        <v>0</v>
      </c>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row>
    <row r="186" spans="1:60" outlineLevel="1" x14ac:dyDescent="0.2">
      <c r="A186" s="174">
        <v>81</v>
      </c>
      <c r="B186" s="175" t="s">
        <v>428</v>
      </c>
      <c r="C186" s="190" t="s">
        <v>429</v>
      </c>
      <c r="D186" s="176" t="s">
        <v>288</v>
      </c>
      <c r="E186" s="177">
        <v>10</v>
      </c>
      <c r="F186" s="178"/>
      <c r="G186" s="179">
        <f>ROUND(E186*F186,2)</f>
        <v>0</v>
      </c>
      <c r="H186" s="178"/>
      <c r="I186" s="179">
        <f>ROUND(E186*H186,2)</f>
        <v>0</v>
      </c>
      <c r="J186" s="178"/>
      <c r="K186" s="179">
        <f>ROUND(E186*J186,2)</f>
        <v>0</v>
      </c>
      <c r="L186" s="179">
        <v>21</v>
      </c>
      <c r="M186" s="179">
        <f>G186*(1+L186/100)</f>
        <v>0</v>
      </c>
      <c r="N186" s="177">
        <v>0.315</v>
      </c>
      <c r="O186" s="177">
        <f>ROUND(E186*N186,2)</f>
        <v>3.15</v>
      </c>
      <c r="P186" s="177">
        <v>0</v>
      </c>
      <c r="Q186" s="177">
        <f>ROUND(E186*P186,2)</f>
        <v>0</v>
      </c>
      <c r="R186" s="179"/>
      <c r="S186" s="179" t="s">
        <v>163</v>
      </c>
      <c r="T186" s="180" t="s">
        <v>163</v>
      </c>
      <c r="U186" s="158">
        <v>3.0811000000000002</v>
      </c>
      <c r="V186" s="158">
        <f>ROUND(E186*U186,2)</f>
        <v>30.81</v>
      </c>
      <c r="W186" s="158"/>
      <c r="X186" s="158" t="s">
        <v>164</v>
      </c>
      <c r="Y186" s="158" t="s">
        <v>165</v>
      </c>
      <c r="Z186" s="147"/>
      <c r="AA186" s="147"/>
      <c r="AB186" s="147"/>
      <c r="AC186" s="147"/>
      <c r="AD186" s="147"/>
      <c r="AE186" s="147"/>
      <c r="AF186" s="147"/>
      <c r="AG186" s="147" t="s">
        <v>166</v>
      </c>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row>
    <row r="187" spans="1:60" outlineLevel="2" x14ac:dyDescent="0.2">
      <c r="A187" s="154"/>
      <c r="B187" s="155"/>
      <c r="C187" s="191" t="s">
        <v>430</v>
      </c>
      <c r="D187" s="160"/>
      <c r="E187" s="161">
        <v>10</v>
      </c>
      <c r="F187" s="158"/>
      <c r="G187" s="158"/>
      <c r="H187" s="158"/>
      <c r="I187" s="158"/>
      <c r="J187" s="158"/>
      <c r="K187" s="158"/>
      <c r="L187" s="158"/>
      <c r="M187" s="158"/>
      <c r="N187" s="157"/>
      <c r="O187" s="157"/>
      <c r="P187" s="157"/>
      <c r="Q187" s="157"/>
      <c r="R187" s="158"/>
      <c r="S187" s="158"/>
      <c r="T187" s="158"/>
      <c r="U187" s="158"/>
      <c r="V187" s="158"/>
      <c r="W187" s="158"/>
      <c r="X187" s="158"/>
      <c r="Y187" s="158"/>
      <c r="Z187" s="147"/>
      <c r="AA187" s="147"/>
      <c r="AB187" s="147"/>
      <c r="AC187" s="147"/>
      <c r="AD187" s="147"/>
      <c r="AE187" s="147"/>
      <c r="AF187" s="147"/>
      <c r="AG187" s="147" t="s">
        <v>168</v>
      </c>
      <c r="AH187" s="147">
        <v>0</v>
      </c>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row>
    <row r="188" spans="1:60" outlineLevel="1" x14ac:dyDescent="0.2">
      <c r="A188" s="174">
        <v>82</v>
      </c>
      <c r="B188" s="175" t="s">
        <v>431</v>
      </c>
      <c r="C188" s="190" t="s">
        <v>432</v>
      </c>
      <c r="D188" s="176" t="s">
        <v>162</v>
      </c>
      <c r="E188" s="177">
        <v>506</v>
      </c>
      <c r="F188" s="178"/>
      <c r="G188" s="179">
        <f>ROUND(E188*F188,2)</f>
        <v>0</v>
      </c>
      <c r="H188" s="178"/>
      <c r="I188" s="179">
        <f>ROUND(E188*H188,2)</f>
        <v>0</v>
      </c>
      <c r="J188" s="178"/>
      <c r="K188" s="179">
        <f>ROUND(E188*J188,2)</f>
        <v>0</v>
      </c>
      <c r="L188" s="179">
        <v>21</v>
      </c>
      <c r="M188" s="179">
        <f>G188*(1+L188/100)</f>
        <v>0</v>
      </c>
      <c r="N188" s="177">
        <v>0.2024</v>
      </c>
      <c r="O188" s="177">
        <f>ROUND(E188*N188,2)</f>
        <v>102.41</v>
      </c>
      <c r="P188" s="177">
        <v>0</v>
      </c>
      <c r="Q188" s="177">
        <f>ROUND(E188*P188,2)</f>
        <v>0</v>
      </c>
      <c r="R188" s="179"/>
      <c r="S188" s="179" t="s">
        <v>163</v>
      </c>
      <c r="T188" s="180" t="s">
        <v>163</v>
      </c>
      <c r="U188" s="158">
        <v>2.5999999999999999E-2</v>
      </c>
      <c r="V188" s="158">
        <f>ROUND(E188*U188,2)</f>
        <v>13.16</v>
      </c>
      <c r="W188" s="158"/>
      <c r="X188" s="158" t="s">
        <v>164</v>
      </c>
      <c r="Y188" s="158" t="s">
        <v>165</v>
      </c>
      <c r="Z188" s="147"/>
      <c r="AA188" s="147"/>
      <c r="AB188" s="147"/>
      <c r="AC188" s="147"/>
      <c r="AD188" s="147"/>
      <c r="AE188" s="147"/>
      <c r="AF188" s="147"/>
      <c r="AG188" s="147" t="s">
        <v>166</v>
      </c>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row>
    <row r="189" spans="1:60" outlineLevel="2" x14ac:dyDescent="0.2">
      <c r="A189" s="154"/>
      <c r="B189" s="155"/>
      <c r="C189" s="191" t="s">
        <v>433</v>
      </c>
      <c r="D189" s="160"/>
      <c r="E189" s="161">
        <v>506</v>
      </c>
      <c r="F189" s="158"/>
      <c r="G189" s="158"/>
      <c r="H189" s="158"/>
      <c r="I189" s="158"/>
      <c r="J189" s="158"/>
      <c r="K189" s="158"/>
      <c r="L189" s="158"/>
      <c r="M189" s="158"/>
      <c r="N189" s="157"/>
      <c r="O189" s="157"/>
      <c r="P189" s="157"/>
      <c r="Q189" s="157"/>
      <c r="R189" s="158"/>
      <c r="S189" s="158"/>
      <c r="T189" s="158"/>
      <c r="U189" s="158"/>
      <c r="V189" s="158"/>
      <c r="W189" s="158"/>
      <c r="X189" s="158"/>
      <c r="Y189" s="158"/>
      <c r="Z189" s="147"/>
      <c r="AA189" s="147"/>
      <c r="AB189" s="147"/>
      <c r="AC189" s="147"/>
      <c r="AD189" s="147"/>
      <c r="AE189" s="147"/>
      <c r="AF189" s="147"/>
      <c r="AG189" s="147" t="s">
        <v>168</v>
      </c>
      <c r="AH189" s="147">
        <v>0</v>
      </c>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row>
    <row r="190" spans="1:60" outlineLevel="1" x14ac:dyDescent="0.2">
      <c r="A190" s="174">
        <v>83</v>
      </c>
      <c r="B190" s="175" t="s">
        <v>434</v>
      </c>
      <c r="C190" s="190" t="s">
        <v>435</v>
      </c>
      <c r="D190" s="176" t="s">
        <v>162</v>
      </c>
      <c r="E190" s="177">
        <v>532</v>
      </c>
      <c r="F190" s="178"/>
      <c r="G190" s="179">
        <f>ROUND(E190*F190,2)</f>
        <v>0</v>
      </c>
      <c r="H190" s="178"/>
      <c r="I190" s="179">
        <f>ROUND(E190*H190,2)</f>
        <v>0</v>
      </c>
      <c r="J190" s="178"/>
      <c r="K190" s="179">
        <f>ROUND(E190*J190,2)</f>
        <v>0</v>
      </c>
      <c r="L190" s="179">
        <v>21</v>
      </c>
      <c r="M190" s="179">
        <f>G190*(1+L190/100)</f>
        <v>0</v>
      </c>
      <c r="N190" s="177">
        <v>0.43</v>
      </c>
      <c r="O190" s="177">
        <f>ROUND(E190*N190,2)</f>
        <v>228.76</v>
      </c>
      <c r="P190" s="177">
        <v>0</v>
      </c>
      <c r="Q190" s="177">
        <f>ROUND(E190*P190,2)</f>
        <v>0</v>
      </c>
      <c r="R190" s="179"/>
      <c r="S190" s="179" t="s">
        <v>163</v>
      </c>
      <c r="T190" s="180" t="s">
        <v>163</v>
      </c>
      <c r="U190" s="158">
        <v>2.8000000000000001E-2</v>
      </c>
      <c r="V190" s="158">
        <f>ROUND(E190*U190,2)</f>
        <v>14.9</v>
      </c>
      <c r="W190" s="158"/>
      <c r="X190" s="158" t="s">
        <v>164</v>
      </c>
      <c r="Y190" s="158" t="s">
        <v>165</v>
      </c>
      <c r="Z190" s="147"/>
      <c r="AA190" s="147"/>
      <c r="AB190" s="147"/>
      <c r="AC190" s="147"/>
      <c r="AD190" s="147"/>
      <c r="AE190" s="147"/>
      <c r="AF190" s="147"/>
      <c r="AG190" s="147" t="s">
        <v>166</v>
      </c>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row>
    <row r="191" spans="1:60" outlineLevel="2" x14ac:dyDescent="0.2">
      <c r="A191" s="154"/>
      <c r="B191" s="155"/>
      <c r="C191" s="191" t="s">
        <v>436</v>
      </c>
      <c r="D191" s="160"/>
      <c r="E191" s="161">
        <v>532</v>
      </c>
      <c r="F191" s="158"/>
      <c r="G191" s="158"/>
      <c r="H191" s="158"/>
      <c r="I191" s="158"/>
      <c r="J191" s="158"/>
      <c r="K191" s="158"/>
      <c r="L191" s="158"/>
      <c r="M191" s="158"/>
      <c r="N191" s="157"/>
      <c r="O191" s="157"/>
      <c r="P191" s="157"/>
      <c r="Q191" s="157"/>
      <c r="R191" s="158"/>
      <c r="S191" s="158"/>
      <c r="T191" s="158"/>
      <c r="U191" s="158"/>
      <c r="V191" s="158"/>
      <c r="W191" s="158"/>
      <c r="X191" s="158"/>
      <c r="Y191" s="158"/>
      <c r="Z191" s="147"/>
      <c r="AA191" s="147"/>
      <c r="AB191" s="147"/>
      <c r="AC191" s="147"/>
      <c r="AD191" s="147"/>
      <c r="AE191" s="147"/>
      <c r="AF191" s="147"/>
      <c r="AG191" s="147" t="s">
        <v>168</v>
      </c>
      <c r="AH191" s="147">
        <v>0</v>
      </c>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row>
    <row r="192" spans="1:60" outlineLevel="1" x14ac:dyDescent="0.2">
      <c r="A192" s="181">
        <v>84</v>
      </c>
      <c r="B192" s="182" t="s">
        <v>437</v>
      </c>
      <c r="C192" s="192" t="s">
        <v>438</v>
      </c>
      <c r="D192" s="183" t="s">
        <v>162</v>
      </c>
      <c r="E192" s="184">
        <v>506</v>
      </c>
      <c r="F192" s="185"/>
      <c r="G192" s="186">
        <f>ROUND(E192*F192,2)</f>
        <v>0</v>
      </c>
      <c r="H192" s="185"/>
      <c r="I192" s="186">
        <f>ROUND(E192*H192,2)</f>
        <v>0</v>
      </c>
      <c r="J192" s="185"/>
      <c r="K192" s="186">
        <f>ROUND(E192*J192,2)</f>
        <v>0</v>
      </c>
      <c r="L192" s="186">
        <v>21</v>
      </c>
      <c r="M192" s="186">
        <f>G192*(1+L192/100)</f>
        <v>0</v>
      </c>
      <c r="N192" s="184">
        <v>0.25094</v>
      </c>
      <c r="O192" s="184">
        <f>ROUND(E192*N192,2)</f>
        <v>126.98</v>
      </c>
      <c r="P192" s="184">
        <v>0</v>
      </c>
      <c r="Q192" s="184">
        <f>ROUND(E192*P192,2)</f>
        <v>0</v>
      </c>
      <c r="R192" s="186"/>
      <c r="S192" s="186" t="s">
        <v>163</v>
      </c>
      <c r="T192" s="187" t="s">
        <v>163</v>
      </c>
      <c r="U192" s="158">
        <v>5.0999999999999997E-2</v>
      </c>
      <c r="V192" s="158">
        <f>ROUND(E192*U192,2)</f>
        <v>25.81</v>
      </c>
      <c r="W192" s="158"/>
      <c r="X192" s="158" t="s">
        <v>164</v>
      </c>
      <c r="Y192" s="158" t="s">
        <v>165</v>
      </c>
      <c r="Z192" s="147"/>
      <c r="AA192" s="147"/>
      <c r="AB192" s="147"/>
      <c r="AC192" s="147"/>
      <c r="AD192" s="147"/>
      <c r="AE192" s="147"/>
      <c r="AF192" s="147"/>
      <c r="AG192" s="147" t="s">
        <v>166</v>
      </c>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row>
    <row r="193" spans="1:60" outlineLevel="1" x14ac:dyDescent="0.2">
      <c r="A193" s="174">
        <v>85</v>
      </c>
      <c r="B193" s="175" t="s">
        <v>439</v>
      </c>
      <c r="C193" s="190" t="s">
        <v>440</v>
      </c>
      <c r="D193" s="176" t="s">
        <v>162</v>
      </c>
      <c r="E193" s="177">
        <v>506</v>
      </c>
      <c r="F193" s="178"/>
      <c r="G193" s="179">
        <f>ROUND(E193*F193,2)</f>
        <v>0</v>
      </c>
      <c r="H193" s="178"/>
      <c r="I193" s="179">
        <f>ROUND(E193*H193,2)</f>
        <v>0</v>
      </c>
      <c r="J193" s="178"/>
      <c r="K193" s="179">
        <f>ROUND(E193*J193,2)</f>
        <v>0</v>
      </c>
      <c r="L193" s="179">
        <v>21</v>
      </c>
      <c r="M193" s="179">
        <f>G193*(1+L193/100)</f>
        <v>0</v>
      </c>
      <c r="N193" s="177">
        <v>0.48574000000000001</v>
      </c>
      <c r="O193" s="177">
        <f>ROUND(E193*N193,2)</f>
        <v>245.78</v>
      </c>
      <c r="P193" s="177">
        <v>0</v>
      </c>
      <c r="Q193" s="177">
        <f>ROUND(E193*P193,2)</f>
        <v>0</v>
      </c>
      <c r="R193" s="179"/>
      <c r="S193" s="179" t="s">
        <v>163</v>
      </c>
      <c r="T193" s="180" t="s">
        <v>163</v>
      </c>
      <c r="U193" s="158">
        <v>5.7000000000000002E-2</v>
      </c>
      <c r="V193" s="158">
        <f>ROUND(E193*U193,2)</f>
        <v>28.84</v>
      </c>
      <c r="W193" s="158"/>
      <c r="X193" s="158" t="s">
        <v>164</v>
      </c>
      <c r="Y193" s="158" t="s">
        <v>165</v>
      </c>
      <c r="Z193" s="147"/>
      <c r="AA193" s="147"/>
      <c r="AB193" s="147"/>
      <c r="AC193" s="147"/>
      <c r="AD193" s="147"/>
      <c r="AE193" s="147"/>
      <c r="AF193" s="147"/>
      <c r="AG193" s="147" t="s">
        <v>166</v>
      </c>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row>
    <row r="194" spans="1:60" outlineLevel="2" x14ac:dyDescent="0.2">
      <c r="A194" s="154"/>
      <c r="B194" s="155"/>
      <c r="C194" s="191" t="s">
        <v>433</v>
      </c>
      <c r="D194" s="160"/>
      <c r="E194" s="161">
        <v>506</v>
      </c>
      <c r="F194" s="158"/>
      <c r="G194" s="158"/>
      <c r="H194" s="158"/>
      <c r="I194" s="158"/>
      <c r="J194" s="158"/>
      <c r="K194" s="158"/>
      <c r="L194" s="158"/>
      <c r="M194" s="158"/>
      <c r="N194" s="157"/>
      <c r="O194" s="157"/>
      <c r="P194" s="157"/>
      <c r="Q194" s="157"/>
      <c r="R194" s="158"/>
      <c r="S194" s="158"/>
      <c r="T194" s="158"/>
      <c r="U194" s="158"/>
      <c r="V194" s="158"/>
      <c r="W194" s="158"/>
      <c r="X194" s="158"/>
      <c r="Y194" s="158"/>
      <c r="Z194" s="147"/>
      <c r="AA194" s="147"/>
      <c r="AB194" s="147"/>
      <c r="AC194" s="147"/>
      <c r="AD194" s="147"/>
      <c r="AE194" s="147"/>
      <c r="AF194" s="147"/>
      <c r="AG194" s="147" t="s">
        <v>168</v>
      </c>
      <c r="AH194" s="147">
        <v>0</v>
      </c>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row>
    <row r="195" spans="1:60" ht="22.5" outlineLevel="1" x14ac:dyDescent="0.2">
      <c r="A195" s="174">
        <v>86</v>
      </c>
      <c r="B195" s="175" t="s">
        <v>441</v>
      </c>
      <c r="C195" s="190" t="s">
        <v>442</v>
      </c>
      <c r="D195" s="176" t="s">
        <v>162</v>
      </c>
      <c r="E195" s="177">
        <v>590.5</v>
      </c>
      <c r="F195" s="178"/>
      <c r="G195" s="179">
        <f>ROUND(E195*F195,2)</f>
        <v>0</v>
      </c>
      <c r="H195" s="178"/>
      <c r="I195" s="179">
        <f>ROUND(E195*H195,2)</f>
        <v>0</v>
      </c>
      <c r="J195" s="178"/>
      <c r="K195" s="179">
        <f>ROUND(E195*J195,2)</f>
        <v>0</v>
      </c>
      <c r="L195" s="179">
        <v>21</v>
      </c>
      <c r="M195" s="179">
        <f>G195*(1+L195/100)</f>
        <v>0</v>
      </c>
      <c r="N195" s="177">
        <v>0.46</v>
      </c>
      <c r="O195" s="177">
        <f>ROUND(E195*N195,2)</f>
        <v>271.63</v>
      </c>
      <c r="P195" s="177">
        <v>0</v>
      </c>
      <c r="Q195" s="177">
        <f>ROUND(E195*P195,2)</f>
        <v>0</v>
      </c>
      <c r="R195" s="179"/>
      <c r="S195" s="179" t="s">
        <v>163</v>
      </c>
      <c r="T195" s="180" t="s">
        <v>163</v>
      </c>
      <c r="U195" s="158">
        <v>2.9000000000000001E-2</v>
      </c>
      <c r="V195" s="158">
        <f>ROUND(E195*U195,2)</f>
        <v>17.12</v>
      </c>
      <c r="W195" s="158"/>
      <c r="X195" s="158" t="s">
        <v>164</v>
      </c>
      <c r="Y195" s="158" t="s">
        <v>165</v>
      </c>
      <c r="Z195" s="147"/>
      <c r="AA195" s="147"/>
      <c r="AB195" s="147"/>
      <c r="AC195" s="147"/>
      <c r="AD195" s="147"/>
      <c r="AE195" s="147"/>
      <c r="AF195" s="147"/>
      <c r="AG195" s="147" t="s">
        <v>166</v>
      </c>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row>
    <row r="196" spans="1:60" outlineLevel="2" x14ac:dyDescent="0.2">
      <c r="A196" s="154"/>
      <c r="B196" s="155"/>
      <c r="C196" s="191" t="s">
        <v>436</v>
      </c>
      <c r="D196" s="160"/>
      <c r="E196" s="161">
        <v>532</v>
      </c>
      <c r="F196" s="158"/>
      <c r="G196" s="158"/>
      <c r="H196" s="158"/>
      <c r="I196" s="158"/>
      <c r="J196" s="158"/>
      <c r="K196" s="158"/>
      <c r="L196" s="158"/>
      <c r="M196" s="158"/>
      <c r="N196" s="157"/>
      <c r="O196" s="157"/>
      <c r="P196" s="157"/>
      <c r="Q196" s="157"/>
      <c r="R196" s="158"/>
      <c r="S196" s="158"/>
      <c r="T196" s="158"/>
      <c r="U196" s="158"/>
      <c r="V196" s="158"/>
      <c r="W196" s="158"/>
      <c r="X196" s="158"/>
      <c r="Y196" s="158"/>
      <c r="Z196" s="147"/>
      <c r="AA196" s="147"/>
      <c r="AB196" s="147"/>
      <c r="AC196" s="147"/>
      <c r="AD196" s="147"/>
      <c r="AE196" s="147"/>
      <c r="AF196" s="147"/>
      <c r="AG196" s="147" t="s">
        <v>168</v>
      </c>
      <c r="AH196" s="147">
        <v>0</v>
      </c>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row>
    <row r="197" spans="1:60" ht="22.5" outlineLevel="3" x14ac:dyDescent="0.2">
      <c r="A197" s="154"/>
      <c r="B197" s="155"/>
      <c r="C197" s="191" t="s">
        <v>443</v>
      </c>
      <c r="D197" s="160"/>
      <c r="E197" s="161">
        <v>58.5</v>
      </c>
      <c r="F197" s="158"/>
      <c r="G197" s="158"/>
      <c r="H197" s="158"/>
      <c r="I197" s="158"/>
      <c r="J197" s="158"/>
      <c r="K197" s="158"/>
      <c r="L197" s="158"/>
      <c r="M197" s="158"/>
      <c r="N197" s="157"/>
      <c r="O197" s="157"/>
      <c r="P197" s="157"/>
      <c r="Q197" s="157"/>
      <c r="R197" s="158"/>
      <c r="S197" s="158"/>
      <c r="T197" s="158"/>
      <c r="U197" s="158"/>
      <c r="V197" s="158"/>
      <c r="W197" s="158"/>
      <c r="X197" s="158"/>
      <c r="Y197" s="158"/>
      <c r="Z197" s="147"/>
      <c r="AA197" s="147"/>
      <c r="AB197" s="147"/>
      <c r="AC197" s="147"/>
      <c r="AD197" s="147"/>
      <c r="AE197" s="147"/>
      <c r="AF197" s="147"/>
      <c r="AG197" s="147" t="s">
        <v>168</v>
      </c>
      <c r="AH197" s="147">
        <v>0</v>
      </c>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row>
    <row r="198" spans="1:60" ht="22.5" outlineLevel="1" x14ac:dyDescent="0.2">
      <c r="A198" s="181">
        <v>87</v>
      </c>
      <c r="B198" s="182" t="s">
        <v>444</v>
      </c>
      <c r="C198" s="192" t="s">
        <v>445</v>
      </c>
      <c r="D198" s="183" t="s">
        <v>162</v>
      </c>
      <c r="E198" s="184">
        <v>532</v>
      </c>
      <c r="F198" s="185"/>
      <c r="G198" s="186">
        <f>ROUND(E198*F198,2)</f>
        <v>0</v>
      </c>
      <c r="H198" s="185"/>
      <c r="I198" s="186">
        <f>ROUND(E198*H198,2)</f>
        <v>0</v>
      </c>
      <c r="J198" s="185"/>
      <c r="K198" s="186">
        <f>ROUND(E198*J198,2)</f>
        <v>0</v>
      </c>
      <c r="L198" s="186">
        <v>21</v>
      </c>
      <c r="M198" s="186">
        <f>G198*(1+L198/100)</f>
        <v>0</v>
      </c>
      <c r="N198" s="184">
        <v>0.13188</v>
      </c>
      <c r="O198" s="184">
        <f>ROUND(E198*N198,2)</f>
        <v>70.16</v>
      </c>
      <c r="P198" s="184">
        <v>0</v>
      </c>
      <c r="Q198" s="184">
        <f>ROUND(E198*P198,2)</f>
        <v>0</v>
      </c>
      <c r="R198" s="186"/>
      <c r="S198" s="186" t="s">
        <v>163</v>
      </c>
      <c r="T198" s="187" t="s">
        <v>163</v>
      </c>
      <c r="U198" s="158">
        <v>2.1000000000000001E-2</v>
      </c>
      <c r="V198" s="158">
        <f>ROUND(E198*U198,2)</f>
        <v>11.17</v>
      </c>
      <c r="W198" s="158"/>
      <c r="X198" s="158" t="s">
        <v>164</v>
      </c>
      <c r="Y198" s="158" t="s">
        <v>165</v>
      </c>
      <c r="Z198" s="147"/>
      <c r="AA198" s="147"/>
      <c r="AB198" s="147"/>
      <c r="AC198" s="147"/>
      <c r="AD198" s="147"/>
      <c r="AE198" s="147"/>
      <c r="AF198" s="147"/>
      <c r="AG198" s="147" t="s">
        <v>166</v>
      </c>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row>
    <row r="199" spans="1:60" ht="22.5" outlineLevel="1" x14ac:dyDescent="0.2">
      <c r="A199" s="174">
        <v>88</v>
      </c>
      <c r="B199" s="175" t="s">
        <v>446</v>
      </c>
      <c r="C199" s="190" t="s">
        <v>447</v>
      </c>
      <c r="D199" s="176" t="s">
        <v>162</v>
      </c>
      <c r="E199" s="177">
        <v>1064</v>
      </c>
      <c r="F199" s="178"/>
      <c r="G199" s="179">
        <f>ROUND(E199*F199,2)</f>
        <v>0</v>
      </c>
      <c r="H199" s="178"/>
      <c r="I199" s="179">
        <f>ROUND(E199*H199,2)</f>
        <v>0</v>
      </c>
      <c r="J199" s="178"/>
      <c r="K199" s="179">
        <f>ROUND(E199*J199,2)</f>
        <v>0</v>
      </c>
      <c r="L199" s="179">
        <v>21</v>
      </c>
      <c r="M199" s="179">
        <f>G199*(1+L199/100)</f>
        <v>0</v>
      </c>
      <c r="N199" s="177">
        <v>5.0000000000000001E-4</v>
      </c>
      <c r="O199" s="177">
        <f>ROUND(E199*N199,2)</f>
        <v>0.53</v>
      </c>
      <c r="P199" s="177">
        <v>0</v>
      </c>
      <c r="Q199" s="177">
        <f>ROUND(E199*P199,2)</f>
        <v>0</v>
      </c>
      <c r="R199" s="179"/>
      <c r="S199" s="179" t="s">
        <v>163</v>
      </c>
      <c r="T199" s="180" t="s">
        <v>163</v>
      </c>
      <c r="U199" s="158">
        <v>2E-3</v>
      </c>
      <c r="V199" s="158">
        <f>ROUND(E199*U199,2)</f>
        <v>2.13</v>
      </c>
      <c r="W199" s="158"/>
      <c r="X199" s="158" t="s">
        <v>164</v>
      </c>
      <c r="Y199" s="158" t="s">
        <v>165</v>
      </c>
      <c r="Z199" s="147"/>
      <c r="AA199" s="147"/>
      <c r="AB199" s="147"/>
      <c r="AC199" s="147"/>
      <c r="AD199" s="147"/>
      <c r="AE199" s="147"/>
      <c r="AF199" s="147"/>
      <c r="AG199" s="147" t="s">
        <v>166</v>
      </c>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row>
    <row r="200" spans="1:60" outlineLevel="2" x14ac:dyDescent="0.2">
      <c r="A200" s="154"/>
      <c r="B200" s="155"/>
      <c r="C200" s="191" t="s">
        <v>448</v>
      </c>
      <c r="D200" s="160"/>
      <c r="E200" s="161">
        <v>1064</v>
      </c>
      <c r="F200" s="158"/>
      <c r="G200" s="158"/>
      <c r="H200" s="158"/>
      <c r="I200" s="158"/>
      <c r="J200" s="158"/>
      <c r="K200" s="158"/>
      <c r="L200" s="158"/>
      <c r="M200" s="158"/>
      <c r="N200" s="157"/>
      <c r="O200" s="157"/>
      <c r="P200" s="157"/>
      <c r="Q200" s="157"/>
      <c r="R200" s="158"/>
      <c r="S200" s="158"/>
      <c r="T200" s="158"/>
      <c r="U200" s="158"/>
      <c r="V200" s="158"/>
      <c r="W200" s="158"/>
      <c r="X200" s="158"/>
      <c r="Y200" s="158"/>
      <c r="Z200" s="147"/>
      <c r="AA200" s="147"/>
      <c r="AB200" s="147"/>
      <c r="AC200" s="147"/>
      <c r="AD200" s="147"/>
      <c r="AE200" s="147"/>
      <c r="AF200" s="147"/>
      <c r="AG200" s="147" t="s">
        <v>168</v>
      </c>
      <c r="AH200" s="147">
        <v>0</v>
      </c>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row>
    <row r="201" spans="1:60" ht="22.5" outlineLevel="1" x14ac:dyDescent="0.2">
      <c r="A201" s="181">
        <v>89</v>
      </c>
      <c r="B201" s="182" t="s">
        <v>449</v>
      </c>
      <c r="C201" s="192" t="s">
        <v>450</v>
      </c>
      <c r="D201" s="183" t="s">
        <v>162</v>
      </c>
      <c r="E201" s="184">
        <v>532</v>
      </c>
      <c r="F201" s="185"/>
      <c r="G201" s="186">
        <f>ROUND(E201*F201,2)</f>
        <v>0</v>
      </c>
      <c r="H201" s="185"/>
      <c r="I201" s="186">
        <f>ROUND(E201*H201,2)</f>
        <v>0</v>
      </c>
      <c r="J201" s="185"/>
      <c r="K201" s="186">
        <f>ROUND(E201*J201,2)</f>
        <v>0</v>
      </c>
      <c r="L201" s="186">
        <v>21</v>
      </c>
      <c r="M201" s="186">
        <f>G201*(1+L201/100)</f>
        <v>0</v>
      </c>
      <c r="N201" s="184">
        <v>0.12715000000000001</v>
      </c>
      <c r="O201" s="184">
        <f>ROUND(E201*N201,2)</f>
        <v>67.64</v>
      </c>
      <c r="P201" s="184">
        <v>0</v>
      </c>
      <c r="Q201" s="184">
        <f>ROUND(E201*P201,2)</f>
        <v>0</v>
      </c>
      <c r="R201" s="186"/>
      <c r="S201" s="186" t="s">
        <v>163</v>
      </c>
      <c r="T201" s="187" t="s">
        <v>163</v>
      </c>
      <c r="U201" s="158">
        <v>2.1000000000000001E-2</v>
      </c>
      <c r="V201" s="158">
        <f>ROUND(E201*U201,2)</f>
        <v>11.17</v>
      </c>
      <c r="W201" s="158"/>
      <c r="X201" s="158" t="s">
        <v>164</v>
      </c>
      <c r="Y201" s="158" t="s">
        <v>165</v>
      </c>
      <c r="Z201" s="147"/>
      <c r="AA201" s="147"/>
      <c r="AB201" s="147"/>
      <c r="AC201" s="147"/>
      <c r="AD201" s="147"/>
      <c r="AE201" s="147"/>
      <c r="AF201" s="147"/>
      <c r="AG201" s="147" t="s">
        <v>166</v>
      </c>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row>
    <row r="202" spans="1:60" ht="22.5" outlineLevel="1" x14ac:dyDescent="0.2">
      <c r="A202" s="174">
        <v>90</v>
      </c>
      <c r="B202" s="175" t="s">
        <v>451</v>
      </c>
      <c r="C202" s="190" t="s">
        <v>452</v>
      </c>
      <c r="D202" s="176" t="s">
        <v>162</v>
      </c>
      <c r="E202" s="177">
        <v>532</v>
      </c>
      <c r="F202" s="178"/>
      <c r="G202" s="179">
        <f>ROUND(E202*F202,2)</f>
        <v>0</v>
      </c>
      <c r="H202" s="178"/>
      <c r="I202" s="179">
        <f>ROUND(E202*H202,2)</f>
        <v>0</v>
      </c>
      <c r="J202" s="178"/>
      <c r="K202" s="179">
        <f>ROUND(E202*J202,2)</f>
        <v>0</v>
      </c>
      <c r="L202" s="179">
        <v>21</v>
      </c>
      <c r="M202" s="179">
        <f>G202*(1+L202/100)</f>
        <v>0</v>
      </c>
      <c r="N202" s="177">
        <v>0.12817999999999999</v>
      </c>
      <c r="O202" s="177">
        <f>ROUND(E202*N202,2)</f>
        <v>68.19</v>
      </c>
      <c r="P202" s="177">
        <v>0</v>
      </c>
      <c r="Q202" s="177">
        <f>ROUND(E202*P202,2)</f>
        <v>0</v>
      </c>
      <c r="R202" s="179"/>
      <c r="S202" s="179" t="s">
        <v>163</v>
      </c>
      <c r="T202" s="180" t="s">
        <v>163</v>
      </c>
      <c r="U202" s="158">
        <v>2.1000000000000001E-2</v>
      </c>
      <c r="V202" s="158">
        <f>ROUND(E202*U202,2)</f>
        <v>11.17</v>
      </c>
      <c r="W202" s="158"/>
      <c r="X202" s="158" t="s">
        <v>164</v>
      </c>
      <c r="Y202" s="158" t="s">
        <v>165</v>
      </c>
      <c r="Z202" s="147"/>
      <c r="AA202" s="147"/>
      <c r="AB202" s="147"/>
      <c r="AC202" s="147"/>
      <c r="AD202" s="147"/>
      <c r="AE202" s="147"/>
      <c r="AF202" s="147"/>
      <c r="AG202" s="147" t="s">
        <v>166</v>
      </c>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row>
    <row r="203" spans="1:60" outlineLevel="2" x14ac:dyDescent="0.2">
      <c r="A203" s="154"/>
      <c r="B203" s="155"/>
      <c r="C203" s="191" t="s">
        <v>453</v>
      </c>
      <c r="D203" s="160"/>
      <c r="E203" s="161">
        <v>532</v>
      </c>
      <c r="F203" s="158"/>
      <c r="G203" s="158"/>
      <c r="H203" s="158"/>
      <c r="I203" s="158"/>
      <c r="J203" s="158"/>
      <c r="K203" s="158"/>
      <c r="L203" s="158"/>
      <c r="M203" s="158"/>
      <c r="N203" s="157"/>
      <c r="O203" s="157"/>
      <c r="P203" s="157"/>
      <c r="Q203" s="157"/>
      <c r="R203" s="158"/>
      <c r="S203" s="158"/>
      <c r="T203" s="158"/>
      <c r="U203" s="158"/>
      <c r="V203" s="158"/>
      <c r="W203" s="158"/>
      <c r="X203" s="158"/>
      <c r="Y203" s="158"/>
      <c r="Z203" s="147"/>
      <c r="AA203" s="147"/>
      <c r="AB203" s="147"/>
      <c r="AC203" s="147"/>
      <c r="AD203" s="147"/>
      <c r="AE203" s="147"/>
      <c r="AF203" s="147"/>
      <c r="AG203" s="147" t="s">
        <v>168</v>
      </c>
      <c r="AH203" s="147">
        <v>0</v>
      </c>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row>
    <row r="204" spans="1:60" outlineLevel="1" x14ac:dyDescent="0.2">
      <c r="A204" s="174">
        <v>91</v>
      </c>
      <c r="B204" s="175" t="s">
        <v>454</v>
      </c>
      <c r="C204" s="190" t="s">
        <v>455</v>
      </c>
      <c r="D204" s="176" t="s">
        <v>162</v>
      </c>
      <c r="E204" s="177">
        <v>45.5</v>
      </c>
      <c r="F204" s="178"/>
      <c r="G204" s="179">
        <f>ROUND(E204*F204,2)</f>
        <v>0</v>
      </c>
      <c r="H204" s="178"/>
      <c r="I204" s="179">
        <f>ROUND(E204*H204,2)</f>
        <v>0</v>
      </c>
      <c r="J204" s="178"/>
      <c r="K204" s="179">
        <f>ROUND(E204*J204,2)</f>
        <v>0</v>
      </c>
      <c r="L204" s="179">
        <v>21</v>
      </c>
      <c r="M204" s="179">
        <f>G204*(1+L204/100)</f>
        <v>0</v>
      </c>
      <c r="N204" s="177">
        <v>7.3899999999999993E-2</v>
      </c>
      <c r="O204" s="177">
        <f>ROUND(E204*N204,2)</f>
        <v>3.36</v>
      </c>
      <c r="P204" s="177">
        <v>0</v>
      </c>
      <c r="Q204" s="177">
        <f>ROUND(E204*P204,2)</f>
        <v>0</v>
      </c>
      <c r="R204" s="179"/>
      <c r="S204" s="179" t="s">
        <v>163</v>
      </c>
      <c r="T204" s="180" t="s">
        <v>163</v>
      </c>
      <c r="U204" s="158">
        <v>0.45200000000000001</v>
      </c>
      <c r="V204" s="158">
        <f>ROUND(E204*U204,2)</f>
        <v>20.57</v>
      </c>
      <c r="W204" s="158"/>
      <c r="X204" s="158" t="s">
        <v>164</v>
      </c>
      <c r="Y204" s="158" t="s">
        <v>165</v>
      </c>
      <c r="Z204" s="147"/>
      <c r="AA204" s="147"/>
      <c r="AB204" s="147"/>
      <c r="AC204" s="147"/>
      <c r="AD204" s="147"/>
      <c r="AE204" s="147"/>
      <c r="AF204" s="147"/>
      <c r="AG204" s="147" t="s">
        <v>166</v>
      </c>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row>
    <row r="205" spans="1:60" outlineLevel="2" x14ac:dyDescent="0.2">
      <c r="A205" s="154"/>
      <c r="B205" s="155"/>
      <c r="C205" s="191" t="s">
        <v>456</v>
      </c>
      <c r="D205" s="160"/>
      <c r="E205" s="161"/>
      <c r="F205" s="158"/>
      <c r="G205" s="158"/>
      <c r="H205" s="158"/>
      <c r="I205" s="158"/>
      <c r="J205" s="158"/>
      <c r="K205" s="158"/>
      <c r="L205" s="158"/>
      <c r="M205" s="158"/>
      <c r="N205" s="157"/>
      <c r="O205" s="157"/>
      <c r="P205" s="157"/>
      <c r="Q205" s="157"/>
      <c r="R205" s="158"/>
      <c r="S205" s="158"/>
      <c r="T205" s="158"/>
      <c r="U205" s="158"/>
      <c r="V205" s="158"/>
      <c r="W205" s="158"/>
      <c r="X205" s="158"/>
      <c r="Y205" s="158"/>
      <c r="Z205" s="147"/>
      <c r="AA205" s="147"/>
      <c r="AB205" s="147"/>
      <c r="AC205" s="147"/>
      <c r="AD205" s="147"/>
      <c r="AE205" s="147"/>
      <c r="AF205" s="147"/>
      <c r="AG205" s="147" t="s">
        <v>168</v>
      </c>
      <c r="AH205" s="147">
        <v>0</v>
      </c>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row>
    <row r="206" spans="1:60" ht="22.5" outlineLevel="3" x14ac:dyDescent="0.2">
      <c r="A206" s="154"/>
      <c r="B206" s="155"/>
      <c r="C206" s="191" t="s">
        <v>457</v>
      </c>
      <c r="D206" s="160"/>
      <c r="E206" s="161">
        <v>45.5</v>
      </c>
      <c r="F206" s="158"/>
      <c r="G206" s="158"/>
      <c r="H206" s="158"/>
      <c r="I206" s="158"/>
      <c r="J206" s="158"/>
      <c r="K206" s="158"/>
      <c r="L206" s="158"/>
      <c r="M206" s="158"/>
      <c r="N206" s="157"/>
      <c r="O206" s="157"/>
      <c r="P206" s="157"/>
      <c r="Q206" s="157"/>
      <c r="R206" s="158"/>
      <c r="S206" s="158"/>
      <c r="T206" s="158"/>
      <c r="U206" s="158"/>
      <c r="V206" s="158"/>
      <c r="W206" s="158"/>
      <c r="X206" s="158"/>
      <c r="Y206" s="158"/>
      <c r="Z206" s="147"/>
      <c r="AA206" s="147"/>
      <c r="AB206" s="147"/>
      <c r="AC206" s="147"/>
      <c r="AD206" s="147"/>
      <c r="AE206" s="147"/>
      <c r="AF206" s="147"/>
      <c r="AG206" s="147" t="s">
        <v>168</v>
      </c>
      <c r="AH206" s="147">
        <v>0</v>
      </c>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row>
    <row r="207" spans="1:60" outlineLevel="1" x14ac:dyDescent="0.2">
      <c r="A207" s="174">
        <v>92</v>
      </c>
      <c r="B207" s="175" t="s">
        <v>458</v>
      </c>
      <c r="C207" s="190" t="s">
        <v>459</v>
      </c>
      <c r="D207" s="176" t="s">
        <v>162</v>
      </c>
      <c r="E207" s="177">
        <v>506</v>
      </c>
      <c r="F207" s="178"/>
      <c r="G207" s="179">
        <f>ROUND(E207*F207,2)</f>
        <v>0</v>
      </c>
      <c r="H207" s="178"/>
      <c r="I207" s="179">
        <f>ROUND(E207*H207,2)</f>
        <v>0</v>
      </c>
      <c r="J207" s="178"/>
      <c r="K207" s="179">
        <f>ROUND(E207*J207,2)</f>
        <v>0</v>
      </c>
      <c r="L207" s="179">
        <v>21</v>
      </c>
      <c r="M207" s="179">
        <f>G207*(1+L207/100)</f>
        <v>0</v>
      </c>
      <c r="N207" s="177">
        <v>7.3899999999999993E-2</v>
      </c>
      <c r="O207" s="177">
        <f>ROUND(E207*N207,2)</f>
        <v>37.39</v>
      </c>
      <c r="P207" s="177">
        <v>0</v>
      </c>
      <c r="Q207" s="177">
        <f>ROUND(E207*P207,2)</f>
        <v>0</v>
      </c>
      <c r="R207" s="179"/>
      <c r="S207" s="179" t="s">
        <v>163</v>
      </c>
      <c r="T207" s="180" t="s">
        <v>163</v>
      </c>
      <c r="U207" s="158">
        <v>0.47799999999999998</v>
      </c>
      <c r="V207" s="158">
        <f>ROUND(E207*U207,2)</f>
        <v>241.87</v>
      </c>
      <c r="W207" s="158"/>
      <c r="X207" s="158" t="s">
        <v>164</v>
      </c>
      <c r="Y207" s="158" t="s">
        <v>165</v>
      </c>
      <c r="Z207" s="147"/>
      <c r="AA207" s="147"/>
      <c r="AB207" s="147"/>
      <c r="AC207" s="147"/>
      <c r="AD207" s="147"/>
      <c r="AE207" s="147"/>
      <c r="AF207" s="147"/>
      <c r="AG207" s="147" t="s">
        <v>166</v>
      </c>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row>
    <row r="208" spans="1:60" outlineLevel="2" x14ac:dyDescent="0.2">
      <c r="A208" s="154"/>
      <c r="B208" s="155"/>
      <c r="C208" s="191" t="s">
        <v>460</v>
      </c>
      <c r="D208" s="160"/>
      <c r="E208" s="161">
        <v>347</v>
      </c>
      <c r="F208" s="158"/>
      <c r="G208" s="158"/>
      <c r="H208" s="158"/>
      <c r="I208" s="158"/>
      <c r="J208" s="158"/>
      <c r="K208" s="158"/>
      <c r="L208" s="158"/>
      <c r="M208" s="158"/>
      <c r="N208" s="157"/>
      <c r="O208" s="157"/>
      <c r="P208" s="157"/>
      <c r="Q208" s="157"/>
      <c r="R208" s="158"/>
      <c r="S208" s="158"/>
      <c r="T208" s="158"/>
      <c r="U208" s="158"/>
      <c r="V208" s="158"/>
      <c r="W208" s="158"/>
      <c r="X208" s="158"/>
      <c r="Y208" s="158"/>
      <c r="Z208" s="147"/>
      <c r="AA208" s="147"/>
      <c r="AB208" s="147"/>
      <c r="AC208" s="147"/>
      <c r="AD208" s="147"/>
      <c r="AE208" s="147"/>
      <c r="AF208" s="147"/>
      <c r="AG208" s="147" t="s">
        <v>168</v>
      </c>
      <c r="AH208" s="147">
        <v>0</v>
      </c>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row>
    <row r="209" spans="1:60" outlineLevel="3" x14ac:dyDescent="0.2">
      <c r="A209" s="154"/>
      <c r="B209" s="155"/>
      <c r="C209" s="191" t="s">
        <v>461</v>
      </c>
      <c r="D209" s="160"/>
      <c r="E209" s="161">
        <v>142.5</v>
      </c>
      <c r="F209" s="158"/>
      <c r="G209" s="158"/>
      <c r="H209" s="158"/>
      <c r="I209" s="158"/>
      <c r="J209" s="158"/>
      <c r="K209" s="158"/>
      <c r="L209" s="158"/>
      <c r="M209" s="158"/>
      <c r="N209" s="157"/>
      <c r="O209" s="157"/>
      <c r="P209" s="157"/>
      <c r="Q209" s="157"/>
      <c r="R209" s="158"/>
      <c r="S209" s="158"/>
      <c r="T209" s="158"/>
      <c r="U209" s="158"/>
      <c r="V209" s="158"/>
      <c r="W209" s="158"/>
      <c r="X209" s="158"/>
      <c r="Y209" s="158"/>
      <c r="Z209" s="147"/>
      <c r="AA209" s="147"/>
      <c r="AB209" s="147"/>
      <c r="AC209" s="147"/>
      <c r="AD209" s="147"/>
      <c r="AE209" s="147"/>
      <c r="AF209" s="147"/>
      <c r="AG209" s="147" t="s">
        <v>168</v>
      </c>
      <c r="AH209" s="147">
        <v>0</v>
      </c>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row>
    <row r="210" spans="1:60" outlineLevel="3" x14ac:dyDescent="0.2">
      <c r="A210" s="154"/>
      <c r="B210" s="155"/>
      <c r="C210" s="191" t="s">
        <v>427</v>
      </c>
      <c r="D210" s="160"/>
      <c r="E210" s="161">
        <v>16.5</v>
      </c>
      <c r="F210" s="158"/>
      <c r="G210" s="158"/>
      <c r="H210" s="158"/>
      <c r="I210" s="158"/>
      <c r="J210" s="158"/>
      <c r="K210" s="158"/>
      <c r="L210" s="158"/>
      <c r="M210" s="158"/>
      <c r="N210" s="157"/>
      <c r="O210" s="157"/>
      <c r="P210" s="157"/>
      <c r="Q210" s="157"/>
      <c r="R210" s="158"/>
      <c r="S210" s="158"/>
      <c r="T210" s="158"/>
      <c r="U210" s="158"/>
      <c r="V210" s="158"/>
      <c r="W210" s="158"/>
      <c r="X210" s="158"/>
      <c r="Y210" s="158"/>
      <c r="Z210" s="147"/>
      <c r="AA210" s="147"/>
      <c r="AB210" s="147"/>
      <c r="AC210" s="147"/>
      <c r="AD210" s="147"/>
      <c r="AE210" s="147"/>
      <c r="AF210" s="147"/>
      <c r="AG210" s="147" t="s">
        <v>168</v>
      </c>
      <c r="AH210" s="147">
        <v>0</v>
      </c>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row>
    <row r="211" spans="1:60" outlineLevel="1" x14ac:dyDescent="0.2">
      <c r="A211" s="174">
        <v>93</v>
      </c>
      <c r="B211" s="175" t="s">
        <v>462</v>
      </c>
      <c r="C211" s="190" t="s">
        <v>463</v>
      </c>
      <c r="D211" s="176" t="s">
        <v>162</v>
      </c>
      <c r="E211" s="177">
        <v>15</v>
      </c>
      <c r="F211" s="178"/>
      <c r="G211" s="179">
        <f>ROUND(E211*F211,2)</f>
        <v>0</v>
      </c>
      <c r="H211" s="178"/>
      <c r="I211" s="179">
        <f>ROUND(E211*H211,2)</f>
        <v>0</v>
      </c>
      <c r="J211" s="178"/>
      <c r="K211" s="179">
        <f>ROUND(E211*J211,2)</f>
        <v>0</v>
      </c>
      <c r="L211" s="179">
        <v>21</v>
      </c>
      <c r="M211" s="179">
        <f>G211*(1+L211/100)</f>
        <v>0</v>
      </c>
      <c r="N211" s="177">
        <v>0.28000000000000003</v>
      </c>
      <c r="O211" s="177">
        <f>ROUND(E211*N211,2)</f>
        <v>4.2</v>
      </c>
      <c r="P211" s="177">
        <v>0</v>
      </c>
      <c r="Q211" s="177">
        <f>ROUND(E211*P211,2)</f>
        <v>0</v>
      </c>
      <c r="R211" s="179"/>
      <c r="S211" s="179" t="s">
        <v>163</v>
      </c>
      <c r="T211" s="180" t="s">
        <v>163</v>
      </c>
      <c r="U211" s="158">
        <v>0.255</v>
      </c>
      <c r="V211" s="158">
        <f>ROUND(E211*U211,2)</f>
        <v>3.83</v>
      </c>
      <c r="W211" s="158"/>
      <c r="X211" s="158" t="s">
        <v>164</v>
      </c>
      <c r="Y211" s="158" t="s">
        <v>165</v>
      </c>
      <c r="Z211" s="147"/>
      <c r="AA211" s="147"/>
      <c r="AB211" s="147"/>
      <c r="AC211" s="147"/>
      <c r="AD211" s="147"/>
      <c r="AE211" s="147"/>
      <c r="AF211" s="147"/>
      <c r="AG211" s="147" t="s">
        <v>166</v>
      </c>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row>
    <row r="212" spans="1:60" outlineLevel="2" x14ac:dyDescent="0.2">
      <c r="A212" s="154"/>
      <c r="B212" s="155"/>
      <c r="C212" s="191" t="s">
        <v>464</v>
      </c>
      <c r="D212" s="160"/>
      <c r="E212" s="161">
        <v>15</v>
      </c>
      <c r="F212" s="158"/>
      <c r="G212" s="158"/>
      <c r="H212" s="158"/>
      <c r="I212" s="158"/>
      <c r="J212" s="158"/>
      <c r="K212" s="158"/>
      <c r="L212" s="158"/>
      <c r="M212" s="158"/>
      <c r="N212" s="157"/>
      <c r="O212" s="157"/>
      <c r="P212" s="157"/>
      <c r="Q212" s="157"/>
      <c r="R212" s="158"/>
      <c r="S212" s="158"/>
      <c r="T212" s="158"/>
      <c r="U212" s="158"/>
      <c r="V212" s="158"/>
      <c r="W212" s="158"/>
      <c r="X212" s="158"/>
      <c r="Y212" s="158"/>
      <c r="Z212" s="147"/>
      <c r="AA212" s="147"/>
      <c r="AB212" s="147"/>
      <c r="AC212" s="147"/>
      <c r="AD212" s="147"/>
      <c r="AE212" s="147"/>
      <c r="AF212" s="147"/>
      <c r="AG212" s="147" t="s">
        <v>168</v>
      </c>
      <c r="AH212" s="147">
        <v>0</v>
      </c>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row>
    <row r="213" spans="1:60" outlineLevel="1" x14ac:dyDescent="0.2">
      <c r="A213" s="181">
        <v>94</v>
      </c>
      <c r="B213" s="182" t="s">
        <v>465</v>
      </c>
      <c r="C213" s="192" t="s">
        <v>466</v>
      </c>
      <c r="D213" s="183" t="s">
        <v>162</v>
      </c>
      <c r="E213" s="184">
        <v>15</v>
      </c>
      <c r="F213" s="185"/>
      <c r="G213" s="186">
        <f>ROUND(E213*F213,2)</f>
        <v>0</v>
      </c>
      <c r="H213" s="185"/>
      <c r="I213" s="186">
        <f>ROUND(E213*H213,2)</f>
        <v>0</v>
      </c>
      <c r="J213" s="185"/>
      <c r="K213" s="186">
        <f>ROUND(E213*J213,2)</f>
        <v>0</v>
      </c>
      <c r="L213" s="186">
        <v>21</v>
      </c>
      <c r="M213" s="186">
        <f>G213*(1+L213/100)</f>
        <v>0</v>
      </c>
      <c r="N213" s="184">
        <v>0.16800000000000001</v>
      </c>
      <c r="O213" s="184">
        <f>ROUND(E213*N213,2)</f>
        <v>2.52</v>
      </c>
      <c r="P213" s="184">
        <v>0</v>
      </c>
      <c r="Q213" s="184">
        <f>ROUND(E213*P213,2)</f>
        <v>0</v>
      </c>
      <c r="R213" s="186"/>
      <c r="S213" s="186" t="s">
        <v>163</v>
      </c>
      <c r="T213" s="187" t="s">
        <v>163</v>
      </c>
      <c r="U213" s="158">
        <v>0.18</v>
      </c>
      <c r="V213" s="158">
        <f>ROUND(E213*U213,2)</f>
        <v>2.7</v>
      </c>
      <c r="W213" s="158"/>
      <c r="X213" s="158" t="s">
        <v>164</v>
      </c>
      <c r="Y213" s="158" t="s">
        <v>165</v>
      </c>
      <c r="Z213" s="147"/>
      <c r="AA213" s="147"/>
      <c r="AB213" s="147"/>
      <c r="AC213" s="147"/>
      <c r="AD213" s="147"/>
      <c r="AE213" s="147"/>
      <c r="AF213" s="147"/>
      <c r="AG213" s="147" t="s">
        <v>166</v>
      </c>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row>
    <row r="214" spans="1:60" outlineLevel="1" x14ac:dyDescent="0.2">
      <c r="A214" s="181">
        <v>95</v>
      </c>
      <c r="B214" s="182" t="s">
        <v>467</v>
      </c>
      <c r="C214" s="192" t="s">
        <v>468</v>
      </c>
      <c r="D214" s="183" t="s">
        <v>162</v>
      </c>
      <c r="E214" s="184">
        <v>15</v>
      </c>
      <c r="F214" s="185"/>
      <c r="G214" s="186">
        <f>ROUND(E214*F214,2)</f>
        <v>0</v>
      </c>
      <c r="H214" s="185"/>
      <c r="I214" s="186">
        <f>ROUND(E214*H214,2)</f>
        <v>0</v>
      </c>
      <c r="J214" s="185"/>
      <c r="K214" s="186">
        <f>ROUND(E214*J214,2)</f>
        <v>0</v>
      </c>
      <c r="L214" s="186">
        <v>21</v>
      </c>
      <c r="M214" s="186">
        <f>G214*(1+L214/100)</f>
        <v>0</v>
      </c>
      <c r="N214" s="184">
        <v>8.0000000000000007E-5</v>
      </c>
      <c r="O214" s="184">
        <f>ROUND(E214*N214,2)</f>
        <v>0</v>
      </c>
      <c r="P214" s="184">
        <v>0</v>
      </c>
      <c r="Q214" s="184">
        <f>ROUND(E214*P214,2)</f>
        <v>0</v>
      </c>
      <c r="R214" s="186"/>
      <c r="S214" s="186" t="s">
        <v>163</v>
      </c>
      <c r="T214" s="187" t="s">
        <v>163</v>
      </c>
      <c r="U214" s="158">
        <v>0.13</v>
      </c>
      <c r="V214" s="158">
        <f>ROUND(E214*U214,2)</f>
        <v>1.95</v>
      </c>
      <c r="W214" s="158"/>
      <c r="X214" s="158" t="s">
        <v>164</v>
      </c>
      <c r="Y214" s="158" t="s">
        <v>165</v>
      </c>
      <c r="Z214" s="147"/>
      <c r="AA214" s="147"/>
      <c r="AB214" s="147"/>
      <c r="AC214" s="147"/>
      <c r="AD214" s="147"/>
      <c r="AE214" s="147"/>
      <c r="AF214" s="147"/>
      <c r="AG214" s="147" t="s">
        <v>166</v>
      </c>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row>
    <row r="215" spans="1:60" outlineLevel="1" x14ac:dyDescent="0.2">
      <c r="A215" s="174">
        <v>96</v>
      </c>
      <c r="B215" s="175" t="s">
        <v>469</v>
      </c>
      <c r="C215" s="190" t="s">
        <v>470</v>
      </c>
      <c r="D215" s="176" t="s">
        <v>288</v>
      </c>
      <c r="E215" s="177">
        <v>11.2</v>
      </c>
      <c r="F215" s="178"/>
      <c r="G215" s="179">
        <f>ROUND(E215*F215,2)</f>
        <v>0</v>
      </c>
      <c r="H215" s="178"/>
      <c r="I215" s="179">
        <f>ROUND(E215*H215,2)</f>
        <v>0</v>
      </c>
      <c r="J215" s="178"/>
      <c r="K215" s="179">
        <f>ROUND(E215*J215,2)</f>
        <v>0</v>
      </c>
      <c r="L215" s="179">
        <v>21</v>
      </c>
      <c r="M215" s="179">
        <f>G215*(1+L215/100)</f>
        <v>0</v>
      </c>
      <c r="N215" s="177">
        <v>0.1525</v>
      </c>
      <c r="O215" s="177">
        <f>ROUND(E215*N215,2)</f>
        <v>1.71</v>
      </c>
      <c r="P215" s="177">
        <v>0</v>
      </c>
      <c r="Q215" s="177">
        <f>ROUND(E215*P215,2)</f>
        <v>0</v>
      </c>
      <c r="R215" s="179"/>
      <c r="S215" s="179" t="s">
        <v>163</v>
      </c>
      <c r="T215" s="180" t="s">
        <v>163</v>
      </c>
      <c r="U215" s="158">
        <v>0.16200000000000001</v>
      </c>
      <c r="V215" s="158">
        <f>ROUND(E215*U215,2)</f>
        <v>1.81</v>
      </c>
      <c r="W215" s="158"/>
      <c r="X215" s="158" t="s">
        <v>164</v>
      </c>
      <c r="Y215" s="158" t="s">
        <v>165</v>
      </c>
      <c r="Z215" s="147"/>
      <c r="AA215" s="147"/>
      <c r="AB215" s="147"/>
      <c r="AC215" s="147"/>
      <c r="AD215" s="147"/>
      <c r="AE215" s="147"/>
      <c r="AF215" s="147"/>
      <c r="AG215" s="147" t="s">
        <v>166</v>
      </c>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row>
    <row r="216" spans="1:60" outlineLevel="2" x14ac:dyDescent="0.2">
      <c r="A216" s="154"/>
      <c r="B216" s="155"/>
      <c r="C216" s="191" t="s">
        <v>471</v>
      </c>
      <c r="D216" s="160"/>
      <c r="E216" s="161">
        <v>11.2</v>
      </c>
      <c r="F216" s="158"/>
      <c r="G216" s="158"/>
      <c r="H216" s="158"/>
      <c r="I216" s="158"/>
      <c r="J216" s="158"/>
      <c r="K216" s="158"/>
      <c r="L216" s="158"/>
      <c r="M216" s="158"/>
      <c r="N216" s="157"/>
      <c r="O216" s="157"/>
      <c r="P216" s="157"/>
      <c r="Q216" s="157"/>
      <c r="R216" s="158"/>
      <c r="S216" s="158"/>
      <c r="T216" s="158"/>
      <c r="U216" s="158"/>
      <c r="V216" s="158"/>
      <c r="W216" s="158"/>
      <c r="X216" s="158"/>
      <c r="Y216" s="158"/>
      <c r="Z216" s="147"/>
      <c r="AA216" s="147"/>
      <c r="AB216" s="147"/>
      <c r="AC216" s="147"/>
      <c r="AD216" s="147"/>
      <c r="AE216" s="147"/>
      <c r="AF216" s="147"/>
      <c r="AG216" s="147" t="s">
        <v>168</v>
      </c>
      <c r="AH216" s="147">
        <v>0</v>
      </c>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row>
    <row r="217" spans="1:60" ht="22.5" outlineLevel="1" x14ac:dyDescent="0.2">
      <c r="A217" s="174">
        <v>97</v>
      </c>
      <c r="B217" s="175" t="s">
        <v>472</v>
      </c>
      <c r="C217" s="190" t="s">
        <v>473</v>
      </c>
      <c r="D217" s="176" t="s">
        <v>288</v>
      </c>
      <c r="E217" s="177">
        <v>366.5</v>
      </c>
      <c r="F217" s="178"/>
      <c r="G217" s="179">
        <f>ROUND(E217*F217,2)</f>
        <v>0</v>
      </c>
      <c r="H217" s="178"/>
      <c r="I217" s="179">
        <f>ROUND(E217*H217,2)</f>
        <v>0</v>
      </c>
      <c r="J217" s="178"/>
      <c r="K217" s="179">
        <f>ROUND(E217*J217,2)</f>
        <v>0</v>
      </c>
      <c r="L217" s="179">
        <v>21</v>
      </c>
      <c r="M217" s="179">
        <f>G217*(1+L217/100)</f>
        <v>0</v>
      </c>
      <c r="N217" s="177">
        <v>0.188</v>
      </c>
      <c r="O217" s="177">
        <f>ROUND(E217*N217,2)</f>
        <v>68.900000000000006</v>
      </c>
      <c r="P217" s="177">
        <v>0</v>
      </c>
      <c r="Q217" s="177">
        <f>ROUND(E217*P217,2)</f>
        <v>0</v>
      </c>
      <c r="R217" s="179"/>
      <c r="S217" s="179" t="s">
        <v>163</v>
      </c>
      <c r="T217" s="180" t="s">
        <v>163</v>
      </c>
      <c r="U217" s="158">
        <v>0.27200000000000002</v>
      </c>
      <c r="V217" s="158">
        <f>ROUND(E217*U217,2)</f>
        <v>99.69</v>
      </c>
      <c r="W217" s="158"/>
      <c r="X217" s="158" t="s">
        <v>164</v>
      </c>
      <c r="Y217" s="158" t="s">
        <v>165</v>
      </c>
      <c r="Z217" s="147"/>
      <c r="AA217" s="147"/>
      <c r="AB217" s="147"/>
      <c r="AC217" s="147"/>
      <c r="AD217" s="147"/>
      <c r="AE217" s="147"/>
      <c r="AF217" s="147"/>
      <c r="AG217" s="147" t="s">
        <v>166</v>
      </c>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row>
    <row r="218" spans="1:60" outlineLevel="2" x14ac:dyDescent="0.2">
      <c r="A218" s="154"/>
      <c r="B218" s="155"/>
      <c r="C218" s="191" t="s">
        <v>474</v>
      </c>
      <c r="D218" s="160"/>
      <c r="E218" s="161">
        <v>59</v>
      </c>
      <c r="F218" s="158"/>
      <c r="G218" s="158"/>
      <c r="H218" s="158"/>
      <c r="I218" s="158"/>
      <c r="J218" s="158"/>
      <c r="K218" s="158"/>
      <c r="L218" s="158"/>
      <c r="M218" s="158"/>
      <c r="N218" s="157"/>
      <c r="O218" s="157"/>
      <c r="P218" s="157"/>
      <c r="Q218" s="157"/>
      <c r="R218" s="158"/>
      <c r="S218" s="158"/>
      <c r="T218" s="158"/>
      <c r="U218" s="158"/>
      <c r="V218" s="158"/>
      <c r="W218" s="158"/>
      <c r="X218" s="158"/>
      <c r="Y218" s="158"/>
      <c r="Z218" s="147"/>
      <c r="AA218" s="147"/>
      <c r="AB218" s="147"/>
      <c r="AC218" s="147"/>
      <c r="AD218" s="147"/>
      <c r="AE218" s="147"/>
      <c r="AF218" s="147"/>
      <c r="AG218" s="147" t="s">
        <v>168</v>
      </c>
      <c r="AH218" s="147">
        <v>0</v>
      </c>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row>
    <row r="219" spans="1:60" ht="33.75" outlineLevel="3" x14ac:dyDescent="0.2">
      <c r="A219" s="154"/>
      <c r="B219" s="155"/>
      <c r="C219" s="191" t="s">
        <v>475</v>
      </c>
      <c r="D219" s="160"/>
      <c r="E219" s="161">
        <v>307.5</v>
      </c>
      <c r="F219" s="158"/>
      <c r="G219" s="158"/>
      <c r="H219" s="158"/>
      <c r="I219" s="158"/>
      <c r="J219" s="158"/>
      <c r="K219" s="158"/>
      <c r="L219" s="158"/>
      <c r="M219" s="158"/>
      <c r="N219" s="157"/>
      <c r="O219" s="157"/>
      <c r="P219" s="157"/>
      <c r="Q219" s="157"/>
      <c r="R219" s="158"/>
      <c r="S219" s="158"/>
      <c r="T219" s="158"/>
      <c r="U219" s="158"/>
      <c r="V219" s="158"/>
      <c r="W219" s="158"/>
      <c r="X219" s="158"/>
      <c r="Y219" s="158"/>
      <c r="Z219" s="147"/>
      <c r="AA219" s="147"/>
      <c r="AB219" s="147"/>
      <c r="AC219" s="147"/>
      <c r="AD219" s="147"/>
      <c r="AE219" s="147"/>
      <c r="AF219" s="147"/>
      <c r="AG219" s="147" t="s">
        <v>168</v>
      </c>
      <c r="AH219" s="147">
        <v>0</v>
      </c>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row>
    <row r="220" spans="1:60" outlineLevel="1" x14ac:dyDescent="0.2">
      <c r="A220" s="174">
        <v>98</v>
      </c>
      <c r="B220" s="175" t="s">
        <v>476</v>
      </c>
      <c r="C220" s="190" t="s">
        <v>477</v>
      </c>
      <c r="D220" s="176" t="s">
        <v>288</v>
      </c>
      <c r="E220" s="177">
        <v>24.5</v>
      </c>
      <c r="F220" s="178"/>
      <c r="G220" s="179">
        <f>ROUND(E220*F220,2)</f>
        <v>0</v>
      </c>
      <c r="H220" s="178"/>
      <c r="I220" s="179">
        <f>ROUND(E220*H220,2)</f>
        <v>0</v>
      </c>
      <c r="J220" s="178"/>
      <c r="K220" s="179">
        <f>ROUND(E220*J220,2)</f>
        <v>0</v>
      </c>
      <c r="L220" s="179">
        <v>21</v>
      </c>
      <c r="M220" s="179">
        <f>G220*(1+L220/100)</f>
        <v>0</v>
      </c>
      <c r="N220" s="177">
        <v>0</v>
      </c>
      <c r="O220" s="177">
        <f>ROUND(E220*N220,2)</f>
        <v>0</v>
      </c>
      <c r="P220" s="177">
        <v>0</v>
      </c>
      <c r="Q220" s="177">
        <f>ROUND(E220*P220,2)</f>
        <v>0</v>
      </c>
      <c r="R220" s="179"/>
      <c r="S220" s="179" t="s">
        <v>163</v>
      </c>
      <c r="T220" s="180" t="s">
        <v>163</v>
      </c>
      <c r="U220" s="158">
        <v>3.6999999999999998E-2</v>
      </c>
      <c r="V220" s="158">
        <f>ROUND(E220*U220,2)</f>
        <v>0.91</v>
      </c>
      <c r="W220" s="158"/>
      <c r="X220" s="158" t="s">
        <v>164</v>
      </c>
      <c r="Y220" s="158" t="s">
        <v>165</v>
      </c>
      <c r="Z220" s="147"/>
      <c r="AA220" s="147"/>
      <c r="AB220" s="147"/>
      <c r="AC220" s="147"/>
      <c r="AD220" s="147"/>
      <c r="AE220" s="147"/>
      <c r="AF220" s="147"/>
      <c r="AG220" s="147" t="s">
        <v>166</v>
      </c>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row>
    <row r="221" spans="1:60" outlineLevel="2" x14ac:dyDescent="0.2">
      <c r="A221" s="154"/>
      <c r="B221" s="155"/>
      <c r="C221" s="191" t="s">
        <v>478</v>
      </c>
      <c r="D221" s="160"/>
      <c r="E221" s="161">
        <v>24.5</v>
      </c>
      <c r="F221" s="158"/>
      <c r="G221" s="158"/>
      <c r="H221" s="158"/>
      <c r="I221" s="158"/>
      <c r="J221" s="158"/>
      <c r="K221" s="158"/>
      <c r="L221" s="158"/>
      <c r="M221" s="158"/>
      <c r="N221" s="157"/>
      <c r="O221" s="157"/>
      <c r="P221" s="157"/>
      <c r="Q221" s="157"/>
      <c r="R221" s="158"/>
      <c r="S221" s="158"/>
      <c r="T221" s="158"/>
      <c r="U221" s="158"/>
      <c r="V221" s="158"/>
      <c r="W221" s="158"/>
      <c r="X221" s="158"/>
      <c r="Y221" s="158"/>
      <c r="Z221" s="147"/>
      <c r="AA221" s="147"/>
      <c r="AB221" s="147"/>
      <c r="AC221" s="147"/>
      <c r="AD221" s="147"/>
      <c r="AE221" s="147"/>
      <c r="AF221" s="147"/>
      <c r="AG221" s="147" t="s">
        <v>168</v>
      </c>
      <c r="AH221" s="147">
        <v>0</v>
      </c>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row>
    <row r="222" spans="1:60" outlineLevel="1" x14ac:dyDescent="0.2">
      <c r="A222" s="181">
        <v>99</v>
      </c>
      <c r="B222" s="182" t="s">
        <v>479</v>
      </c>
      <c r="C222" s="192" t="s">
        <v>480</v>
      </c>
      <c r="D222" s="183" t="s">
        <v>162</v>
      </c>
      <c r="E222" s="184">
        <v>58.5</v>
      </c>
      <c r="F222" s="185"/>
      <c r="G222" s="186">
        <f>ROUND(E222*F222,2)</f>
        <v>0</v>
      </c>
      <c r="H222" s="185"/>
      <c r="I222" s="186">
        <f>ROUND(E222*H222,2)</f>
        <v>0</v>
      </c>
      <c r="J222" s="185"/>
      <c r="K222" s="186">
        <f>ROUND(E222*J222,2)</f>
        <v>0</v>
      </c>
      <c r="L222" s="186">
        <v>21</v>
      </c>
      <c r="M222" s="186">
        <f>G222*(1+L222/100)</f>
        <v>0</v>
      </c>
      <c r="N222" s="184">
        <v>0</v>
      </c>
      <c r="O222" s="184">
        <f>ROUND(E222*N222,2)</f>
        <v>0</v>
      </c>
      <c r="P222" s="184">
        <v>0</v>
      </c>
      <c r="Q222" s="184">
        <f>ROUND(E222*P222,2)</f>
        <v>0</v>
      </c>
      <c r="R222" s="186"/>
      <c r="S222" s="186" t="s">
        <v>163</v>
      </c>
      <c r="T222" s="187" t="s">
        <v>163</v>
      </c>
      <c r="U222" s="158">
        <v>0.115</v>
      </c>
      <c r="V222" s="158">
        <f>ROUND(E222*U222,2)</f>
        <v>6.73</v>
      </c>
      <c r="W222" s="158"/>
      <c r="X222" s="158" t="s">
        <v>164</v>
      </c>
      <c r="Y222" s="158" t="s">
        <v>165</v>
      </c>
      <c r="Z222" s="147"/>
      <c r="AA222" s="147"/>
      <c r="AB222" s="147"/>
      <c r="AC222" s="147"/>
      <c r="AD222" s="147"/>
      <c r="AE222" s="147"/>
      <c r="AF222" s="147"/>
      <c r="AG222" s="147" t="s">
        <v>166</v>
      </c>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row>
    <row r="223" spans="1:60" ht="22.5" outlineLevel="1" x14ac:dyDescent="0.2">
      <c r="A223" s="181">
        <v>100</v>
      </c>
      <c r="B223" s="182" t="s">
        <v>481</v>
      </c>
      <c r="C223" s="192" t="s">
        <v>482</v>
      </c>
      <c r="D223" s="183" t="s">
        <v>173</v>
      </c>
      <c r="E223" s="184">
        <v>3</v>
      </c>
      <c r="F223" s="185"/>
      <c r="G223" s="186">
        <f>ROUND(E223*F223,2)</f>
        <v>0</v>
      </c>
      <c r="H223" s="185"/>
      <c r="I223" s="186">
        <f>ROUND(E223*H223,2)</f>
        <v>0</v>
      </c>
      <c r="J223" s="185"/>
      <c r="K223" s="186">
        <f>ROUND(E223*J223,2)</f>
        <v>0</v>
      </c>
      <c r="L223" s="186">
        <v>21</v>
      </c>
      <c r="M223" s="186">
        <f>G223*(1+L223/100)</f>
        <v>0</v>
      </c>
      <c r="N223" s="184">
        <v>0</v>
      </c>
      <c r="O223" s="184">
        <f>ROUND(E223*N223,2)</f>
        <v>0</v>
      </c>
      <c r="P223" s="184">
        <v>2.9610000000000001E-2</v>
      </c>
      <c r="Q223" s="184">
        <f>ROUND(E223*P223,2)</f>
        <v>0.09</v>
      </c>
      <c r="R223" s="186"/>
      <c r="S223" s="186" t="s">
        <v>340</v>
      </c>
      <c r="T223" s="187" t="s">
        <v>225</v>
      </c>
      <c r="U223" s="158">
        <v>0.50700000000000001</v>
      </c>
      <c r="V223" s="158">
        <f>ROUND(E223*U223,2)</f>
        <v>1.52</v>
      </c>
      <c r="W223" s="158"/>
      <c r="X223" s="158" t="s">
        <v>164</v>
      </c>
      <c r="Y223" s="158" t="s">
        <v>165</v>
      </c>
      <c r="Z223" s="147"/>
      <c r="AA223" s="147"/>
      <c r="AB223" s="147"/>
      <c r="AC223" s="147"/>
      <c r="AD223" s="147"/>
      <c r="AE223" s="147"/>
      <c r="AF223" s="147"/>
      <c r="AG223" s="147" t="s">
        <v>166</v>
      </c>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row>
    <row r="224" spans="1:60" ht="22.5" outlineLevel="1" x14ac:dyDescent="0.2">
      <c r="A224" s="174">
        <v>101</v>
      </c>
      <c r="B224" s="175" t="s">
        <v>483</v>
      </c>
      <c r="C224" s="190" t="s">
        <v>484</v>
      </c>
      <c r="D224" s="176" t="s">
        <v>173</v>
      </c>
      <c r="E224" s="177">
        <v>350</v>
      </c>
      <c r="F224" s="178"/>
      <c r="G224" s="179">
        <f>ROUND(E224*F224,2)</f>
        <v>0</v>
      </c>
      <c r="H224" s="178"/>
      <c r="I224" s="179">
        <f>ROUND(E224*H224,2)</f>
        <v>0</v>
      </c>
      <c r="J224" s="178"/>
      <c r="K224" s="179">
        <f>ROUND(E224*J224,2)</f>
        <v>0</v>
      </c>
      <c r="L224" s="179">
        <v>21</v>
      </c>
      <c r="M224" s="179">
        <f>G224*(1+L224/100)</f>
        <v>0</v>
      </c>
      <c r="N224" s="177">
        <v>8.0100000000000005E-2</v>
      </c>
      <c r="O224" s="177">
        <f>ROUND(E224*N224,2)</f>
        <v>28.04</v>
      </c>
      <c r="P224" s="177">
        <v>0</v>
      </c>
      <c r="Q224" s="177">
        <f>ROUND(E224*P224,2)</f>
        <v>0</v>
      </c>
      <c r="R224" s="179" t="s">
        <v>244</v>
      </c>
      <c r="S224" s="179" t="s">
        <v>163</v>
      </c>
      <c r="T224" s="180" t="s">
        <v>163</v>
      </c>
      <c r="U224" s="158">
        <v>0</v>
      </c>
      <c r="V224" s="158">
        <f>ROUND(E224*U224,2)</f>
        <v>0</v>
      </c>
      <c r="W224" s="158"/>
      <c r="X224" s="158" t="s">
        <v>245</v>
      </c>
      <c r="Y224" s="158" t="s">
        <v>165</v>
      </c>
      <c r="Z224" s="147"/>
      <c r="AA224" s="147"/>
      <c r="AB224" s="147"/>
      <c r="AC224" s="147"/>
      <c r="AD224" s="147"/>
      <c r="AE224" s="147"/>
      <c r="AF224" s="147"/>
      <c r="AG224" s="147" t="s">
        <v>246</v>
      </c>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row>
    <row r="225" spans="1:60" outlineLevel="2" x14ac:dyDescent="0.2">
      <c r="A225" s="154"/>
      <c r="B225" s="155"/>
      <c r="C225" s="193" t="s">
        <v>485</v>
      </c>
      <c r="D225" s="162"/>
      <c r="E225" s="163"/>
      <c r="F225" s="158"/>
      <c r="G225" s="158"/>
      <c r="H225" s="158"/>
      <c r="I225" s="158"/>
      <c r="J225" s="158"/>
      <c r="K225" s="158"/>
      <c r="L225" s="158"/>
      <c r="M225" s="158"/>
      <c r="N225" s="157"/>
      <c r="O225" s="157"/>
      <c r="P225" s="157"/>
      <c r="Q225" s="157"/>
      <c r="R225" s="158"/>
      <c r="S225" s="158"/>
      <c r="T225" s="158"/>
      <c r="U225" s="158"/>
      <c r="V225" s="158"/>
      <c r="W225" s="158"/>
      <c r="X225" s="158"/>
      <c r="Y225" s="158"/>
      <c r="Z225" s="147"/>
      <c r="AA225" s="147"/>
      <c r="AB225" s="147"/>
      <c r="AC225" s="147"/>
      <c r="AD225" s="147"/>
      <c r="AE225" s="147"/>
      <c r="AF225" s="147"/>
      <c r="AG225" s="147" t="s">
        <v>168</v>
      </c>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row>
    <row r="226" spans="1:60" outlineLevel="3" x14ac:dyDescent="0.2">
      <c r="A226" s="154"/>
      <c r="B226" s="155"/>
      <c r="C226" s="194" t="s">
        <v>486</v>
      </c>
      <c r="D226" s="162"/>
      <c r="E226" s="163">
        <v>347.75</v>
      </c>
      <c r="F226" s="158"/>
      <c r="G226" s="158"/>
      <c r="H226" s="158"/>
      <c r="I226" s="158"/>
      <c r="J226" s="158"/>
      <c r="K226" s="158"/>
      <c r="L226" s="158"/>
      <c r="M226" s="158"/>
      <c r="N226" s="157"/>
      <c r="O226" s="157"/>
      <c r="P226" s="157"/>
      <c r="Q226" s="157"/>
      <c r="R226" s="158"/>
      <c r="S226" s="158"/>
      <c r="T226" s="158"/>
      <c r="U226" s="158"/>
      <c r="V226" s="158"/>
      <c r="W226" s="158"/>
      <c r="X226" s="158"/>
      <c r="Y226" s="158"/>
      <c r="Z226" s="147"/>
      <c r="AA226" s="147"/>
      <c r="AB226" s="147"/>
      <c r="AC226" s="147"/>
      <c r="AD226" s="147"/>
      <c r="AE226" s="147"/>
      <c r="AF226" s="147"/>
      <c r="AG226" s="147" t="s">
        <v>168</v>
      </c>
      <c r="AH226" s="147">
        <v>2</v>
      </c>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row>
    <row r="227" spans="1:60" outlineLevel="3" x14ac:dyDescent="0.2">
      <c r="A227" s="154"/>
      <c r="B227" s="155"/>
      <c r="C227" s="193" t="s">
        <v>487</v>
      </c>
      <c r="D227" s="162"/>
      <c r="E227" s="163"/>
      <c r="F227" s="158"/>
      <c r="G227" s="158"/>
      <c r="H227" s="158"/>
      <c r="I227" s="158"/>
      <c r="J227" s="158"/>
      <c r="K227" s="158"/>
      <c r="L227" s="158"/>
      <c r="M227" s="158"/>
      <c r="N227" s="157"/>
      <c r="O227" s="157"/>
      <c r="P227" s="157"/>
      <c r="Q227" s="157"/>
      <c r="R227" s="158"/>
      <c r="S227" s="158"/>
      <c r="T227" s="158"/>
      <c r="U227" s="158"/>
      <c r="V227" s="158"/>
      <c r="W227" s="158"/>
      <c r="X227" s="158"/>
      <c r="Y227" s="158"/>
      <c r="Z227" s="147"/>
      <c r="AA227" s="147"/>
      <c r="AB227" s="147"/>
      <c r="AC227" s="147"/>
      <c r="AD227" s="147"/>
      <c r="AE227" s="147"/>
      <c r="AF227" s="147"/>
      <c r="AG227" s="147" t="s">
        <v>168</v>
      </c>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row>
    <row r="228" spans="1:60" outlineLevel="3" x14ac:dyDescent="0.2">
      <c r="A228" s="154"/>
      <c r="B228" s="155"/>
      <c r="C228" s="191" t="s">
        <v>488</v>
      </c>
      <c r="D228" s="160"/>
      <c r="E228" s="161">
        <v>350</v>
      </c>
      <c r="F228" s="158"/>
      <c r="G228" s="158"/>
      <c r="H228" s="158"/>
      <c r="I228" s="158"/>
      <c r="J228" s="158"/>
      <c r="K228" s="158"/>
      <c r="L228" s="158"/>
      <c r="M228" s="158"/>
      <c r="N228" s="157"/>
      <c r="O228" s="157"/>
      <c r="P228" s="157"/>
      <c r="Q228" s="157"/>
      <c r="R228" s="158"/>
      <c r="S228" s="158"/>
      <c r="T228" s="158"/>
      <c r="U228" s="158"/>
      <c r="V228" s="158"/>
      <c r="W228" s="158"/>
      <c r="X228" s="158"/>
      <c r="Y228" s="158"/>
      <c r="Z228" s="147"/>
      <c r="AA228" s="147"/>
      <c r="AB228" s="147"/>
      <c r="AC228" s="147"/>
      <c r="AD228" s="147"/>
      <c r="AE228" s="147"/>
      <c r="AF228" s="147"/>
      <c r="AG228" s="147" t="s">
        <v>168</v>
      </c>
      <c r="AH228" s="147">
        <v>0</v>
      </c>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row>
    <row r="229" spans="1:60" outlineLevel="1" x14ac:dyDescent="0.2">
      <c r="A229" s="174">
        <v>102</v>
      </c>
      <c r="B229" s="175" t="s">
        <v>489</v>
      </c>
      <c r="C229" s="190" t="s">
        <v>490</v>
      </c>
      <c r="D229" s="176" t="s">
        <v>173</v>
      </c>
      <c r="E229" s="177">
        <v>25</v>
      </c>
      <c r="F229" s="178"/>
      <c r="G229" s="179">
        <f>ROUND(E229*F229,2)</f>
        <v>0</v>
      </c>
      <c r="H229" s="178"/>
      <c r="I229" s="179">
        <f>ROUND(E229*H229,2)</f>
        <v>0</v>
      </c>
      <c r="J229" s="178"/>
      <c r="K229" s="179">
        <f>ROUND(E229*J229,2)</f>
        <v>0</v>
      </c>
      <c r="L229" s="179">
        <v>21</v>
      </c>
      <c r="M229" s="179">
        <f>G229*(1+L229/100)</f>
        <v>0</v>
      </c>
      <c r="N229" s="177">
        <v>5.3530000000000001E-2</v>
      </c>
      <c r="O229" s="177">
        <f>ROUND(E229*N229,2)</f>
        <v>1.34</v>
      </c>
      <c r="P229" s="177">
        <v>0</v>
      </c>
      <c r="Q229" s="177">
        <f>ROUND(E229*P229,2)</f>
        <v>0</v>
      </c>
      <c r="R229" s="179" t="s">
        <v>244</v>
      </c>
      <c r="S229" s="179" t="s">
        <v>163</v>
      </c>
      <c r="T229" s="180" t="s">
        <v>163</v>
      </c>
      <c r="U229" s="158">
        <v>0</v>
      </c>
      <c r="V229" s="158">
        <f>ROUND(E229*U229,2)</f>
        <v>0</v>
      </c>
      <c r="W229" s="158"/>
      <c r="X229" s="158" t="s">
        <v>245</v>
      </c>
      <c r="Y229" s="158" t="s">
        <v>165</v>
      </c>
      <c r="Z229" s="147"/>
      <c r="AA229" s="147"/>
      <c r="AB229" s="147"/>
      <c r="AC229" s="147"/>
      <c r="AD229" s="147"/>
      <c r="AE229" s="147"/>
      <c r="AF229" s="147"/>
      <c r="AG229" s="147" t="s">
        <v>246</v>
      </c>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row>
    <row r="230" spans="1:60" outlineLevel="2" x14ac:dyDescent="0.2">
      <c r="A230" s="154"/>
      <c r="B230" s="155"/>
      <c r="C230" s="191" t="s">
        <v>491</v>
      </c>
      <c r="D230" s="160"/>
      <c r="E230" s="161">
        <v>20</v>
      </c>
      <c r="F230" s="158"/>
      <c r="G230" s="158"/>
      <c r="H230" s="158"/>
      <c r="I230" s="158"/>
      <c r="J230" s="158"/>
      <c r="K230" s="158"/>
      <c r="L230" s="158"/>
      <c r="M230" s="158"/>
      <c r="N230" s="157"/>
      <c r="O230" s="157"/>
      <c r="P230" s="157"/>
      <c r="Q230" s="157"/>
      <c r="R230" s="158"/>
      <c r="S230" s="158"/>
      <c r="T230" s="158"/>
      <c r="U230" s="158"/>
      <c r="V230" s="158"/>
      <c r="W230" s="158"/>
      <c r="X230" s="158"/>
      <c r="Y230" s="158"/>
      <c r="Z230" s="147"/>
      <c r="AA230" s="147"/>
      <c r="AB230" s="147"/>
      <c r="AC230" s="147"/>
      <c r="AD230" s="147"/>
      <c r="AE230" s="147"/>
      <c r="AF230" s="147"/>
      <c r="AG230" s="147" t="s">
        <v>168</v>
      </c>
      <c r="AH230" s="147">
        <v>0</v>
      </c>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row>
    <row r="231" spans="1:60" outlineLevel="3" x14ac:dyDescent="0.2">
      <c r="A231" s="154"/>
      <c r="B231" s="155"/>
      <c r="C231" s="191" t="s">
        <v>492</v>
      </c>
      <c r="D231" s="160"/>
      <c r="E231" s="161">
        <v>3</v>
      </c>
      <c r="F231" s="158"/>
      <c r="G231" s="158"/>
      <c r="H231" s="158"/>
      <c r="I231" s="158"/>
      <c r="J231" s="158"/>
      <c r="K231" s="158"/>
      <c r="L231" s="158"/>
      <c r="M231" s="158"/>
      <c r="N231" s="157"/>
      <c r="O231" s="157"/>
      <c r="P231" s="157"/>
      <c r="Q231" s="157"/>
      <c r="R231" s="158"/>
      <c r="S231" s="158"/>
      <c r="T231" s="158"/>
      <c r="U231" s="158"/>
      <c r="V231" s="158"/>
      <c r="W231" s="158"/>
      <c r="X231" s="158"/>
      <c r="Y231" s="158"/>
      <c r="Z231" s="147"/>
      <c r="AA231" s="147"/>
      <c r="AB231" s="147"/>
      <c r="AC231" s="147"/>
      <c r="AD231" s="147"/>
      <c r="AE231" s="147"/>
      <c r="AF231" s="147"/>
      <c r="AG231" s="147" t="s">
        <v>168</v>
      </c>
      <c r="AH231" s="147">
        <v>0</v>
      </c>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row>
    <row r="232" spans="1:60" outlineLevel="3" x14ac:dyDescent="0.2">
      <c r="A232" s="154"/>
      <c r="B232" s="155"/>
      <c r="C232" s="191" t="s">
        <v>493</v>
      </c>
      <c r="D232" s="160"/>
      <c r="E232" s="161">
        <v>2</v>
      </c>
      <c r="F232" s="158"/>
      <c r="G232" s="158"/>
      <c r="H232" s="158"/>
      <c r="I232" s="158"/>
      <c r="J232" s="158"/>
      <c r="K232" s="158"/>
      <c r="L232" s="158"/>
      <c r="M232" s="158"/>
      <c r="N232" s="157"/>
      <c r="O232" s="157"/>
      <c r="P232" s="157"/>
      <c r="Q232" s="157"/>
      <c r="R232" s="158"/>
      <c r="S232" s="158"/>
      <c r="T232" s="158"/>
      <c r="U232" s="158"/>
      <c r="V232" s="158"/>
      <c r="W232" s="158"/>
      <c r="X232" s="158"/>
      <c r="Y232" s="158"/>
      <c r="Z232" s="147"/>
      <c r="AA232" s="147"/>
      <c r="AB232" s="147"/>
      <c r="AC232" s="147"/>
      <c r="AD232" s="147"/>
      <c r="AE232" s="147"/>
      <c r="AF232" s="147"/>
      <c r="AG232" s="147" t="s">
        <v>168</v>
      </c>
      <c r="AH232" s="147">
        <v>0</v>
      </c>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row>
    <row r="233" spans="1:60" ht="22.5" outlineLevel="1" x14ac:dyDescent="0.2">
      <c r="A233" s="181">
        <v>103</v>
      </c>
      <c r="B233" s="182" t="s">
        <v>494</v>
      </c>
      <c r="C233" s="192" t="s">
        <v>495</v>
      </c>
      <c r="D233" s="183" t="s">
        <v>173</v>
      </c>
      <c r="E233" s="184">
        <v>12</v>
      </c>
      <c r="F233" s="185"/>
      <c r="G233" s="186">
        <f>ROUND(E233*F233,2)</f>
        <v>0</v>
      </c>
      <c r="H233" s="185"/>
      <c r="I233" s="186">
        <f>ROUND(E233*H233,2)</f>
        <v>0</v>
      </c>
      <c r="J233" s="185"/>
      <c r="K233" s="186">
        <f>ROUND(E233*J233,2)</f>
        <v>0</v>
      </c>
      <c r="L233" s="186">
        <v>21</v>
      </c>
      <c r="M233" s="186">
        <f>G233*(1+L233/100)</f>
        <v>0</v>
      </c>
      <c r="N233" s="184">
        <v>3.9E-2</v>
      </c>
      <c r="O233" s="184">
        <f>ROUND(E233*N233,2)</f>
        <v>0.47</v>
      </c>
      <c r="P233" s="184">
        <v>0</v>
      </c>
      <c r="Q233" s="184">
        <f>ROUND(E233*P233,2)</f>
        <v>0</v>
      </c>
      <c r="R233" s="186" t="s">
        <v>244</v>
      </c>
      <c r="S233" s="186" t="s">
        <v>163</v>
      </c>
      <c r="T233" s="187" t="s">
        <v>163</v>
      </c>
      <c r="U233" s="158">
        <v>0</v>
      </c>
      <c r="V233" s="158">
        <f>ROUND(E233*U233,2)</f>
        <v>0</v>
      </c>
      <c r="W233" s="158"/>
      <c r="X233" s="158" t="s">
        <v>245</v>
      </c>
      <c r="Y233" s="158" t="s">
        <v>165</v>
      </c>
      <c r="Z233" s="147"/>
      <c r="AA233" s="147"/>
      <c r="AB233" s="147"/>
      <c r="AC233" s="147"/>
      <c r="AD233" s="147"/>
      <c r="AE233" s="147"/>
      <c r="AF233" s="147"/>
      <c r="AG233" s="147" t="s">
        <v>246</v>
      </c>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row>
    <row r="234" spans="1:60" outlineLevel="1" x14ac:dyDescent="0.2">
      <c r="A234" s="174">
        <v>104</v>
      </c>
      <c r="B234" s="175" t="s">
        <v>496</v>
      </c>
      <c r="C234" s="190" t="s">
        <v>497</v>
      </c>
      <c r="D234" s="176" t="s">
        <v>173</v>
      </c>
      <c r="E234" s="177">
        <v>57</v>
      </c>
      <c r="F234" s="178"/>
      <c r="G234" s="179">
        <f>ROUND(E234*F234,2)</f>
        <v>0</v>
      </c>
      <c r="H234" s="178"/>
      <c r="I234" s="179">
        <f>ROUND(E234*H234,2)</f>
        <v>0</v>
      </c>
      <c r="J234" s="178"/>
      <c r="K234" s="179">
        <f>ROUND(E234*J234,2)</f>
        <v>0</v>
      </c>
      <c r="L234" s="179">
        <v>21</v>
      </c>
      <c r="M234" s="179">
        <f>G234*(1+L234/100)</f>
        <v>0</v>
      </c>
      <c r="N234" s="177">
        <v>6.1499999999999999E-2</v>
      </c>
      <c r="O234" s="177">
        <f>ROUND(E234*N234,2)</f>
        <v>3.51</v>
      </c>
      <c r="P234" s="177">
        <v>0</v>
      </c>
      <c r="Q234" s="177">
        <f>ROUND(E234*P234,2)</f>
        <v>0</v>
      </c>
      <c r="R234" s="179" t="s">
        <v>244</v>
      </c>
      <c r="S234" s="179" t="s">
        <v>163</v>
      </c>
      <c r="T234" s="180" t="s">
        <v>163</v>
      </c>
      <c r="U234" s="158">
        <v>0</v>
      </c>
      <c r="V234" s="158">
        <f>ROUND(E234*U234,2)</f>
        <v>0</v>
      </c>
      <c r="W234" s="158"/>
      <c r="X234" s="158" t="s">
        <v>245</v>
      </c>
      <c r="Y234" s="158" t="s">
        <v>165</v>
      </c>
      <c r="Z234" s="147"/>
      <c r="AA234" s="147"/>
      <c r="AB234" s="147"/>
      <c r="AC234" s="147"/>
      <c r="AD234" s="147"/>
      <c r="AE234" s="147"/>
      <c r="AF234" s="147"/>
      <c r="AG234" s="147" t="s">
        <v>246</v>
      </c>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row>
    <row r="235" spans="1:60" outlineLevel="2" x14ac:dyDescent="0.2">
      <c r="A235" s="154"/>
      <c r="B235" s="155"/>
      <c r="C235" s="191" t="s">
        <v>498</v>
      </c>
      <c r="D235" s="160"/>
      <c r="E235" s="161">
        <v>57</v>
      </c>
      <c r="F235" s="158"/>
      <c r="G235" s="158"/>
      <c r="H235" s="158"/>
      <c r="I235" s="158"/>
      <c r="J235" s="158"/>
      <c r="K235" s="158"/>
      <c r="L235" s="158"/>
      <c r="M235" s="158"/>
      <c r="N235" s="157"/>
      <c r="O235" s="157"/>
      <c r="P235" s="157"/>
      <c r="Q235" s="157"/>
      <c r="R235" s="158"/>
      <c r="S235" s="158"/>
      <c r="T235" s="158"/>
      <c r="U235" s="158"/>
      <c r="V235" s="158"/>
      <c r="W235" s="158"/>
      <c r="X235" s="158"/>
      <c r="Y235" s="158"/>
      <c r="Z235" s="147"/>
      <c r="AA235" s="147"/>
      <c r="AB235" s="147"/>
      <c r="AC235" s="147"/>
      <c r="AD235" s="147"/>
      <c r="AE235" s="147"/>
      <c r="AF235" s="147"/>
      <c r="AG235" s="147" t="s">
        <v>168</v>
      </c>
      <c r="AH235" s="147">
        <v>0</v>
      </c>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row>
    <row r="236" spans="1:60" ht="22.5" outlineLevel="1" x14ac:dyDescent="0.2">
      <c r="A236" s="174">
        <v>105</v>
      </c>
      <c r="B236" s="175" t="s">
        <v>499</v>
      </c>
      <c r="C236" s="190" t="s">
        <v>500</v>
      </c>
      <c r="D236" s="176" t="s">
        <v>162</v>
      </c>
      <c r="E236" s="177">
        <v>531.29999999999995</v>
      </c>
      <c r="F236" s="178"/>
      <c r="G236" s="179">
        <f>ROUND(E236*F236,2)</f>
        <v>0</v>
      </c>
      <c r="H236" s="178"/>
      <c r="I236" s="179">
        <f>ROUND(E236*H236,2)</f>
        <v>0</v>
      </c>
      <c r="J236" s="178"/>
      <c r="K236" s="179">
        <f>ROUND(E236*J236,2)</f>
        <v>0</v>
      </c>
      <c r="L236" s="179">
        <v>21</v>
      </c>
      <c r="M236" s="179">
        <f>G236*(1+L236/100)</f>
        <v>0</v>
      </c>
      <c r="N236" s="177">
        <v>0.17599999999999999</v>
      </c>
      <c r="O236" s="177">
        <f>ROUND(E236*N236,2)</f>
        <v>93.51</v>
      </c>
      <c r="P236" s="177">
        <v>0</v>
      </c>
      <c r="Q236" s="177">
        <f>ROUND(E236*P236,2)</f>
        <v>0</v>
      </c>
      <c r="R236" s="179" t="s">
        <v>244</v>
      </c>
      <c r="S236" s="179" t="s">
        <v>163</v>
      </c>
      <c r="T236" s="180" t="s">
        <v>163</v>
      </c>
      <c r="U236" s="158">
        <v>0</v>
      </c>
      <c r="V236" s="158">
        <f>ROUND(E236*U236,2)</f>
        <v>0</v>
      </c>
      <c r="W236" s="158"/>
      <c r="X236" s="158" t="s">
        <v>245</v>
      </c>
      <c r="Y236" s="158" t="s">
        <v>165</v>
      </c>
      <c r="Z236" s="147"/>
      <c r="AA236" s="147"/>
      <c r="AB236" s="147"/>
      <c r="AC236" s="147"/>
      <c r="AD236" s="147"/>
      <c r="AE236" s="147"/>
      <c r="AF236" s="147"/>
      <c r="AG236" s="147" t="s">
        <v>246</v>
      </c>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row>
    <row r="237" spans="1:60" outlineLevel="2" x14ac:dyDescent="0.2">
      <c r="A237" s="154"/>
      <c r="B237" s="155"/>
      <c r="C237" s="191" t="s">
        <v>501</v>
      </c>
      <c r="D237" s="160"/>
      <c r="E237" s="161">
        <v>531.29999999999995</v>
      </c>
      <c r="F237" s="158"/>
      <c r="G237" s="158"/>
      <c r="H237" s="158"/>
      <c r="I237" s="158"/>
      <c r="J237" s="158"/>
      <c r="K237" s="158"/>
      <c r="L237" s="158"/>
      <c r="M237" s="158"/>
      <c r="N237" s="157"/>
      <c r="O237" s="157"/>
      <c r="P237" s="157"/>
      <c r="Q237" s="157"/>
      <c r="R237" s="158"/>
      <c r="S237" s="158"/>
      <c r="T237" s="158"/>
      <c r="U237" s="158"/>
      <c r="V237" s="158"/>
      <c r="W237" s="158"/>
      <c r="X237" s="158"/>
      <c r="Y237" s="158"/>
      <c r="Z237" s="147"/>
      <c r="AA237" s="147"/>
      <c r="AB237" s="147"/>
      <c r="AC237" s="147"/>
      <c r="AD237" s="147"/>
      <c r="AE237" s="147"/>
      <c r="AF237" s="147"/>
      <c r="AG237" s="147" t="s">
        <v>168</v>
      </c>
      <c r="AH237" s="147">
        <v>0</v>
      </c>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row>
    <row r="238" spans="1:60" ht="22.5" outlineLevel="1" x14ac:dyDescent="0.2">
      <c r="A238" s="174">
        <v>106</v>
      </c>
      <c r="B238" s="175" t="s">
        <v>502</v>
      </c>
      <c r="C238" s="190" t="s">
        <v>503</v>
      </c>
      <c r="D238" s="176" t="s">
        <v>162</v>
      </c>
      <c r="E238" s="177">
        <v>10.29</v>
      </c>
      <c r="F238" s="178"/>
      <c r="G238" s="179">
        <f>ROUND(E238*F238,2)</f>
        <v>0</v>
      </c>
      <c r="H238" s="178"/>
      <c r="I238" s="179">
        <f>ROUND(E238*H238,2)</f>
        <v>0</v>
      </c>
      <c r="J238" s="178"/>
      <c r="K238" s="179">
        <f>ROUND(E238*J238,2)</f>
        <v>0</v>
      </c>
      <c r="L238" s="179">
        <v>21</v>
      </c>
      <c r="M238" s="179">
        <f>G238*(1+L238/100)</f>
        <v>0</v>
      </c>
      <c r="N238" s="177">
        <v>0.17599999999999999</v>
      </c>
      <c r="O238" s="177">
        <f>ROUND(E238*N238,2)</f>
        <v>1.81</v>
      </c>
      <c r="P238" s="177">
        <v>0</v>
      </c>
      <c r="Q238" s="177">
        <f>ROUND(E238*P238,2)</f>
        <v>0</v>
      </c>
      <c r="R238" s="179" t="s">
        <v>244</v>
      </c>
      <c r="S238" s="179" t="s">
        <v>163</v>
      </c>
      <c r="T238" s="180" t="s">
        <v>163</v>
      </c>
      <c r="U238" s="158">
        <v>0</v>
      </c>
      <c r="V238" s="158">
        <f>ROUND(E238*U238,2)</f>
        <v>0</v>
      </c>
      <c r="W238" s="158"/>
      <c r="X238" s="158" t="s">
        <v>245</v>
      </c>
      <c r="Y238" s="158" t="s">
        <v>165</v>
      </c>
      <c r="Z238" s="147"/>
      <c r="AA238" s="147"/>
      <c r="AB238" s="147"/>
      <c r="AC238" s="147"/>
      <c r="AD238" s="147"/>
      <c r="AE238" s="147"/>
      <c r="AF238" s="147"/>
      <c r="AG238" s="147" t="s">
        <v>246</v>
      </c>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row>
    <row r="239" spans="1:60" outlineLevel="2" x14ac:dyDescent="0.2">
      <c r="A239" s="154"/>
      <c r="B239" s="155"/>
      <c r="C239" s="191" t="s">
        <v>504</v>
      </c>
      <c r="D239" s="160"/>
      <c r="E239" s="161">
        <v>10.29</v>
      </c>
      <c r="F239" s="158"/>
      <c r="G239" s="158"/>
      <c r="H239" s="158"/>
      <c r="I239" s="158"/>
      <c r="J239" s="158"/>
      <c r="K239" s="158"/>
      <c r="L239" s="158"/>
      <c r="M239" s="158"/>
      <c r="N239" s="157"/>
      <c r="O239" s="157"/>
      <c r="P239" s="157"/>
      <c r="Q239" s="157"/>
      <c r="R239" s="158"/>
      <c r="S239" s="158"/>
      <c r="T239" s="158"/>
      <c r="U239" s="158"/>
      <c r="V239" s="158"/>
      <c r="W239" s="158"/>
      <c r="X239" s="158"/>
      <c r="Y239" s="158"/>
      <c r="Z239" s="147"/>
      <c r="AA239" s="147"/>
      <c r="AB239" s="147"/>
      <c r="AC239" s="147"/>
      <c r="AD239" s="147"/>
      <c r="AE239" s="147"/>
      <c r="AF239" s="147"/>
      <c r="AG239" s="147" t="s">
        <v>168</v>
      </c>
      <c r="AH239" s="147">
        <v>0</v>
      </c>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row>
    <row r="240" spans="1:60" x14ac:dyDescent="0.2">
      <c r="A240" s="167" t="s">
        <v>158</v>
      </c>
      <c r="B240" s="168" t="s">
        <v>72</v>
      </c>
      <c r="C240" s="189" t="s">
        <v>73</v>
      </c>
      <c r="D240" s="169"/>
      <c r="E240" s="170"/>
      <c r="F240" s="171"/>
      <c r="G240" s="171">
        <f>SUMIF(AG241:AG304,"&lt;&gt;NOR",G241:G304)</f>
        <v>0</v>
      </c>
      <c r="H240" s="171"/>
      <c r="I240" s="171">
        <f>SUM(I241:I304)</f>
        <v>0</v>
      </c>
      <c r="J240" s="171"/>
      <c r="K240" s="171">
        <f>SUM(K241:K304)</f>
        <v>0</v>
      </c>
      <c r="L240" s="171"/>
      <c r="M240" s="171">
        <f>SUM(M241:M304)</f>
        <v>0</v>
      </c>
      <c r="N240" s="170"/>
      <c r="O240" s="170">
        <f>SUM(O241:O304)</f>
        <v>57.75</v>
      </c>
      <c r="P240" s="170"/>
      <c r="Q240" s="170">
        <f>SUM(Q241:Q304)</f>
        <v>0</v>
      </c>
      <c r="R240" s="171"/>
      <c r="S240" s="171"/>
      <c r="T240" s="172"/>
      <c r="U240" s="166"/>
      <c r="V240" s="166">
        <f>SUM(V241:V304)</f>
        <v>1065.8500000000001</v>
      </c>
      <c r="W240" s="166"/>
      <c r="X240" s="166"/>
      <c r="Y240" s="166"/>
      <c r="AG240" t="s">
        <v>159</v>
      </c>
    </row>
    <row r="241" spans="1:60" outlineLevel="1" x14ac:dyDescent="0.2">
      <c r="A241" s="174">
        <v>107</v>
      </c>
      <c r="B241" s="175" t="s">
        <v>505</v>
      </c>
      <c r="C241" s="190" t="s">
        <v>506</v>
      </c>
      <c r="D241" s="176" t="s">
        <v>162</v>
      </c>
      <c r="E241" s="177">
        <v>211.2</v>
      </c>
      <c r="F241" s="178"/>
      <c r="G241" s="179">
        <f>ROUND(E241*F241,2)</f>
        <v>0</v>
      </c>
      <c r="H241" s="178"/>
      <c r="I241" s="179">
        <f>ROUND(E241*H241,2)</f>
        <v>0</v>
      </c>
      <c r="J241" s="178"/>
      <c r="K241" s="179">
        <f>ROUND(E241*J241,2)</f>
        <v>0</v>
      </c>
      <c r="L241" s="179">
        <v>21</v>
      </c>
      <c r="M241" s="179">
        <f>G241*(1+L241/100)</f>
        <v>0</v>
      </c>
      <c r="N241" s="177">
        <v>2.9999999999999997E-4</v>
      </c>
      <c r="O241" s="177">
        <f>ROUND(E241*N241,2)</f>
        <v>0.06</v>
      </c>
      <c r="P241" s="177">
        <v>0</v>
      </c>
      <c r="Q241" s="177">
        <f>ROUND(E241*P241,2)</f>
        <v>0</v>
      </c>
      <c r="R241" s="179"/>
      <c r="S241" s="179" t="s">
        <v>163</v>
      </c>
      <c r="T241" s="180" t="s">
        <v>163</v>
      </c>
      <c r="U241" s="158">
        <v>7.0000000000000007E-2</v>
      </c>
      <c r="V241" s="158">
        <f>ROUND(E241*U241,2)</f>
        <v>14.78</v>
      </c>
      <c r="W241" s="158"/>
      <c r="X241" s="158" t="s">
        <v>164</v>
      </c>
      <c r="Y241" s="158" t="s">
        <v>165</v>
      </c>
      <c r="Z241" s="147"/>
      <c r="AA241" s="147"/>
      <c r="AB241" s="147"/>
      <c r="AC241" s="147"/>
      <c r="AD241" s="147"/>
      <c r="AE241" s="147"/>
      <c r="AF241" s="147"/>
      <c r="AG241" s="147" t="s">
        <v>166</v>
      </c>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row>
    <row r="242" spans="1:60" ht="22.5" outlineLevel="2" x14ac:dyDescent="0.2">
      <c r="A242" s="154"/>
      <c r="B242" s="155"/>
      <c r="C242" s="191" t="s">
        <v>507</v>
      </c>
      <c r="D242" s="160"/>
      <c r="E242" s="161">
        <v>211.2</v>
      </c>
      <c r="F242" s="158"/>
      <c r="G242" s="158"/>
      <c r="H242" s="158"/>
      <c r="I242" s="158"/>
      <c r="J242" s="158"/>
      <c r="K242" s="158"/>
      <c r="L242" s="158"/>
      <c r="M242" s="158"/>
      <c r="N242" s="157"/>
      <c r="O242" s="157"/>
      <c r="P242" s="157"/>
      <c r="Q242" s="157"/>
      <c r="R242" s="158"/>
      <c r="S242" s="158"/>
      <c r="T242" s="158"/>
      <c r="U242" s="158"/>
      <c r="V242" s="158"/>
      <c r="W242" s="158"/>
      <c r="X242" s="158"/>
      <c r="Y242" s="158"/>
      <c r="Z242" s="147"/>
      <c r="AA242" s="147"/>
      <c r="AB242" s="147"/>
      <c r="AC242" s="147"/>
      <c r="AD242" s="147"/>
      <c r="AE242" s="147"/>
      <c r="AF242" s="147"/>
      <c r="AG242" s="147" t="s">
        <v>168</v>
      </c>
      <c r="AH242" s="147">
        <v>0</v>
      </c>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row>
    <row r="243" spans="1:60" outlineLevel="1" x14ac:dyDescent="0.2">
      <c r="A243" s="174">
        <v>108</v>
      </c>
      <c r="B243" s="175" t="s">
        <v>508</v>
      </c>
      <c r="C243" s="190" t="s">
        <v>509</v>
      </c>
      <c r="D243" s="176" t="s">
        <v>162</v>
      </c>
      <c r="E243" s="177">
        <v>61.174999999999997</v>
      </c>
      <c r="F243" s="178"/>
      <c r="G243" s="179">
        <f>ROUND(E243*F243,2)</f>
        <v>0</v>
      </c>
      <c r="H243" s="178"/>
      <c r="I243" s="179">
        <f>ROUND(E243*H243,2)</f>
        <v>0</v>
      </c>
      <c r="J243" s="178"/>
      <c r="K243" s="179">
        <f>ROUND(E243*J243,2)</f>
        <v>0</v>
      </c>
      <c r="L243" s="179">
        <v>21</v>
      </c>
      <c r="M243" s="179">
        <f>G243*(1+L243/100)</f>
        <v>0</v>
      </c>
      <c r="N243" s="177">
        <v>4.0000000000000003E-5</v>
      </c>
      <c r="O243" s="177">
        <f>ROUND(E243*N243,2)</f>
        <v>0</v>
      </c>
      <c r="P243" s="177">
        <v>0</v>
      </c>
      <c r="Q243" s="177">
        <f>ROUND(E243*P243,2)</f>
        <v>0</v>
      </c>
      <c r="R243" s="179"/>
      <c r="S243" s="179" t="s">
        <v>163</v>
      </c>
      <c r="T243" s="180" t="s">
        <v>163</v>
      </c>
      <c r="U243" s="158">
        <v>7.8E-2</v>
      </c>
      <c r="V243" s="158">
        <f>ROUND(E243*U243,2)</f>
        <v>4.7699999999999996</v>
      </c>
      <c r="W243" s="158"/>
      <c r="X243" s="158" t="s">
        <v>164</v>
      </c>
      <c r="Y243" s="158" t="s">
        <v>165</v>
      </c>
      <c r="Z243" s="147"/>
      <c r="AA243" s="147"/>
      <c r="AB243" s="147"/>
      <c r="AC243" s="147"/>
      <c r="AD243" s="147"/>
      <c r="AE243" s="147"/>
      <c r="AF243" s="147"/>
      <c r="AG243" s="147" t="s">
        <v>166</v>
      </c>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row>
    <row r="244" spans="1:60" outlineLevel="2" x14ac:dyDescent="0.2">
      <c r="A244" s="154"/>
      <c r="B244" s="155"/>
      <c r="C244" s="191" t="s">
        <v>510</v>
      </c>
      <c r="D244" s="160"/>
      <c r="E244" s="161">
        <v>27.074999999999999</v>
      </c>
      <c r="F244" s="158"/>
      <c r="G244" s="158"/>
      <c r="H244" s="158"/>
      <c r="I244" s="158"/>
      <c r="J244" s="158"/>
      <c r="K244" s="158"/>
      <c r="L244" s="158"/>
      <c r="M244" s="158"/>
      <c r="N244" s="157"/>
      <c r="O244" s="157"/>
      <c r="P244" s="157"/>
      <c r="Q244" s="157"/>
      <c r="R244" s="158"/>
      <c r="S244" s="158"/>
      <c r="T244" s="158"/>
      <c r="U244" s="158"/>
      <c r="V244" s="158"/>
      <c r="W244" s="158"/>
      <c r="X244" s="158"/>
      <c r="Y244" s="158"/>
      <c r="Z244" s="147"/>
      <c r="AA244" s="147"/>
      <c r="AB244" s="147"/>
      <c r="AC244" s="147"/>
      <c r="AD244" s="147"/>
      <c r="AE244" s="147"/>
      <c r="AF244" s="147"/>
      <c r="AG244" s="147" t="s">
        <v>168</v>
      </c>
      <c r="AH244" s="147">
        <v>0</v>
      </c>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row>
    <row r="245" spans="1:60" outlineLevel="3" x14ac:dyDescent="0.2">
      <c r="A245" s="154"/>
      <c r="B245" s="155"/>
      <c r="C245" s="191" t="s">
        <v>511</v>
      </c>
      <c r="D245" s="160"/>
      <c r="E245" s="161">
        <v>34.1</v>
      </c>
      <c r="F245" s="158"/>
      <c r="G245" s="158"/>
      <c r="H245" s="158"/>
      <c r="I245" s="158"/>
      <c r="J245" s="158"/>
      <c r="K245" s="158"/>
      <c r="L245" s="158"/>
      <c r="M245" s="158"/>
      <c r="N245" s="157"/>
      <c r="O245" s="157"/>
      <c r="P245" s="157"/>
      <c r="Q245" s="157"/>
      <c r="R245" s="158"/>
      <c r="S245" s="158"/>
      <c r="T245" s="158"/>
      <c r="U245" s="158"/>
      <c r="V245" s="158"/>
      <c r="W245" s="158"/>
      <c r="X245" s="158"/>
      <c r="Y245" s="158"/>
      <c r="Z245" s="147"/>
      <c r="AA245" s="147"/>
      <c r="AB245" s="147"/>
      <c r="AC245" s="147"/>
      <c r="AD245" s="147"/>
      <c r="AE245" s="147"/>
      <c r="AF245" s="147"/>
      <c r="AG245" s="147" t="s">
        <v>168</v>
      </c>
      <c r="AH245" s="147">
        <v>0</v>
      </c>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row>
    <row r="246" spans="1:60" outlineLevel="1" x14ac:dyDescent="0.2">
      <c r="A246" s="174">
        <v>109</v>
      </c>
      <c r="B246" s="175" t="s">
        <v>512</v>
      </c>
      <c r="C246" s="190" t="s">
        <v>513</v>
      </c>
      <c r="D246" s="176" t="s">
        <v>288</v>
      </c>
      <c r="E246" s="177">
        <v>115.7</v>
      </c>
      <c r="F246" s="178"/>
      <c r="G246" s="179">
        <f>ROUND(E246*F246,2)</f>
        <v>0</v>
      </c>
      <c r="H246" s="178"/>
      <c r="I246" s="179">
        <f>ROUND(E246*H246,2)</f>
        <v>0</v>
      </c>
      <c r="J246" s="178"/>
      <c r="K246" s="179">
        <f>ROUND(E246*J246,2)</f>
        <v>0</v>
      </c>
      <c r="L246" s="179">
        <v>21</v>
      </c>
      <c r="M246" s="179">
        <f>G246*(1+L246/100)</f>
        <v>0</v>
      </c>
      <c r="N246" s="177">
        <v>1.2E-4</v>
      </c>
      <c r="O246" s="177">
        <f>ROUND(E246*N246,2)</f>
        <v>0.01</v>
      </c>
      <c r="P246" s="177">
        <v>0</v>
      </c>
      <c r="Q246" s="177">
        <f>ROUND(E246*P246,2)</f>
        <v>0</v>
      </c>
      <c r="R246" s="179"/>
      <c r="S246" s="179" t="s">
        <v>163</v>
      </c>
      <c r="T246" s="180" t="s">
        <v>163</v>
      </c>
      <c r="U246" s="158">
        <v>0.05</v>
      </c>
      <c r="V246" s="158">
        <f>ROUND(E246*U246,2)</f>
        <v>5.79</v>
      </c>
      <c r="W246" s="158"/>
      <c r="X246" s="158" t="s">
        <v>164</v>
      </c>
      <c r="Y246" s="158" t="s">
        <v>165</v>
      </c>
      <c r="Z246" s="147"/>
      <c r="AA246" s="147"/>
      <c r="AB246" s="147"/>
      <c r="AC246" s="147"/>
      <c r="AD246" s="147"/>
      <c r="AE246" s="147"/>
      <c r="AF246" s="147"/>
      <c r="AG246" s="147" t="s">
        <v>166</v>
      </c>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row>
    <row r="247" spans="1:60" outlineLevel="2" x14ac:dyDescent="0.2">
      <c r="A247" s="154"/>
      <c r="B247" s="155"/>
      <c r="C247" s="191" t="s">
        <v>514</v>
      </c>
      <c r="D247" s="160"/>
      <c r="E247" s="161">
        <v>62.7</v>
      </c>
      <c r="F247" s="158"/>
      <c r="G247" s="158"/>
      <c r="H247" s="158"/>
      <c r="I247" s="158"/>
      <c r="J247" s="158"/>
      <c r="K247" s="158"/>
      <c r="L247" s="158"/>
      <c r="M247" s="158"/>
      <c r="N247" s="157"/>
      <c r="O247" s="157"/>
      <c r="P247" s="157"/>
      <c r="Q247" s="157"/>
      <c r="R247" s="158"/>
      <c r="S247" s="158"/>
      <c r="T247" s="158"/>
      <c r="U247" s="158"/>
      <c r="V247" s="158"/>
      <c r="W247" s="158"/>
      <c r="X247" s="158"/>
      <c r="Y247" s="158"/>
      <c r="Z247" s="147"/>
      <c r="AA247" s="147"/>
      <c r="AB247" s="147"/>
      <c r="AC247" s="147"/>
      <c r="AD247" s="147"/>
      <c r="AE247" s="147"/>
      <c r="AF247" s="147"/>
      <c r="AG247" s="147" t="s">
        <v>168</v>
      </c>
      <c r="AH247" s="147">
        <v>0</v>
      </c>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row>
    <row r="248" spans="1:60" outlineLevel="3" x14ac:dyDescent="0.2">
      <c r="A248" s="154"/>
      <c r="B248" s="155"/>
      <c r="C248" s="191" t="s">
        <v>515</v>
      </c>
      <c r="D248" s="160"/>
      <c r="E248" s="161">
        <v>53</v>
      </c>
      <c r="F248" s="158"/>
      <c r="G248" s="158"/>
      <c r="H248" s="158"/>
      <c r="I248" s="158"/>
      <c r="J248" s="158"/>
      <c r="K248" s="158"/>
      <c r="L248" s="158"/>
      <c r="M248" s="158"/>
      <c r="N248" s="157"/>
      <c r="O248" s="157"/>
      <c r="P248" s="157"/>
      <c r="Q248" s="157"/>
      <c r="R248" s="158"/>
      <c r="S248" s="158"/>
      <c r="T248" s="158"/>
      <c r="U248" s="158"/>
      <c r="V248" s="158"/>
      <c r="W248" s="158"/>
      <c r="X248" s="158"/>
      <c r="Y248" s="158"/>
      <c r="Z248" s="147"/>
      <c r="AA248" s="147"/>
      <c r="AB248" s="147"/>
      <c r="AC248" s="147"/>
      <c r="AD248" s="147"/>
      <c r="AE248" s="147"/>
      <c r="AF248" s="147"/>
      <c r="AG248" s="147" t="s">
        <v>168</v>
      </c>
      <c r="AH248" s="147">
        <v>0</v>
      </c>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row>
    <row r="249" spans="1:60" ht="22.5" outlineLevel="1" x14ac:dyDescent="0.2">
      <c r="A249" s="174">
        <v>110</v>
      </c>
      <c r="B249" s="175" t="s">
        <v>516</v>
      </c>
      <c r="C249" s="190" t="s">
        <v>517</v>
      </c>
      <c r="D249" s="176" t="s">
        <v>162</v>
      </c>
      <c r="E249" s="177">
        <v>442.78</v>
      </c>
      <c r="F249" s="178"/>
      <c r="G249" s="179">
        <f>ROUND(E249*F249,2)</f>
        <v>0</v>
      </c>
      <c r="H249" s="178"/>
      <c r="I249" s="179">
        <f>ROUND(E249*H249,2)</f>
        <v>0</v>
      </c>
      <c r="J249" s="178"/>
      <c r="K249" s="179">
        <f>ROUND(E249*J249,2)</f>
        <v>0</v>
      </c>
      <c r="L249" s="179">
        <v>21</v>
      </c>
      <c r="M249" s="179">
        <f>G249*(1+L249/100)</f>
        <v>0</v>
      </c>
      <c r="N249" s="177">
        <v>2.8479999999999998E-2</v>
      </c>
      <c r="O249" s="177">
        <f>ROUND(E249*N249,2)</f>
        <v>12.61</v>
      </c>
      <c r="P249" s="177">
        <v>0</v>
      </c>
      <c r="Q249" s="177">
        <f>ROUND(E249*P249,2)</f>
        <v>0</v>
      </c>
      <c r="R249" s="179"/>
      <c r="S249" s="179" t="s">
        <v>163</v>
      </c>
      <c r="T249" s="180" t="s">
        <v>163</v>
      </c>
      <c r="U249" s="158">
        <v>0.46100000000000002</v>
      </c>
      <c r="V249" s="158">
        <f>ROUND(E249*U249,2)</f>
        <v>204.12</v>
      </c>
      <c r="W249" s="158"/>
      <c r="X249" s="158" t="s">
        <v>164</v>
      </c>
      <c r="Y249" s="158" t="s">
        <v>165</v>
      </c>
      <c r="Z249" s="147"/>
      <c r="AA249" s="147"/>
      <c r="AB249" s="147"/>
      <c r="AC249" s="147"/>
      <c r="AD249" s="147"/>
      <c r="AE249" s="147"/>
      <c r="AF249" s="147"/>
      <c r="AG249" s="147" t="s">
        <v>166</v>
      </c>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row>
    <row r="250" spans="1:60" outlineLevel="2" x14ac:dyDescent="0.2">
      <c r="A250" s="154"/>
      <c r="B250" s="155"/>
      <c r="C250" s="191" t="s">
        <v>518</v>
      </c>
      <c r="D250" s="160"/>
      <c r="E250" s="161">
        <v>175.08</v>
      </c>
      <c r="F250" s="158"/>
      <c r="G250" s="158"/>
      <c r="H250" s="158"/>
      <c r="I250" s="158"/>
      <c r="J250" s="158"/>
      <c r="K250" s="158"/>
      <c r="L250" s="158"/>
      <c r="M250" s="158"/>
      <c r="N250" s="157"/>
      <c r="O250" s="157"/>
      <c r="P250" s="157"/>
      <c r="Q250" s="157"/>
      <c r="R250" s="158"/>
      <c r="S250" s="158"/>
      <c r="T250" s="158"/>
      <c r="U250" s="158"/>
      <c r="V250" s="158"/>
      <c r="W250" s="158"/>
      <c r="X250" s="158"/>
      <c r="Y250" s="158"/>
      <c r="Z250" s="147"/>
      <c r="AA250" s="147"/>
      <c r="AB250" s="147"/>
      <c r="AC250" s="147"/>
      <c r="AD250" s="147"/>
      <c r="AE250" s="147"/>
      <c r="AF250" s="147"/>
      <c r="AG250" s="147" t="s">
        <v>168</v>
      </c>
      <c r="AH250" s="147">
        <v>0</v>
      </c>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row>
    <row r="251" spans="1:60" outlineLevel="3" x14ac:dyDescent="0.2">
      <c r="A251" s="154"/>
      <c r="B251" s="155"/>
      <c r="C251" s="191" t="s">
        <v>519</v>
      </c>
      <c r="D251" s="160"/>
      <c r="E251" s="161">
        <v>267.7</v>
      </c>
      <c r="F251" s="158"/>
      <c r="G251" s="158"/>
      <c r="H251" s="158"/>
      <c r="I251" s="158"/>
      <c r="J251" s="158"/>
      <c r="K251" s="158"/>
      <c r="L251" s="158"/>
      <c r="M251" s="158"/>
      <c r="N251" s="157"/>
      <c r="O251" s="157"/>
      <c r="P251" s="157"/>
      <c r="Q251" s="157"/>
      <c r="R251" s="158"/>
      <c r="S251" s="158"/>
      <c r="T251" s="158"/>
      <c r="U251" s="158"/>
      <c r="V251" s="158"/>
      <c r="W251" s="158"/>
      <c r="X251" s="158"/>
      <c r="Y251" s="158"/>
      <c r="Z251" s="147"/>
      <c r="AA251" s="147"/>
      <c r="AB251" s="147"/>
      <c r="AC251" s="147"/>
      <c r="AD251" s="147"/>
      <c r="AE251" s="147"/>
      <c r="AF251" s="147"/>
      <c r="AG251" s="147" t="s">
        <v>168</v>
      </c>
      <c r="AH251" s="147">
        <v>0</v>
      </c>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row>
    <row r="252" spans="1:60" ht="22.5" outlineLevel="1" x14ac:dyDescent="0.2">
      <c r="A252" s="181">
        <v>111</v>
      </c>
      <c r="B252" s="182" t="s">
        <v>520</v>
      </c>
      <c r="C252" s="192" t="s">
        <v>521</v>
      </c>
      <c r="D252" s="183" t="s">
        <v>162</v>
      </c>
      <c r="E252" s="184">
        <v>442.78</v>
      </c>
      <c r="F252" s="185"/>
      <c r="G252" s="186">
        <f>ROUND(E252*F252,2)</f>
        <v>0</v>
      </c>
      <c r="H252" s="185"/>
      <c r="I252" s="186">
        <f>ROUND(E252*H252,2)</f>
        <v>0</v>
      </c>
      <c r="J252" s="185"/>
      <c r="K252" s="186">
        <f>ROUND(E252*J252,2)</f>
        <v>0</v>
      </c>
      <c r="L252" s="186">
        <v>21</v>
      </c>
      <c r="M252" s="186">
        <f>G252*(1+L252/100)</f>
        <v>0</v>
      </c>
      <c r="N252" s="184">
        <v>4.7600000000000003E-3</v>
      </c>
      <c r="O252" s="184">
        <f>ROUND(E252*N252,2)</f>
        <v>2.11</v>
      </c>
      <c r="P252" s="184">
        <v>0</v>
      </c>
      <c r="Q252" s="184">
        <f>ROUND(E252*P252,2)</f>
        <v>0</v>
      </c>
      <c r="R252" s="186"/>
      <c r="S252" s="186" t="s">
        <v>163</v>
      </c>
      <c r="T252" s="187" t="s">
        <v>163</v>
      </c>
      <c r="U252" s="158">
        <v>0.48399999999999999</v>
      </c>
      <c r="V252" s="158">
        <f>ROUND(E252*U252,2)</f>
        <v>214.31</v>
      </c>
      <c r="W252" s="158"/>
      <c r="X252" s="158" t="s">
        <v>164</v>
      </c>
      <c r="Y252" s="158" t="s">
        <v>165</v>
      </c>
      <c r="Z252" s="147"/>
      <c r="AA252" s="147"/>
      <c r="AB252" s="147"/>
      <c r="AC252" s="147"/>
      <c r="AD252" s="147"/>
      <c r="AE252" s="147"/>
      <c r="AF252" s="147"/>
      <c r="AG252" s="147" t="s">
        <v>166</v>
      </c>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row>
    <row r="253" spans="1:60" outlineLevel="1" x14ac:dyDescent="0.2">
      <c r="A253" s="174">
        <v>112</v>
      </c>
      <c r="B253" s="175" t="s">
        <v>522</v>
      </c>
      <c r="C253" s="190" t="s">
        <v>523</v>
      </c>
      <c r="D253" s="176" t="s">
        <v>162</v>
      </c>
      <c r="E253" s="177">
        <v>248.84</v>
      </c>
      <c r="F253" s="178"/>
      <c r="G253" s="179">
        <f>ROUND(E253*F253,2)</f>
        <v>0</v>
      </c>
      <c r="H253" s="178"/>
      <c r="I253" s="179">
        <f>ROUND(E253*H253,2)</f>
        <v>0</v>
      </c>
      <c r="J253" s="178"/>
      <c r="K253" s="179">
        <f>ROUND(E253*J253,2)</f>
        <v>0</v>
      </c>
      <c r="L253" s="179">
        <v>21</v>
      </c>
      <c r="M253" s="179">
        <f>G253*(1+L253/100)</f>
        <v>0</v>
      </c>
      <c r="N253" s="177">
        <v>2.495E-2</v>
      </c>
      <c r="O253" s="177">
        <f>ROUND(E253*N253,2)</f>
        <v>6.21</v>
      </c>
      <c r="P253" s="177">
        <v>0</v>
      </c>
      <c r="Q253" s="177">
        <f>ROUND(E253*P253,2)</f>
        <v>0</v>
      </c>
      <c r="R253" s="179"/>
      <c r="S253" s="179" t="s">
        <v>163</v>
      </c>
      <c r="T253" s="180" t="s">
        <v>163</v>
      </c>
      <c r="U253" s="158">
        <v>0.37</v>
      </c>
      <c r="V253" s="158">
        <f>ROUND(E253*U253,2)</f>
        <v>92.07</v>
      </c>
      <c r="W253" s="158"/>
      <c r="X253" s="158" t="s">
        <v>164</v>
      </c>
      <c r="Y253" s="158" t="s">
        <v>165</v>
      </c>
      <c r="Z253" s="147"/>
      <c r="AA253" s="147"/>
      <c r="AB253" s="147"/>
      <c r="AC253" s="147"/>
      <c r="AD253" s="147"/>
      <c r="AE253" s="147"/>
      <c r="AF253" s="147"/>
      <c r="AG253" s="147" t="s">
        <v>166</v>
      </c>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row>
    <row r="254" spans="1:60" outlineLevel="2" x14ac:dyDescent="0.2">
      <c r="A254" s="154"/>
      <c r="B254" s="155"/>
      <c r="C254" s="191" t="s">
        <v>524</v>
      </c>
      <c r="D254" s="160"/>
      <c r="E254" s="161"/>
      <c r="F254" s="158"/>
      <c r="G254" s="158"/>
      <c r="H254" s="158"/>
      <c r="I254" s="158"/>
      <c r="J254" s="158"/>
      <c r="K254" s="158"/>
      <c r="L254" s="158"/>
      <c r="M254" s="158"/>
      <c r="N254" s="157"/>
      <c r="O254" s="157"/>
      <c r="P254" s="157"/>
      <c r="Q254" s="157"/>
      <c r="R254" s="158"/>
      <c r="S254" s="158"/>
      <c r="T254" s="158"/>
      <c r="U254" s="158"/>
      <c r="V254" s="158"/>
      <c r="W254" s="158"/>
      <c r="X254" s="158"/>
      <c r="Y254" s="158"/>
      <c r="Z254" s="147"/>
      <c r="AA254" s="147"/>
      <c r="AB254" s="147"/>
      <c r="AC254" s="147"/>
      <c r="AD254" s="147"/>
      <c r="AE254" s="147"/>
      <c r="AF254" s="147"/>
      <c r="AG254" s="147" t="s">
        <v>168</v>
      </c>
      <c r="AH254" s="147">
        <v>0</v>
      </c>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row>
    <row r="255" spans="1:60" ht="33.75" outlineLevel="3" x14ac:dyDescent="0.2">
      <c r="A255" s="154"/>
      <c r="B255" s="155"/>
      <c r="C255" s="191" t="s">
        <v>525</v>
      </c>
      <c r="D255" s="160"/>
      <c r="E255" s="161">
        <v>59.085000000000001</v>
      </c>
      <c r="F255" s="158"/>
      <c r="G255" s="158"/>
      <c r="H255" s="158"/>
      <c r="I255" s="158"/>
      <c r="J255" s="158"/>
      <c r="K255" s="158"/>
      <c r="L255" s="158"/>
      <c r="M255" s="158"/>
      <c r="N255" s="157"/>
      <c r="O255" s="157"/>
      <c r="P255" s="157"/>
      <c r="Q255" s="157"/>
      <c r="R255" s="158"/>
      <c r="S255" s="158"/>
      <c r="T255" s="158"/>
      <c r="U255" s="158"/>
      <c r="V255" s="158"/>
      <c r="W255" s="158"/>
      <c r="X255" s="158"/>
      <c r="Y255" s="158"/>
      <c r="Z255" s="147"/>
      <c r="AA255" s="147"/>
      <c r="AB255" s="147"/>
      <c r="AC255" s="147"/>
      <c r="AD255" s="147"/>
      <c r="AE255" s="147"/>
      <c r="AF255" s="147"/>
      <c r="AG255" s="147" t="s">
        <v>168</v>
      </c>
      <c r="AH255" s="147">
        <v>0</v>
      </c>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row>
    <row r="256" spans="1:60" outlineLevel="3" x14ac:dyDescent="0.2">
      <c r="A256" s="154"/>
      <c r="B256" s="155"/>
      <c r="C256" s="191" t="s">
        <v>526</v>
      </c>
      <c r="D256" s="160"/>
      <c r="E256" s="161">
        <v>30.045000000000002</v>
      </c>
      <c r="F256" s="158"/>
      <c r="G256" s="158"/>
      <c r="H256" s="158"/>
      <c r="I256" s="158"/>
      <c r="J256" s="158"/>
      <c r="K256" s="158"/>
      <c r="L256" s="158"/>
      <c r="M256" s="158"/>
      <c r="N256" s="157"/>
      <c r="O256" s="157"/>
      <c r="P256" s="157"/>
      <c r="Q256" s="157"/>
      <c r="R256" s="158"/>
      <c r="S256" s="158"/>
      <c r="T256" s="158"/>
      <c r="U256" s="158"/>
      <c r="V256" s="158"/>
      <c r="W256" s="158"/>
      <c r="X256" s="158"/>
      <c r="Y256" s="158"/>
      <c r="Z256" s="147"/>
      <c r="AA256" s="147"/>
      <c r="AB256" s="147"/>
      <c r="AC256" s="147"/>
      <c r="AD256" s="147"/>
      <c r="AE256" s="147"/>
      <c r="AF256" s="147"/>
      <c r="AG256" s="147" t="s">
        <v>168</v>
      </c>
      <c r="AH256" s="147">
        <v>0</v>
      </c>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row>
    <row r="257" spans="1:60" outlineLevel="3" x14ac:dyDescent="0.2">
      <c r="A257" s="154"/>
      <c r="B257" s="155"/>
      <c r="C257" s="191" t="s">
        <v>527</v>
      </c>
      <c r="D257" s="160"/>
      <c r="E257" s="161">
        <v>37.82</v>
      </c>
      <c r="F257" s="158"/>
      <c r="G257" s="158"/>
      <c r="H257" s="158"/>
      <c r="I257" s="158"/>
      <c r="J257" s="158"/>
      <c r="K257" s="158"/>
      <c r="L257" s="158"/>
      <c r="M257" s="158"/>
      <c r="N257" s="157"/>
      <c r="O257" s="157"/>
      <c r="P257" s="157"/>
      <c r="Q257" s="157"/>
      <c r="R257" s="158"/>
      <c r="S257" s="158"/>
      <c r="T257" s="158"/>
      <c r="U257" s="158"/>
      <c r="V257" s="158"/>
      <c r="W257" s="158"/>
      <c r="X257" s="158"/>
      <c r="Y257" s="158"/>
      <c r="Z257" s="147"/>
      <c r="AA257" s="147"/>
      <c r="AB257" s="147"/>
      <c r="AC257" s="147"/>
      <c r="AD257" s="147"/>
      <c r="AE257" s="147"/>
      <c r="AF257" s="147"/>
      <c r="AG257" s="147" t="s">
        <v>168</v>
      </c>
      <c r="AH257" s="147">
        <v>0</v>
      </c>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row>
    <row r="258" spans="1:60" outlineLevel="3" x14ac:dyDescent="0.2">
      <c r="A258" s="154"/>
      <c r="B258" s="155"/>
      <c r="C258" s="191" t="s">
        <v>528</v>
      </c>
      <c r="D258" s="160"/>
      <c r="E258" s="161">
        <v>37.82</v>
      </c>
      <c r="F258" s="158"/>
      <c r="G258" s="158"/>
      <c r="H258" s="158"/>
      <c r="I258" s="158"/>
      <c r="J258" s="158"/>
      <c r="K258" s="158"/>
      <c r="L258" s="158"/>
      <c r="M258" s="158"/>
      <c r="N258" s="157"/>
      <c r="O258" s="157"/>
      <c r="P258" s="157"/>
      <c r="Q258" s="157"/>
      <c r="R258" s="158"/>
      <c r="S258" s="158"/>
      <c r="T258" s="158"/>
      <c r="U258" s="158"/>
      <c r="V258" s="158"/>
      <c r="W258" s="158"/>
      <c r="X258" s="158"/>
      <c r="Y258" s="158"/>
      <c r="Z258" s="147"/>
      <c r="AA258" s="147"/>
      <c r="AB258" s="147"/>
      <c r="AC258" s="147"/>
      <c r="AD258" s="147"/>
      <c r="AE258" s="147"/>
      <c r="AF258" s="147"/>
      <c r="AG258" s="147" t="s">
        <v>168</v>
      </c>
      <c r="AH258" s="147">
        <v>0</v>
      </c>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row>
    <row r="259" spans="1:60" outlineLevel="3" x14ac:dyDescent="0.2">
      <c r="A259" s="154"/>
      <c r="B259" s="155"/>
      <c r="C259" s="191" t="s">
        <v>529</v>
      </c>
      <c r="D259" s="160"/>
      <c r="E259" s="161">
        <v>30.045000000000002</v>
      </c>
      <c r="F259" s="158"/>
      <c r="G259" s="158"/>
      <c r="H259" s="158"/>
      <c r="I259" s="158"/>
      <c r="J259" s="158"/>
      <c r="K259" s="158"/>
      <c r="L259" s="158"/>
      <c r="M259" s="158"/>
      <c r="N259" s="157"/>
      <c r="O259" s="157"/>
      <c r="P259" s="157"/>
      <c r="Q259" s="157"/>
      <c r="R259" s="158"/>
      <c r="S259" s="158"/>
      <c r="T259" s="158"/>
      <c r="U259" s="158"/>
      <c r="V259" s="158"/>
      <c r="W259" s="158"/>
      <c r="X259" s="158"/>
      <c r="Y259" s="158"/>
      <c r="Z259" s="147"/>
      <c r="AA259" s="147"/>
      <c r="AB259" s="147"/>
      <c r="AC259" s="147"/>
      <c r="AD259" s="147"/>
      <c r="AE259" s="147"/>
      <c r="AF259" s="147"/>
      <c r="AG259" s="147" t="s">
        <v>168</v>
      </c>
      <c r="AH259" s="147">
        <v>0</v>
      </c>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row>
    <row r="260" spans="1:60" outlineLevel="3" x14ac:dyDescent="0.2">
      <c r="A260" s="154"/>
      <c r="B260" s="155"/>
      <c r="C260" s="191" t="s">
        <v>530</v>
      </c>
      <c r="D260" s="160"/>
      <c r="E260" s="161">
        <v>2.25</v>
      </c>
      <c r="F260" s="158"/>
      <c r="G260" s="158"/>
      <c r="H260" s="158"/>
      <c r="I260" s="158"/>
      <c r="J260" s="158"/>
      <c r="K260" s="158"/>
      <c r="L260" s="158"/>
      <c r="M260" s="158"/>
      <c r="N260" s="157"/>
      <c r="O260" s="157"/>
      <c r="P260" s="157"/>
      <c r="Q260" s="157"/>
      <c r="R260" s="158"/>
      <c r="S260" s="158"/>
      <c r="T260" s="158"/>
      <c r="U260" s="158"/>
      <c r="V260" s="158"/>
      <c r="W260" s="158"/>
      <c r="X260" s="158"/>
      <c r="Y260" s="158"/>
      <c r="Z260" s="147"/>
      <c r="AA260" s="147"/>
      <c r="AB260" s="147"/>
      <c r="AC260" s="147"/>
      <c r="AD260" s="147"/>
      <c r="AE260" s="147"/>
      <c r="AF260" s="147"/>
      <c r="AG260" s="147" t="s">
        <v>168</v>
      </c>
      <c r="AH260" s="147">
        <v>0</v>
      </c>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row>
    <row r="261" spans="1:60" outlineLevel="3" x14ac:dyDescent="0.2">
      <c r="A261" s="154"/>
      <c r="B261" s="155"/>
      <c r="C261" s="191" t="s">
        <v>531</v>
      </c>
      <c r="D261" s="160"/>
      <c r="E261" s="161"/>
      <c r="F261" s="158"/>
      <c r="G261" s="158"/>
      <c r="H261" s="158"/>
      <c r="I261" s="158"/>
      <c r="J261" s="158"/>
      <c r="K261" s="158"/>
      <c r="L261" s="158"/>
      <c r="M261" s="158"/>
      <c r="N261" s="157"/>
      <c r="O261" s="157"/>
      <c r="P261" s="157"/>
      <c r="Q261" s="157"/>
      <c r="R261" s="158"/>
      <c r="S261" s="158"/>
      <c r="T261" s="158"/>
      <c r="U261" s="158"/>
      <c r="V261" s="158"/>
      <c r="W261" s="158"/>
      <c r="X261" s="158"/>
      <c r="Y261" s="158"/>
      <c r="Z261" s="147"/>
      <c r="AA261" s="147"/>
      <c r="AB261" s="147"/>
      <c r="AC261" s="147"/>
      <c r="AD261" s="147"/>
      <c r="AE261" s="147"/>
      <c r="AF261" s="147"/>
      <c r="AG261" s="147" t="s">
        <v>168</v>
      </c>
      <c r="AH261" s="147">
        <v>0</v>
      </c>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row>
    <row r="262" spans="1:60" ht="22.5" outlineLevel="3" x14ac:dyDescent="0.2">
      <c r="A262" s="154"/>
      <c r="B262" s="155"/>
      <c r="C262" s="191" t="s">
        <v>532</v>
      </c>
      <c r="D262" s="160"/>
      <c r="E262" s="161">
        <v>25.274999999999999</v>
      </c>
      <c r="F262" s="158"/>
      <c r="G262" s="158"/>
      <c r="H262" s="158"/>
      <c r="I262" s="158"/>
      <c r="J262" s="158"/>
      <c r="K262" s="158"/>
      <c r="L262" s="158"/>
      <c r="M262" s="158"/>
      <c r="N262" s="157"/>
      <c r="O262" s="157"/>
      <c r="P262" s="157"/>
      <c r="Q262" s="157"/>
      <c r="R262" s="158"/>
      <c r="S262" s="158"/>
      <c r="T262" s="158"/>
      <c r="U262" s="158"/>
      <c r="V262" s="158"/>
      <c r="W262" s="158"/>
      <c r="X262" s="158"/>
      <c r="Y262" s="158"/>
      <c r="Z262" s="147"/>
      <c r="AA262" s="147"/>
      <c r="AB262" s="147"/>
      <c r="AC262" s="147"/>
      <c r="AD262" s="147"/>
      <c r="AE262" s="147"/>
      <c r="AF262" s="147"/>
      <c r="AG262" s="147" t="s">
        <v>168</v>
      </c>
      <c r="AH262" s="147">
        <v>0</v>
      </c>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row>
    <row r="263" spans="1:60" outlineLevel="3" x14ac:dyDescent="0.2">
      <c r="A263" s="154"/>
      <c r="B263" s="155"/>
      <c r="C263" s="191" t="s">
        <v>533</v>
      </c>
      <c r="D263" s="160"/>
      <c r="E263" s="161">
        <v>22</v>
      </c>
      <c r="F263" s="158"/>
      <c r="G263" s="158"/>
      <c r="H263" s="158"/>
      <c r="I263" s="158"/>
      <c r="J263" s="158"/>
      <c r="K263" s="158"/>
      <c r="L263" s="158"/>
      <c r="M263" s="158"/>
      <c r="N263" s="157"/>
      <c r="O263" s="157"/>
      <c r="P263" s="157"/>
      <c r="Q263" s="157"/>
      <c r="R263" s="158"/>
      <c r="S263" s="158"/>
      <c r="T263" s="158"/>
      <c r="U263" s="158"/>
      <c r="V263" s="158"/>
      <c r="W263" s="158"/>
      <c r="X263" s="158"/>
      <c r="Y263" s="158"/>
      <c r="Z263" s="147"/>
      <c r="AA263" s="147"/>
      <c r="AB263" s="147"/>
      <c r="AC263" s="147"/>
      <c r="AD263" s="147"/>
      <c r="AE263" s="147"/>
      <c r="AF263" s="147"/>
      <c r="AG263" s="147" t="s">
        <v>168</v>
      </c>
      <c r="AH263" s="147">
        <v>0</v>
      </c>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row>
    <row r="264" spans="1:60" outlineLevel="3" x14ac:dyDescent="0.2">
      <c r="A264" s="154"/>
      <c r="B264" s="155"/>
      <c r="C264" s="191" t="s">
        <v>534</v>
      </c>
      <c r="D264" s="160"/>
      <c r="E264" s="161">
        <v>4.5</v>
      </c>
      <c r="F264" s="158"/>
      <c r="G264" s="158"/>
      <c r="H264" s="158"/>
      <c r="I264" s="158"/>
      <c r="J264" s="158"/>
      <c r="K264" s="158"/>
      <c r="L264" s="158"/>
      <c r="M264" s="158"/>
      <c r="N264" s="157"/>
      <c r="O264" s="157"/>
      <c r="P264" s="157"/>
      <c r="Q264" s="157"/>
      <c r="R264" s="158"/>
      <c r="S264" s="158"/>
      <c r="T264" s="158"/>
      <c r="U264" s="158"/>
      <c r="V264" s="158"/>
      <c r="W264" s="158"/>
      <c r="X264" s="158"/>
      <c r="Y264" s="158"/>
      <c r="Z264" s="147"/>
      <c r="AA264" s="147"/>
      <c r="AB264" s="147"/>
      <c r="AC264" s="147"/>
      <c r="AD264" s="147"/>
      <c r="AE264" s="147"/>
      <c r="AF264" s="147"/>
      <c r="AG264" s="147" t="s">
        <v>168</v>
      </c>
      <c r="AH264" s="147">
        <v>0</v>
      </c>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row>
    <row r="265" spans="1:60" outlineLevel="1" x14ac:dyDescent="0.2">
      <c r="A265" s="181">
        <v>113</v>
      </c>
      <c r="B265" s="182" t="s">
        <v>535</v>
      </c>
      <c r="C265" s="192" t="s">
        <v>536</v>
      </c>
      <c r="D265" s="183" t="s">
        <v>162</v>
      </c>
      <c r="E265" s="184">
        <v>248.84</v>
      </c>
      <c r="F265" s="185"/>
      <c r="G265" s="186">
        <f>ROUND(E265*F265,2)</f>
        <v>0</v>
      </c>
      <c r="H265" s="185"/>
      <c r="I265" s="186">
        <f>ROUND(E265*H265,2)</f>
        <v>0</v>
      </c>
      <c r="J265" s="185"/>
      <c r="K265" s="186">
        <f>ROUND(E265*J265,2)</f>
        <v>0</v>
      </c>
      <c r="L265" s="186">
        <v>21</v>
      </c>
      <c r="M265" s="186">
        <f>G265*(1+L265/100)</f>
        <v>0</v>
      </c>
      <c r="N265" s="184">
        <v>8.0000000000000007E-5</v>
      </c>
      <c r="O265" s="184">
        <f>ROUND(E265*N265,2)</f>
        <v>0.02</v>
      </c>
      <c r="P265" s="184">
        <v>0</v>
      </c>
      <c r="Q265" s="184">
        <f>ROUND(E265*P265,2)</f>
        <v>0</v>
      </c>
      <c r="R265" s="186"/>
      <c r="S265" s="186" t="s">
        <v>163</v>
      </c>
      <c r="T265" s="187" t="s">
        <v>163</v>
      </c>
      <c r="U265" s="158">
        <v>0</v>
      </c>
      <c r="V265" s="158">
        <f>ROUND(E265*U265,2)</f>
        <v>0</v>
      </c>
      <c r="W265" s="158"/>
      <c r="X265" s="158" t="s">
        <v>164</v>
      </c>
      <c r="Y265" s="158" t="s">
        <v>165</v>
      </c>
      <c r="Z265" s="147"/>
      <c r="AA265" s="147"/>
      <c r="AB265" s="147"/>
      <c r="AC265" s="147"/>
      <c r="AD265" s="147"/>
      <c r="AE265" s="147"/>
      <c r="AF265" s="147"/>
      <c r="AG265" s="147" t="s">
        <v>166</v>
      </c>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row>
    <row r="266" spans="1:60" outlineLevel="1" x14ac:dyDescent="0.2">
      <c r="A266" s="174">
        <v>114</v>
      </c>
      <c r="B266" s="175" t="s">
        <v>537</v>
      </c>
      <c r="C266" s="190" t="s">
        <v>538</v>
      </c>
      <c r="D266" s="176" t="s">
        <v>288</v>
      </c>
      <c r="E266" s="177">
        <v>260.89999999999998</v>
      </c>
      <c r="F266" s="178"/>
      <c r="G266" s="179">
        <f>ROUND(E266*F266,2)</f>
        <v>0</v>
      </c>
      <c r="H266" s="178"/>
      <c r="I266" s="179">
        <f>ROUND(E266*H266,2)</f>
        <v>0</v>
      </c>
      <c r="J266" s="178"/>
      <c r="K266" s="179">
        <f>ROUND(E266*J266,2)</f>
        <v>0</v>
      </c>
      <c r="L266" s="179">
        <v>21</v>
      </c>
      <c r="M266" s="179">
        <f>G266*(1+L266/100)</f>
        <v>0</v>
      </c>
      <c r="N266" s="177">
        <v>1.6000000000000001E-4</v>
      </c>
      <c r="O266" s="177">
        <f>ROUND(E266*N266,2)</f>
        <v>0.04</v>
      </c>
      <c r="P266" s="177">
        <v>0</v>
      </c>
      <c r="Q266" s="177">
        <f>ROUND(E266*P266,2)</f>
        <v>0</v>
      </c>
      <c r="R266" s="179"/>
      <c r="S266" s="179" t="s">
        <v>163</v>
      </c>
      <c r="T266" s="180" t="s">
        <v>163</v>
      </c>
      <c r="U266" s="158">
        <v>0</v>
      </c>
      <c r="V266" s="158">
        <f>ROUND(E266*U266,2)</f>
        <v>0</v>
      </c>
      <c r="W266" s="158"/>
      <c r="X266" s="158" t="s">
        <v>164</v>
      </c>
      <c r="Y266" s="158" t="s">
        <v>165</v>
      </c>
      <c r="Z266" s="147"/>
      <c r="AA266" s="147"/>
      <c r="AB266" s="147"/>
      <c r="AC266" s="147"/>
      <c r="AD266" s="147"/>
      <c r="AE266" s="147"/>
      <c r="AF266" s="147"/>
      <c r="AG266" s="147" t="s">
        <v>166</v>
      </c>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row>
    <row r="267" spans="1:60" outlineLevel="2" x14ac:dyDescent="0.2">
      <c r="A267" s="154"/>
      <c r="B267" s="155"/>
      <c r="C267" s="191" t="s">
        <v>539</v>
      </c>
      <c r="D267" s="160"/>
      <c r="E267" s="161">
        <v>133.19999999999999</v>
      </c>
      <c r="F267" s="158"/>
      <c r="G267" s="158"/>
      <c r="H267" s="158"/>
      <c r="I267" s="158"/>
      <c r="J267" s="158"/>
      <c r="K267" s="158"/>
      <c r="L267" s="158"/>
      <c r="M267" s="158"/>
      <c r="N267" s="157"/>
      <c r="O267" s="157"/>
      <c r="P267" s="157"/>
      <c r="Q267" s="157"/>
      <c r="R267" s="158"/>
      <c r="S267" s="158"/>
      <c r="T267" s="158"/>
      <c r="U267" s="158"/>
      <c r="V267" s="158"/>
      <c r="W267" s="158"/>
      <c r="X267" s="158"/>
      <c r="Y267" s="158"/>
      <c r="Z267" s="147"/>
      <c r="AA267" s="147"/>
      <c r="AB267" s="147"/>
      <c r="AC267" s="147"/>
      <c r="AD267" s="147"/>
      <c r="AE267" s="147"/>
      <c r="AF267" s="147"/>
      <c r="AG267" s="147" t="s">
        <v>168</v>
      </c>
      <c r="AH267" s="147">
        <v>0</v>
      </c>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row>
    <row r="268" spans="1:60" outlineLevel="3" x14ac:dyDescent="0.2">
      <c r="A268" s="154"/>
      <c r="B268" s="155"/>
      <c r="C268" s="191" t="s">
        <v>540</v>
      </c>
      <c r="D268" s="160"/>
      <c r="E268" s="161">
        <v>127.7</v>
      </c>
      <c r="F268" s="158"/>
      <c r="G268" s="158"/>
      <c r="H268" s="158"/>
      <c r="I268" s="158"/>
      <c r="J268" s="158"/>
      <c r="K268" s="158"/>
      <c r="L268" s="158"/>
      <c r="M268" s="158"/>
      <c r="N268" s="157"/>
      <c r="O268" s="157"/>
      <c r="P268" s="157"/>
      <c r="Q268" s="157"/>
      <c r="R268" s="158"/>
      <c r="S268" s="158"/>
      <c r="T268" s="158"/>
      <c r="U268" s="158"/>
      <c r="V268" s="158"/>
      <c r="W268" s="158"/>
      <c r="X268" s="158"/>
      <c r="Y268" s="158"/>
      <c r="Z268" s="147"/>
      <c r="AA268" s="147"/>
      <c r="AB268" s="147"/>
      <c r="AC268" s="147"/>
      <c r="AD268" s="147"/>
      <c r="AE268" s="147"/>
      <c r="AF268" s="147"/>
      <c r="AG268" s="147" t="s">
        <v>168</v>
      </c>
      <c r="AH268" s="147">
        <v>0</v>
      </c>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row>
    <row r="269" spans="1:60" ht="22.5" outlineLevel="1" x14ac:dyDescent="0.2">
      <c r="A269" s="174">
        <v>115</v>
      </c>
      <c r="B269" s="175" t="s">
        <v>541</v>
      </c>
      <c r="C269" s="190" t="s">
        <v>542</v>
      </c>
      <c r="D269" s="176" t="s">
        <v>162</v>
      </c>
      <c r="E269" s="177">
        <v>1293.9449999999999</v>
      </c>
      <c r="F269" s="178"/>
      <c r="G269" s="179">
        <f>ROUND(E269*F269,2)</f>
        <v>0</v>
      </c>
      <c r="H269" s="178"/>
      <c r="I269" s="179">
        <f>ROUND(E269*H269,2)</f>
        <v>0</v>
      </c>
      <c r="J269" s="178"/>
      <c r="K269" s="179">
        <f>ROUND(E269*J269,2)</f>
        <v>0</v>
      </c>
      <c r="L269" s="179">
        <v>21</v>
      </c>
      <c r="M269" s="179">
        <f>G269*(1+L269/100)</f>
        <v>0</v>
      </c>
      <c r="N269" s="177">
        <v>2.7150000000000001E-2</v>
      </c>
      <c r="O269" s="177">
        <f>ROUND(E269*N269,2)</f>
        <v>35.130000000000003</v>
      </c>
      <c r="P269" s="177">
        <v>0</v>
      </c>
      <c r="Q269" s="177">
        <f>ROUND(E269*P269,2)</f>
        <v>0</v>
      </c>
      <c r="R269" s="179"/>
      <c r="S269" s="179" t="s">
        <v>163</v>
      </c>
      <c r="T269" s="180" t="s">
        <v>163</v>
      </c>
      <c r="U269" s="158">
        <v>0.38</v>
      </c>
      <c r="V269" s="158">
        <f>ROUND(E269*U269,2)</f>
        <v>491.7</v>
      </c>
      <c r="W269" s="158"/>
      <c r="X269" s="158" t="s">
        <v>164</v>
      </c>
      <c r="Y269" s="158" t="s">
        <v>165</v>
      </c>
      <c r="Z269" s="147"/>
      <c r="AA269" s="147"/>
      <c r="AB269" s="147"/>
      <c r="AC269" s="147"/>
      <c r="AD269" s="147"/>
      <c r="AE269" s="147"/>
      <c r="AF269" s="147"/>
      <c r="AG269" s="147" t="s">
        <v>166</v>
      </c>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row>
    <row r="270" spans="1:60" outlineLevel="2" x14ac:dyDescent="0.2">
      <c r="A270" s="154"/>
      <c r="B270" s="155"/>
      <c r="C270" s="191" t="s">
        <v>524</v>
      </c>
      <c r="D270" s="160"/>
      <c r="E270" s="161"/>
      <c r="F270" s="158"/>
      <c r="G270" s="158"/>
      <c r="H270" s="158"/>
      <c r="I270" s="158"/>
      <c r="J270" s="158"/>
      <c r="K270" s="158"/>
      <c r="L270" s="158"/>
      <c r="M270" s="158"/>
      <c r="N270" s="157"/>
      <c r="O270" s="157"/>
      <c r="P270" s="157"/>
      <c r="Q270" s="157"/>
      <c r="R270" s="158"/>
      <c r="S270" s="158"/>
      <c r="T270" s="158"/>
      <c r="U270" s="158"/>
      <c r="V270" s="158"/>
      <c r="W270" s="158"/>
      <c r="X270" s="158"/>
      <c r="Y270" s="158"/>
      <c r="Z270" s="147"/>
      <c r="AA270" s="147"/>
      <c r="AB270" s="147"/>
      <c r="AC270" s="147"/>
      <c r="AD270" s="147"/>
      <c r="AE270" s="147"/>
      <c r="AF270" s="147"/>
      <c r="AG270" s="147" t="s">
        <v>168</v>
      </c>
      <c r="AH270" s="147">
        <v>0</v>
      </c>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row>
    <row r="271" spans="1:60" ht="33.75" outlineLevel="3" x14ac:dyDescent="0.2">
      <c r="A271" s="154"/>
      <c r="B271" s="155"/>
      <c r="C271" s="191" t="s">
        <v>543</v>
      </c>
      <c r="D271" s="160"/>
      <c r="E271" s="161">
        <v>90.08</v>
      </c>
      <c r="F271" s="158"/>
      <c r="G271" s="158"/>
      <c r="H271" s="158"/>
      <c r="I271" s="158"/>
      <c r="J271" s="158"/>
      <c r="K271" s="158"/>
      <c r="L271" s="158"/>
      <c r="M271" s="158"/>
      <c r="N271" s="157"/>
      <c r="O271" s="157"/>
      <c r="P271" s="157"/>
      <c r="Q271" s="157"/>
      <c r="R271" s="158"/>
      <c r="S271" s="158"/>
      <c r="T271" s="158"/>
      <c r="U271" s="158"/>
      <c r="V271" s="158"/>
      <c r="W271" s="158"/>
      <c r="X271" s="158"/>
      <c r="Y271" s="158"/>
      <c r="Z271" s="147"/>
      <c r="AA271" s="147"/>
      <c r="AB271" s="147"/>
      <c r="AC271" s="147"/>
      <c r="AD271" s="147"/>
      <c r="AE271" s="147"/>
      <c r="AF271" s="147"/>
      <c r="AG271" s="147" t="s">
        <v>168</v>
      </c>
      <c r="AH271" s="147">
        <v>0</v>
      </c>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row>
    <row r="272" spans="1:60" outlineLevel="3" x14ac:dyDescent="0.2">
      <c r="A272" s="154"/>
      <c r="B272" s="155"/>
      <c r="C272" s="191" t="s">
        <v>544</v>
      </c>
      <c r="D272" s="160"/>
      <c r="E272" s="161">
        <v>7.6150000000000002</v>
      </c>
      <c r="F272" s="158"/>
      <c r="G272" s="158"/>
      <c r="H272" s="158"/>
      <c r="I272" s="158"/>
      <c r="J272" s="158"/>
      <c r="K272" s="158"/>
      <c r="L272" s="158"/>
      <c r="M272" s="158"/>
      <c r="N272" s="157"/>
      <c r="O272" s="157"/>
      <c r="P272" s="157"/>
      <c r="Q272" s="157"/>
      <c r="R272" s="158"/>
      <c r="S272" s="158"/>
      <c r="T272" s="158"/>
      <c r="U272" s="158"/>
      <c r="V272" s="158"/>
      <c r="W272" s="158"/>
      <c r="X272" s="158"/>
      <c r="Y272" s="158"/>
      <c r="Z272" s="147"/>
      <c r="AA272" s="147"/>
      <c r="AB272" s="147"/>
      <c r="AC272" s="147"/>
      <c r="AD272" s="147"/>
      <c r="AE272" s="147"/>
      <c r="AF272" s="147"/>
      <c r="AG272" s="147" t="s">
        <v>168</v>
      </c>
      <c r="AH272" s="147">
        <v>0</v>
      </c>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row>
    <row r="273" spans="1:60" ht="22.5" outlineLevel="3" x14ac:dyDescent="0.2">
      <c r="A273" s="154"/>
      <c r="B273" s="155"/>
      <c r="C273" s="191" t="s">
        <v>545</v>
      </c>
      <c r="D273" s="160"/>
      <c r="E273" s="161">
        <v>99.814999999999998</v>
      </c>
      <c r="F273" s="158"/>
      <c r="G273" s="158"/>
      <c r="H273" s="158"/>
      <c r="I273" s="158"/>
      <c r="J273" s="158"/>
      <c r="K273" s="158"/>
      <c r="L273" s="158"/>
      <c r="M273" s="158"/>
      <c r="N273" s="157"/>
      <c r="O273" s="157"/>
      <c r="P273" s="157"/>
      <c r="Q273" s="157"/>
      <c r="R273" s="158"/>
      <c r="S273" s="158"/>
      <c r="T273" s="158"/>
      <c r="U273" s="158"/>
      <c r="V273" s="158"/>
      <c r="W273" s="158"/>
      <c r="X273" s="158"/>
      <c r="Y273" s="158"/>
      <c r="Z273" s="147"/>
      <c r="AA273" s="147"/>
      <c r="AB273" s="147"/>
      <c r="AC273" s="147"/>
      <c r="AD273" s="147"/>
      <c r="AE273" s="147"/>
      <c r="AF273" s="147"/>
      <c r="AG273" s="147" t="s">
        <v>168</v>
      </c>
      <c r="AH273" s="147">
        <v>0</v>
      </c>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row>
    <row r="274" spans="1:60" ht="22.5" outlineLevel="3" x14ac:dyDescent="0.2">
      <c r="A274" s="154"/>
      <c r="B274" s="155"/>
      <c r="C274" s="191" t="s">
        <v>546</v>
      </c>
      <c r="D274" s="160"/>
      <c r="E274" s="161">
        <v>47.325000000000003</v>
      </c>
      <c r="F274" s="158"/>
      <c r="G274" s="158"/>
      <c r="H274" s="158"/>
      <c r="I274" s="158"/>
      <c r="J274" s="158"/>
      <c r="K274" s="158"/>
      <c r="L274" s="158"/>
      <c r="M274" s="158"/>
      <c r="N274" s="157"/>
      <c r="O274" s="157"/>
      <c r="P274" s="157"/>
      <c r="Q274" s="157"/>
      <c r="R274" s="158"/>
      <c r="S274" s="158"/>
      <c r="T274" s="158"/>
      <c r="U274" s="158"/>
      <c r="V274" s="158"/>
      <c r="W274" s="158"/>
      <c r="X274" s="158"/>
      <c r="Y274" s="158"/>
      <c r="Z274" s="147"/>
      <c r="AA274" s="147"/>
      <c r="AB274" s="147"/>
      <c r="AC274" s="147"/>
      <c r="AD274" s="147"/>
      <c r="AE274" s="147"/>
      <c r="AF274" s="147"/>
      <c r="AG274" s="147" t="s">
        <v>168</v>
      </c>
      <c r="AH274" s="147">
        <v>0</v>
      </c>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row>
    <row r="275" spans="1:60" ht="22.5" outlineLevel="3" x14ac:dyDescent="0.2">
      <c r="A275" s="154"/>
      <c r="B275" s="155"/>
      <c r="C275" s="191" t="s">
        <v>547</v>
      </c>
      <c r="D275" s="160"/>
      <c r="E275" s="161">
        <v>184.095</v>
      </c>
      <c r="F275" s="158"/>
      <c r="G275" s="158"/>
      <c r="H275" s="158"/>
      <c r="I275" s="158"/>
      <c r="J275" s="158"/>
      <c r="K275" s="158"/>
      <c r="L275" s="158"/>
      <c r="M275" s="158"/>
      <c r="N275" s="157"/>
      <c r="O275" s="157"/>
      <c r="P275" s="157"/>
      <c r="Q275" s="157"/>
      <c r="R275" s="158"/>
      <c r="S275" s="158"/>
      <c r="T275" s="158"/>
      <c r="U275" s="158"/>
      <c r="V275" s="158"/>
      <c r="W275" s="158"/>
      <c r="X275" s="158"/>
      <c r="Y275" s="158"/>
      <c r="Z275" s="147"/>
      <c r="AA275" s="147"/>
      <c r="AB275" s="147"/>
      <c r="AC275" s="147"/>
      <c r="AD275" s="147"/>
      <c r="AE275" s="147"/>
      <c r="AF275" s="147"/>
      <c r="AG275" s="147" t="s">
        <v>168</v>
      </c>
      <c r="AH275" s="147">
        <v>0</v>
      </c>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row>
    <row r="276" spans="1:60" ht="22.5" outlineLevel="3" x14ac:dyDescent="0.2">
      <c r="A276" s="154"/>
      <c r="B276" s="155"/>
      <c r="C276" s="191" t="s">
        <v>548</v>
      </c>
      <c r="D276" s="160"/>
      <c r="E276" s="161">
        <v>79.525000000000006</v>
      </c>
      <c r="F276" s="158"/>
      <c r="G276" s="158"/>
      <c r="H276" s="158"/>
      <c r="I276" s="158"/>
      <c r="J276" s="158"/>
      <c r="K276" s="158"/>
      <c r="L276" s="158"/>
      <c r="M276" s="158"/>
      <c r="N276" s="157"/>
      <c r="O276" s="157"/>
      <c r="P276" s="157"/>
      <c r="Q276" s="157"/>
      <c r="R276" s="158"/>
      <c r="S276" s="158"/>
      <c r="T276" s="158"/>
      <c r="U276" s="158"/>
      <c r="V276" s="158"/>
      <c r="W276" s="158"/>
      <c r="X276" s="158"/>
      <c r="Y276" s="158"/>
      <c r="Z276" s="147"/>
      <c r="AA276" s="147"/>
      <c r="AB276" s="147"/>
      <c r="AC276" s="147"/>
      <c r="AD276" s="147"/>
      <c r="AE276" s="147"/>
      <c r="AF276" s="147"/>
      <c r="AG276" s="147" t="s">
        <v>168</v>
      </c>
      <c r="AH276" s="147">
        <v>0</v>
      </c>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row>
    <row r="277" spans="1:60" outlineLevel="3" x14ac:dyDescent="0.2">
      <c r="A277" s="154"/>
      <c r="B277" s="155"/>
      <c r="C277" s="191" t="s">
        <v>549</v>
      </c>
      <c r="D277" s="160"/>
      <c r="E277" s="161">
        <v>28.04</v>
      </c>
      <c r="F277" s="158"/>
      <c r="G277" s="158"/>
      <c r="H277" s="158"/>
      <c r="I277" s="158"/>
      <c r="J277" s="158"/>
      <c r="K277" s="158"/>
      <c r="L277" s="158"/>
      <c r="M277" s="158"/>
      <c r="N277" s="157"/>
      <c r="O277" s="157"/>
      <c r="P277" s="157"/>
      <c r="Q277" s="157"/>
      <c r="R277" s="158"/>
      <c r="S277" s="158"/>
      <c r="T277" s="158"/>
      <c r="U277" s="158"/>
      <c r="V277" s="158"/>
      <c r="W277" s="158"/>
      <c r="X277" s="158"/>
      <c r="Y277" s="158"/>
      <c r="Z277" s="147"/>
      <c r="AA277" s="147"/>
      <c r="AB277" s="147"/>
      <c r="AC277" s="147"/>
      <c r="AD277" s="147"/>
      <c r="AE277" s="147"/>
      <c r="AF277" s="147"/>
      <c r="AG277" s="147" t="s">
        <v>168</v>
      </c>
      <c r="AH277" s="147">
        <v>0</v>
      </c>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row>
    <row r="278" spans="1:60" outlineLevel="3" x14ac:dyDescent="0.2">
      <c r="A278" s="154"/>
      <c r="B278" s="155"/>
      <c r="C278" s="191" t="s">
        <v>550</v>
      </c>
      <c r="D278" s="160"/>
      <c r="E278" s="161">
        <v>23.72</v>
      </c>
      <c r="F278" s="158"/>
      <c r="G278" s="158"/>
      <c r="H278" s="158"/>
      <c r="I278" s="158"/>
      <c r="J278" s="158"/>
      <c r="K278" s="158"/>
      <c r="L278" s="158"/>
      <c r="M278" s="158"/>
      <c r="N278" s="157"/>
      <c r="O278" s="157"/>
      <c r="P278" s="157"/>
      <c r="Q278" s="157"/>
      <c r="R278" s="158"/>
      <c r="S278" s="158"/>
      <c r="T278" s="158"/>
      <c r="U278" s="158"/>
      <c r="V278" s="158"/>
      <c r="W278" s="158"/>
      <c r="X278" s="158"/>
      <c r="Y278" s="158"/>
      <c r="Z278" s="147"/>
      <c r="AA278" s="147"/>
      <c r="AB278" s="147"/>
      <c r="AC278" s="147"/>
      <c r="AD278" s="147"/>
      <c r="AE278" s="147"/>
      <c r="AF278" s="147"/>
      <c r="AG278" s="147" t="s">
        <v>168</v>
      </c>
      <c r="AH278" s="147">
        <v>0</v>
      </c>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row>
    <row r="279" spans="1:60" outlineLevel="3" x14ac:dyDescent="0.2">
      <c r="A279" s="154"/>
      <c r="B279" s="155"/>
      <c r="C279" s="191" t="s">
        <v>551</v>
      </c>
      <c r="D279" s="160"/>
      <c r="E279" s="161">
        <v>31.71</v>
      </c>
      <c r="F279" s="158"/>
      <c r="G279" s="158"/>
      <c r="H279" s="158"/>
      <c r="I279" s="158"/>
      <c r="J279" s="158"/>
      <c r="K279" s="158"/>
      <c r="L279" s="158"/>
      <c r="M279" s="158"/>
      <c r="N279" s="157"/>
      <c r="O279" s="157"/>
      <c r="P279" s="157"/>
      <c r="Q279" s="157"/>
      <c r="R279" s="158"/>
      <c r="S279" s="158"/>
      <c r="T279" s="158"/>
      <c r="U279" s="158"/>
      <c r="V279" s="158"/>
      <c r="W279" s="158"/>
      <c r="X279" s="158"/>
      <c r="Y279" s="158"/>
      <c r="Z279" s="147"/>
      <c r="AA279" s="147"/>
      <c r="AB279" s="147"/>
      <c r="AC279" s="147"/>
      <c r="AD279" s="147"/>
      <c r="AE279" s="147"/>
      <c r="AF279" s="147"/>
      <c r="AG279" s="147" t="s">
        <v>168</v>
      </c>
      <c r="AH279" s="147">
        <v>0</v>
      </c>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row>
    <row r="280" spans="1:60" ht="22.5" outlineLevel="3" x14ac:dyDescent="0.2">
      <c r="A280" s="154"/>
      <c r="B280" s="155"/>
      <c r="C280" s="191" t="s">
        <v>552</v>
      </c>
      <c r="D280" s="160"/>
      <c r="E280" s="161">
        <v>76.924999999999997</v>
      </c>
      <c r="F280" s="158"/>
      <c r="G280" s="158"/>
      <c r="H280" s="158"/>
      <c r="I280" s="158"/>
      <c r="J280" s="158"/>
      <c r="K280" s="158"/>
      <c r="L280" s="158"/>
      <c r="M280" s="158"/>
      <c r="N280" s="157"/>
      <c r="O280" s="157"/>
      <c r="P280" s="157"/>
      <c r="Q280" s="157"/>
      <c r="R280" s="158"/>
      <c r="S280" s="158"/>
      <c r="T280" s="158"/>
      <c r="U280" s="158"/>
      <c r="V280" s="158"/>
      <c r="W280" s="158"/>
      <c r="X280" s="158"/>
      <c r="Y280" s="158"/>
      <c r="Z280" s="147"/>
      <c r="AA280" s="147"/>
      <c r="AB280" s="147"/>
      <c r="AC280" s="147"/>
      <c r="AD280" s="147"/>
      <c r="AE280" s="147"/>
      <c r="AF280" s="147"/>
      <c r="AG280" s="147" t="s">
        <v>168</v>
      </c>
      <c r="AH280" s="147">
        <v>0</v>
      </c>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row>
    <row r="281" spans="1:60" outlineLevel="3" x14ac:dyDescent="0.2">
      <c r="A281" s="154"/>
      <c r="B281" s="155"/>
      <c r="C281" s="191" t="s">
        <v>553</v>
      </c>
      <c r="D281" s="160"/>
      <c r="E281" s="161">
        <v>76.924999999999997</v>
      </c>
      <c r="F281" s="158"/>
      <c r="G281" s="158"/>
      <c r="H281" s="158"/>
      <c r="I281" s="158"/>
      <c r="J281" s="158"/>
      <c r="K281" s="158"/>
      <c r="L281" s="158"/>
      <c r="M281" s="158"/>
      <c r="N281" s="157"/>
      <c r="O281" s="157"/>
      <c r="P281" s="157"/>
      <c r="Q281" s="157"/>
      <c r="R281" s="158"/>
      <c r="S281" s="158"/>
      <c r="T281" s="158"/>
      <c r="U281" s="158"/>
      <c r="V281" s="158"/>
      <c r="W281" s="158"/>
      <c r="X281" s="158"/>
      <c r="Y281" s="158"/>
      <c r="Z281" s="147"/>
      <c r="AA281" s="147"/>
      <c r="AB281" s="147"/>
      <c r="AC281" s="147"/>
      <c r="AD281" s="147"/>
      <c r="AE281" s="147"/>
      <c r="AF281" s="147"/>
      <c r="AG281" s="147" t="s">
        <v>168</v>
      </c>
      <c r="AH281" s="147">
        <v>0</v>
      </c>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row>
    <row r="282" spans="1:60" outlineLevel="3" x14ac:dyDescent="0.2">
      <c r="A282" s="154"/>
      <c r="B282" s="155"/>
      <c r="C282" s="191" t="s">
        <v>554</v>
      </c>
      <c r="D282" s="160"/>
      <c r="E282" s="161">
        <v>35.545000000000002</v>
      </c>
      <c r="F282" s="158"/>
      <c r="G282" s="158"/>
      <c r="H282" s="158"/>
      <c r="I282" s="158"/>
      <c r="J282" s="158"/>
      <c r="K282" s="158"/>
      <c r="L282" s="158"/>
      <c r="M282" s="158"/>
      <c r="N282" s="157"/>
      <c r="O282" s="157"/>
      <c r="P282" s="157"/>
      <c r="Q282" s="157"/>
      <c r="R282" s="158"/>
      <c r="S282" s="158"/>
      <c r="T282" s="158"/>
      <c r="U282" s="158"/>
      <c r="V282" s="158"/>
      <c r="W282" s="158"/>
      <c r="X282" s="158"/>
      <c r="Y282" s="158"/>
      <c r="Z282" s="147"/>
      <c r="AA282" s="147"/>
      <c r="AB282" s="147"/>
      <c r="AC282" s="147"/>
      <c r="AD282" s="147"/>
      <c r="AE282" s="147"/>
      <c r="AF282" s="147"/>
      <c r="AG282" s="147" t="s">
        <v>168</v>
      </c>
      <c r="AH282" s="147">
        <v>0</v>
      </c>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row>
    <row r="283" spans="1:60" outlineLevel="3" x14ac:dyDescent="0.2">
      <c r="A283" s="154"/>
      <c r="B283" s="155"/>
      <c r="C283" s="191" t="s">
        <v>555</v>
      </c>
      <c r="D283" s="160"/>
      <c r="E283" s="161">
        <v>23.72</v>
      </c>
      <c r="F283" s="158"/>
      <c r="G283" s="158"/>
      <c r="H283" s="158"/>
      <c r="I283" s="158"/>
      <c r="J283" s="158"/>
      <c r="K283" s="158"/>
      <c r="L283" s="158"/>
      <c r="M283" s="158"/>
      <c r="N283" s="157"/>
      <c r="O283" s="157"/>
      <c r="P283" s="157"/>
      <c r="Q283" s="157"/>
      <c r="R283" s="158"/>
      <c r="S283" s="158"/>
      <c r="T283" s="158"/>
      <c r="U283" s="158"/>
      <c r="V283" s="158"/>
      <c r="W283" s="158"/>
      <c r="X283" s="158"/>
      <c r="Y283" s="158"/>
      <c r="Z283" s="147"/>
      <c r="AA283" s="147"/>
      <c r="AB283" s="147"/>
      <c r="AC283" s="147"/>
      <c r="AD283" s="147"/>
      <c r="AE283" s="147"/>
      <c r="AF283" s="147"/>
      <c r="AG283" s="147" t="s">
        <v>168</v>
      </c>
      <c r="AH283" s="147">
        <v>0</v>
      </c>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row>
    <row r="284" spans="1:60" outlineLevel="3" x14ac:dyDescent="0.2">
      <c r="A284" s="154"/>
      <c r="B284" s="155"/>
      <c r="C284" s="191" t="s">
        <v>556</v>
      </c>
      <c r="D284" s="160"/>
      <c r="E284" s="161">
        <v>31.71</v>
      </c>
      <c r="F284" s="158"/>
      <c r="G284" s="158"/>
      <c r="H284" s="158"/>
      <c r="I284" s="158"/>
      <c r="J284" s="158"/>
      <c r="K284" s="158"/>
      <c r="L284" s="158"/>
      <c r="M284" s="158"/>
      <c r="N284" s="157"/>
      <c r="O284" s="157"/>
      <c r="P284" s="157"/>
      <c r="Q284" s="157"/>
      <c r="R284" s="158"/>
      <c r="S284" s="158"/>
      <c r="T284" s="158"/>
      <c r="U284" s="158"/>
      <c r="V284" s="158"/>
      <c r="W284" s="158"/>
      <c r="X284" s="158"/>
      <c r="Y284" s="158"/>
      <c r="Z284" s="147"/>
      <c r="AA284" s="147"/>
      <c r="AB284" s="147"/>
      <c r="AC284" s="147"/>
      <c r="AD284" s="147"/>
      <c r="AE284" s="147"/>
      <c r="AF284" s="147"/>
      <c r="AG284" s="147" t="s">
        <v>168</v>
      </c>
      <c r="AH284" s="147">
        <v>0</v>
      </c>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row>
    <row r="285" spans="1:60" ht="22.5" outlineLevel="3" x14ac:dyDescent="0.2">
      <c r="A285" s="154"/>
      <c r="B285" s="155"/>
      <c r="C285" s="191" t="s">
        <v>557</v>
      </c>
      <c r="D285" s="160"/>
      <c r="E285" s="161">
        <v>76.53</v>
      </c>
      <c r="F285" s="158"/>
      <c r="G285" s="158"/>
      <c r="H285" s="158"/>
      <c r="I285" s="158"/>
      <c r="J285" s="158"/>
      <c r="K285" s="158"/>
      <c r="L285" s="158"/>
      <c r="M285" s="158"/>
      <c r="N285" s="157"/>
      <c r="O285" s="157"/>
      <c r="P285" s="157"/>
      <c r="Q285" s="157"/>
      <c r="R285" s="158"/>
      <c r="S285" s="158"/>
      <c r="T285" s="158"/>
      <c r="U285" s="158"/>
      <c r="V285" s="158"/>
      <c r="W285" s="158"/>
      <c r="X285" s="158"/>
      <c r="Y285" s="158"/>
      <c r="Z285" s="147"/>
      <c r="AA285" s="147"/>
      <c r="AB285" s="147"/>
      <c r="AC285" s="147"/>
      <c r="AD285" s="147"/>
      <c r="AE285" s="147"/>
      <c r="AF285" s="147"/>
      <c r="AG285" s="147" t="s">
        <v>168</v>
      </c>
      <c r="AH285" s="147">
        <v>0</v>
      </c>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row>
    <row r="286" spans="1:60" outlineLevel="3" x14ac:dyDescent="0.2">
      <c r="A286" s="154"/>
      <c r="B286" s="155"/>
      <c r="C286" s="195" t="s">
        <v>558</v>
      </c>
      <c r="D286" s="164"/>
      <c r="E286" s="165">
        <v>913.28</v>
      </c>
      <c r="F286" s="158"/>
      <c r="G286" s="158"/>
      <c r="H286" s="158"/>
      <c r="I286" s="158"/>
      <c r="J286" s="158"/>
      <c r="K286" s="158"/>
      <c r="L286" s="158"/>
      <c r="M286" s="158"/>
      <c r="N286" s="157"/>
      <c r="O286" s="157"/>
      <c r="P286" s="157"/>
      <c r="Q286" s="157"/>
      <c r="R286" s="158"/>
      <c r="S286" s="158"/>
      <c r="T286" s="158"/>
      <c r="U286" s="158"/>
      <c r="V286" s="158"/>
      <c r="W286" s="158"/>
      <c r="X286" s="158"/>
      <c r="Y286" s="158"/>
      <c r="Z286" s="147"/>
      <c r="AA286" s="147"/>
      <c r="AB286" s="147"/>
      <c r="AC286" s="147"/>
      <c r="AD286" s="147"/>
      <c r="AE286" s="147"/>
      <c r="AF286" s="147"/>
      <c r="AG286" s="147" t="s">
        <v>168</v>
      </c>
      <c r="AH286" s="147">
        <v>1</v>
      </c>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row>
    <row r="287" spans="1:60" outlineLevel="3" x14ac:dyDescent="0.2">
      <c r="A287" s="154"/>
      <c r="B287" s="155"/>
      <c r="C287" s="191" t="s">
        <v>531</v>
      </c>
      <c r="D287" s="160"/>
      <c r="E287" s="161"/>
      <c r="F287" s="158"/>
      <c r="G287" s="158"/>
      <c r="H287" s="158"/>
      <c r="I287" s="158"/>
      <c r="J287" s="158"/>
      <c r="K287" s="158"/>
      <c r="L287" s="158"/>
      <c r="M287" s="158"/>
      <c r="N287" s="157"/>
      <c r="O287" s="157"/>
      <c r="P287" s="157"/>
      <c r="Q287" s="157"/>
      <c r="R287" s="158"/>
      <c r="S287" s="158"/>
      <c r="T287" s="158"/>
      <c r="U287" s="158"/>
      <c r="V287" s="158"/>
      <c r="W287" s="158"/>
      <c r="X287" s="158"/>
      <c r="Y287" s="158"/>
      <c r="Z287" s="147"/>
      <c r="AA287" s="147"/>
      <c r="AB287" s="147"/>
      <c r="AC287" s="147"/>
      <c r="AD287" s="147"/>
      <c r="AE287" s="147"/>
      <c r="AF287" s="147"/>
      <c r="AG287" s="147" t="s">
        <v>168</v>
      </c>
      <c r="AH287" s="147">
        <v>0</v>
      </c>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row>
    <row r="288" spans="1:60" ht="22.5" outlineLevel="3" x14ac:dyDescent="0.2">
      <c r="A288" s="154"/>
      <c r="B288" s="155"/>
      <c r="C288" s="191" t="s">
        <v>559</v>
      </c>
      <c r="D288" s="160"/>
      <c r="E288" s="161">
        <v>26.565000000000001</v>
      </c>
      <c r="F288" s="158"/>
      <c r="G288" s="158"/>
      <c r="H288" s="158"/>
      <c r="I288" s="158"/>
      <c r="J288" s="158"/>
      <c r="K288" s="158"/>
      <c r="L288" s="158"/>
      <c r="M288" s="158"/>
      <c r="N288" s="157"/>
      <c r="O288" s="157"/>
      <c r="P288" s="157"/>
      <c r="Q288" s="157"/>
      <c r="R288" s="158"/>
      <c r="S288" s="158"/>
      <c r="T288" s="158"/>
      <c r="U288" s="158"/>
      <c r="V288" s="158"/>
      <c r="W288" s="158"/>
      <c r="X288" s="158"/>
      <c r="Y288" s="158"/>
      <c r="Z288" s="147"/>
      <c r="AA288" s="147"/>
      <c r="AB288" s="147"/>
      <c r="AC288" s="147"/>
      <c r="AD288" s="147"/>
      <c r="AE288" s="147"/>
      <c r="AF288" s="147"/>
      <c r="AG288" s="147" t="s">
        <v>168</v>
      </c>
      <c r="AH288" s="147">
        <v>0</v>
      </c>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row>
    <row r="289" spans="1:60" ht="22.5" outlineLevel="3" x14ac:dyDescent="0.2">
      <c r="A289" s="154"/>
      <c r="B289" s="155"/>
      <c r="C289" s="191" t="s">
        <v>560</v>
      </c>
      <c r="D289" s="160"/>
      <c r="E289" s="161">
        <v>19.524999999999999</v>
      </c>
      <c r="F289" s="158"/>
      <c r="G289" s="158"/>
      <c r="H289" s="158"/>
      <c r="I289" s="158"/>
      <c r="J289" s="158"/>
      <c r="K289" s="158"/>
      <c r="L289" s="158"/>
      <c r="M289" s="158"/>
      <c r="N289" s="157"/>
      <c r="O289" s="157"/>
      <c r="P289" s="157"/>
      <c r="Q289" s="157"/>
      <c r="R289" s="158"/>
      <c r="S289" s="158"/>
      <c r="T289" s="158"/>
      <c r="U289" s="158"/>
      <c r="V289" s="158"/>
      <c r="W289" s="158"/>
      <c r="X289" s="158"/>
      <c r="Y289" s="158"/>
      <c r="Z289" s="147"/>
      <c r="AA289" s="147"/>
      <c r="AB289" s="147"/>
      <c r="AC289" s="147"/>
      <c r="AD289" s="147"/>
      <c r="AE289" s="147"/>
      <c r="AF289" s="147"/>
      <c r="AG289" s="147" t="s">
        <v>168</v>
      </c>
      <c r="AH289" s="147">
        <v>0</v>
      </c>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row>
    <row r="290" spans="1:60" outlineLevel="3" x14ac:dyDescent="0.2">
      <c r="A290" s="154"/>
      <c r="B290" s="155"/>
      <c r="C290" s="191" t="s">
        <v>561</v>
      </c>
      <c r="D290" s="160"/>
      <c r="E290" s="161">
        <v>13.1</v>
      </c>
      <c r="F290" s="158"/>
      <c r="G290" s="158"/>
      <c r="H290" s="158"/>
      <c r="I290" s="158"/>
      <c r="J290" s="158"/>
      <c r="K290" s="158"/>
      <c r="L290" s="158"/>
      <c r="M290" s="158"/>
      <c r="N290" s="157"/>
      <c r="O290" s="157"/>
      <c r="P290" s="157"/>
      <c r="Q290" s="157"/>
      <c r="R290" s="158"/>
      <c r="S290" s="158"/>
      <c r="T290" s="158"/>
      <c r="U290" s="158"/>
      <c r="V290" s="158"/>
      <c r="W290" s="158"/>
      <c r="X290" s="158"/>
      <c r="Y290" s="158"/>
      <c r="Z290" s="147"/>
      <c r="AA290" s="147"/>
      <c r="AB290" s="147"/>
      <c r="AC290" s="147"/>
      <c r="AD290" s="147"/>
      <c r="AE290" s="147"/>
      <c r="AF290" s="147"/>
      <c r="AG290" s="147" t="s">
        <v>168</v>
      </c>
      <c r="AH290" s="147">
        <v>0</v>
      </c>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row>
    <row r="291" spans="1:60" outlineLevel="3" x14ac:dyDescent="0.2">
      <c r="A291" s="154"/>
      <c r="B291" s="155"/>
      <c r="C291" s="191" t="s">
        <v>562</v>
      </c>
      <c r="D291" s="160"/>
      <c r="E291" s="161">
        <v>48.024999999999999</v>
      </c>
      <c r="F291" s="158"/>
      <c r="G291" s="158"/>
      <c r="H291" s="158"/>
      <c r="I291" s="158"/>
      <c r="J291" s="158"/>
      <c r="K291" s="158"/>
      <c r="L291" s="158"/>
      <c r="M291" s="158"/>
      <c r="N291" s="157"/>
      <c r="O291" s="157"/>
      <c r="P291" s="157"/>
      <c r="Q291" s="157"/>
      <c r="R291" s="158"/>
      <c r="S291" s="158"/>
      <c r="T291" s="158"/>
      <c r="U291" s="158"/>
      <c r="V291" s="158"/>
      <c r="W291" s="158"/>
      <c r="X291" s="158"/>
      <c r="Y291" s="158"/>
      <c r="Z291" s="147"/>
      <c r="AA291" s="147"/>
      <c r="AB291" s="147"/>
      <c r="AC291" s="147"/>
      <c r="AD291" s="147"/>
      <c r="AE291" s="147"/>
      <c r="AF291" s="147"/>
      <c r="AG291" s="147" t="s">
        <v>168</v>
      </c>
      <c r="AH291" s="147">
        <v>0</v>
      </c>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row>
    <row r="292" spans="1:60" outlineLevel="3" x14ac:dyDescent="0.2">
      <c r="A292" s="154"/>
      <c r="B292" s="155"/>
      <c r="C292" s="191" t="s">
        <v>563</v>
      </c>
      <c r="D292" s="160"/>
      <c r="E292" s="161">
        <v>10.4</v>
      </c>
      <c r="F292" s="158"/>
      <c r="G292" s="158"/>
      <c r="H292" s="158"/>
      <c r="I292" s="158"/>
      <c r="J292" s="158"/>
      <c r="K292" s="158"/>
      <c r="L292" s="158"/>
      <c r="M292" s="158"/>
      <c r="N292" s="157"/>
      <c r="O292" s="157"/>
      <c r="P292" s="157"/>
      <c r="Q292" s="157"/>
      <c r="R292" s="158"/>
      <c r="S292" s="158"/>
      <c r="T292" s="158"/>
      <c r="U292" s="158"/>
      <c r="V292" s="158"/>
      <c r="W292" s="158"/>
      <c r="X292" s="158"/>
      <c r="Y292" s="158"/>
      <c r="Z292" s="147"/>
      <c r="AA292" s="147"/>
      <c r="AB292" s="147"/>
      <c r="AC292" s="147"/>
      <c r="AD292" s="147"/>
      <c r="AE292" s="147"/>
      <c r="AF292" s="147"/>
      <c r="AG292" s="147" t="s">
        <v>168</v>
      </c>
      <c r="AH292" s="147">
        <v>0</v>
      </c>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row>
    <row r="293" spans="1:60" ht="22.5" outlineLevel="3" x14ac:dyDescent="0.2">
      <c r="A293" s="154"/>
      <c r="B293" s="155"/>
      <c r="C293" s="191" t="s">
        <v>564</v>
      </c>
      <c r="D293" s="160"/>
      <c r="E293" s="161">
        <v>188.15</v>
      </c>
      <c r="F293" s="158"/>
      <c r="G293" s="158"/>
      <c r="H293" s="158"/>
      <c r="I293" s="158"/>
      <c r="J293" s="158"/>
      <c r="K293" s="158"/>
      <c r="L293" s="158"/>
      <c r="M293" s="158"/>
      <c r="N293" s="157"/>
      <c r="O293" s="157"/>
      <c r="P293" s="157"/>
      <c r="Q293" s="157"/>
      <c r="R293" s="158"/>
      <c r="S293" s="158"/>
      <c r="T293" s="158"/>
      <c r="U293" s="158"/>
      <c r="V293" s="158"/>
      <c r="W293" s="158"/>
      <c r="X293" s="158"/>
      <c r="Y293" s="158"/>
      <c r="Z293" s="147"/>
      <c r="AA293" s="147"/>
      <c r="AB293" s="147"/>
      <c r="AC293" s="147"/>
      <c r="AD293" s="147"/>
      <c r="AE293" s="147"/>
      <c r="AF293" s="147"/>
      <c r="AG293" s="147" t="s">
        <v>168</v>
      </c>
      <c r="AH293" s="147">
        <v>0</v>
      </c>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row>
    <row r="294" spans="1:60" outlineLevel="3" x14ac:dyDescent="0.2">
      <c r="A294" s="154"/>
      <c r="B294" s="155"/>
      <c r="C294" s="191" t="s">
        <v>565</v>
      </c>
      <c r="D294" s="160"/>
      <c r="E294" s="161">
        <v>74.900000000000006</v>
      </c>
      <c r="F294" s="158"/>
      <c r="G294" s="158"/>
      <c r="H294" s="158"/>
      <c r="I294" s="158"/>
      <c r="J294" s="158"/>
      <c r="K294" s="158"/>
      <c r="L294" s="158"/>
      <c r="M294" s="158"/>
      <c r="N294" s="157"/>
      <c r="O294" s="157"/>
      <c r="P294" s="157"/>
      <c r="Q294" s="157"/>
      <c r="R294" s="158"/>
      <c r="S294" s="158"/>
      <c r="T294" s="158"/>
      <c r="U294" s="158"/>
      <c r="V294" s="158"/>
      <c r="W294" s="158"/>
      <c r="X294" s="158"/>
      <c r="Y294" s="158"/>
      <c r="Z294" s="147"/>
      <c r="AA294" s="147"/>
      <c r="AB294" s="147"/>
      <c r="AC294" s="147"/>
      <c r="AD294" s="147"/>
      <c r="AE294" s="147"/>
      <c r="AF294" s="147"/>
      <c r="AG294" s="147" t="s">
        <v>168</v>
      </c>
      <c r="AH294" s="147">
        <v>0</v>
      </c>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row>
    <row r="295" spans="1:60" outlineLevel="3" x14ac:dyDescent="0.2">
      <c r="A295" s="154"/>
      <c r="B295" s="155"/>
      <c r="C295" s="195" t="s">
        <v>558</v>
      </c>
      <c r="D295" s="164"/>
      <c r="E295" s="165">
        <v>380.66500000000002</v>
      </c>
      <c r="F295" s="158"/>
      <c r="G295" s="158"/>
      <c r="H295" s="158"/>
      <c r="I295" s="158"/>
      <c r="J295" s="158"/>
      <c r="K295" s="158"/>
      <c r="L295" s="158"/>
      <c r="M295" s="158"/>
      <c r="N295" s="157"/>
      <c r="O295" s="157"/>
      <c r="P295" s="157"/>
      <c r="Q295" s="157"/>
      <c r="R295" s="158"/>
      <c r="S295" s="158"/>
      <c r="T295" s="158"/>
      <c r="U295" s="158"/>
      <c r="V295" s="158"/>
      <c r="W295" s="158"/>
      <c r="X295" s="158"/>
      <c r="Y295" s="158"/>
      <c r="Z295" s="147"/>
      <c r="AA295" s="147"/>
      <c r="AB295" s="147"/>
      <c r="AC295" s="147"/>
      <c r="AD295" s="147"/>
      <c r="AE295" s="147"/>
      <c r="AF295" s="147"/>
      <c r="AG295" s="147" t="s">
        <v>168</v>
      </c>
      <c r="AH295" s="147">
        <v>1</v>
      </c>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row>
    <row r="296" spans="1:60" ht="22.5" outlineLevel="1" x14ac:dyDescent="0.2">
      <c r="A296" s="174">
        <v>116</v>
      </c>
      <c r="B296" s="175" t="s">
        <v>566</v>
      </c>
      <c r="C296" s="190" t="s">
        <v>567</v>
      </c>
      <c r="D296" s="176" t="s">
        <v>162</v>
      </c>
      <c r="E296" s="177">
        <v>38.64</v>
      </c>
      <c r="F296" s="178"/>
      <c r="G296" s="179">
        <f>ROUND(E296*F296,2)</f>
        <v>0</v>
      </c>
      <c r="H296" s="178"/>
      <c r="I296" s="179">
        <f>ROUND(E296*H296,2)</f>
        <v>0</v>
      </c>
      <c r="J296" s="178"/>
      <c r="K296" s="179">
        <f>ROUND(E296*J296,2)</f>
        <v>0</v>
      </c>
      <c r="L296" s="179">
        <v>21</v>
      </c>
      <c r="M296" s="179">
        <f>G296*(1+L296/100)</f>
        <v>0</v>
      </c>
      <c r="N296" s="177">
        <v>4.3099999999999996E-3</v>
      </c>
      <c r="O296" s="177">
        <f>ROUND(E296*N296,2)</f>
        <v>0.17</v>
      </c>
      <c r="P296" s="177">
        <v>0</v>
      </c>
      <c r="Q296" s="177">
        <f>ROUND(E296*P296,2)</f>
        <v>0</v>
      </c>
      <c r="R296" s="179"/>
      <c r="S296" s="179" t="s">
        <v>163</v>
      </c>
      <c r="T296" s="180" t="s">
        <v>163</v>
      </c>
      <c r="U296" s="158">
        <v>0.36199999999999999</v>
      </c>
      <c r="V296" s="158">
        <f>ROUND(E296*U296,2)</f>
        <v>13.99</v>
      </c>
      <c r="W296" s="158"/>
      <c r="X296" s="158" t="s">
        <v>164</v>
      </c>
      <c r="Y296" s="158" t="s">
        <v>165</v>
      </c>
      <c r="Z296" s="147"/>
      <c r="AA296" s="147"/>
      <c r="AB296" s="147"/>
      <c r="AC296" s="147"/>
      <c r="AD296" s="147"/>
      <c r="AE296" s="147"/>
      <c r="AF296" s="147"/>
      <c r="AG296" s="147" t="s">
        <v>166</v>
      </c>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row>
    <row r="297" spans="1:60" outlineLevel="2" x14ac:dyDescent="0.2">
      <c r="A297" s="154"/>
      <c r="B297" s="155"/>
      <c r="C297" s="191" t="s">
        <v>568</v>
      </c>
      <c r="D297" s="160"/>
      <c r="E297" s="161">
        <v>18.87</v>
      </c>
      <c r="F297" s="158"/>
      <c r="G297" s="158"/>
      <c r="H297" s="158"/>
      <c r="I297" s="158"/>
      <c r="J297" s="158"/>
      <c r="K297" s="158"/>
      <c r="L297" s="158"/>
      <c r="M297" s="158"/>
      <c r="N297" s="157"/>
      <c r="O297" s="157"/>
      <c r="P297" s="157"/>
      <c r="Q297" s="157"/>
      <c r="R297" s="158"/>
      <c r="S297" s="158"/>
      <c r="T297" s="158"/>
      <c r="U297" s="158"/>
      <c r="V297" s="158"/>
      <c r="W297" s="158"/>
      <c r="X297" s="158"/>
      <c r="Y297" s="158"/>
      <c r="Z297" s="147"/>
      <c r="AA297" s="147"/>
      <c r="AB297" s="147"/>
      <c r="AC297" s="147"/>
      <c r="AD297" s="147"/>
      <c r="AE297" s="147"/>
      <c r="AF297" s="147"/>
      <c r="AG297" s="147" t="s">
        <v>168</v>
      </c>
      <c r="AH297" s="147">
        <v>0</v>
      </c>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row>
    <row r="298" spans="1:60" outlineLevel="3" x14ac:dyDescent="0.2">
      <c r="A298" s="154"/>
      <c r="B298" s="155"/>
      <c r="C298" s="191" t="s">
        <v>569</v>
      </c>
      <c r="D298" s="160"/>
      <c r="E298" s="161">
        <v>19.77</v>
      </c>
      <c r="F298" s="158"/>
      <c r="G298" s="158"/>
      <c r="H298" s="158"/>
      <c r="I298" s="158"/>
      <c r="J298" s="158"/>
      <c r="K298" s="158"/>
      <c r="L298" s="158"/>
      <c r="M298" s="158"/>
      <c r="N298" s="157"/>
      <c r="O298" s="157"/>
      <c r="P298" s="157"/>
      <c r="Q298" s="157"/>
      <c r="R298" s="158"/>
      <c r="S298" s="158"/>
      <c r="T298" s="158"/>
      <c r="U298" s="158"/>
      <c r="V298" s="158"/>
      <c r="W298" s="158"/>
      <c r="X298" s="158"/>
      <c r="Y298" s="158"/>
      <c r="Z298" s="147"/>
      <c r="AA298" s="147"/>
      <c r="AB298" s="147"/>
      <c r="AC298" s="147"/>
      <c r="AD298" s="147"/>
      <c r="AE298" s="147"/>
      <c r="AF298" s="147"/>
      <c r="AG298" s="147" t="s">
        <v>168</v>
      </c>
      <c r="AH298" s="147">
        <v>0</v>
      </c>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row>
    <row r="299" spans="1:60" ht="22.5" outlineLevel="1" x14ac:dyDescent="0.2">
      <c r="A299" s="174">
        <v>117</v>
      </c>
      <c r="B299" s="175" t="s">
        <v>570</v>
      </c>
      <c r="C299" s="190" t="s">
        <v>571</v>
      </c>
      <c r="D299" s="176" t="s">
        <v>162</v>
      </c>
      <c r="E299" s="177">
        <v>11.7</v>
      </c>
      <c r="F299" s="178"/>
      <c r="G299" s="179">
        <f>ROUND(E299*F299,2)</f>
        <v>0</v>
      </c>
      <c r="H299" s="178"/>
      <c r="I299" s="179">
        <f>ROUND(E299*H299,2)</f>
        <v>0</v>
      </c>
      <c r="J299" s="178"/>
      <c r="K299" s="179">
        <f>ROUND(E299*J299,2)</f>
        <v>0</v>
      </c>
      <c r="L299" s="179">
        <v>21</v>
      </c>
      <c r="M299" s="179">
        <f>G299*(1+L299/100)</f>
        <v>0</v>
      </c>
      <c r="N299" s="177">
        <v>0.10237</v>
      </c>
      <c r="O299" s="177">
        <f>ROUND(E299*N299,2)</f>
        <v>1.2</v>
      </c>
      <c r="P299" s="177">
        <v>0</v>
      </c>
      <c r="Q299" s="177">
        <f>ROUND(E299*P299,2)</f>
        <v>0</v>
      </c>
      <c r="R299" s="179"/>
      <c r="S299" s="179" t="s">
        <v>163</v>
      </c>
      <c r="T299" s="180" t="s">
        <v>163</v>
      </c>
      <c r="U299" s="158">
        <v>0.80700000000000005</v>
      </c>
      <c r="V299" s="158">
        <f>ROUND(E299*U299,2)</f>
        <v>9.44</v>
      </c>
      <c r="W299" s="158"/>
      <c r="X299" s="158" t="s">
        <v>164</v>
      </c>
      <c r="Y299" s="158" t="s">
        <v>165</v>
      </c>
      <c r="Z299" s="147"/>
      <c r="AA299" s="147"/>
      <c r="AB299" s="147"/>
      <c r="AC299" s="147"/>
      <c r="AD299" s="147"/>
      <c r="AE299" s="147"/>
      <c r="AF299" s="147"/>
      <c r="AG299" s="147" t="s">
        <v>166</v>
      </c>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row>
    <row r="300" spans="1:60" outlineLevel="2" x14ac:dyDescent="0.2">
      <c r="A300" s="154"/>
      <c r="B300" s="155"/>
      <c r="C300" s="191" t="s">
        <v>572</v>
      </c>
      <c r="D300" s="160"/>
      <c r="E300" s="161">
        <v>6</v>
      </c>
      <c r="F300" s="158"/>
      <c r="G300" s="158"/>
      <c r="H300" s="158"/>
      <c r="I300" s="158"/>
      <c r="J300" s="158"/>
      <c r="K300" s="158"/>
      <c r="L300" s="158"/>
      <c r="M300" s="158"/>
      <c r="N300" s="157"/>
      <c r="O300" s="157"/>
      <c r="P300" s="157"/>
      <c r="Q300" s="157"/>
      <c r="R300" s="158"/>
      <c r="S300" s="158"/>
      <c r="T300" s="158"/>
      <c r="U300" s="158"/>
      <c r="V300" s="158"/>
      <c r="W300" s="158"/>
      <c r="X300" s="158"/>
      <c r="Y300" s="158"/>
      <c r="Z300" s="147"/>
      <c r="AA300" s="147"/>
      <c r="AB300" s="147"/>
      <c r="AC300" s="147"/>
      <c r="AD300" s="147"/>
      <c r="AE300" s="147"/>
      <c r="AF300" s="147"/>
      <c r="AG300" s="147" t="s">
        <v>168</v>
      </c>
      <c r="AH300" s="147">
        <v>0</v>
      </c>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row>
    <row r="301" spans="1:60" outlineLevel="3" x14ac:dyDescent="0.2">
      <c r="A301" s="154"/>
      <c r="B301" s="155"/>
      <c r="C301" s="191" t="s">
        <v>573</v>
      </c>
      <c r="D301" s="160"/>
      <c r="E301" s="161">
        <v>5.7</v>
      </c>
      <c r="F301" s="158"/>
      <c r="G301" s="158"/>
      <c r="H301" s="158"/>
      <c r="I301" s="158"/>
      <c r="J301" s="158"/>
      <c r="K301" s="158"/>
      <c r="L301" s="158"/>
      <c r="M301" s="158"/>
      <c r="N301" s="157"/>
      <c r="O301" s="157"/>
      <c r="P301" s="157"/>
      <c r="Q301" s="157"/>
      <c r="R301" s="158"/>
      <c r="S301" s="158"/>
      <c r="T301" s="158"/>
      <c r="U301" s="158"/>
      <c r="V301" s="158"/>
      <c r="W301" s="158"/>
      <c r="X301" s="158"/>
      <c r="Y301" s="158"/>
      <c r="Z301" s="147"/>
      <c r="AA301" s="147"/>
      <c r="AB301" s="147"/>
      <c r="AC301" s="147"/>
      <c r="AD301" s="147"/>
      <c r="AE301" s="147"/>
      <c r="AF301" s="147"/>
      <c r="AG301" s="147" t="s">
        <v>168</v>
      </c>
      <c r="AH301" s="147">
        <v>0</v>
      </c>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row>
    <row r="302" spans="1:60" ht="22.5" outlineLevel="1" x14ac:dyDescent="0.2">
      <c r="A302" s="174">
        <v>118</v>
      </c>
      <c r="B302" s="175" t="s">
        <v>574</v>
      </c>
      <c r="C302" s="190" t="s">
        <v>575</v>
      </c>
      <c r="D302" s="176" t="s">
        <v>288</v>
      </c>
      <c r="E302" s="177">
        <v>35</v>
      </c>
      <c r="F302" s="178"/>
      <c r="G302" s="179">
        <f>ROUND(E302*F302,2)</f>
        <v>0</v>
      </c>
      <c r="H302" s="178"/>
      <c r="I302" s="179">
        <f>ROUND(E302*H302,2)</f>
        <v>0</v>
      </c>
      <c r="J302" s="178"/>
      <c r="K302" s="179">
        <f>ROUND(E302*J302,2)</f>
        <v>0</v>
      </c>
      <c r="L302" s="179">
        <v>21</v>
      </c>
      <c r="M302" s="179">
        <f>G302*(1+L302/100)</f>
        <v>0</v>
      </c>
      <c r="N302" s="177">
        <v>5.5100000000000001E-3</v>
      </c>
      <c r="O302" s="177">
        <f>ROUND(E302*N302,2)</f>
        <v>0.19</v>
      </c>
      <c r="P302" s="177">
        <v>0</v>
      </c>
      <c r="Q302" s="177">
        <f>ROUND(E302*P302,2)</f>
        <v>0</v>
      </c>
      <c r="R302" s="179"/>
      <c r="S302" s="179" t="s">
        <v>163</v>
      </c>
      <c r="T302" s="180" t="s">
        <v>163</v>
      </c>
      <c r="U302" s="158">
        <v>0.42499999999999999</v>
      </c>
      <c r="V302" s="158">
        <f>ROUND(E302*U302,2)</f>
        <v>14.88</v>
      </c>
      <c r="W302" s="158"/>
      <c r="X302" s="158" t="s">
        <v>164</v>
      </c>
      <c r="Y302" s="158" t="s">
        <v>165</v>
      </c>
      <c r="Z302" s="147"/>
      <c r="AA302" s="147"/>
      <c r="AB302" s="147"/>
      <c r="AC302" s="147"/>
      <c r="AD302" s="147"/>
      <c r="AE302" s="147"/>
      <c r="AF302" s="147"/>
      <c r="AG302" s="147" t="s">
        <v>166</v>
      </c>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row>
    <row r="303" spans="1:60" outlineLevel="2" x14ac:dyDescent="0.2">
      <c r="A303" s="154"/>
      <c r="B303" s="155"/>
      <c r="C303" s="191" t="s">
        <v>576</v>
      </c>
      <c r="D303" s="160"/>
      <c r="E303" s="161">
        <v>20</v>
      </c>
      <c r="F303" s="158"/>
      <c r="G303" s="158"/>
      <c r="H303" s="158"/>
      <c r="I303" s="158"/>
      <c r="J303" s="158"/>
      <c r="K303" s="158"/>
      <c r="L303" s="158"/>
      <c r="M303" s="158"/>
      <c r="N303" s="157"/>
      <c r="O303" s="157"/>
      <c r="P303" s="157"/>
      <c r="Q303" s="157"/>
      <c r="R303" s="158"/>
      <c r="S303" s="158"/>
      <c r="T303" s="158"/>
      <c r="U303" s="158"/>
      <c r="V303" s="158"/>
      <c r="W303" s="158"/>
      <c r="X303" s="158"/>
      <c r="Y303" s="158"/>
      <c r="Z303" s="147"/>
      <c r="AA303" s="147"/>
      <c r="AB303" s="147"/>
      <c r="AC303" s="147"/>
      <c r="AD303" s="147"/>
      <c r="AE303" s="147"/>
      <c r="AF303" s="147"/>
      <c r="AG303" s="147" t="s">
        <v>168</v>
      </c>
      <c r="AH303" s="147">
        <v>0</v>
      </c>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row>
    <row r="304" spans="1:60" outlineLevel="3" x14ac:dyDescent="0.2">
      <c r="A304" s="154"/>
      <c r="B304" s="155"/>
      <c r="C304" s="191" t="s">
        <v>577</v>
      </c>
      <c r="D304" s="160"/>
      <c r="E304" s="161">
        <v>15</v>
      </c>
      <c r="F304" s="158"/>
      <c r="G304" s="158"/>
      <c r="H304" s="158"/>
      <c r="I304" s="158"/>
      <c r="J304" s="158"/>
      <c r="K304" s="158"/>
      <c r="L304" s="158"/>
      <c r="M304" s="158"/>
      <c r="N304" s="157"/>
      <c r="O304" s="157"/>
      <c r="P304" s="157"/>
      <c r="Q304" s="157"/>
      <c r="R304" s="158"/>
      <c r="S304" s="158"/>
      <c r="T304" s="158"/>
      <c r="U304" s="158"/>
      <c r="V304" s="158"/>
      <c r="W304" s="158"/>
      <c r="X304" s="158"/>
      <c r="Y304" s="158"/>
      <c r="Z304" s="147"/>
      <c r="AA304" s="147"/>
      <c r="AB304" s="147"/>
      <c r="AC304" s="147"/>
      <c r="AD304" s="147"/>
      <c r="AE304" s="147"/>
      <c r="AF304" s="147"/>
      <c r="AG304" s="147" t="s">
        <v>168</v>
      </c>
      <c r="AH304" s="147">
        <v>0</v>
      </c>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row>
    <row r="305" spans="1:60" x14ac:dyDescent="0.2">
      <c r="A305" s="167" t="s">
        <v>158</v>
      </c>
      <c r="B305" s="168" t="s">
        <v>74</v>
      </c>
      <c r="C305" s="189" t="s">
        <v>75</v>
      </c>
      <c r="D305" s="169"/>
      <c r="E305" s="170"/>
      <c r="F305" s="171"/>
      <c r="G305" s="171">
        <f>SUMIF(AG306:AG322,"&lt;&gt;NOR",G306:G322)</f>
        <v>0</v>
      </c>
      <c r="H305" s="171"/>
      <c r="I305" s="171">
        <f>SUM(I306:I322)</f>
        <v>0</v>
      </c>
      <c r="J305" s="171"/>
      <c r="K305" s="171">
        <f>SUM(K306:K322)</f>
        <v>0</v>
      </c>
      <c r="L305" s="171"/>
      <c r="M305" s="171">
        <f>SUM(M306:M322)</f>
        <v>0</v>
      </c>
      <c r="N305" s="170"/>
      <c r="O305" s="170">
        <f>SUM(O306:O322)</f>
        <v>7.76</v>
      </c>
      <c r="P305" s="170"/>
      <c r="Q305" s="170">
        <f>SUM(Q306:Q322)</f>
        <v>0</v>
      </c>
      <c r="R305" s="171"/>
      <c r="S305" s="171"/>
      <c r="T305" s="172"/>
      <c r="U305" s="166"/>
      <c r="V305" s="166">
        <f>SUM(V306:V322)</f>
        <v>723.83999999999992</v>
      </c>
      <c r="W305" s="166"/>
      <c r="X305" s="166"/>
      <c r="Y305" s="166"/>
      <c r="AG305" t="s">
        <v>159</v>
      </c>
    </row>
    <row r="306" spans="1:60" outlineLevel="1" x14ac:dyDescent="0.2">
      <c r="A306" s="181">
        <v>119</v>
      </c>
      <c r="B306" s="182" t="s">
        <v>578</v>
      </c>
      <c r="C306" s="192" t="s">
        <v>579</v>
      </c>
      <c r="D306" s="183" t="s">
        <v>162</v>
      </c>
      <c r="E306" s="184">
        <v>61.174999999999997</v>
      </c>
      <c r="F306" s="185"/>
      <c r="G306" s="186">
        <f>ROUND(E306*F306,2)</f>
        <v>0</v>
      </c>
      <c r="H306" s="185"/>
      <c r="I306" s="186">
        <f>ROUND(E306*H306,2)</f>
        <v>0</v>
      </c>
      <c r="J306" s="185"/>
      <c r="K306" s="186">
        <f>ROUND(E306*J306,2)</f>
        <v>0</v>
      </c>
      <c r="L306" s="186">
        <v>21</v>
      </c>
      <c r="M306" s="186">
        <f>G306*(1+L306/100)</f>
        <v>0</v>
      </c>
      <c r="N306" s="184">
        <v>4.0000000000000003E-5</v>
      </c>
      <c r="O306" s="184">
        <f>ROUND(E306*N306,2)</f>
        <v>0</v>
      </c>
      <c r="P306" s="184">
        <v>0</v>
      </c>
      <c r="Q306" s="184">
        <f>ROUND(E306*P306,2)</f>
        <v>0</v>
      </c>
      <c r="R306" s="186"/>
      <c r="S306" s="186" t="s">
        <v>163</v>
      </c>
      <c r="T306" s="187" t="s">
        <v>163</v>
      </c>
      <c r="U306" s="158">
        <v>7.8E-2</v>
      </c>
      <c r="V306" s="158">
        <f>ROUND(E306*U306,2)</f>
        <v>4.7699999999999996</v>
      </c>
      <c r="W306" s="158"/>
      <c r="X306" s="158" t="s">
        <v>164</v>
      </c>
      <c r="Y306" s="158" t="s">
        <v>165</v>
      </c>
      <c r="Z306" s="147"/>
      <c r="AA306" s="147"/>
      <c r="AB306" s="147"/>
      <c r="AC306" s="147"/>
      <c r="AD306" s="147"/>
      <c r="AE306" s="147"/>
      <c r="AF306" s="147"/>
      <c r="AG306" s="147" t="s">
        <v>166</v>
      </c>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row>
    <row r="307" spans="1:60" ht="33.75" outlineLevel="1" x14ac:dyDescent="0.2">
      <c r="A307" s="174">
        <v>120</v>
      </c>
      <c r="B307" s="175" t="s">
        <v>580</v>
      </c>
      <c r="C307" s="190" t="s">
        <v>581</v>
      </c>
      <c r="D307" s="176" t="s">
        <v>162</v>
      </c>
      <c r="E307" s="177">
        <v>48.875</v>
      </c>
      <c r="F307" s="178"/>
      <c r="G307" s="179">
        <f>ROUND(E307*F307,2)</f>
        <v>0</v>
      </c>
      <c r="H307" s="178"/>
      <c r="I307" s="179">
        <f>ROUND(E307*H307,2)</f>
        <v>0</v>
      </c>
      <c r="J307" s="178"/>
      <c r="K307" s="179">
        <f>ROUND(E307*J307,2)</f>
        <v>0</v>
      </c>
      <c r="L307" s="179">
        <v>21</v>
      </c>
      <c r="M307" s="179">
        <f>G307*(1+L307/100)</f>
        <v>0</v>
      </c>
      <c r="N307" s="177">
        <v>1.8169999999999999E-2</v>
      </c>
      <c r="O307" s="177">
        <f>ROUND(E307*N307,2)</f>
        <v>0.89</v>
      </c>
      <c r="P307" s="177">
        <v>0</v>
      </c>
      <c r="Q307" s="177">
        <f>ROUND(E307*P307,2)</f>
        <v>0</v>
      </c>
      <c r="R307" s="179"/>
      <c r="S307" s="179" t="s">
        <v>163</v>
      </c>
      <c r="T307" s="180" t="s">
        <v>163</v>
      </c>
      <c r="U307" s="158">
        <v>1.2558</v>
      </c>
      <c r="V307" s="158">
        <f>ROUND(E307*U307,2)</f>
        <v>61.38</v>
      </c>
      <c r="W307" s="158"/>
      <c r="X307" s="158" t="s">
        <v>164</v>
      </c>
      <c r="Y307" s="158" t="s">
        <v>165</v>
      </c>
      <c r="Z307" s="147"/>
      <c r="AA307" s="147"/>
      <c r="AB307" s="147"/>
      <c r="AC307" s="147"/>
      <c r="AD307" s="147"/>
      <c r="AE307" s="147"/>
      <c r="AF307" s="147"/>
      <c r="AG307" s="147" t="s">
        <v>166</v>
      </c>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row>
    <row r="308" spans="1:60" outlineLevel="2" x14ac:dyDescent="0.2">
      <c r="A308" s="154"/>
      <c r="B308" s="155"/>
      <c r="C308" s="191" t="s">
        <v>582</v>
      </c>
      <c r="D308" s="160"/>
      <c r="E308" s="161">
        <v>48.875</v>
      </c>
      <c r="F308" s="158"/>
      <c r="G308" s="158"/>
      <c r="H308" s="158"/>
      <c r="I308" s="158"/>
      <c r="J308" s="158"/>
      <c r="K308" s="158"/>
      <c r="L308" s="158"/>
      <c r="M308" s="158"/>
      <c r="N308" s="157"/>
      <c r="O308" s="157"/>
      <c r="P308" s="157"/>
      <c r="Q308" s="157"/>
      <c r="R308" s="158"/>
      <c r="S308" s="158"/>
      <c r="T308" s="158"/>
      <c r="U308" s="158"/>
      <c r="V308" s="158"/>
      <c r="W308" s="158"/>
      <c r="X308" s="158"/>
      <c r="Y308" s="158"/>
      <c r="Z308" s="147"/>
      <c r="AA308" s="147"/>
      <c r="AB308" s="147"/>
      <c r="AC308" s="147"/>
      <c r="AD308" s="147"/>
      <c r="AE308" s="147"/>
      <c r="AF308" s="147"/>
      <c r="AG308" s="147" t="s">
        <v>168</v>
      </c>
      <c r="AH308" s="147">
        <v>0</v>
      </c>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row>
    <row r="309" spans="1:60" ht="33.75" outlineLevel="1" x14ac:dyDescent="0.2">
      <c r="A309" s="174">
        <v>121</v>
      </c>
      <c r="B309" s="175" t="s">
        <v>583</v>
      </c>
      <c r="C309" s="190" t="s">
        <v>584</v>
      </c>
      <c r="D309" s="176" t="s">
        <v>162</v>
      </c>
      <c r="E309" s="177">
        <v>34</v>
      </c>
      <c r="F309" s="178"/>
      <c r="G309" s="179">
        <f>ROUND(E309*F309,2)</f>
        <v>0</v>
      </c>
      <c r="H309" s="178"/>
      <c r="I309" s="179">
        <f>ROUND(E309*H309,2)</f>
        <v>0</v>
      </c>
      <c r="J309" s="178"/>
      <c r="K309" s="179">
        <f>ROUND(E309*J309,2)</f>
        <v>0</v>
      </c>
      <c r="L309" s="179">
        <v>21</v>
      </c>
      <c r="M309" s="179">
        <f>G309*(1+L309/100)</f>
        <v>0</v>
      </c>
      <c r="N309" s="177">
        <v>8.4700000000000001E-3</v>
      </c>
      <c r="O309" s="177">
        <f>ROUND(E309*N309,2)</f>
        <v>0.28999999999999998</v>
      </c>
      <c r="P309" s="177">
        <v>0</v>
      </c>
      <c r="Q309" s="177">
        <f>ROUND(E309*P309,2)</f>
        <v>0</v>
      </c>
      <c r="R309" s="179"/>
      <c r="S309" s="179" t="s">
        <v>163</v>
      </c>
      <c r="T309" s="180" t="s">
        <v>163</v>
      </c>
      <c r="U309" s="158">
        <v>0.85699999999999998</v>
      </c>
      <c r="V309" s="158">
        <f>ROUND(E309*U309,2)</f>
        <v>29.14</v>
      </c>
      <c r="W309" s="158"/>
      <c r="X309" s="158" t="s">
        <v>164</v>
      </c>
      <c r="Y309" s="158" t="s">
        <v>165</v>
      </c>
      <c r="Z309" s="147"/>
      <c r="AA309" s="147"/>
      <c r="AB309" s="147"/>
      <c r="AC309" s="147"/>
      <c r="AD309" s="147"/>
      <c r="AE309" s="147"/>
      <c r="AF309" s="147"/>
      <c r="AG309" s="147" t="s">
        <v>166</v>
      </c>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row>
    <row r="310" spans="1:60" outlineLevel="2" x14ac:dyDescent="0.2">
      <c r="A310" s="154"/>
      <c r="B310" s="155"/>
      <c r="C310" s="191" t="s">
        <v>585</v>
      </c>
      <c r="D310" s="160"/>
      <c r="E310" s="161">
        <v>34</v>
      </c>
      <c r="F310" s="158"/>
      <c r="G310" s="158"/>
      <c r="H310" s="158"/>
      <c r="I310" s="158"/>
      <c r="J310" s="158"/>
      <c r="K310" s="158"/>
      <c r="L310" s="158"/>
      <c r="M310" s="158"/>
      <c r="N310" s="157"/>
      <c r="O310" s="157"/>
      <c r="P310" s="157"/>
      <c r="Q310" s="157"/>
      <c r="R310" s="158"/>
      <c r="S310" s="158"/>
      <c r="T310" s="158"/>
      <c r="U310" s="158"/>
      <c r="V310" s="158"/>
      <c r="W310" s="158"/>
      <c r="X310" s="158"/>
      <c r="Y310" s="158"/>
      <c r="Z310" s="147"/>
      <c r="AA310" s="147"/>
      <c r="AB310" s="147"/>
      <c r="AC310" s="147"/>
      <c r="AD310" s="147"/>
      <c r="AE310" s="147"/>
      <c r="AF310" s="147"/>
      <c r="AG310" s="147" t="s">
        <v>168</v>
      </c>
      <c r="AH310" s="147">
        <v>0</v>
      </c>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row>
    <row r="311" spans="1:60" ht="33.75" outlineLevel="1" x14ac:dyDescent="0.2">
      <c r="A311" s="174">
        <v>122</v>
      </c>
      <c r="B311" s="175" t="s">
        <v>586</v>
      </c>
      <c r="C311" s="190" t="s">
        <v>587</v>
      </c>
      <c r="D311" s="176" t="s">
        <v>162</v>
      </c>
      <c r="E311" s="177">
        <v>50.4</v>
      </c>
      <c r="F311" s="178"/>
      <c r="G311" s="179">
        <f>ROUND(E311*F311,2)</f>
        <v>0</v>
      </c>
      <c r="H311" s="178"/>
      <c r="I311" s="179">
        <f>ROUND(E311*H311,2)</f>
        <v>0</v>
      </c>
      <c r="J311" s="178"/>
      <c r="K311" s="179">
        <f>ROUND(E311*J311,2)</f>
        <v>0</v>
      </c>
      <c r="L311" s="179">
        <v>21</v>
      </c>
      <c r="M311" s="179">
        <f>G311*(1+L311/100)</f>
        <v>0</v>
      </c>
      <c r="N311" s="177">
        <v>9.0200000000000002E-3</v>
      </c>
      <c r="O311" s="177">
        <f>ROUND(E311*N311,2)</f>
        <v>0.45</v>
      </c>
      <c r="P311" s="177">
        <v>0</v>
      </c>
      <c r="Q311" s="177">
        <f>ROUND(E311*P311,2)</f>
        <v>0</v>
      </c>
      <c r="R311" s="179"/>
      <c r="S311" s="179" t="s">
        <v>163</v>
      </c>
      <c r="T311" s="180" t="s">
        <v>163</v>
      </c>
      <c r="U311" s="158">
        <v>0.85699999999999998</v>
      </c>
      <c r="V311" s="158">
        <f>ROUND(E311*U311,2)</f>
        <v>43.19</v>
      </c>
      <c r="W311" s="158"/>
      <c r="X311" s="158" t="s">
        <v>164</v>
      </c>
      <c r="Y311" s="158" t="s">
        <v>165</v>
      </c>
      <c r="Z311" s="147"/>
      <c r="AA311" s="147"/>
      <c r="AB311" s="147"/>
      <c r="AC311" s="147"/>
      <c r="AD311" s="147"/>
      <c r="AE311" s="147"/>
      <c r="AF311" s="147"/>
      <c r="AG311" s="147" t="s">
        <v>166</v>
      </c>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row>
    <row r="312" spans="1:60" outlineLevel="2" x14ac:dyDescent="0.2">
      <c r="A312" s="154"/>
      <c r="B312" s="155"/>
      <c r="C312" s="191" t="s">
        <v>588</v>
      </c>
      <c r="D312" s="160"/>
      <c r="E312" s="161">
        <v>50.4</v>
      </c>
      <c r="F312" s="158"/>
      <c r="G312" s="158"/>
      <c r="H312" s="158"/>
      <c r="I312" s="158"/>
      <c r="J312" s="158"/>
      <c r="K312" s="158"/>
      <c r="L312" s="158"/>
      <c r="M312" s="158"/>
      <c r="N312" s="157"/>
      <c r="O312" s="157"/>
      <c r="P312" s="157"/>
      <c r="Q312" s="157"/>
      <c r="R312" s="158"/>
      <c r="S312" s="158"/>
      <c r="T312" s="158"/>
      <c r="U312" s="158"/>
      <c r="V312" s="158"/>
      <c r="W312" s="158"/>
      <c r="X312" s="158"/>
      <c r="Y312" s="158"/>
      <c r="Z312" s="147"/>
      <c r="AA312" s="147"/>
      <c r="AB312" s="147"/>
      <c r="AC312" s="147"/>
      <c r="AD312" s="147"/>
      <c r="AE312" s="147"/>
      <c r="AF312" s="147"/>
      <c r="AG312" s="147" t="s">
        <v>168</v>
      </c>
      <c r="AH312" s="147">
        <v>0</v>
      </c>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row>
    <row r="313" spans="1:60" ht="33.75" outlineLevel="1" x14ac:dyDescent="0.2">
      <c r="A313" s="174">
        <v>123</v>
      </c>
      <c r="B313" s="175" t="s">
        <v>589</v>
      </c>
      <c r="C313" s="190" t="s">
        <v>590</v>
      </c>
      <c r="D313" s="176" t="s">
        <v>162</v>
      </c>
      <c r="E313" s="177">
        <v>413.22500000000002</v>
      </c>
      <c r="F313" s="178"/>
      <c r="G313" s="179">
        <f>ROUND(E313*F313,2)</f>
        <v>0</v>
      </c>
      <c r="H313" s="178"/>
      <c r="I313" s="179">
        <f>ROUND(E313*H313,2)</f>
        <v>0</v>
      </c>
      <c r="J313" s="178"/>
      <c r="K313" s="179">
        <f>ROUND(E313*J313,2)</f>
        <v>0</v>
      </c>
      <c r="L313" s="179">
        <v>21</v>
      </c>
      <c r="M313" s="179">
        <f>G313*(1+L313/100)</f>
        <v>0</v>
      </c>
      <c r="N313" s="177">
        <v>1.418E-2</v>
      </c>
      <c r="O313" s="177">
        <f>ROUND(E313*N313,2)</f>
        <v>5.86</v>
      </c>
      <c r="P313" s="177">
        <v>0</v>
      </c>
      <c r="Q313" s="177">
        <f>ROUND(E313*P313,2)</f>
        <v>0</v>
      </c>
      <c r="R313" s="179"/>
      <c r="S313" s="179" t="s">
        <v>163</v>
      </c>
      <c r="T313" s="180" t="s">
        <v>163</v>
      </c>
      <c r="U313" s="158">
        <v>1.2558</v>
      </c>
      <c r="V313" s="158">
        <f>ROUND(E313*U313,2)</f>
        <v>518.92999999999995</v>
      </c>
      <c r="W313" s="158"/>
      <c r="X313" s="158" t="s">
        <v>164</v>
      </c>
      <c r="Y313" s="158" t="s">
        <v>165</v>
      </c>
      <c r="Z313" s="147"/>
      <c r="AA313" s="147"/>
      <c r="AB313" s="147"/>
      <c r="AC313" s="147"/>
      <c r="AD313" s="147"/>
      <c r="AE313" s="147"/>
      <c r="AF313" s="147"/>
      <c r="AG313" s="147" t="s">
        <v>166</v>
      </c>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row>
    <row r="314" spans="1:60" ht="22.5" outlineLevel="2" x14ac:dyDescent="0.2">
      <c r="A314" s="154"/>
      <c r="B314" s="155"/>
      <c r="C314" s="191" t="s">
        <v>591</v>
      </c>
      <c r="D314" s="160"/>
      <c r="E314" s="161">
        <v>406.02499999999998</v>
      </c>
      <c r="F314" s="158"/>
      <c r="G314" s="158"/>
      <c r="H314" s="158"/>
      <c r="I314" s="158"/>
      <c r="J314" s="158"/>
      <c r="K314" s="158"/>
      <c r="L314" s="158"/>
      <c r="M314" s="158"/>
      <c r="N314" s="157"/>
      <c r="O314" s="157"/>
      <c r="P314" s="157"/>
      <c r="Q314" s="157"/>
      <c r="R314" s="158"/>
      <c r="S314" s="158"/>
      <c r="T314" s="158"/>
      <c r="U314" s="158"/>
      <c r="V314" s="158"/>
      <c r="W314" s="158"/>
      <c r="X314" s="158"/>
      <c r="Y314" s="158"/>
      <c r="Z314" s="147"/>
      <c r="AA314" s="147"/>
      <c r="AB314" s="147"/>
      <c r="AC314" s="147"/>
      <c r="AD314" s="147"/>
      <c r="AE314" s="147"/>
      <c r="AF314" s="147"/>
      <c r="AG314" s="147" t="s">
        <v>168</v>
      </c>
      <c r="AH314" s="147">
        <v>0</v>
      </c>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row>
    <row r="315" spans="1:60" outlineLevel="3" x14ac:dyDescent="0.2">
      <c r="A315" s="154"/>
      <c r="B315" s="155"/>
      <c r="C315" s="191" t="s">
        <v>592</v>
      </c>
      <c r="D315" s="160"/>
      <c r="E315" s="161">
        <v>7.2</v>
      </c>
      <c r="F315" s="158"/>
      <c r="G315" s="158"/>
      <c r="H315" s="158"/>
      <c r="I315" s="158"/>
      <c r="J315" s="158"/>
      <c r="K315" s="158"/>
      <c r="L315" s="158"/>
      <c r="M315" s="158"/>
      <c r="N315" s="157"/>
      <c r="O315" s="157"/>
      <c r="P315" s="157"/>
      <c r="Q315" s="157"/>
      <c r="R315" s="158"/>
      <c r="S315" s="158"/>
      <c r="T315" s="158"/>
      <c r="U315" s="158"/>
      <c r="V315" s="158"/>
      <c r="W315" s="158"/>
      <c r="X315" s="158"/>
      <c r="Y315" s="158"/>
      <c r="Z315" s="147"/>
      <c r="AA315" s="147"/>
      <c r="AB315" s="147"/>
      <c r="AC315" s="147"/>
      <c r="AD315" s="147"/>
      <c r="AE315" s="147"/>
      <c r="AF315" s="147"/>
      <c r="AG315" s="147" t="s">
        <v>168</v>
      </c>
      <c r="AH315" s="147">
        <v>0</v>
      </c>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row>
    <row r="316" spans="1:60" ht="33.75" outlineLevel="1" x14ac:dyDescent="0.2">
      <c r="A316" s="174">
        <v>124</v>
      </c>
      <c r="B316" s="175" t="s">
        <v>593</v>
      </c>
      <c r="C316" s="190" t="s">
        <v>594</v>
      </c>
      <c r="D316" s="176" t="s">
        <v>162</v>
      </c>
      <c r="E316" s="177">
        <v>20.826000000000001</v>
      </c>
      <c r="F316" s="178"/>
      <c r="G316" s="179">
        <f>ROUND(E316*F316,2)</f>
        <v>0</v>
      </c>
      <c r="H316" s="178"/>
      <c r="I316" s="179">
        <f>ROUND(E316*H316,2)</f>
        <v>0</v>
      </c>
      <c r="J316" s="178"/>
      <c r="K316" s="179">
        <f>ROUND(E316*J316,2)</f>
        <v>0</v>
      </c>
      <c r="L316" s="179">
        <v>21</v>
      </c>
      <c r="M316" s="179">
        <f>G316*(1+L316/100)</f>
        <v>0</v>
      </c>
      <c r="N316" s="177">
        <v>1.1820000000000001E-2</v>
      </c>
      <c r="O316" s="177">
        <f>ROUND(E316*N316,2)</f>
        <v>0.25</v>
      </c>
      <c r="P316" s="177">
        <v>0</v>
      </c>
      <c r="Q316" s="177">
        <f>ROUND(E316*P316,2)</f>
        <v>0</v>
      </c>
      <c r="R316" s="179"/>
      <c r="S316" s="179" t="s">
        <v>163</v>
      </c>
      <c r="T316" s="180" t="s">
        <v>163</v>
      </c>
      <c r="U316" s="158">
        <v>2.19</v>
      </c>
      <c r="V316" s="158">
        <f>ROUND(E316*U316,2)</f>
        <v>45.61</v>
      </c>
      <c r="W316" s="158"/>
      <c r="X316" s="158" t="s">
        <v>164</v>
      </c>
      <c r="Y316" s="158" t="s">
        <v>165</v>
      </c>
      <c r="Z316" s="147"/>
      <c r="AA316" s="147"/>
      <c r="AB316" s="147"/>
      <c r="AC316" s="147"/>
      <c r="AD316" s="147"/>
      <c r="AE316" s="147"/>
      <c r="AF316" s="147"/>
      <c r="AG316" s="147" t="s">
        <v>166</v>
      </c>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row>
    <row r="317" spans="1:60" outlineLevel="2" x14ac:dyDescent="0.2">
      <c r="A317" s="154"/>
      <c r="B317" s="155"/>
      <c r="C317" s="191" t="s">
        <v>595</v>
      </c>
      <c r="D317" s="160"/>
      <c r="E317" s="161">
        <v>11.286</v>
      </c>
      <c r="F317" s="158"/>
      <c r="G317" s="158"/>
      <c r="H317" s="158"/>
      <c r="I317" s="158"/>
      <c r="J317" s="158"/>
      <c r="K317" s="158"/>
      <c r="L317" s="158"/>
      <c r="M317" s="158"/>
      <c r="N317" s="157"/>
      <c r="O317" s="157"/>
      <c r="P317" s="157"/>
      <c r="Q317" s="157"/>
      <c r="R317" s="158"/>
      <c r="S317" s="158"/>
      <c r="T317" s="158"/>
      <c r="U317" s="158"/>
      <c r="V317" s="158"/>
      <c r="W317" s="158"/>
      <c r="X317" s="158"/>
      <c r="Y317" s="158"/>
      <c r="Z317" s="147"/>
      <c r="AA317" s="147"/>
      <c r="AB317" s="147"/>
      <c r="AC317" s="147"/>
      <c r="AD317" s="147"/>
      <c r="AE317" s="147"/>
      <c r="AF317" s="147"/>
      <c r="AG317" s="147" t="s">
        <v>168</v>
      </c>
      <c r="AH317" s="147">
        <v>0</v>
      </c>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row>
    <row r="318" spans="1:60" outlineLevel="3" x14ac:dyDescent="0.2">
      <c r="A318" s="154"/>
      <c r="B318" s="155"/>
      <c r="C318" s="191" t="s">
        <v>596</v>
      </c>
      <c r="D318" s="160"/>
      <c r="E318" s="161">
        <v>9.5399999999999991</v>
      </c>
      <c r="F318" s="158"/>
      <c r="G318" s="158"/>
      <c r="H318" s="158"/>
      <c r="I318" s="158"/>
      <c r="J318" s="158"/>
      <c r="K318" s="158"/>
      <c r="L318" s="158"/>
      <c r="M318" s="158"/>
      <c r="N318" s="157"/>
      <c r="O318" s="157"/>
      <c r="P318" s="157"/>
      <c r="Q318" s="157"/>
      <c r="R318" s="158"/>
      <c r="S318" s="158"/>
      <c r="T318" s="158"/>
      <c r="U318" s="158"/>
      <c r="V318" s="158"/>
      <c r="W318" s="158"/>
      <c r="X318" s="158"/>
      <c r="Y318" s="158"/>
      <c r="Z318" s="147"/>
      <c r="AA318" s="147"/>
      <c r="AB318" s="147"/>
      <c r="AC318" s="147"/>
      <c r="AD318" s="147"/>
      <c r="AE318" s="147"/>
      <c r="AF318" s="147"/>
      <c r="AG318" s="147" t="s">
        <v>168</v>
      </c>
      <c r="AH318" s="147">
        <v>0</v>
      </c>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row>
    <row r="319" spans="1:60" ht="22.5" outlineLevel="1" x14ac:dyDescent="0.2">
      <c r="A319" s="174">
        <v>125</v>
      </c>
      <c r="B319" s="175" t="s">
        <v>597</v>
      </c>
      <c r="C319" s="190" t="s">
        <v>598</v>
      </c>
      <c r="D319" s="176" t="s">
        <v>162</v>
      </c>
      <c r="E319" s="177">
        <v>7.2</v>
      </c>
      <c r="F319" s="178"/>
      <c r="G319" s="179">
        <f>ROUND(E319*F319,2)</f>
        <v>0</v>
      </c>
      <c r="H319" s="178"/>
      <c r="I319" s="179">
        <f>ROUND(E319*H319,2)</f>
        <v>0</v>
      </c>
      <c r="J319" s="178"/>
      <c r="K319" s="179">
        <f>ROUND(E319*J319,2)</f>
        <v>0</v>
      </c>
      <c r="L319" s="179">
        <v>21</v>
      </c>
      <c r="M319" s="179">
        <f>G319*(1+L319/100)</f>
        <v>0</v>
      </c>
      <c r="N319" s="177">
        <v>0</v>
      </c>
      <c r="O319" s="177">
        <f>ROUND(E319*N319,2)</f>
        <v>0</v>
      </c>
      <c r="P319" s="177">
        <v>0</v>
      </c>
      <c r="Q319" s="177">
        <f>ROUND(E319*P319,2)</f>
        <v>0</v>
      </c>
      <c r="R319" s="179"/>
      <c r="S319" s="179" t="s">
        <v>163</v>
      </c>
      <c r="T319" s="180" t="s">
        <v>163</v>
      </c>
      <c r="U319" s="158">
        <v>0.42474000000000001</v>
      </c>
      <c r="V319" s="158">
        <f>ROUND(E319*U319,2)</f>
        <v>3.06</v>
      </c>
      <c r="W319" s="158"/>
      <c r="X319" s="158" t="s">
        <v>164</v>
      </c>
      <c r="Y319" s="158" t="s">
        <v>165</v>
      </c>
      <c r="Z319" s="147"/>
      <c r="AA319" s="147"/>
      <c r="AB319" s="147"/>
      <c r="AC319" s="147"/>
      <c r="AD319" s="147"/>
      <c r="AE319" s="147"/>
      <c r="AF319" s="147"/>
      <c r="AG319" s="147" t="s">
        <v>166</v>
      </c>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row>
    <row r="320" spans="1:60" outlineLevel="2" x14ac:dyDescent="0.2">
      <c r="A320" s="154"/>
      <c r="B320" s="155"/>
      <c r="C320" s="191" t="s">
        <v>592</v>
      </c>
      <c r="D320" s="160"/>
      <c r="E320" s="161">
        <v>7.2</v>
      </c>
      <c r="F320" s="158"/>
      <c r="G320" s="158"/>
      <c r="H320" s="158"/>
      <c r="I320" s="158"/>
      <c r="J320" s="158"/>
      <c r="K320" s="158"/>
      <c r="L320" s="158"/>
      <c r="M320" s="158"/>
      <c r="N320" s="157"/>
      <c r="O320" s="157"/>
      <c r="P320" s="157"/>
      <c r="Q320" s="157"/>
      <c r="R320" s="158"/>
      <c r="S320" s="158"/>
      <c r="T320" s="158"/>
      <c r="U320" s="158"/>
      <c r="V320" s="158"/>
      <c r="W320" s="158"/>
      <c r="X320" s="158"/>
      <c r="Y320" s="158"/>
      <c r="Z320" s="147"/>
      <c r="AA320" s="147"/>
      <c r="AB320" s="147"/>
      <c r="AC320" s="147"/>
      <c r="AD320" s="147"/>
      <c r="AE320" s="147"/>
      <c r="AF320" s="147"/>
      <c r="AG320" s="147" t="s">
        <v>168</v>
      </c>
      <c r="AH320" s="147">
        <v>0</v>
      </c>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row>
    <row r="321" spans="1:60" ht="22.5" outlineLevel="1" x14ac:dyDescent="0.2">
      <c r="A321" s="174">
        <v>126</v>
      </c>
      <c r="B321" s="175" t="s">
        <v>599</v>
      </c>
      <c r="C321" s="190" t="s">
        <v>600</v>
      </c>
      <c r="D321" s="176" t="s">
        <v>288</v>
      </c>
      <c r="E321" s="177">
        <v>55.5</v>
      </c>
      <c r="F321" s="178"/>
      <c r="G321" s="179">
        <f>ROUND(E321*F321,2)</f>
        <v>0</v>
      </c>
      <c r="H321" s="178"/>
      <c r="I321" s="179">
        <f>ROUND(E321*H321,2)</f>
        <v>0</v>
      </c>
      <c r="J321" s="178"/>
      <c r="K321" s="179">
        <f>ROUND(E321*J321,2)</f>
        <v>0</v>
      </c>
      <c r="L321" s="179">
        <v>21</v>
      </c>
      <c r="M321" s="179">
        <f>G321*(1+L321/100)</f>
        <v>0</v>
      </c>
      <c r="N321" s="177">
        <v>4.2000000000000002E-4</v>
      </c>
      <c r="O321" s="177">
        <f>ROUND(E321*N321,2)</f>
        <v>0.02</v>
      </c>
      <c r="P321" s="177">
        <v>0</v>
      </c>
      <c r="Q321" s="177">
        <f>ROUND(E321*P321,2)</f>
        <v>0</v>
      </c>
      <c r="R321" s="179"/>
      <c r="S321" s="179" t="s">
        <v>163</v>
      </c>
      <c r="T321" s="180" t="s">
        <v>163</v>
      </c>
      <c r="U321" s="158">
        <v>0.32</v>
      </c>
      <c r="V321" s="158">
        <f>ROUND(E321*U321,2)</f>
        <v>17.760000000000002</v>
      </c>
      <c r="W321" s="158"/>
      <c r="X321" s="158" t="s">
        <v>164</v>
      </c>
      <c r="Y321" s="158" t="s">
        <v>165</v>
      </c>
      <c r="Z321" s="147"/>
      <c r="AA321" s="147"/>
      <c r="AB321" s="147"/>
      <c r="AC321" s="147"/>
      <c r="AD321" s="147"/>
      <c r="AE321" s="147"/>
      <c r="AF321" s="147"/>
      <c r="AG321" s="147" t="s">
        <v>166</v>
      </c>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row>
    <row r="322" spans="1:60" outlineLevel="2" x14ac:dyDescent="0.2">
      <c r="A322" s="154"/>
      <c r="B322" s="155"/>
      <c r="C322" s="191" t="s">
        <v>601</v>
      </c>
      <c r="D322" s="160"/>
      <c r="E322" s="161">
        <v>55.5</v>
      </c>
      <c r="F322" s="158"/>
      <c r="G322" s="158"/>
      <c r="H322" s="158"/>
      <c r="I322" s="158"/>
      <c r="J322" s="158"/>
      <c r="K322" s="158"/>
      <c r="L322" s="158"/>
      <c r="M322" s="158"/>
      <c r="N322" s="157"/>
      <c r="O322" s="157"/>
      <c r="P322" s="157"/>
      <c r="Q322" s="157"/>
      <c r="R322" s="158"/>
      <c r="S322" s="158"/>
      <c r="T322" s="158"/>
      <c r="U322" s="158"/>
      <c r="V322" s="158"/>
      <c r="W322" s="158"/>
      <c r="X322" s="158"/>
      <c r="Y322" s="158"/>
      <c r="Z322" s="147"/>
      <c r="AA322" s="147"/>
      <c r="AB322" s="147"/>
      <c r="AC322" s="147"/>
      <c r="AD322" s="147"/>
      <c r="AE322" s="147"/>
      <c r="AF322" s="147"/>
      <c r="AG322" s="147" t="s">
        <v>168</v>
      </c>
      <c r="AH322" s="147">
        <v>0</v>
      </c>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row>
    <row r="323" spans="1:60" x14ac:dyDescent="0.2">
      <c r="A323" s="167" t="s">
        <v>158</v>
      </c>
      <c r="B323" s="168" t="s">
        <v>76</v>
      </c>
      <c r="C323" s="189" t="s">
        <v>77</v>
      </c>
      <c r="D323" s="169"/>
      <c r="E323" s="170"/>
      <c r="F323" s="171"/>
      <c r="G323" s="171">
        <f>SUMIF(AG324:AG334,"&lt;&gt;NOR",G324:G334)</f>
        <v>0</v>
      </c>
      <c r="H323" s="171"/>
      <c r="I323" s="171">
        <f>SUM(I324:I334)</f>
        <v>0</v>
      </c>
      <c r="J323" s="171"/>
      <c r="K323" s="171">
        <f>SUM(K324:K334)</f>
        <v>0</v>
      </c>
      <c r="L323" s="171"/>
      <c r="M323" s="171">
        <f>SUM(M324:M334)</f>
        <v>0</v>
      </c>
      <c r="N323" s="170"/>
      <c r="O323" s="170">
        <f>SUM(O324:O334)</f>
        <v>79.899999999999991</v>
      </c>
      <c r="P323" s="170"/>
      <c r="Q323" s="170">
        <f>SUM(Q324:Q334)</f>
        <v>0</v>
      </c>
      <c r="R323" s="171"/>
      <c r="S323" s="171"/>
      <c r="T323" s="172"/>
      <c r="U323" s="166"/>
      <c r="V323" s="166">
        <f>SUM(V324:V334)</f>
        <v>193.73000000000002</v>
      </c>
      <c r="W323" s="166"/>
      <c r="X323" s="166"/>
      <c r="Y323" s="166"/>
      <c r="AG323" t="s">
        <v>159</v>
      </c>
    </row>
    <row r="324" spans="1:60" outlineLevel="1" x14ac:dyDescent="0.2">
      <c r="A324" s="174">
        <v>127</v>
      </c>
      <c r="B324" s="175" t="s">
        <v>602</v>
      </c>
      <c r="C324" s="190" t="s">
        <v>603</v>
      </c>
      <c r="D324" s="176" t="s">
        <v>180</v>
      </c>
      <c r="E324" s="177">
        <v>31.4712</v>
      </c>
      <c r="F324" s="178"/>
      <c r="G324" s="179">
        <f>ROUND(E324*F324,2)</f>
        <v>0</v>
      </c>
      <c r="H324" s="178"/>
      <c r="I324" s="179">
        <f>ROUND(E324*H324,2)</f>
        <v>0</v>
      </c>
      <c r="J324" s="178"/>
      <c r="K324" s="179">
        <f>ROUND(E324*J324,2)</f>
        <v>0</v>
      </c>
      <c r="L324" s="179">
        <v>21</v>
      </c>
      <c r="M324" s="179">
        <f>G324*(1+L324/100)</f>
        <v>0</v>
      </c>
      <c r="N324" s="177">
        <v>2.5249999999999999</v>
      </c>
      <c r="O324" s="177">
        <f>ROUND(E324*N324,2)</f>
        <v>79.459999999999994</v>
      </c>
      <c r="P324" s="177">
        <v>0</v>
      </c>
      <c r="Q324" s="177">
        <f>ROUND(E324*P324,2)</f>
        <v>0</v>
      </c>
      <c r="R324" s="179"/>
      <c r="S324" s="179" t="s">
        <v>163</v>
      </c>
      <c r="T324" s="180" t="s">
        <v>163</v>
      </c>
      <c r="U324" s="158">
        <v>3.2130000000000001</v>
      </c>
      <c r="V324" s="158">
        <f>ROUND(E324*U324,2)</f>
        <v>101.12</v>
      </c>
      <c r="W324" s="158"/>
      <c r="X324" s="158" t="s">
        <v>164</v>
      </c>
      <c r="Y324" s="158" t="s">
        <v>165</v>
      </c>
      <c r="Z324" s="147"/>
      <c r="AA324" s="147"/>
      <c r="AB324" s="147"/>
      <c r="AC324" s="147"/>
      <c r="AD324" s="147"/>
      <c r="AE324" s="147"/>
      <c r="AF324" s="147"/>
      <c r="AG324" s="147" t="s">
        <v>166</v>
      </c>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row>
    <row r="325" spans="1:60" outlineLevel="2" x14ac:dyDescent="0.2">
      <c r="A325" s="154"/>
      <c r="B325" s="155"/>
      <c r="C325" s="191" t="s">
        <v>604</v>
      </c>
      <c r="D325" s="160"/>
      <c r="E325" s="161">
        <v>15.4092</v>
      </c>
      <c r="F325" s="158"/>
      <c r="G325" s="158"/>
      <c r="H325" s="158"/>
      <c r="I325" s="158"/>
      <c r="J325" s="158"/>
      <c r="K325" s="158"/>
      <c r="L325" s="158"/>
      <c r="M325" s="158"/>
      <c r="N325" s="157"/>
      <c r="O325" s="157"/>
      <c r="P325" s="157"/>
      <c r="Q325" s="157"/>
      <c r="R325" s="158"/>
      <c r="S325" s="158"/>
      <c r="T325" s="158"/>
      <c r="U325" s="158"/>
      <c r="V325" s="158"/>
      <c r="W325" s="158"/>
      <c r="X325" s="158"/>
      <c r="Y325" s="158"/>
      <c r="Z325" s="147"/>
      <c r="AA325" s="147"/>
      <c r="AB325" s="147"/>
      <c r="AC325" s="147"/>
      <c r="AD325" s="147"/>
      <c r="AE325" s="147"/>
      <c r="AF325" s="147"/>
      <c r="AG325" s="147" t="s">
        <v>168</v>
      </c>
      <c r="AH325" s="147">
        <v>0</v>
      </c>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row>
    <row r="326" spans="1:60" ht="22.5" outlineLevel="3" x14ac:dyDescent="0.2">
      <c r="A326" s="154"/>
      <c r="B326" s="155"/>
      <c r="C326" s="191" t="s">
        <v>605</v>
      </c>
      <c r="D326" s="160"/>
      <c r="E326" s="161">
        <v>16.062000000000001</v>
      </c>
      <c r="F326" s="158"/>
      <c r="G326" s="158"/>
      <c r="H326" s="158"/>
      <c r="I326" s="158"/>
      <c r="J326" s="158"/>
      <c r="K326" s="158"/>
      <c r="L326" s="158"/>
      <c r="M326" s="158"/>
      <c r="N326" s="157"/>
      <c r="O326" s="157"/>
      <c r="P326" s="157"/>
      <c r="Q326" s="157"/>
      <c r="R326" s="158"/>
      <c r="S326" s="158"/>
      <c r="T326" s="158"/>
      <c r="U326" s="158"/>
      <c r="V326" s="158"/>
      <c r="W326" s="158"/>
      <c r="X326" s="158"/>
      <c r="Y326" s="158"/>
      <c r="Z326" s="147"/>
      <c r="AA326" s="147"/>
      <c r="AB326" s="147"/>
      <c r="AC326" s="147"/>
      <c r="AD326" s="147"/>
      <c r="AE326" s="147"/>
      <c r="AF326" s="147"/>
      <c r="AG326" s="147" t="s">
        <v>168</v>
      </c>
      <c r="AH326" s="147">
        <v>0</v>
      </c>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row>
    <row r="327" spans="1:60" outlineLevel="1" x14ac:dyDescent="0.2">
      <c r="A327" s="181">
        <v>128</v>
      </c>
      <c r="B327" s="182" t="s">
        <v>606</v>
      </c>
      <c r="C327" s="192" t="s">
        <v>607</v>
      </c>
      <c r="D327" s="183" t="s">
        <v>180</v>
      </c>
      <c r="E327" s="184">
        <v>31.4712</v>
      </c>
      <c r="F327" s="185"/>
      <c r="G327" s="186">
        <f>ROUND(E327*F327,2)</f>
        <v>0</v>
      </c>
      <c r="H327" s="185"/>
      <c r="I327" s="186">
        <f>ROUND(E327*H327,2)</f>
        <v>0</v>
      </c>
      <c r="J327" s="185"/>
      <c r="K327" s="186">
        <f>ROUND(E327*J327,2)</f>
        <v>0</v>
      </c>
      <c r="L327" s="186">
        <v>21</v>
      </c>
      <c r="M327" s="186">
        <f>G327*(1+L327/100)</f>
        <v>0</v>
      </c>
      <c r="N327" s="184">
        <v>0</v>
      </c>
      <c r="O327" s="184">
        <f>ROUND(E327*N327,2)</f>
        <v>0</v>
      </c>
      <c r="P327" s="184">
        <v>0</v>
      </c>
      <c r="Q327" s="184">
        <f>ROUND(E327*P327,2)</f>
        <v>0</v>
      </c>
      <c r="R327" s="186"/>
      <c r="S327" s="186" t="s">
        <v>163</v>
      </c>
      <c r="T327" s="187" t="s">
        <v>163</v>
      </c>
      <c r="U327" s="158">
        <v>2.7</v>
      </c>
      <c r="V327" s="158">
        <f>ROUND(E327*U327,2)</f>
        <v>84.97</v>
      </c>
      <c r="W327" s="158"/>
      <c r="X327" s="158" t="s">
        <v>164</v>
      </c>
      <c r="Y327" s="158" t="s">
        <v>165</v>
      </c>
      <c r="Z327" s="147"/>
      <c r="AA327" s="147"/>
      <c r="AB327" s="147"/>
      <c r="AC327" s="147"/>
      <c r="AD327" s="147"/>
      <c r="AE327" s="147"/>
      <c r="AF327" s="147"/>
      <c r="AG327" s="147" t="s">
        <v>166</v>
      </c>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row>
    <row r="328" spans="1:60" outlineLevel="1" x14ac:dyDescent="0.2">
      <c r="A328" s="174">
        <v>129</v>
      </c>
      <c r="B328" s="175" t="s">
        <v>608</v>
      </c>
      <c r="C328" s="190" t="s">
        <v>609</v>
      </c>
      <c r="D328" s="176" t="s">
        <v>162</v>
      </c>
      <c r="E328" s="177">
        <v>1.4</v>
      </c>
      <c r="F328" s="178"/>
      <c r="G328" s="179">
        <f>ROUND(E328*F328,2)</f>
        <v>0</v>
      </c>
      <c r="H328" s="178"/>
      <c r="I328" s="179">
        <f>ROUND(E328*H328,2)</f>
        <v>0</v>
      </c>
      <c r="J328" s="178"/>
      <c r="K328" s="179">
        <f>ROUND(E328*J328,2)</f>
        <v>0</v>
      </c>
      <c r="L328" s="179">
        <v>21</v>
      </c>
      <c r="M328" s="179">
        <f>G328*(1+L328/100)</f>
        <v>0</v>
      </c>
      <c r="N328" s="177">
        <v>1.4080000000000001E-2</v>
      </c>
      <c r="O328" s="177">
        <f>ROUND(E328*N328,2)</f>
        <v>0.02</v>
      </c>
      <c r="P328" s="177">
        <v>0</v>
      </c>
      <c r="Q328" s="177">
        <f>ROUND(E328*P328,2)</f>
        <v>0</v>
      </c>
      <c r="R328" s="179"/>
      <c r="S328" s="179" t="s">
        <v>163</v>
      </c>
      <c r="T328" s="180" t="s">
        <v>163</v>
      </c>
      <c r="U328" s="158">
        <v>0.39600000000000002</v>
      </c>
      <c r="V328" s="158">
        <f>ROUND(E328*U328,2)</f>
        <v>0.55000000000000004</v>
      </c>
      <c r="W328" s="158"/>
      <c r="X328" s="158" t="s">
        <v>164</v>
      </c>
      <c r="Y328" s="158" t="s">
        <v>165</v>
      </c>
      <c r="Z328" s="147"/>
      <c r="AA328" s="147"/>
      <c r="AB328" s="147"/>
      <c r="AC328" s="147"/>
      <c r="AD328" s="147"/>
      <c r="AE328" s="147"/>
      <c r="AF328" s="147"/>
      <c r="AG328" s="147" t="s">
        <v>166</v>
      </c>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row>
    <row r="329" spans="1:60" outlineLevel="2" x14ac:dyDescent="0.2">
      <c r="A329" s="154"/>
      <c r="B329" s="155"/>
      <c r="C329" s="191" t="s">
        <v>610</v>
      </c>
      <c r="D329" s="160"/>
      <c r="E329" s="161">
        <v>1.4</v>
      </c>
      <c r="F329" s="158"/>
      <c r="G329" s="158"/>
      <c r="H329" s="158"/>
      <c r="I329" s="158"/>
      <c r="J329" s="158"/>
      <c r="K329" s="158"/>
      <c r="L329" s="158"/>
      <c r="M329" s="158"/>
      <c r="N329" s="157"/>
      <c r="O329" s="157"/>
      <c r="P329" s="157"/>
      <c r="Q329" s="157"/>
      <c r="R329" s="158"/>
      <c r="S329" s="158"/>
      <c r="T329" s="158"/>
      <c r="U329" s="158"/>
      <c r="V329" s="158"/>
      <c r="W329" s="158"/>
      <c r="X329" s="158"/>
      <c r="Y329" s="158"/>
      <c r="Z329" s="147"/>
      <c r="AA329" s="147"/>
      <c r="AB329" s="147"/>
      <c r="AC329" s="147"/>
      <c r="AD329" s="147"/>
      <c r="AE329" s="147"/>
      <c r="AF329" s="147"/>
      <c r="AG329" s="147" t="s">
        <v>168</v>
      </c>
      <c r="AH329" s="147">
        <v>0</v>
      </c>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row>
    <row r="330" spans="1:60" outlineLevel="1" x14ac:dyDescent="0.2">
      <c r="A330" s="181">
        <v>130</v>
      </c>
      <c r="B330" s="182" t="s">
        <v>611</v>
      </c>
      <c r="C330" s="192" t="s">
        <v>612</v>
      </c>
      <c r="D330" s="183" t="s">
        <v>162</v>
      </c>
      <c r="E330" s="184">
        <v>1.4</v>
      </c>
      <c r="F330" s="185"/>
      <c r="G330" s="186">
        <f>ROUND(E330*F330,2)</f>
        <v>0</v>
      </c>
      <c r="H330" s="185"/>
      <c r="I330" s="186">
        <f>ROUND(E330*H330,2)</f>
        <v>0</v>
      </c>
      <c r="J330" s="185"/>
      <c r="K330" s="186">
        <f>ROUND(E330*J330,2)</f>
        <v>0</v>
      </c>
      <c r="L330" s="186">
        <v>21</v>
      </c>
      <c r="M330" s="186">
        <f>G330*(1+L330/100)</f>
        <v>0</v>
      </c>
      <c r="N330" s="184">
        <v>0</v>
      </c>
      <c r="O330" s="184">
        <f>ROUND(E330*N330,2)</f>
        <v>0</v>
      </c>
      <c r="P330" s="184">
        <v>0</v>
      </c>
      <c r="Q330" s="184">
        <f>ROUND(E330*P330,2)</f>
        <v>0</v>
      </c>
      <c r="R330" s="186"/>
      <c r="S330" s="186" t="s">
        <v>163</v>
      </c>
      <c r="T330" s="187" t="s">
        <v>163</v>
      </c>
      <c r="U330" s="158">
        <v>0.24</v>
      </c>
      <c r="V330" s="158">
        <f>ROUND(E330*U330,2)</f>
        <v>0.34</v>
      </c>
      <c r="W330" s="158"/>
      <c r="X330" s="158" t="s">
        <v>164</v>
      </c>
      <c r="Y330" s="158" t="s">
        <v>165</v>
      </c>
      <c r="Z330" s="147"/>
      <c r="AA330" s="147"/>
      <c r="AB330" s="147"/>
      <c r="AC330" s="147"/>
      <c r="AD330" s="147"/>
      <c r="AE330" s="147"/>
      <c r="AF330" s="147"/>
      <c r="AG330" s="147" t="s">
        <v>166</v>
      </c>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row>
    <row r="331" spans="1:60" outlineLevel="1" x14ac:dyDescent="0.2">
      <c r="A331" s="174">
        <v>131</v>
      </c>
      <c r="B331" s="175" t="s">
        <v>613</v>
      </c>
      <c r="C331" s="190" t="s">
        <v>614</v>
      </c>
      <c r="D331" s="176" t="s">
        <v>162</v>
      </c>
      <c r="E331" s="177">
        <v>6.28</v>
      </c>
      <c r="F331" s="178"/>
      <c r="G331" s="179">
        <f>ROUND(E331*F331,2)</f>
        <v>0</v>
      </c>
      <c r="H331" s="178"/>
      <c r="I331" s="179">
        <f>ROUND(E331*H331,2)</f>
        <v>0</v>
      </c>
      <c r="J331" s="178"/>
      <c r="K331" s="179">
        <f>ROUND(E331*J331,2)</f>
        <v>0</v>
      </c>
      <c r="L331" s="179">
        <v>21</v>
      </c>
      <c r="M331" s="179">
        <f>G331*(1+L331/100)</f>
        <v>0</v>
      </c>
      <c r="N331" s="177">
        <v>0.06</v>
      </c>
      <c r="O331" s="177">
        <f>ROUND(E331*N331,2)</f>
        <v>0.38</v>
      </c>
      <c r="P331" s="177">
        <v>0</v>
      </c>
      <c r="Q331" s="177">
        <f>ROUND(E331*P331,2)</f>
        <v>0</v>
      </c>
      <c r="R331" s="179"/>
      <c r="S331" s="179" t="s">
        <v>163</v>
      </c>
      <c r="T331" s="180" t="s">
        <v>163</v>
      </c>
      <c r="U331" s="158">
        <v>0.38800000000000001</v>
      </c>
      <c r="V331" s="158">
        <f>ROUND(E331*U331,2)</f>
        <v>2.44</v>
      </c>
      <c r="W331" s="158"/>
      <c r="X331" s="158" t="s">
        <v>164</v>
      </c>
      <c r="Y331" s="158" t="s">
        <v>165</v>
      </c>
      <c r="Z331" s="147"/>
      <c r="AA331" s="147"/>
      <c r="AB331" s="147"/>
      <c r="AC331" s="147"/>
      <c r="AD331" s="147"/>
      <c r="AE331" s="147"/>
      <c r="AF331" s="147"/>
      <c r="AG331" s="147" t="s">
        <v>166</v>
      </c>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row>
    <row r="332" spans="1:60" outlineLevel="2" x14ac:dyDescent="0.2">
      <c r="A332" s="154"/>
      <c r="B332" s="155"/>
      <c r="C332" s="191" t="s">
        <v>615</v>
      </c>
      <c r="D332" s="160"/>
      <c r="E332" s="161">
        <v>6.28</v>
      </c>
      <c r="F332" s="158"/>
      <c r="G332" s="158"/>
      <c r="H332" s="158"/>
      <c r="I332" s="158"/>
      <c r="J332" s="158"/>
      <c r="K332" s="158"/>
      <c r="L332" s="158"/>
      <c r="M332" s="158"/>
      <c r="N332" s="157"/>
      <c r="O332" s="157"/>
      <c r="P332" s="157"/>
      <c r="Q332" s="157"/>
      <c r="R332" s="158"/>
      <c r="S332" s="158"/>
      <c r="T332" s="158"/>
      <c r="U332" s="158"/>
      <c r="V332" s="158"/>
      <c r="W332" s="158"/>
      <c r="X332" s="158"/>
      <c r="Y332" s="158"/>
      <c r="Z332" s="147"/>
      <c r="AA332" s="147"/>
      <c r="AB332" s="147"/>
      <c r="AC332" s="147"/>
      <c r="AD332" s="147"/>
      <c r="AE332" s="147"/>
      <c r="AF332" s="147"/>
      <c r="AG332" s="147" t="s">
        <v>168</v>
      </c>
      <c r="AH332" s="147">
        <v>0</v>
      </c>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row>
    <row r="333" spans="1:60" outlineLevel="1" x14ac:dyDescent="0.2">
      <c r="A333" s="174">
        <v>132</v>
      </c>
      <c r="B333" s="175" t="s">
        <v>616</v>
      </c>
      <c r="C333" s="190" t="s">
        <v>617</v>
      </c>
      <c r="D333" s="176" t="s">
        <v>162</v>
      </c>
      <c r="E333" s="177">
        <v>12.6</v>
      </c>
      <c r="F333" s="178"/>
      <c r="G333" s="179">
        <f>ROUND(E333*F333,2)</f>
        <v>0</v>
      </c>
      <c r="H333" s="178"/>
      <c r="I333" s="179">
        <f>ROUND(E333*H333,2)</f>
        <v>0</v>
      </c>
      <c r="J333" s="178"/>
      <c r="K333" s="179">
        <f>ROUND(E333*J333,2)</f>
        <v>0</v>
      </c>
      <c r="L333" s="179">
        <v>21</v>
      </c>
      <c r="M333" s="179">
        <f>G333*(1+L333/100)</f>
        <v>0</v>
      </c>
      <c r="N333" s="177">
        <v>3.31E-3</v>
      </c>
      <c r="O333" s="177">
        <f>ROUND(E333*N333,2)</f>
        <v>0.04</v>
      </c>
      <c r="P333" s="177">
        <v>0</v>
      </c>
      <c r="Q333" s="177">
        <f>ROUND(E333*P333,2)</f>
        <v>0</v>
      </c>
      <c r="R333" s="179"/>
      <c r="S333" s="179" t="s">
        <v>163</v>
      </c>
      <c r="T333" s="180" t="s">
        <v>163</v>
      </c>
      <c r="U333" s="158">
        <v>0.34200000000000003</v>
      </c>
      <c r="V333" s="158">
        <f>ROUND(E333*U333,2)</f>
        <v>4.3099999999999996</v>
      </c>
      <c r="W333" s="158"/>
      <c r="X333" s="158" t="s">
        <v>164</v>
      </c>
      <c r="Y333" s="158" t="s">
        <v>165</v>
      </c>
      <c r="Z333" s="147"/>
      <c r="AA333" s="147"/>
      <c r="AB333" s="147"/>
      <c r="AC333" s="147"/>
      <c r="AD333" s="147"/>
      <c r="AE333" s="147"/>
      <c r="AF333" s="147"/>
      <c r="AG333" s="147" t="s">
        <v>166</v>
      </c>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row>
    <row r="334" spans="1:60" outlineLevel="2" x14ac:dyDescent="0.2">
      <c r="A334" s="154"/>
      <c r="B334" s="155"/>
      <c r="C334" s="191" t="s">
        <v>618</v>
      </c>
      <c r="D334" s="160"/>
      <c r="E334" s="161">
        <v>12.6</v>
      </c>
      <c r="F334" s="158"/>
      <c r="G334" s="158"/>
      <c r="H334" s="158"/>
      <c r="I334" s="158"/>
      <c r="J334" s="158"/>
      <c r="K334" s="158"/>
      <c r="L334" s="158"/>
      <c r="M334" s="158"/>
      <c r="N334" s="157"/>
      <c r="O334" s="157"/>
      <c r="P334" s="157"/>
      <c r="Q334" s="157"/>
      <c r="R334" s="158"/>
      <c r="S334" s="158"/>
      <c r="T334" s="158"/>
      <c r="U334" s="158"/>
      <c r="V334" s="158"/>
      <c r="W334" s="158"/>
      <c r="X334" s="158"/>
      <c r="Y334" s="158"/>
      <c r="Z334" s="147"/>
      <c r="AA334" s="147"/>
      <c r="AB334" s="147"/>
      <c r="AC334" s="147"/>
      <c r="AD334" s="147"/>
      <c r="AE334" s="147"/>
      <c r="AF334" s="147"/>
      <c r="AG334" s="147" t="s">
        <v>168</v>
      </c>
      <c r="AH334" s="147">
        <v>0</v>
      </c>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c r="BE334" s="147"/>
      <c r="BF334" s="147"/>
      <c r="BG334" s="147"/>
      <c r="BH334" s="147"/>
    </row>
    <row r="335" spans="1:60" x14ac:dyDescent="0.2">
      <c r="A335" s="167" t="s">
        <v>158</v>
      </c>
      <c r="B335" s="168" t="s">
        <v>78</v>
      </c>
      <c r="C335" s="189" t="s">
        <v>79</v>
      </c>
      <c r="D335" s="169"/>
      <c r="E335" s="170"/>
      <c r="F335" s="171"/>
      <c r="G335" s="171">
        <f>SUMIF(AG336:AG365,"&lt;&gt;NOR",G336:G365)</f>
        <v>0</v>
      </c>
      <c r="H335" s="171"/>
      <c r="I335" s="171">
        <f>SUM(I336:I365)</f>
        <v>0</v>
      </c>
      <c r="J335" s="171"/>
      <c r="K335" s="171">
        <f>SUM(K336:K365)</f>
        <v>0</v>
      </c>
      <c r="L335" s="171"/>
      <c r="M335" s="171">
        <f>SUM(M336:M365)</f>
        <v>0</v>
      </c>
      <c r="N335" s="170"/>
      <c r="O335" s="170">
        <f>SUM(O336:O365)</f>
        <v>16.190000000000001</v>
      </c>
      <c r="P335" s="170"/>
      <c r="Q335" s="170">
        <f>SUM(Q336:Q365)</f>
        <v>0</v>
      </c>
      <c r="R335" s="171"/>
      <c r="S335" s="171"/>
      <c r="T335" s="172"/>
      <c r="U335" s="166"/>
      <c r="V335" s="166">
        <f>SUM(V336:V365)</f>
        <v>56.62</v>
      </c>
      <c r="W335" s="166"/>
      <c r="X335" s="166"/>
      <c r="Y335" s="166"/>
      <c r="AG335" t="s">
        <v>159</v>
      </c>
    </row>
    <row r="336" spans="1:60" ht="22.5" outlineLevel="1" x14ac:dyDescent="0.2">
      <c r="A336" s="174">
        <v>133</v>
      </c>
      <c r="B336" s="175" t="s">
        <v>619</v>
      </c>
      <c r="C336" s="190" t="s">
        <v>620</v>
      </c>
      <c r="D336" s="176" t="s">
        <v>288</v>
      </c>
      <c r="E336" s="177">
        <v>35</v>
      </c>
      <c r="F336" s="178"/>
      <c r="G336" s="179">
        <f>ROUND(E336*F336,2)</f>
        <v>0</v>
      </c>
      <c r="H336" s="178"/>
      <c r="I336" s="179">
        <f>ROUND(E336*H336,2)</f>
        <v>0</v>
      </c>
      <c r="J336" s="178"/>
      <c r="K336" s="179">
        <f>ROUND(E336*J336,2)</f>
        <v>0</v>
      </c>
      <c r="L336" s="179">
        <v>21</v>
      </c>
      <c r="M336" s="179">
        <f>G336*(1+L336/100)</f>
        <v>0</v>
      </c>
      <c r="N336" s="177">
        <v>2.64E-3</v>
      </c>
      <c r="O336" s="177">
        <f>ROUND(E336*N336,2)</f>
        <v>0.09</v>
      </c>
      <c r="P336" s="177">
        <v>0</v>
      </c>
      <c r="Q336" s="177">
        <f>ROUND(E336*P336,2)</f>
        <v>0</v>
      </c>
      <c r="R336" s="179"/>
      <c r="S336" s="179" t="s">
        <v>163</v>
      </c>
      <c r="T336" s="180" t="s">
        <v>163</v>
      </c>
      <c r="U336" s="158">
        <v>6.6000000000000003E-2</v>
      </c>
      <c r="V336" s="158">
        <f>ROUND(E336*U336,2)</f>
        <v>2.31</v>
      </c>
      <c r="W336" s="158"/>
      <c r="X336" s="158" t="s">
        <v>164</v>
      </c>
      <c r="Y336" s="158" t="s">
        <v>165</v>
      </c>
      <c r="Z336" s="147"/>
      <c r="AA336" s="147"/>
      <c r="AB336" s="147"/>
      <c r="AC336" s="147"/>
      <c r="AD336" s="147"/>
      <c r="AE336" s="147"/>
      <c r="AF336" s="147"/>
      <c r="AG336" s="147" t="s">
        <v>166</v>
      </c>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row>
    <row r="337" spans="1:60" outlineLevel="2" x14ac:dyDescent="0.2">
      <c r="A337" s="154"/>
      <c r="B337" s="155"/>
      <c r="C337" s="191" t="s">
        <v>621</v>
      </c>
      <c r="D337" s="160"/>
      <c r="E337" s="161">
        <v>35</v>
      </c>
      <c r="F337" s="158"/>
      <c r="G337" s="158"/>
      <c r="H337" s="158"/>
      <c r="I337" s="158"/>
      <c r="J337" s="158"/>
      <c r="K337" s="158"/>
      <c r="L337" s="158"/>
      <c r="M337" s="158"/>
      <c r="N337" s="157"/>
      <c r="O337" s="157"/>
      <c r="P337" s="157"/>
      <c r="Q337" s="157"/>
      <c r="R337" s="158"/>
      <c r="S337" s="158"/>
      <c r="T337" s="158"/>
      <c r="U337" s="158"/>
      <c r="V337" s="158"/>
      <c r="W337" s="158"/>
      <c r="X337" s="158"/>
      <c r="Y337" s="158"/>
      <c r="Z337" s="147"/>
      <c r="AA337" s="147"/>
      <c r="AB337" s="147"/>
      <c r="AC337" s="147"/>
      <c r="AD337" s="147"/>
      <c r="AE337" s="147"/>
      <c r="AF337" s="147"/>
      <c r="AG337" s="147" t="s">
        <v>168</v>
      </c>
      <c r="AH337" s="147">
        <v>0</v>
      </c>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row>
    <row r="338" spans="1:60" outlineLevel="1" x14ac:dyDescent="0.2">
      <c r="A338" s="174">
        <v>134</v>
      </c>
      <c r="B338" s="175" t="s">
        <v>622</v>
      </c>
      <c r="C338" s="190" t="s">
        <v>623</v>
      </c>
      <c r="D338" s="176" t="s">
        <v>288</v>
      </c>
      <c r="E338" s="177">
        <v>40</v>
      </c>
      <c r="F338" s="178"/>
      <c r="G338" s="179">
        <f>ROUND(E338*F338,2)</f>
        <v>0</v>
      </c>
      <c r="H338" s="178"/>
      <c r="I338" s="179">
        <f>ROUND(E338*H338,2)</f>
        <v>0</v>
      </c>
      <c r="J338" s="178"/>
      <c r="K338" s="179">
        <f>ROUND(E338*J338,2)</f>
        <v>0</v>
      </c>
      <c r="L338" s="179">
        <v>21</v>
      </c>
      <c r="M338" s="179">
        <f>G338*(1+L338/100)</f>
        <v>0</v>
      </c>
      <c r="N338" s="177">
        <v>1.0000000000000001E-5</v>
      </c>
      <c r="O338" s="177">
        <f>ROUND(E338*N338,2)</f>
        <v>0</v>
      </c>
      <c r="P338" s="177">
        <v>0</v>
      </c>
      <c r="Q338" s="177">
        <f>ROUND(E338*P338,2)</f>
        <v>0</v>
      </c>
      <c r="R338" s="179"/>
      <c r="S338" s="179" t="s">
        <v>163</v>
      </c>
      <c r="T338" s="180" t="s">
        <v>163</v>
      </c>
      <c r="U338" s="158">
        <v>0.08</v>
      </c>
      <c r="V338" s="158">
        <f>ROUND(E338*U338,2)</f>
        <v>3.2</v>
      </c>
      <c r="W338" s="158"/>
      <c r="X338" s="158" t="s">
        <v>164</v>
      </c>
      <c r="Y338" s="158" t="s">
        <v>165</v>
      </c>
      <c r="Z338" s="147"/>
      <c r="AA338" s="147"/>
      <c r="AB338" s="147"/>
      <c r="AC338" s="147"/>
      <c r="AD338" s="147"/>
      <c r="AE338" s="147"/>
      <c r="AF338" s="147"/>
      <c r="AG338" s="147" t="s">
        <v>166</v>
      </c>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row>
    <row r="339" spans="1:60" outlineLevel="2" x14ac:dyDescent="0.2">
      <c r="A339" s="154"/>
      <c r="B339" s="155"/>
      <c r="C339" s="191" t="s">
        <v>624</v>
      </c>
      <c r="D339" s="160"/>
      <c r="E339" s="161">
        <v>40</v>
      </c>
      <c r="F339" s="158"/>
      <c r="G339" s="158"/>
      <c r="H339" s="158"/>
      <c r="I339" s="158"/>
      <c r="J339" s="158"/>
      <c r="K339" s="158"/>
      <c r="L339" s="158"/>
      <c r="M339" s="158"/>
      <c r="N339" s="157"/>
      <c r="O339" s="157"/>
      <c r="P339" s="157"/>
      <c r="Q339" s="157"/>
      <c r="R339" s="158"/>
      <c r="S339" s="158"/>
      <c r="T339" s="158"/>
      <c r="U339" s="158"/>
      <c r="V339" s="158"/>
      <c r="W339" s="158"/>
      <c r="X339" s="158"/>
      <c r="Y339" s="158"/>
      <c r="Z339" s="147"/>
      <c r="AA339" s="147"/>
      <c r="AB339" s="147"/>
      <c r="AC339" s="147"/>
      <c r="AD339" s="147"/>
      <c r="AE339" s="147"/>
      <c r="AF339" s="147"/>
      <c r="AG339" s="147" t="s">
        <v>168</v>
      </c>
      <c r="AH339" s="147">
        <v>0</v>
      </c>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row>
    <row r="340" spans="1:60" outlineLevel="1" x14ac:dyDescent="0.2">
      <c r="A340" s="174">
        <v>135</v>
      </c>
      <c r="B340" s="175" t="s">
        <v>625</v>
      </c>
      <c r="C340" s="190" t="s">
        <v>626</v>
      </c>
      <c r="D340" s="176" t="s">
        <v>288</v>
      </c>
      <c r="E340" s="177">
        <v>53.5</v>
      </c>
      <c r="F340" s="178"/>
      <c r="G340" s="179">
        <f>ROUND(E340*F340,2)</f>
        <v>0</v>
      </c>
      <c r="H340" s="178"/>
      <c r="I340" s="179">
        <f>ROUND(E340*H340,2)</f>
        <v>0</v>
      </c>
      <c r="J340" s="178"/>
      <c r="K340" s="179">
        <f>ROUND(E340*J340,2)</f>
        <v>0</v>
      </c>
      <c r="L340" s="179">
        <v>21</v>
      </c>
      <c r="M340" s="179">
        <f>G340*(1+L340/100)</f>
        <v>0</v>
      </c>
      <c r="N340" s="177">
        <v>1.0000000000000001E-5</v>
      </c>
      <c r="O340" s="177">
        <f>ROUND(E340*N340,2)</f>
        <v>0</v>
      </c>
      <c r="P340" s="177">
        <v>0</v>
      </c>
      <c r="Q340" s="177">
        <f>ROUND(E340*P340,2)</f>
        <v>0</v>
      </c>
      <c r="R340" s="179"/>
      <c r="S340" s="179" t="s">
        <v>163</v>
      </c>
      <c r="T340" s="180" t="s">
        <v>163</v>
      </c>
      <c r="U340" s="158">
        <v>9.7000000000000003E-2</v>
      </c>
      <c r="V340" s="158">
        <f>ROUND(E340*U340,2)</f>
        <v>5.19</v>
      </c>
      <c r="W340" s="158"/>
      <c r="X340" s="158" t="s">
        <v>164</v>
      </c>
      <c r="Y340" s="158" t="s">
        <v>165</v>
      </c>
      <c r="Z340" s="147"/>
      <c r="AA340" s="147"/>
      <c r="AB340" s="147"/>
      <c r="AC340" s="147"/>
      <c r="AD340" s="147"/>
      <c r="AE340" s="147"/>
      <c r="AF340" s="147"/>
      <c r="AG340" s="147" t="s">
        <v>166</v>
      </c>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row>
    <row r="341" spans="1:60" outlineLevel="2" x14ac:dyDescent="0.2">
      <c r="A341" s="154"/>
      <c r="B341" s="155"/>
      <c r="C341" s="191" t="s">
        <v>627</v>
      </c>
      <c r="D341" s="160"/>
      <c r="E341" s="161">
        <v>36.5</v>
      </c>
      <c r="F341" s="158"/>
      <c r="G341" s="158"/>
      <c r="H341" s="158"/>
      <c r="I341" s="158"/>
      <c r="J341" s="158"/>
      <c r="K341" s="158"/>
      <c r="L341" s="158"/>
      <c r="M341" s="158"/>
      <c r="N341" s="157"/>
      <c r="O341" s="157"/>
      <c r="P341" s="157"/>
      <c r="Q341" s="157"/>
      <c r="R341" s="158"/>
      <c r="S341" s="158"/>
      <c r="T341" s="158"/>
      <c r="U341" s="158"/>
      <c r="V341" s="158"/>
      <c r="W341" s="158"/>
      <c r="X341" s="158"/>
      <c r="Y341" s="158"/>
      <c r="Z341" s="147"/>
      <c r="AA341" s="147"/>
      <c r="AB341" s="147"/>
      <c r="AC341" s="147"/>
      <c r="AD341" s="147"/>
      <c r="AE341" s="147"/>
      <c r="AF341" s="147"/>
      <c r="AG341" s="147" t="s">
        <v>168</v>
      </c>
      <c r="AH341" s="147">
        <v>0</v>
      </c>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row>
    <row r="342" spans="1:60" outlineLevel="3" x14ac:dyDescent="0.2">
      <c r="A342" s="154"/>
      <c r="B342" s="155"/>
      <c r="C342" s="191" t="s">
        <v>628</v>
      </c>
      <c r="D342" s="160"/>
      <c r="E342" s="161">
        <v>5</v>
      </c>
      <c r="F342" s="158"/>
      <c r="G342" s="158"/>
      <c r="H342" s="158"/>
      <c r="I342" s="158"/>
      <c r="J342" s="158"/>
      <c r="K342" s="158"/>
      <c r="L342" s="158"/>
      <c r="M342" s="158"/>
      <c r="N342" s="157"/>
      <c r="O342" s="157"/>
      <c r="P342" s="157"/>
      <c r="Q342" s="157"/>
      <c r="R342" s="158"/>
      <c r="S342" s="158"/>
      <c r="T342" s="158"/>
      <c r="U342" s="158"/>
      <c r="V342" s="158"/>
      <c r="W342" s="158"/>
      <c r="X342" s="158"/>
      <c r="Y342" s="158"/>
      <c r="Z342" s="147"/>
      <c r="AA342" s="147"/>
      <c r="AB342" s="147"/>
      <c r="AC342" s="147"/>
      <c r="AD342" s="147"/>
      <c r="AE342" s="147"/>
      <c r="AF342" s="147"/>
      <c r="AG342" s="147" t="s">
        <v>168</v>
      </c>
      <c r="AH342" s="147">
        <v>0</v>
      </c>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row>
    <row r="343" spans="1:60" ht="22.5" outlineLevel="3" x14ac:dyDescent="0.2">
      <c r="A343" s="154"/>
      <c r="B343" s="155"/>
      <c r="C343" s="191" t="s">
        <v>629</v>
      </c>
      <c r="D343" s="160"/>
      <c r="E343" s="161">
        <v>12</v>
      </c>
      <c r="F343" s="158"/>
      <c r="G343" s="158"/>
      <c r="H343" s="158"/>
      <c r="I343" s="158"/>
      <c r="J343" s="158"/>
      <c r="K343" s="158"/>
      <c r="L343" s="158"/>
      <c r="M343" s="158"/>
      <c r="N343" s="157"/>
      <c r="O343" s="157"/>
      <c r="P343" s="157"/>
      <c r="Q343" s="157"/>
      <c r="R343" s="158"/>
      <c r="S343" s="158"/>
      <c r="T343" s="158"/>
      <c r="U343" s="158"/>
      <c r="V343" s="158"/>
      <c r="W343" s="158"/>
      <c r="X343" s="158"/>
      <c r="Y343" s="158"/>
      <c r="Z343" s="147"/>
      <c r="AA343" s="147"/>
      <c r="AB343" s="147"/>
      <c r="AC343" s="147"/>
      <c r="AD343" s="147"/>
      <c r="AE343" s="147"/>
      <c r="AF343" s="147"/>
      <c r="AG343" s="147" t="s">
        <v>168</v>
      </c>
      <c r="AH343" s="147">
        <v>0</v>
      </c>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row>
    <row r="344" spans="1:60" ht="22.5" outlineLevel="1" x14ac:dyDescent="0.2">
      <c r="A344" s="181">
        <v>136</v>
      </c>
      <c r="B344" s="182" t="s">
        <v>630</v>
      </c>
      <c r="C344" s="192" t="s">
        <v>631</v>
      </c>
      <c r="D344" s="183" t="s">
        <v>173</v>
      </c>
      <c r="E344" s="184">
        <v>2</v>
      </c>
      <c r="F344" s="185"/>
      <c r="G344" s="186">
        <f t="shared" ref="G344:G349" si="7">ROUND(E344*F344,2)</f>
        <v>0</v>
      </c>
      <c r="H344" s="185"/>
      <c r="I344" s="186">
        <f t="shared" ref="I344:I349" si="8">ROUND(E344*H344,2)</f>
        <v>0</v>
      </c>
      <c r="J344" s="185"/>
      <c r="K344" s="186">
        <f t="shared" ref="K344:K349" si="9">ROUND(E344*J344,2)</f>
        <v>0</v>
      </c>
      <c r="L344" s="186">
        <v>21</v>
      </c>
      <c r="M344" s="186">
        <f t="shared" ref="M344:M349" si="10">G344*(1+L344/100)</f>
        <v>0</v>
      </c>
      <c r="N344" s="184">
        <v>1.0000000000000001E-5</v>
      </c>
      <c r="O344" s="184">
        <f t="shared" ref="O344:O349" si="11">ROUND(E344*N344,2)</f>
        <v>0</v>
      </c>
      <c r="P344" s="184">
        <v>0</v>
      </c>
      <c r="Q344" s="184">
        <f t="shared" ref="Q344:Q349" si="12">ROUND(E344*P344,2)</f>
        <v>0</v>
      </c>
      <c r="R344" s="186"/>
      <c r="S344" s="186" t="s">
        <v>163</v>
      </c>
      <c r="T344" s="187" t="s">
        <v>163</v>
      </c>
      <c r="U344" s="158">
        <v>0.17599999999999999</v>
      </c>
      <c r="V344" s="158">
        <f t="shared" ref="V344:V349" si="13">ROUND(E344*U344,2)</f>
        <v>0.35</v>
      </c>
      <c r="W344" s="158"/>
      <c r="X344" s="158" t="s">
        <v>164</v>
      </c>
      <c r="Y344" s="158" t="s">
        <v>165</v>
      </c>
      <c r="Z344" s="147"/>
      <c r="AA344" s="147"/>
      <c r="AB344" s="147"/>
      <c r="AC344" s="147"/>
      <c r="AD344" s="147"/>
      <c r="AE344" s="147"/>
      <c r="AF344" s="147"/>
      <c r="AG344" s="147" t="s">
        <v>166</v>
      </c>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row>
    <row r="345" spans="1:60" outlineLevel="1" x14ac:dyDescent="0.2">
      <c r="A345" s="181">
        <v>137</v>
      </c>
      <c r="B345" s="182" t="s">
        <v>632</v>
      </c>
      <c r="C345" s="192" t="s">
        <v>633</v>
      </c>
      <c r="D345" s="183" t="s">
        <v>173</v>
      </c>
      <c r="E345" s="184">
        <v>1</v>
      </c>
      <c r="F345" s="185"/>
      <c r="G345" s="186">
        <f t="shared" si="7"/>
        <v>0</v>
      </c>
      <c r="H345" s="185"/>
      <c r="I345" s="186">
        <f t="shared" si="8"/>
        <v>0</v>
      </c>
      <c r="J345" s="185"/>
      <c r="K345" s="186">
        <f t="shared" si="9"/>
        <v>0</v>
      </c>
      <c r="L345" s="186">
        <v>21</v>
      </c>
      <c r="M345" s="186">
        <f t="shared" si="10"/>
        <v>0</v>
      </c>
      <c r="N345" s="184">
        <v>3.0000000000000001E-5</v>
      </c>
      <c r="O345" s="184">
        <f t="shared" si="11"/>
        <v>0</v>
      </c>
      <c r="P345" s="184">
        <v>0</v>
      </c>
      <c r="Q345" s="184">
        <f t="shared" si="12"/>
        <v>0</v>
      </c>
      <c r="R345" s="186"/>
      <c r="S345" s="186" t="s">
        <v>163</v>
      </c>
      <c r="T345" s="187" t="s">
        <v>163</v>
      </c>
      <c r="U345" s="158">
        <v>0.33</v>
      </c>
      <c r="V345" s="158">
        <f t="shared" si="13"/>
        <v>0.33</v>
      </c>
      <c r="W345" s="158"/>
      <c r="X345" s="158" t="s">
        <v>164</v>
      </c>
      <c r="Y345" s="158" t="s">
        <v>165</v>
      </c>
      <c r="Z345" s="147"/>
      <c r="AA345" s="147"/>
      <c r="AB345" s="147"/>
      <c r="AC345" s="147"/>
      <c r="AD345" s="147"/>
      <c r="AE345" s="147"/>
      <c r="AF345" s="147"/>
      <c r="AG345" s="147" t="s">
        <v>166</v>
      </c>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row>
    <row r="346" spans="1:60" ht="22.5" outlineLevel="1" x14ac:dyDescent="0.2">
      <c r="A346" s="181">
        <v>138</v>
      </c>
      <c r="B346" s="182" t="s">
        <v>634</v>
      </c>
      <c r="C346" s="192" t="s">
        <v>635</v>
      </c>
      <c r="D346" s="183" t="s">
        <v>173</v>
      </c>
      <c r="E346" s="184">
        <v>6</v>
      </c>
      <c r="F346" s="185"/>
      <c r="G346" s="186">
        <f t="shared" si="7"/>
        <v>0</v>
      </c>
      <c r="H346" s="185"/>
      <c r="I346" s="186">
        <f t="shared" si="8"/>
        <v>0</v>
      </c>
      <c r="J346" s="185"/>
      <c r="K346" s="186">
        <f t="shared" si="9"/>
        <v>0</v>
      </c>
      <c r="L346" s="186">
        <v>21</v>
      </c>
      <c r="M346" s="186">
        <f t="shared" si="10"/>
        <v>0</v>
      </c>
      <c r="N346" s="184">
        <v>3.0000000000000001E-5</v>
      </c>
      <c r="O346" s="184">
        <f t="shared" si="11"/>
        <v>0</v>
      </c>
      <c r="P346" s="184">
        <v>0</v>
      </c>
      <c r="Q346" s="184">
        <f t="shared" si="12"/>
        <v>0</v>
      </c>
      <c r="R346" s="186"/>
      <c r="S346" s="186" t="s">
        <v>163</v>
      </c>
      <c r="T346" s="187" t="s">
        <v>163</v>
      </c>
      <c r="U346" s="158">
        <v>0.24</v>
      </c>
      <c r="V346" s="158">
        <f t="shared" si="13"/>
        <v>1.44</v>
      </c>
      <c r="W346" s="158"/>
      <c r="X346" s="158" t="s">
        <v>164</v>
      </c>
      <c r="Y346" s="158" t="s">
        <v>165</v>
      </c>
      <c r="Z346" s="147"/>
      <c r="AA346" s="147"/>
      <c r="AB346" s="147"/>
      <c r="AC346" s="147"/>
      <c r="AD346" s="147"/>
      <c r="AE346" s="147"/>
      <c r="AF346" s="147"/>
      <c r="AG346" s="147" t="s">
        <v>166</v>
      </c>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row>
    <row r="347" spans="1:60" outlineLevel="1" x14ac:dyDescent="0.2">
      <c r="A347" s="181">
        <v>139</v>
      </c>
      <c r="B347" s="182" t="s">
        <v>636</v>
      </c>
      <c r="C347" s="192" t="s">
        <v>637</v>
      </c>
      <c r="D347" s="183" t="s">
        <v>173</v>
      </c>
      <c r="E347" s="184">
        <v>2</v>
      </c>
      <c r="F347" s="185"/>
      <c r="G347" s="186">
        <f t="shared" si="7"/>
        <v>0</v>
      </c>
      <c r="H347" s="185"/>
      <c r="I347" s="186">
        <f t="shared" si="8"/>
        <v>0</v>
      </c>
      <c r="J347" s="185"/>
      <c r="K347" s="186">
        <f t="shared" si="9"/>
        <v>0</v>
      </c>
      <c r="L347" s="186">
        <v>21</v>
      </c>
      <c r="M347" s="186">
        <f t="shared" si="10"/>
        <v>0</v>
      </c>
      <c r="N347" s="184">
        <v>3.0000000000000001E-5</v>
      </c>
      <c r="O347" s="184">
        <f t="shared" si="11"/>
        <v>0</v>
      </c>
      <c r="P347" s="184">
        <v>0</v>
      </c>
      <c r="Q347" s="184">
        <f t="shared" si="12"/>
        <v>0</v>
      </c>
      <c r="R347" s="186"/>
      <c r="S347" s="186" t="s">
        <v>163</v>
      </c>
      <c r="T347" s="187" t="s">
        <v>163</v>
      </c>
      <c r="U347" s="158">
        <v>0.216</v>
      </c>
      <c r="V347" s="158">
        <f t="shared" si="13"/>
        <v>0.43</v>
      </c>
      <c r="W347" s="158"/>
      <c r="X347" s="158" t="s">
        <v>164</v>
      </c>
      <c r="Y347" s="158" t="s">
        <v>165</v>
      </c>
      <c r="Z347" s="147"/>
      <c r="AA347" s="147"/>
      <c r="AB347" s="147"/>
      <c r="AC347" s="147"/>
      <c r="AD347" s="147"/>
      <c r="AE347" s="147"/>
      <c r="AF347" s="147"/>
      <c r="AG347" s="147" t="s">
        <v>166</v>
      </c>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row>
    <row r="348" spans="1:60" ht="33.75" outlineLevel="1" x14ac:dyDescent="0.2">
      <c r="A348" s="181">
        <v>140</v>
      </c>
      <c r="B348" s="182" t="s">
        <v>638</v>
      </c>
      <c r="C348" s="192" t="s">
        <v>639</v>
      </c>
      <c r="D348" s="183" t="s">
        <v>173</v>
      </c>
      <c r="E348" s="184">
        <v>1</v>
      </c>
      <c r="F348" s="185"/>
      <c r="G348" s="186">
        <f t="shared" si="7"/>
        <v>0</v>
      </c>
      <c r="H348" s="185"/>
      <c r="I348" s="186">
        <f t="shared" si="8"/>
        <v>0</v>
      </c>
      <c r="J348" s="185"/>
      <c r="K348" s="186">
        <f t="shared" si="9"/>
        <v>0</v>
      </c>
      <c r="L348" s="186">
        <v>21</v>
      </c>
      <c r="M348" s="186">
        <f t="shared" si="10"/>
        <v>0</v>
      </c>
      <c r="N348" s="184">
        <v>1.5900000000000001E-2</v>
      </c>
      <c r="O348" s="184">
        <f t="shared" si="11"/>
        <v>0.02</v>
      </c>
      <c r="P348" s="184">
        <v>0</v>
      </c>
      <c r="Q348" s="184">
        <f t="shared" si="12"/>
        <v>0</v>
      </c>
      <c r="R348" s="186"/>
      <c r="S348" s="186" t="s">
        <v>163</v>
      </c>
      <c r="T348" s="187" t="s">
        <v>163</v>
      </c>
      <c r="U348" s="158">
        <v>1.41</v>
      </c>
      <c r="V348" s="158">
        <f t="shared" si="13"/>
        <v>1.41</v>
      </c>
      <c r="W348" s="158"/>
      <c r="X348" s="158" t="s">
        <v>164</v>
      </c>
      <c r="Y348" s="158" t="s">
        <v>165</v>
      </c>
      <c r="Z348" s="147"/>
      <c r="AA348" s="147"/>
      <c r="AB348" s="147"/>
      <c r="AC348" s="147"/>
      <c r="AD348" s="147"/>
      <c r="AE348" s="147"/>
      <c r="AF348" s="147"/>
      <c r="AG348" s="147" t="s">
        <v>166</v>
      </c>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c r="BE348" s="147"/>
      <c r="BF348" s="147"/>
      <c r="BG348" s="147"/>
      <c r="BH348" s="147"/>
    </row>
    <row r="349" spans="1:60" outlineLevel="1" x14ac:dyDescent="0.2">
      <c r="A349" s="174">
        <v>141</v>
      </c>
      <c r="B349" s="175" t="s">
        <v>640</v>
      </c>
      <c r="C349" s="190" t="s">
        <v>641</v>
      </c>
      <c r="D349" s="176" t="s">
        <v>288</v>
      </c>
      <c r="E349" s="177">
        <v>3</v>
      </c>
      <c r="F349" s="178"/>
      <c r="G349" s="179">
        <f t="shared" si="7"/>
        <v>0</v>
      </c>
      <c r="H349" s="178"/>
      <c r="I349" s="179">
        <f t="shared" si="8"/>
        <v>0</v>
      </c>
      <c r="J349" s="178"/>
      <c r="K349" s="179">
        <f t="shared" si="9"/>
        <v>0</v>
      </c>
      <c r="L349" s="179">
        <v>21</v>
      </c>
      <c r="M349" s="179">
        <f t="shared" si="10"/>
        <v>0</v>
      </c>
      <c r="N349" s="177">
        <v>1.72E-3</v>
      </c>
      <c r="O349" s="177">
        <f t="shared" si="11"/>
        <v>0.01</v>
      </c>
      <c r="P349" s="177">
        <v>0</v>
      </c>
      <c r="Q349" s="177">
        <f t="shared" si="12"/>
        <v>0</v>
      </c>
      <c r="R349" s="179"/>
      <c r="S349" s="179" t="s">
        <v>163</v>
      </c>
      <c r="T349" s="180" t="s">
        <v>163</v>
      </c>
      <c r="U349" s="158">
        <v>0.43490000000000001</v>
      </c>
      <c r="V349" s="158">
        <f t="shared" si="13"/>
        <v>1.3</v>
      </c>
      <c r="W349" s="158"/>
      <c r="X349" s="158" t="s">
        <v>164</v>
      </c>
      <c r="Y349" s="158" t="s">
        <v>165</v>
      </c>
      <c r="Z349" s="147"/>
      <c r="AA349" s="147"/>
      <c r="AB349" s="147"/>
      <c r="AC349" s="147"/>
      <c r="AD349" s="147"/>
      <c r="AE349" s="147"/>
      <c r="AF349" s="147"/>
      <c r="AG349" s="147" t="s">
        <v>166</v>
      </c>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row>
    <row r="350" spans="1:60" outlineLevel="2" x14ac:dyDescent="0.2">
      <c r="A350" s="154"/>
      <c r="B350" s="155"/>
      <c r="C350" s="191" t="s">
        <v>642</v>
      </c>
      <c r="D350" s="160"/>
      <c r="E350" s="161">
        <v>3</v>
      </c>
      <c r="F350" s="158"/>
      <c r="G350" s="158"/>
      <c r="H350" s="158"/>
      <c r="I350" s="158"/>
      <c r="J350" s="158"/>
      <c r="K350" s="158"/>
      <c r="L350" s="158"/>
      <c r="M350" s="158"/>
      <c r="N350" s="157"/>
      <c r="O350" s="157"/>
      <c r="P350" s="157"/>
      <c r="Q350" s="157"/>
      <c r="R350" s="158"/>
      <c r="S350" s="158"/>
      <c r="T350" s="158"/>
      <c r="U350" s="158"/>
      <c r="V350" s="158"/>
      <c r="W350" s="158"/>
      <c r="X350" s="158"/>
      <c r="Y350" s="158"/>
      <c r="Z350" s="147"/>
      <c r="AA350" s="147"/>
      <c r="AB350" s="147"/>
      <c r="AC350" s="147"/>
      <c r="AD350" s="147"/>
      <c r="AE350" s="147"/>
      <c r="AF350" s="147"/>
      <c r="AG350" s="147" t="s">
        <v>168</v>
      </c>
      <c r="AH350" s="147">
        <v>0</v>
      </c>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row>
    <row r="351" spans="1:60" ht="22.5" outlineLevel="1" x14ac:dyDescent="0.2">
      <c r="A351" s="181">
        <v>142</v>
      </c>
      <c r="B351" s="182" t="s">
        <v>643</v>
      </c>
      <c r="C351" s="192" t="s">
        <v>644</v>
      </c>
      <c r="D351" s="183" t="s">
        <v>339</v>
      </c>
      <c r="E351" s="184">
        <v>1</v>
      </c>
      <c r="F351" s="185"/>
      <c r="G351" s="186">
        <f t="shared" ref="G351:G357" si="14">ROUND(E351*F351,2)</f>
        <v>0</v>
      </c>
      <c r="H351" s="185"/>
      <c r="I351" s="186">
        <f t="shared" ref="I351:I357" si="15">ROUND(E351*H351,2)</f>
        <v>0</v>
      </c>
      <c r="J351" s="185"/>
      <c r="K351" s="186">
        <f t="shared" ref="K351:K357" si="16">ROUND(E351*J351,2)</f>
        <v>0</v>
      </c>
      <c r="L351" s="186">
        <v>21</v>
      </c>
      <c r="M351" s="186">
        <f t="shared" ref="M351:M357" si="17">G351*(1+L351/100)</f>
        <v>0</v>
      </c>
      <c r="N351" s="184">
        <v>0</v>
      </c>
      <c r="O351" s="184">
        <f t="shared" ref="O351:O357" si="18">ROUND(E351*N351,2)</f>
        <v>0</v>
      </c>
      <c r="P351" s="184">
        <v>0</v>
      </c>
      <c r="Q351" s="184">
        <f t="shared" ref="Q351:Q357" si="19">ROUND(E351*P351,2)</f>
        <v>0</v>
      </c>
      <c r="R351" s="186"/>
      <c r="S351" s="186" t="s">
        <v>340</v>
      </c>
      <c r="T351" s="187" t="s">
        <v>225</v>
      </c>
      <c r="U351" s="158">
        <v>0</v>
      </c>
      <c r="V351" s="158">
        <f t="shared" ref="V351:V357" si="20">ROUND(E351*U351,2)</f>
        <v>0</v>
      </c>
      <c r="W351" s="158"/>
      <c r="X351" s="158" t="s">
        <v>164</v>
      </c>
      <c r="Y351" s="158" t="s">
        <v>165</v>
      </c>
      <c r="Z351" s="147"/>
      <c r="AA351" s="147"/>
      <c r="AB351" s="147"/>
      <c r="AC351" s="147"/>
      <c r="AD351" s="147"/>
      <c r="AE351" s="147"/>
      <c r="AF351" s="147"/>
      <c r="AG351" s="147" t="s">
        <v>166</v>
      </c>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c r="BE351" s="147"/>
      <c r="BF351" s="147"/>
      <c r="BG351" s="147"/>
      <c r="BH351" s="147"/>
    </row>
    <row r="352" spans="1:60" outlineLevel="1" x14ac:dyDescent="0.2">
      <c r="A352" s="181">
        <v>143</v>
      </c>
      <c r="B352" s="182" t="s">
        <v>645</v>
      </c>
      <c r="C352" s="192" t="s">
        <v>646</v>
      </c>
      <c r="D352" s="183" t="s">
        <v>173</v>
      </c>
      <c r="E352" s="184">
        <v>3</v>
      </c>
      <c r="F352" s="185"/>
      <c r="G352" s="186">
        <f t="shared" si="14"/>
        <v>0</v>
      </c>
      <c r="H352" s="185"/>
      <c r="I352" s="186">
        <f t="shared" si="15"/>
        <v>0</v>
      </c>
      <c r="J352" s="185"/>
      <c r="K352" s="186">
        <f t="shared" si="16"/>
        <v>0</v>
      </c>
      <c r="L352" s="186">
        <v>21</v>
      </c>
      <c r="M352" s="186">
        <f t="shared" si="17"/>
        <v>0</v>
      </c>
      <c r="N352" s="184">
        <v>0</v>
      </c>
      <c r="O352" s="184">
        <f t="shared" si="18"/>
        <v>0</v>
      </c>
      <c r="P352" s="184">
        <v>0</v>
      </c>
      <c r="Q352" s="184">
        <f t="shared" si="19"/>
        <v>0</v>
      </c>
      <c r="R352" s="186"/>
      <c r="S352" s="186" t="s">
        <v>340</v>
      </c>
      <c r="T352" s="187" t="s">
        <v>225</v>
      </c>
      <c r="U352" s="158">
        <v>0</v>
      </c>
      <c r="V352" s="158">
        <f t="shared" si="20"/>
        <v>0</v>
      </c>
      <c r="W352" s="158"/>
      <c r="X352" s="158" t="s">
        <v>164</v>
      </c>
      <c r="Y352" s="158" t="s">
        <v>165</v>
      </c>
      <c r="Z352" s="147"/>
      <c r="AA352" s="147"/>
      <c r="AB352" s="147"/>
      <c r="AC352" s="147"/>
      <c r="AD352" s="147"/>
      <c r="AE352" s="147"/>
      <c r="AF352" s="147"/>
      <c r="AG352" s="147" t="s">
        <v>166</v>
      </c>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row>
    <row r="353" spans="1:60" ht="33.75" outlineLevel="1" x14ac:dyDescent="0.2">
      <c r="A353" s="181">
        <v>144</v>
      </c>
      <c r="B353" s="182" t="s">
        <v>647</v>
      </c>
      <c r="C353" s="192" t="s">
        <v>648</v>
      </c>
      <c r="D353" s="183" t="s">
        <v>173</v>
      </c>
      <c r="E353" s="184">
        <v>3</v>
      </c>
      <c r="F353" s="185"/>
      <c r="G353" s="186">
        <f t="shared" si="14"/>
        <v>0</v>
      </c>
      <c r="H353" s="185"/>
      <c r="I353" s="186">
        <f t="shared" si="15"/>
        <v>0</v>
      </c>
      <c r="J353" s="185"/>
      <c r="K353" s="186">
        <f t="shared" si="16"/>
        <v>0</v>
      </c>
      <c r="L353" s="186">
        <v>21</v>
      </c>
      <c r="M353" s="186">
        <f t="shared" si="17"/>
        <v>0</v>
      </c>
      <c r="N353" s="184">
        <v>0.78286</v>
      </c>
      <c r="O353" s="184">
        <f t="shared" si="18"/>
        <v>2.35</v>
      </c>
      <c r="P353" s="184">
        <v>0</v>
      </c>
      <c r="Q353" s="184">
        <f t="shared" si="19"/>
        <v>0</v>
      </c>
      <c r="R353" s="186"/>
      <c r="S353" s="186" t="s">
        <v>163</v>
      </c>
      <c r="T353" s="187" t="s">
        <v>163</v>
      </c>
      <c r="U353" s="158">
        <v>5.47</v>
      </c>
      <c r="V353" s="158">
        <f t="shared" si="20"/>
        <v>16.41</v>
      </c>
      <c r="W353" s="158"/>
      <c r="X353" s="158" t="s">
        <v>399</v>
      </c>
      <c r="Y353" s="158" t="s">
        <v>165</v>
      </c>
      <c r="Z353" s="147"/>
      <c r="AA353" s="147"/>
      <c r="AB353" s="147"/>
      <c r="AC353" s="147"/>
      <c r="AD353" s="147"/>
      <c r="AE353" s="147"/>
      <c r="AF353" s="147"/>
      <c r="AG353" s="147" t="s">
        <v>400</v>
      </c>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row>
    <row r="354" spans="1:60" ht="33.75" outlineLevel="1" x14ac:dyDescent="0.2">
      <c r="A354" s="181">
        <v>145</v>
      </c>
      <c r="B354" s="182" t="s">
        <v>649</v>
      </c>
      <c r="C354" s="192" t="s">
        <v>650</v>
      </c>
      <c r="D354" s="183" t="s">
        <v>173</v>
      </c>
      <c r="E354" s="184">
        <v>3</v>
      </c>
      <c r="F354" s="185"/>
      <c r="G354" s="186">
        <f t="shared" si="14"/>
        <v>0</v>
      </c>
      <c r="H354" s="185"/>
      <c r="I354" s="186">
        <f t="shared" si="15"/>
        <v>0</v>
      </c>
      <c r="J354" s="185"/>
      <c r="K354" s="186">
        <f t="shared" si="16"/>
        <v>0</v>
      </c>
      <c r="L354" s="186">
        <v>21</v>
      </c>
      <c r="M354" s="186">
        <f t="shared" si="17"/>
        <v>0</v>
      </c>
      <c r="N354" s="184">
        <v>3.1701100000000002</v>
      </c>
      <c r="O354" s="184">
        <f t="shared" si="18"/>
        <v>9.51</v>
      </c>
      <c r="P354" s="184">
        <v>0</v>
      </c>
      <c r="Q354" s="184">
        <f t="shared" si="19"/>
        <v>0</v>
      </c>
      <c r="R354" s="186"/>
      <c r="S354" s="186" t="s">
        <v>163</v>
      </c>
      <c r="T354" s="187" t="s">
        <v>163</v>
      </c>
      <c r="U354" s="158">
        <v>5.90449</v>
      </c>
      <c r="V354" s="158">
        <f t="shared" si="20"/>
        <v>17.71</v>
      </c>
      <c r="W354" s="158"/>
      <c r="X354" s="158" t="s">
        <v>399</v>
      </c>
      <c r="Y354" s="158" t="s">
        <v>165</v>
      </c>
      <c r="Z354" s="147"/>
      <c r="AA354" s="147"/>
      <c r="AB354" s="147"/>
      <c r="AC354" s="147"/>
      <c r="AD354" s="147"/>
      <c r="AE354" s="147"/>
      <c r="AF354" s="147"/>
      <c r="AG354" s="147" t="s">
        <v>400</v>
      </c>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row>
    <row r="355" spans="1:60" ht="33.75" outlineLevel="1" x14ac:dyDescent="0.2">
      <c r="A355" s="181">
        <v>146</v>
      </c>
      <c r="B355" s="182" t="s">
        <v>651</v>
      </c>
      <c r="C355" s="192" t="s">
        <v>652</v>
      </c>
      <c r="D355" s="183" t="s">
        <v>173</v>
      </c>
      <c r="E355" s="184">
        <v>1</v>
      </c>
      <c r="F355" s="185"/>
      <c r="G355" s="186">
        <f t="shared" si="14"/>
        <v>0</v>
      </c>
      <c r="H355" s="185"/>
      <c r="I355" s="186">
        <f t="shared" si="15"/>
        <v>0</v>
      </c>
      <c r="J355" s="185"/>
      <c r="K355" s="186">
        <f t="shared" si="16"/>
        <v>0</v>
      </c>
      <c r="L355" s="186">
        <v>21</v>
      </c>
      <c r="M355" s="186">
        <f t="shared" si="17"/>
        <v>0</v>
      </c>
      <c r="N355" s="184">
        <v>3.4533100000000001</v>
      </c>
      <c r="O355" s="184">
        <f t="shared" si="18"/>
        <v>3.45</v>
      </c>
      <c r="P355" s="184">
        <v>0</v>
      </c>
      <c r="Q355" s="184">
        <f t="shared" si="19"/>
        <v>0</v>
      </c>
      <c r="R355" s="186"/>
      <c r="S355" s="186" t="s">
        <v>163</v>
      </c>
      <c r="T355" s="187" t="s">
        <v>163</v>
      </c>
      <c r="U355" s="158">
        <v>6.5377700000000001</v>
      </c>
      <c r="V355" s="158">
        <f t="shared" si="20"/>
        <v>6.54</v>
      </c>
      <c r="W355" s="158"/>
      <c r="X355" s="158" t="s">
        <v>399</v>
      </c>
      <c r="Y355" s="158" t="s">
        <v>165</v>
      </c>
      <c r="Z355" s="147"/>
      <c r="AA355" s="147"/>
      <c r="AB355" s="147"/>
      <c r="AC355" s="147"/>
      <c r="AD355" s="147"/>
      <c r="AE355" s="147"/>
      <c r="AF355" s="147"/>
      <c r="AG355" s="147" t="s">
        <v>400</v>
      </c>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c r="BE355" s="147"/>
      <c r="BF355" s="147"/>
      <c r="BG355" s="147"/>
      <c r="BH355" s="147"/>
    </row>
    <row r="356" spans="1:60" ht="22.5" outlineLevel="1" x14ac:dyDescent="0.2">
      <c r="A356" s="181">
        <v>147</v>
      </c>
      <c r="B356" s="182" t="s">
        <v>653</v>
      </c>
      <c r="C356" s="192" t="s">
        <v>654</v>
      </c>
      <c r="D356" s="183" t="s">
        <v>288</v>
      </c>
      <c r="E356" s="184">
        <v>44</v>
      </c>
      <c r="F356" s="185"/>
      <c r="G356" s="186">
        <f t="shared" si="14"/>
        <v>0</v>
      </c>
      <c r="H356" s="185"/>
      <c r="I356" s="186">
        <f t="shared" si="15"/>
        <v>0</v>
      </c>
      <c r="J356" s="185"/>
      <c r="K356" s="186">
        <f t="shared" si="16"/>
        <v>0</v>
      </c>
      <c r="L356" s="186">
        <v>21</v>
      </c>
      <c r="M356" s="186">
        <f t="shared" si="17"/>
        <v>0</v>
      </c>
      <c r="N356" s="184">
        <v>5.5399999999999998E-3</v>
      </c>
      <c r="O356" s="184">
        <f t="shared" si="18"/>
        <v>0.24</v>
      </c>
      <c r="P356" s="184">
        <v>0</v>
      </c>
      <c r="Q356" s="184">
        <f t="shared" si="19"/>
        <v>0</v>
      </c>
      <c r="R356" s="186" t="s">
        <v>244</v>
      </c>
      <c r="S356" s="186" t="s">
        <v>163</v>
      </c>
      <c r="T356" s="187" t="s">
        <v>163</v>
      </c>
      <c r="U356" s="158">
        <v>0</v>
      </c>
      <c r="V356" s="158">
        <f t="shared" si="20"/>
        <v>0</v>
      </c>
      <c r="W356" s="158"/>
      <c r="X356" s="158" t="s">
        <v>245</v>
      </c>
      <c r="Y356" s="158" t="s">
        <v>165</v>
      </c>
      <c r="Z356" s="147"/>
      <c r="AA356" s="147"/>
      <c r="AB356" s="147"/>
      <c r="AC356" s="147"/>
      <c r="AD356" s="147"/>
      <c r="AE356" s="147"/>
      <c r="AF356" s="147"/>
      <c r="AG356" s="147" t="s">
        <v>246</v>
      </c>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c r="BE356" s="147"/>
      <c r="BF356" s="147"/>
      <c r="BG356" s="147"/>
      <c r="BH356" s="147"/>
    </row>
    <row r="357" spans="1:60" ht="22.5" outlineLevel="1" x14ac:dyDescent="0.2">
      <c r="A357" s="174">
        <v>148</v>
      </c>
      <c r="B357" s="175" t="s">
        <v>655</v>
      </c>
      <c r="C357" s="190" t="s">
        <v>656</v>
      </c>
      <c r="D357" s="176" t="s">
        <v>288</v>
      </c>
      <c r="E357" s="177">
        <v>58.85</v>
      </c>
      <c r="F357" s="178"/>
      <c r="G357" s="179">
        <f t="shared" si="14"/>
        <v>0</v>
      </c>
      <c r="H357" s="178"/>
      <c r="I357" s="179">
        <f t="shared" si="15"/>
        <v>0</v>
      </c>
      <c r="J357" s="178"/>
      <c r="K357" s="179">
        <f t="shared" si="16"/>
        <v>0</v>
      </c>
      <c r="L357" s="179">
        <v>21</v>
      </c>
      <c r="M357" s="179">
        <f t="shared" si="17"/>
        <v>0</v>
      </c>
      <c r="N357" s="177">
        <v>8.7500000000000008E-3</v>
      </c>
      <c r="O357" s="177">
        <f t="shared" si="18"/>
        <v>0.51</v>
      </c>
      <c r="P357" s="177">
        <v>0</v>
      </c>
      <c r="Q357" s="177">
        <f t="shared" si="19"/>
        <v>0</v>
      </c>
      <c r="R357" s="179" t="s">
        <v>244</v>
      </c>
      <c r="S357" s="179" t="s">
        <v>163</v>
      </c>
      <c r="T357" s="180" t="s">
        <v>163</v>
      </c>
      <c r="U357" s="158">
        <v>0</v>
      </c>
      <c r="V357" s="158">
        <f t="shared" si="20"/>
        <v>0</v>
      </c>
      <c r="W357" s="158"/>
      <c r="X357" s="158" t="s">
        <v>245</v>
      </c>
      <c r="Y357" s="158" t="s">
        <v>165</v>
      </c>
      <c r="Z357" s="147"/>
      <c r="AA357" s="147"/>
      <c r="AB357" s="147"/>
      <c r="AC357" s="147"/>
      <c r="AD357" s="147"/>
      <c r="AE357" s="147"/>
      <c r="AF357" s="147"/>
      <c r="AG357" s="147" t="s">
        <v>246</v>
      </c>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row>
    <row r="358" spans="1:60" outlineLevel="2" x14ac:dyDescent="0.2">
      <c r="A358" s="154"/>
      <c r="B358" s="155"/>
      <c r="C358" s="191" t="s">
        <v>657</v>
      </c>
      <c r="D358" s="160"/>
      <c r="E358" s="161">
        <v>58.85</v>
      </c>
      <c r="F358" s="158"/>
      <c r="G358" s="158"/>
      <c r="H358" s="158"/>
      <c r="I358" s="158"/>
      <c r="J358" s="158"/>
      <c r="K358" s="158"/>
      <c r="L358" s="158"/>
      <c r="M358" s="158"/>
      <c r="N358" s="157"/>
      <c r="O358" s="157"/>
      <c r="P358" s="157"/>
      <c r="Q358" s="157"/>
      <c r="R358" s="158"/>
      <c r="S358" s="158"/>
      <c r="T358" s="158"/>
      <c r="U358" s="158"/>
      <c r="V358" s="158"/>
      <c r="W358" s="158"/>
      <c r="X358" s="158"/>
      <c r="Y358" s="158"/>
      <c r="Z358" s="147"/>
      <c r="AA358" s="147"/>
      <c r="AB358" s="147"/>
      <c r="AC358" s="147"/>
      <c r="AD358" s="147"/>
      <c r="AE358" s="147"/>
      <c r="AF358" s="147"/>
      <c r="AG358" s="147" t="s">
        <v>168</v>
      </c>
      <c r="AH358" s="147">
        <v>0</v>
      </c>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row>
    <row r="359" spans="1:60" outlineLevel="1" x14ac:dyDescent="0.2">
      <c r="A359" s="181">
        <v>149</v>
      </c>
      <c r="B359" s="182" t="s">
        <v>658</v>
      </c>
      <c r="C359" s="192" t="s">
        <v>659</v>
      </c>
      <c r="D359" s="183" t="s">
        <v>173</v>
      </c>
      <c r="E359" s="184">
        <v>2</v>
      </c>
      <c r="F359" s="185"/>
      <c r="G359" s="186">
        <f t="shared" ref="G359:G365" si="21">ROUND(E359*F359,2)</f>
        <v>0</v>
      </c>
      <c r="H359" s="185"/>
      <c r="I359" s="186">
        <f t="shared" ref="I359:I365" si="22">ROUND(E359*H359,2)</f>
        <v>0</v>
      </c>
      <c r="J359" s="185"/>
      <c r="K359" s="186">
        <f t="shared" ref="K359:K365" si="23">ROUND(E359*J359,2)</f>
        <v>0</v>
      </c>
      <c r="L359" s="186">
        <v>21</v>
      </c>
      <c r="M359" s="186">
        <f t="shared" ref="M359:M365" si="24">G359*(1+L359/100)</f>
        <v>0</v>
      </c>
      <c r="N359" s="184">
        <v>6.6E-4</v>
      </c>
      <c r="O359" s="184">
        <f t="shared" ref="O359:O365" si="25">ROUND(E359*N359,2)</f>
        <v>0</v>
      </c>
      <c r="P359" s="184">
        <v>0</v>
      </c>
      <c r="Q359" s="184">
        <f t="shared" ref="Q359:Q365" si="26">ROUND(E359*P359,2)</f>
        <v>0</v>
      </c>
      <c r="R359" s="186" t="s">
        <v>244</v>
      </c>
      <c r="S359" s="186" t="s">
        <v>163</v>
      </c>
      <c r="T359" s="187" t="s">
        <v>163</v>
      </c>
      <c r="U359" s="158">
        <v>0</v>
      </c>
      <c r="V359" s="158">
        <f t="shared" ref="V359:V365" si="27">ROUND(E359*U359,2)</f>
        <v>0</v>
      </c>
      <c r="W359" s="158"/>
      <c r="X359" s="158" t="s">
        <v>245</v>
      </c>
      <c r="Y359" s="158" t="s">
        <v>165</v>
      </c>
      <c r="Z359" s="147"/>
      <c r="AA359" s="147"/>
      <c r="AB359" s="147"/>
      <c r="AC359" s="147"/>
      <c r="AD359" s="147"/>
      <c r="AE359" s="147"/>
      <c r="AF359" s="147"/>
      <c r="AG359" s="147" t="s">
        <v>246</v>
      </c>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47"/>
      <c r="BH359" s="147"/>
    </row>
    <row r="360" spans="1:60" outlineLevel="1" x14ac:dyDescent="0.2">
      <c r="A360" s="181">
        <v>150</v>
      </c>
      <c r="B360" s="182" t="s">
        <v>660</v>
      </c>
      <c r="C360" s="192" t="s">
        <v>661</v>
      </c>
      <c r="D360" s="183" t="s">
        <v>173</v>
      </c>
      <c r="E360" s="184">
        <v>3</v>
      </c>
      <c r="F360" s="185"/>
      <c r="G360" s="186">
        <f t="shared" si="21"/>
        <v>0</v>
      </c>
      <c r="H360" s="185"/>
      <c r="I360" s="186">
        <f t="shared" si="22"/>
        <v>0</v>
      </c>
      <c r="J360" s="185"/>
      <c r="K360" s="186">
        <f t="shared" si="23"/>
        <v>0</v>
      </c>
      <c r="L360" s="186">
        <v>21</v>
      </c>
      <c r="M360" s="186">
        <f t="shared" si="24"/>
        <v>0</v>
      </c>
      <c r="N360" s="184">
        <v>3.3999999999999998E-3</v>
      </c>
      <c r="O360" s="184">
        <f t="shared" si="25"/>
        <v>0.01</v>
      </c>
      <c r="P360" s="184">
        <v>0</v>
      </c>
      <c r="Q360" s="184">
        <f t="shared" si="26"/>
        <v>0</v>
      </c>
      <c r="R360" s="186" t="s">
        <v>244</v>
      </c>
      <c r="S360" s="186" t="s">
        <v>163</v>
      </c>
      <c r="T360" s="187" t="s">
        <v>163</v>
      </c>
      <c r="U360" s="158">
        <v>0</v>
      </c>
      <c r="V360" s="158">
        <f t="shared" si="27"/>
        <v>0</v>
      </c>
      <c r="W360" s="158"/>
      <c r="X360" s="158" t="s">
        <v>245</v>
      </c>
      <c r="Y360" s="158" t="s">
        <v>165</v>
      </c>
      <c r="Z360" s="147"/>
      <c r="AA360" s="147"/>
      <c r="AB360" s="147"/>
      <c r="AC360" s="147"/>
      <c r="AD360" s="147"/>
      <c r="AE360" s="147"/>
      <c r="AF360" s="147"/>
      <c r="AG360" s="147" t="s">
        <v>246</v>
      </c>
      <c r="AH360" s="147"/>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c r="BE360" s="147"/>
      <c r="BF360" s="147"/>
      <c r="BG360" s="147"/>
      <c r="BH360" s="147"/>
    </row>
    <row r="361" spans="1:60" outlineLevel="1" x14ac:dyDescent="0.2">
      <c r="A361" s="181">
        <v>151</v>
      </c>
      <c r="B361" s="182" t="s">
        <v>662</v>
      </c>
      <c r="C361" s="192" t="s">
        <v>663</v>
      </c>
      <c r="D361" s="183" t="s">
        <v>173</v>
      </c>
      <c r="E361" s="184">
        <v>1</v>
      </c>
      <c r="F361" s="185"/>
      <c r="G361" s="186">
        <f t="shared" si="21"/>
        <v>0</v>
      </c>
      <c r="H361" s="185"/>
      <c r="I361" s="186">
        <f t="shared" si="22"/>
        <v>0</v>
      </c>
      <c r="J361" s="185"/>
      <c r="K361" s="186">
        <f t="shared" si="23"/>
        <v>0</v>
      </c>
      <c r="L361" s="186">
        <v>21</v>
      </c>
      <c r="M361" s="186">
        <f t="shared" si="24"/>
        <v>0</v>
      </c>
      <c r="N361" s="184">
        <v>7.9000000000000001E-4</v>
      </c>
      <c r="O361" s="184">
        <f t="shared" si="25"/>
        <v>0</v>
      </c>
      <c r="P361" s="184">
        <v>0</v>
      </c>
      <c r="Q361" s="184">
        <f t="shared" si="26"/>
        <v>0</v>
      </c>
      <c r="R361" s="186" t="s">
        <v>244</v>
      </c>
      <c r="S361" s="186" t="s">
        <v>163</v>
      </c>
      <c r="T361" s="187" t="s">
        <v>163</v>
      </c>
      <c r="U361" s="158">
        <v>0</v>
      </c>
      <c r="V361" s="158">
        <f t="shared" si="27"/>
        <v>0</v>
      </c>
      <c r="W361" s="158"/>
      <c r="X361" s="158" t="s">
        <v>245</v>
      </c>
      <c r="Y361" s="158" t="s">
        <v>165</v>
      </c>
      <c r="Z361" s="147"/>
      <c r="AA361" s="147"/>
      <c r="AB361" s="147"/>
      <c r="AC361" s="147"/>
      <c r="AD361" s="147"/>
      <c r="AE361" s="147"/>
      <c r="AF361" s="147"/>
      <c r="AG361" s="147" t="s">
        <v>246</v>
      </c>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row>
    <row r="362" spans="1:60" outlineLevel="1" x14ac:dyDescent="0.2">
      <c r="A362" s="181">
        <v>152</v>
      </c>
      <c r="B362" s="182" t="s">
        <v>664</v>
      </c>
      <c r="C362" s="192" t="s">
        <v>665</v>
      </c>
      <c r="D362" s="183" t="s">
        <v>173</v>
      </c>
      <c r="E362" s="184">
        <v>2</v>
      </c>
      <c r="F362" s="185"/>
      <c r="G362" s="186">
        <f t="shared" si="21"/>
        <v>0</v>
      </c>
      <c r="H362" s="185"/>
      <c r="I362" s="186">
        <f t="shared" si="22"/>
        <v>0</v>
      </c>
      <c r="J362" s="185"/>
      <c r="K362" s="186">
        <f t="shared" si="23"/>
        <v>0</v>
      </c>
      <c r="L362" s="186">
        <v>21</v>
      </c>
      <c r="M362" s="186">
        <f t="shared" si="24"/>
        <v>0</v>
      </c>
      <c r="N362" s="184">
        <v>1.2999999999999999E-3</v>
      </c>
      <c r="O362" s="184">
        <f t="shared" si="25"/>
        <v>0</v>
      </c>
      <c r="P362" s="184">
        <v>0</v>
      </c>
      <c r="Q362" s="184">
        <f t="shared" si="26"/>
        <v>0</v>
      </c>
      <c r="R362" s="186" t="s">
        <v>244</v>
      </c>
      <c r="S362" s="186" t="s">
        <v>163</v>
      </c>
      <c r="T362" s="187" t="s">
        <v>163</v>
      </c>
      <c r="U362" s="158">
        <v>0</v>
      </c>
      <c r="V362" s="158">
        <f t="shared" si="27"/>
        <v>0</v>
      </c>
      <c r="W362" s="158"/>
      <c r="X362" s="158" t="s">
        <v>245</v>
      </c>
      <c r="Y362" s="158" t="s">
        <v>165</v>
      </c>
      <c r="Z362" s="147"/>
      <c r="AA362" s="147"/>
      <c r="AB362" s="147"/>
      <c r="AC362" s="147"/>
      <c r="AD362" s="147"/>
      <c r="AE362" s="147"/>
      <c r="AF362" s="147"/>
      <c r="AG362" s="147" t="s">
        <v>246</v>
      </c>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47"/>
      <c r="BH362" s="147"/>
    </row>
    <row r="363" spans="1:60" outlineLevel="1" x14ac:dyDescent="0.2">
      <c r="A363" s="181">
        <v>153</v>
      </c>
      <c r="B363" s="182" t="s">
        <v>666</v>
      </c>
      <c r="C363" s="192" t="s">
        <v>667</v>
      </c>
      <c r="D363" s="183" t="s">
        <v>173</v>
      </c>
      <c r="E363" s="184">
        <v>1</v>
      </c>
      <c r="F363" s="185"/>
      <c r="G363" s="186">
        <f t="shared" si="21"/>
        <v>0</v>
      </c>
      <c r="H363" s="185"/>
      <c r="I363" s="186">
        <f t="shared" si="22"/>
        <v>0</v>
      </c>
      <c r="J363" s="185"/>
      <c r="K363" s="186">
        <f t="shared" si="23"/>
        <v>0</v>
      </c>
      <c r="L363" s="186">
        <v>21</v>
      </c>
      <c r="M363" s="186">
        <f t="shared" si="24"/>
        <v>0</v>
      </c>
      <c r="N363" s="184">
        <v>3.6700000000000001E-3</v>
      </c>
      <c r="O363" s="184">
        <f t="shared" si="25"/>
        <v>0</v>
      </c>
      <c r="P363" s="184">
        <v>0</v>
      </c>
      <c r="Q363" s="184">
        <f t="shared" si="26"/>
        <v>0</v>
      </c>
      <c r="R363" s="186" t="s">
        <v>244</v>
      </c>
      <c r="S363" s="186" t="s">
        <v>163</v>
      </c>
      <c r="T363" s="187" t="s">
        <v>163</v>
      </c>
      <c r="U363" s="158">
        <v>0</v>
      </c>
      <c r="V363" s="158">
        <f t="shared" si="27"/>
        <v>0</v>
      </c>
      <c r="W363" s="158"/>
      <c r="X363" s="158" t="s">
        <v>245</v>
      </c>
      <c r="Y363" s="158" t="s">
        <v>165</v>
      </c>
      <c r="Z363" s="147"/>
      <c r="AA363" s="147"/>
      <c r="AB363" s="147"/>
      <c r="AC363" s="147"/>
      <c r="AD363" s="147"/>
      <c r="AE363" s="147"/>
      <c r="AF363" s="147"/>
      <c r="AG363" s="147" t="s">
        <v>246</v>
      </c>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row>
    <row r="364" spans="1:60" outlineLevel="1" x14ac:dyDescent="0.2">
      <c r="A364" s="181">
        <v>154</v>
      </c>
      <c r="B364" s="182" t="s">
        <v>668</v>
      </c>
      <c r="C364" s="192" t="s">
        <v>669</v>
      </c>
      <c r="D364" s="183" t="s">
        <v>173</v>
      </c>
      <c r="E364" s="184">
        <v>1</v>
      </c>
      <c r="F364" s="185"/>
      <c r="G364" s="186">
        <f t="shared" si="21"/>
        <v>0</v>
      </c>
      <c r="H364" s="185"/>
      <c r="I364" s="186">
        <f t="shared" si="22"/>
        <v>0</v>
      </c>
      <c r="J364" s="185"/>
      <c r="K364" s="186">
        <f t="shared" si="23"/>
        <v>0</v>
      </c>
      <c r="L364" s="186">
        <v>21</v>
      </c>
      <c r="M364" s="186">
        <f t="shared" si="24"/>
        <v>0</v>
      </c>
      <c r="N364" s="184">
        <v>2.5000000000000001E-4</v>
      </c>
      <c r="O364" s="184">
        <f t="shared" si="25"/>
        <v>0</v>
      </c>
      <c r="P364" s="184">
        <v>0</v>
      </c>
      <c r="Q364" s="184">
        <f t="shared" si="26"/>
        <v>0</v>
      </c>
      <c r="R364" s="186" t="s">
        <v>244</v>
      </c>
      <c r="S364" s="186" t="s">
        <v>163</v>
      </c>
      <c r="T364" s="187" t="s">
        <v>163</v>
      </c>
      <c r="U364" s="158">
        <v>0</v>
      </c>
      <c r="V364" s="158">
        <f t="shared" si="27"/>
        <v>0</v>
      </c>
      <c r="W364" s="158"/>
      <c r="X364" s="158" t="s">
        <v>245</v>
      </c>
      <c r="Y364" s="158" t="s">
        <v>165</v>
      </c>
      <c r="Z364" s="147"/>
      <c r="AA364" s="147"/>
      <c r="AB364" s="147"/>
      <c r="AC364" s="147"/>
      <c r="AD364" s="147"/>
      <c r="AE364" s="147"/>
      <c r="AF364" s="147"/>
      <c r="AG364" s="147" t="s">
        <v>246</v>
      </c>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row>
    <row r="365" spans="1:60" outlineLevel="1" x14ac:dyDescent="0.2">
      <c r="A365" s="181">
        <v>155</v>
      </c>
      <c r="B365" s="182" t="s">
        <v>670</v>
      </c>
      <c r="C365" s="192" t="s">
        <v>671</v>
      </c>
      <c r="D365" s="183" t="s">
        <v>173</v>
      </c>
      <c r="E365" s="184">
        <v>1</v>
      </c>
      <c r="F365" s="185"/>
      <c r="G365" s="186">
        <f t="shared" si="21"/>
        <v>0</v>
      </c>
      <c r="H365" s="185"/>
      <c r="I365" s="186">
        <f t="shared" si="22"/>
        <v>0</v>
      </c>
      <c r="J365" s="185"/>
      <c r="K365" s="186">
        <f t="shared" si="23"/>
        <v>0</v>
      </c>
      <c r="L365" s="186">
        <v>21</v>
      </c>
      <c r="M365" s="186">
        <f t="shared" si="24"/>
        <v>0</v>
      </c>
      <c r="N365" s="184">
        <v>1.1199999999999999E-3</v>
      </c>
      <c r="O365" s="184">
        <f t="shared" si="25"/>
        <v>0</v>
      </c>
      <c r="P365" s="184">
        <v>0</v>
      </c>
      <c r="Q365" s="184">
        <f t="shared" si="26"/>
        <v>0</v>
      </c>
      <c r="R365" s="186" t="s">
        <v>244</v>
      </c>
      <c r="S365" s="186" t="s">
        <v>163</v>
      </c>
      <c r="T365" s="187" t="s">
        <v>163</v>
      </c>
      <c r="U365" s="158">
        <v>0</v>
      </c>
      <c r="V365" s="158">
        <f t="shared" si="27"/>
        <v>0</v>
      </c>
      <c r="W365" s="158"/>
      <c r="X365" s="158" t="s">
        <v>245</v>
      </c>
      <c r="Y365" s="158" t="s">
        <v>165</v>
      </c>
      <c r="Z365" s="147"/>
      <c r="AA365" s="147"/>
      <c r="AB365" s="147"/>
      <c r="AC365" s="147"/>
      <c r="AD365" s="147"/>
      <c r="AE365" s="147"/>
      <c r="AF365" s="147"/>
      <c r="AG365" s="147" t="s">
        <v>246</v>
      </c>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row>
    <row r="366" spans="1:60" x14ac:dyDescent="0.2">
      <c r="A366" s="167" t="s">
        <v>158</v>
      </c>
      <c r="B366" s="168" t="s">
        <v>80</v>
      </c>
      <c r="C366" s="189" t="s">
        <v>81</v>
      </c>
      <c r="D366" s="169"/>
      <c r="E366" s="170"/>
      <c r="F366" s="171"/>
      <c r="G366" s="171">
        <f>SUMIF(AG367:AG377,"&lt;&gt;NOR",G367:G377)</f>
        <v>0</v>
      </c>
      <c r="H366" s="171"/>
      <c r="I366" s="171">
        <f>SUM(I367:I377)</f>
        <v>0</v>
      </c>
      <c r="J366" s="171"/>
      <c r="K366" s="171">
        <f>SUM(K367:K377)</f>
        <v>0</v>
      </c>
      <c r="L366" s="171"/>
      <c r="M366" s="171">
        <f>SUM(M367:M377)</f>
        <v>0</v>
      </c>
      <c r="N366" s="170"/>
      <c r="O366" s="170">
        <f>SUM(O367:O377)</f>
        <v>11.54</v>
      </c>
      <c r="P366" s="170"/>
      <c r="Q366" s="170">
        <f>SUM(Q367:Q377)</f>
        <v>0</v>
      </c>
      <c r="R366" s="171"/>
      <c r="S366" s="171"/>
      <c r="T366" s="172"/>
      <c r="U366" s="166"/>
      <c r="V366" s="166">
        <f>SUM(V367:V377)</f>
        <v>223.32</v>
      </c>
      <c r="W366" s="166"/>
      <c r="X366" s="166"/>
      <c r="Y366" s="166"/>
      <c r="AG366" t="s">
        <v>159</v>
      </c>
    </row>
    <row r="367" spans="1:60" ht="22.5" outlineLevel="1" x14ac:dyDescent="0.2">
      <c r="A367" s="174">
        <v>156</v>
      </c>
      <c r="B367" s="175" t="s">
        <v>672</v>
      </c>
      <c r="C367" s="190" t="s">
        <v>673</v>
      </c>
      <c r="D367" s="176" t="s">
        <v>162</v>
      </c>
      <c r="E367" s="177">
        <v>491.4</v>
      </c>
      <c r="F367" s="178"/>
      <c r="G367" s="179">
        <f>ROUND(E367*F367,2)</f>
        <v>0</v>
      </c>
      <c r="H367" s="178"/>
      <c r="I367" s="179">
        <f>ROUND(E367*H367,2)</f>
        <v>0</v>
      </c>
      <c r="J367" s="178"/>
      <c r="K367" s="179">
        <f>ROUND(E367*J367,2)</f>
        <v>0</v>
      </c>
      <c r="L367" s="179">
        <v>21</v>
      </c>
      <c r="M367" s="179">
        <f>G367*(1+L367/100)</f>
        <v>0</v>
      </c>
      <c r="N367" s="177">
        <v>1.8380000000000001E-2</v>
      </c>
      <c r="O367" s="177">
        <f>ROUND(E367*N367,2)</f>
        <v>9.0299999999999994</v>
      </c>
      <c r="P367" s="177">
        <v>0</v>
      </c>
      <c r="Q367" s="177">
        <f>ROUND(E367*P367,2)</f>
        <v>0</v>
      </c>
      <c r="R367" s="179"/>
      <c r="S367" s="179" t="s">
        <v>163</v>
      </c>
      <c r="T367" s="180" t="s">
        <v>163</v>
      </c>
      <c r="U367" s="158">
        <v>0.104</v>
      </c>
      <c r="V367" s="158">
        <f>ROUND(E367*U367,2)</f>
        <v>51.11</v>
      </c>
      <c r="W367" s="158"/>
      <c r="X367" s="158" t="s">
        <v>164</v>
      </c>
      <c r="Y367" s="158" t="s">
        <v>165</v>
      </c>
      <c r="Z367" s="147"/>
      <c r="AA367" s="147"/>
      <c r="AB367" s="147"/>
      <c r="AC367" s="147"/>
      <c r="AD367" s="147"/>
      <c r="AE367" s="147"/>
      <c r="AF367" s="147"/>
      <c r="AG367" s="147" t="s">
        <v>166</v>
      </c>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row>
    <row r="368" spans="1:60" outlineLevel="2" x14ac:dyDescent="0.2">
      <c r="A368" s="154"/>
      <c r="B368" s="155"/>
      <c r="C368" s="191" t="s">
        <v>674</v>
      </c>
      <c r="D368" s="160"/>
      <c r="E368" s="161">
        <v>491.4</v>
      </c>
      <c r="F368" s="158"/>
      <c r="G368" s="158"/>
      <c r="H368" s="158"/>
      <c r="I368" s="158"/>
      <c r="J368" s="158"/>
      <c r="K368" s="158"/>
      <c r="L368" s="158"/>
      <c r="M368" s="158"/>
      <c r="N368" s="157"/>
      <c r="O368" s="157"/>
      <c r="P368" s="157"/>
      <c r="Q368" s="157"/>
      <c r="R368" s="158"/>
      <c r="S368" s="158"/>
      <c r="T368" s="158"/>
      <c r="U368" s="158"/>
      <c r="V368" s="158"/>
      <c r="W368" s="158"/>
      <c r="X368" s="158"/>
      <c r="Y368" s="158"/>
      <c r="Z368" s="147"/>
      <c r="AA368" s="147"/>
      <c r="AB368" s="147"/>
      <c r="AC368" s="147"/>
      <c r="AD368" s="147"/>
      <c r="AE368" s="147"/>
      <c r="AF368" s="147"/>
      <c r="AG368" s="147" t="s">
        <v>168</v>
      </c>
      <c r="AH368" s="147">
        <v>0</v>
      </c>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row>
    <row r="369" spans="1:60" ht="22.5" outlineLevel="1" x14ac:dyDescent="0.2">
      <c r="A369" s="174">
        <v>157</v>
      </c>
      <c r="B369" s="175" t="s">
        <v>675</v>
      </c>
      <c r="C369" s="190" t="s">
        <v>676</v>
      </c>
      <c r="D369" s="176" t="s">
        <v>162</v>
      </c>
      <c r="E369" s="177">
        <v>982.8</v>
      </c>
      <c r="F369" s="178"/>
      <c r="G369" s="179">
        <f>ROUND(E369*F369,2)</f>
        <v>0</v>
      </c>
      <c r="H369" s="178"/>
      <c r="I369" s="179">
        <f>ROUND(E369*H369,2)</f>
        <v>0</v>
      </c>
      <c r="J369" s="178"/>
      <c r="K369" s="179">
        <f>ROUND(E369*J369,2)</f>
        <v>0</v>
      </c>
      <c r="L369" s="179">
        <v>21</v>
      </c>
      <c r="M369" s="179">
        <f>G369*(1+L369/100)</f>
        <v>0</v>
      </c>
      <c r="N369" s="177">
        <v>1.56E-3</v>
      </c>
      <c r="O369" s="177">
        <f>ROUND(E369*N369,2)</f>
        <v>1.53</v>
      </c>
      <c r="P369" s="177">
        <v>0</v>
      </c>
      <c r="Q369" s="177">
        <f>ROUND(E369*P369,2)</f>
        <v>0</v>
      </c>
      <c r="R369" s="179"/>
      <c r="S369" s="179" t="s">
        <v>163</v>
      </c>
      <c r="T369" s="180" t="s">
        <v>163</v>
      </c>
      <c r="U369" s="158">
        <v>6.0000000000000001E-3</v>
      </c>
      <c r="V369" s="158">
        <f>ROUND(E369*U369,2)</f>
        <v>5.9</v>
      </c>
      <c r="W369" s="158"/>
      <c r="X369" s="158" t="s">
        <v>164</v>
      </c>
      <c r="Y369" s="158" t="s">
        <v>165</v>
      </c>
      <c r="Z369" s="147"/>
      <c r="AA369" s="147"/>
      <c r="AB369" s="147"/>
      <c r="AC369" s="147"/>
      <c r="AD369" s="147"/>
      <c r="AE369" s="147"/>
      <c r="AF369" s="147"/>
      <c r="AG369" s="147" t="s">
        <v>166</v>
      </c>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row>
    <row r="370" spans="1:60" outlineLevel="2" x14ac:dyDescent="0.2">
      <c r="A370" s="154"/>
      <c r="B370" s="155"/>
      <c r="C370" s="191" t="s">
        <v>677</v>
      </c>
      <c r="D370" s="160"/>
      <c r="E370" s="161">
        <v>982.8</v>
      </c>
      <c r="F370" s="158"/>
      <c r="G370" s="158"/>
      <c r="H370" s="158"/>
      <c r="I370" s="158"/>
      <c r="J370" s="158"/>
      <c r="K370" s="158"/>
      <c r="L370" s="158"/>
      <c r="M370" s="158"/>
      <c r="N370" s="157"/>
      <c r="O370" s="157"/>
      <c r="P370" s="157"/>
      <c r="Q370" s="157"/>
      <c r="R370" s="158"/>
      <c r="S370" s="158"/>
      <c r="T370" s="158"/>
      <c r="U370" s="158"/>
      <c r="V370" s="158"/>
      <c r="W370" s="158"/>
      <c r="X370" s="158"/>
      <c r="Y370" s="158"/>
      <c r="Z370" s="147"/>
      <c r="AA370" s="147"/>
      <c r="AB370" s="147"/>
      <c r="AC370" s="147"/>
      <c r="AD370" s="147"/>
      <c r="AE370" s="147"/>
      <c r="AF370" s="147"/>
      <c r="AG370" s="147" t="s">
        <v>168</v>
      </c>
      <c r="AH370" s="147">
        <v>0</v>
      </c>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c r="BE370" s="147"/>
      <c r="BF370" s="147"/>
      <c r="BG370" s="147"/>
      <c r="BH370" s="147"/>
    </row>
    <row r="371" spans="1:60" ht="22.5" outlineLevel="1" x14ac:dyDescent="0.2">
      <c r="A371" s="181">
        <v>158</v>
      </c>
      <c r="B371" s="182" t="s">
        <v>678</v>
      </c>
      <c r="C371" s="192" t="s">
        <v>679</v>
      </c>
      <c r="D371" s="183" t="s">
        <v>162</v>
      </c>
      <c r="E371" s="184">
        <v>491.4</v>
      </c>
      <c r="F371" s="185"/>
      <c r="G371" s="186">
        <f>ROUND(E371*F371,2)</f>
        <v>0</v>
      </c>
      <c r="H371" s="185"/>
      <c r="I371" s="186">
        <f>ROUND(E371*H371,2)</f>
        <v>0</v>
      </c>
      <c r="J371" s="185"/>
      <c r="K371" s="186">
        <f>ROUND(E371*J371,2)</f>
        <v>0</v>
      </c>
      <c r="L371" s="186">
        <v>21</v>
      </c>
      <c r="M371" s="186">
        <f>G371*(1+L371/100)</f>
        <v>0</v>
      </c>
      <c r="N371" s="184">
        <v>0</v>
      </c>
      <c r="O371" s="184">
        <f>ROUND(E371*N371,2)</f>
        <v>0</v>
      </c>
      <c r="P371" s="184">
        <v>0</v>
      </c>
      <c r="Q371" s="184">
        <f>ROUND(E371*P371,2)</f>
        <v>0</v>
      </c>
      <c r="R371" s="186"/>
      <c r="S371" s="186" t="s">
        <v>163</v>
      </c>
      <c r="T371" s="187" t="s">
        <v>163</v>
      </c>
      <c r="U371" s="158">
        <v>6.6000000000000003E-2</v>
      </c>
      <c r="V371" s="158">
        <f>ROUND(E371*U371,2)</f>
        <v>32.43</v>
      </c>
      <c r="W371" s="158"/>
      <c r="X371" s="158" t="s">
        <v>164</v>
      </c>
      <c r="Y371" s="158" t="s">
        <v>165</v>
      </c>
      <c r="Z371" s="147"/>
      <c r="AA371" s="147"/>
      <c r="AB371" s="147"/>
      <c r="AC371" s="147"/>
      <c r="AD371" s="147"/>
      <c r="AE371" s="147"/>
      <c r="AF371" s="147"/>
      <c r="AG371" s="147" t="s">
        <v>166</v>
      </c>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47"/>
      <c r="BH371" s="147"/>
    </row>
    <row r="372" spans="1:60" outlineLevel="1" x14ac:dyDescent="0.2">
      <c r="A372" s="174">
        <v>159</v>
      </c>
      <c r="B372" s="175" t="s">
        <v>680</v>
      </c>
      <c r="C372" s="190" t="s">
        <v>681</v>
      </c>
      <c r="D372" s="176" t="s">
        <v>162</v>
      </c>
      <c r="E372" s="177">
        <v>524.52</v>
      </c>
      <c r="F372" s="178"/>
      <c r="G372" s="179">
        <f>ROUND(E372*F372,2)</f>
        <v>0</v>
      </c>
      <c r="H372" s="178"/>
      <c r="I372" s="179">
        <f>ROUND(E372*H372,2)</f>
        <v>0</v>
      </c>
      <c r="J372" s="178"/>
      <c r="K372" s="179">
        <f>ROUND(E372*J372,2)</f>
        <v>0</v>
      </c>
      <c r="L372" s="179">
        <v>21</v>
      </c>
      <c r="M372" s="179">
        <f>G372*(1+L372/100)</f>
        <v>0</v>
      </c>
      <c r="N372" s="177">
        <v>1.58E-3</v>
      </c>
      <c r="O372" s="177">
        <f>ROUND(E372*N372,2)</f>
        <v>0.83</v>
      </c>
      <c r="P372" s="177">
        <v>0</v>
      </c>
      <c r="Q372" s="177">
        <f>ROUND(E372*P372,2)</f>
        <v>0</v>
      </c>
      <c r="R372" s="179"/>
      <c r="S372" s="179" t="s">
        <v>163</v>
      </c>
      <c r="T372" s="180" t="s">
        <v>163</v>
      </c>
      <c r="U372" s="158">
        <v>0.214</v>
      </c>
      <c r="V372" s="158">
        <f>ROUND(E372*U372,2)</f>
        <v>112.25</v>
      </c>
      <c r="W372" s="158"/>
      <c r="X372" s="158" t="s">
        <v>164</v>
      </c>
      <c r="Y372" s="158" t="s">
        <v>165</v>
      </c>
      <c r="Z372" s="147"/>
      <c r="AA372" s="147"/>
      <c r="AB372" s="147"/>
      <c r="AC372" s="147"/>
      <c r="AD372" s="147"/>
      <c r="AE372" s="147"/>
      <c r="AF372" s="147"/>
      <c r="AG372" s="147" t="s">
        <v>166</v>
      </c>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row>
    <row r="373" spans="1:60" outlineLevel="2" x14ac:dyDescent="0.2">
      <c r="A373" s="154"/>
      <c r="B373" s="155"/>
      <c r="C373" s="191" t="s">
        <v>682</v>
      </c>
      <c r="D373" s="160"/>
      <c r="E373" s="161">
        <v>256.82</v>
      </c>
      <c r="F373" s="158"/>
      <c r="G373" s="158"/>
      <c r="H373" s="158"/>
      <c r="I373" s="158"/>
      <c r="J373" s="158"/>
      <c r="K373" s="158"/>
      <c r="L373" s="158"/>
      <c r="M373" s="158"/>
      <c r="N373" s="157"/>
      <c r="O373" s="157"/>
      <c r="P373" s="157"/>
      <c r="Q373" s="157"/>
      <c r="R373" s="158"/>
      <c r="S373" s="158"/>
      <c r="T373" s="158"/>
      <c r="U373" s="158"/>
      <c r="V373" s="158"/>
      <c r="W373" s="158"/>
      <c r="X373" s="158"/>
      <c r="Y373" s="158"/>
      <c r="Z373" s="147"/>
      <c r="AA373" s="147"/>
      <c r="AB373" s="147"/>
      <c r="AC373" s="147"/>
      <c r="AD373" s="147"/>
      <c r="AE373" s="147"/>
      <c r="AF373" s="147"/>
      <c r="AG373" s="147" t="s">
        <v>168</v>
      </c>
      <c r="AH373" s="147">
        <v>0</v>
      </c>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row>
    <row r="374" spans="1:60" outlineLevel="3" x14ac:dyDescent="0.2">
      <c r="A374" s="154"/>
      <c r="B374" s="155"/>
      <c r="C374" s="191" t="s">
        <v>519</v>
      </c>
      <c r="D374" s="160"/>
      <c r="E374" s="161">
        <v>267.7</v>
      </c>
      <c r="F374" s="158"/>
      <c r="G374" s="158"/>
      <c r="H374" s="158"/>
      <c r="I374" s="158"/>
      <c r="J374" s="158"/>
      <c r="K374" s="158"/>
      <c r="L374" s="158"/>
      <c r="M374" s="158"/>
      <c r="N374" s="157"/>
      <c r="O374" s="157"/>
      <c r="P374" s="157"/>
      <c r="Q374" s="157"/>
      <c r="R374" s="158"/>
      <c r="S374" s="158"/>
      <c r="T374" s="158"/>
      <c r="U374" s="158"/>
      <c r="V374" s="158"/>
      <c r="W374" s="158"/>
      <c r="X374" s="158"/>
      <c r="Y374" s="158"/>
      <c r="Z374" s="147"/>
      <c r="AA374" s="147"/>
      <c r="AB374" s="147"/>
      <c r="AC374" s="147"/>
      <c r="AD374" s="147"/>
      <c r="AE374" s="147"/>
      <c r="AF374" s="147"/>
      <c r="AG374" s="147" t="s">
        <v>168</v>
      </c>
      <c r="AH374" s="147">
        <v>0</v>
      </c>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row>
    <row r="375" spans="1:60" outlineLevel="1" x14ac:dyDescent="0.2">
      <c r="A375" s="181">
        <v>160</v>
      </c>
      <c r="B375" s="182" t="s">
        <v>683</v>
      </c>
      <c r="C375" s="192" t="s">
        <v>684</v>
      </c>
      <c r="D375" s="183" t="s">
        <v>162</v>
      </c>
      <c r="E375" s="184">
        <v>491.4</v>
      </c>
      <c r="F375" s="185"/>
      <c r="G375" s="186">
        <f>ROUND(E375*F375,2)</f>
        <v>0</v>
      </c>
      <c r="H375" s="185"/>
      <c r="I375" s="186">
        <f>ROUND(E375*H375,2)</f>
        <v>0</v>
      </c>
      <c r="J375" s="185"/>
      <c r="K375" s="186">
        <f>ROUND(E375*J375,2)</f>
        <v>0</v>
      </c>
      <c r="L375" s="186">
        <v>21</v>
      </c>
      <c r="M375" s="186">
        <f>G375*(1+L375/100)</f>
        <v>0</v>
      </c>
      <c r="N375" s="184">
        <v>0</v>
      </c>
      <c r="O375" s="184">
        <f>ROUND(E375*N375,2)</f>
        <v>0</v>
      </c>
      <c r="P375" s="184">
        <v>0</v>
      </c>
      <c r="Q375" s="184">
        <f>ROUND(E375*P375,2)</f>
        <v>0</v>
      </c>
      <c r="R375" s="186"/>
      <c r="S375" s="186" t="s">
        <v>163</v>
      </c>
      <c r="T375" s="187" t="s">
        <v>163</v>
      </c>
      <c r="U375" s="158">
        <v>2.5999999999999999E-2</v>
      </c>
      <c r="V375" s="158">
        <f>ROUND(E375*U375,2)</f>
        <v>12.78</v>
      </c>
      <c r="W375" s="158"/>
      <c r="X375" s="158" t="s">
        <v>164</v>
      </c>
      <c r="Y375" s="158" t="s">
        <v>165</v>
      </c>
      <c r="Z375" s="147"/>
      <c r="AA375" s="147"/>
      <c r="AB375" s="147"/>
      <c r="AC375" s="147"/>
      <c r="AD375" s="147"/>
      <c r="AE375" s="147"/>
      <c r="AF375" s="147"/>
      <c r="AG375" s="147" t="s">
        <v>166</v>
      </c>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row>
    <row r="376" spans="1:60" outlineLevel="1" x14ac:dyDescent="0.2">
      <c r="A376" s="181">
        <v>161</v>
      </c>
      <c r="B376" s="182" t="s">
        <v>685</v>
      </c>
      <c r="C376" s="192" t="s">
        <v>686</v>
      </c>
      <c r="D376" s="183" t="s">
        <v>162</v>
      </c>
      <c r="E376" s="184">
        <v>982.8</v>
      </c>
      <c r="F376" s="185"/>
      <c r="G376" s="186">
        <f>ROUND(E376*F376,2)</f>
        <v>0</v>
      </c>
      <c r="H376" s="185"/>
      <c r="I376" s="186">
        <f>ROUND(E376*H376,2)</f>
        <v>0</v>
      </c>
      <c r="J376" s="185"/>
      <c r="K376" s="186">
        <f>ROUND(E376*J376,2)</f>
        <v>0</v>
      </c>
      <c r="L376" s="186">
        <v>21</v>
      </c>
      <c r="M376" s="186">
        <f>G376*(1+L376/100)</f>
        <v>0</v>
      </c>
      <c r="N376" s="184">
        <v>1.4999999999999999E-4</v>
      </c>
      <c r="O376" s="184">
        <f>ROUND(E376*N376,2)</f>
        <v>0.15</v>
      </c>
      <c r="P376" s="184">
        <v>0</v>
      </c>
      <c r="Q376" s="184">
        <f>ROUND(E376*P376,2)</f>
        <v>0</v>
      </c>
      <c r="R376" s="186"/>
      <c r="S376" s="186" t="s">
        <v>163</v>
      </c>
      <c r="T376" s="187" t="s">
        <v>163</v>
      </c>
      <c r="U376" s="158">
        <v>0</v>
      </c>
      <c r="V376" s="158">
        <f>ROUND(E376*U376,2)</f>
        <v>0</v>
      </c>
      <c r="W376" s="158"/>
      <c r="X376" s="158" t="s">
        <v>164</v>
      </c>
      <c r="Y376" s="158" t="s">
        <v>165</v>
      </c>
      <c r="Z376" s="147"/>
      <c r="AA376" s="147"/>
      <c r="AB376" s="147"/>
      <c r="AC376" s="147"/>
      <c r="AD376" s="147"/>
      <c r="AE376" s="147"/>
      <c r="AF376" s="147"/>
      <c r="AG376" s="147" t="s">
        <v>166</v>
      </c>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row>
    <row r="377" spans="1:60" outlineLevel="1" x14ac:dyDescent="0.2">
      <c r="A377" s="181">
        <v>162</v>
      </c>
      <c r="B377" s="182" t="s">
        <v>687</v>
      </c>
      <c r="C377" s="192" t="s">
        <v>688</v>
      </c>
      <c r="D377" s="183" t="s">
        <v>162</v>
      </c>
      <c r="E377" s="184">
        <v>491.4</v>
      </c>
      <c r="F377" s="185"/>
      <c r="G377" s="186">
        <f>ROUND(E377*F377,2)</f>
        <v>0</v>
      </c>
      <c r="H377" s="185"/>
      <c r="I377" s="186">
        <f>ROUND(E377*H377,2)</f>
        <v>0</v>
      </c>
      <c r="J377" s="185"/>
      <c r="K377" s="186">
        <f>ROUND(E377*J377,2)</f>
        <v>0</v>
      </c>
      <c r="L377" s="186">
        <v>21</v>
      </c>
      <c r="M377" s="186">
        <f>G377*(1+L377/100)</f>
        <v>0</v>
      </c>
      <c r="N377" s="184">
        <v>0</v>
      </c>
      <c r="O377" s="184">
        <f>ROUND(E377*N377,2)</f>
        <v>0</v>
      </c>
      <c r="P377" s="184">
        <v>0</v>
      </c>
      <c r="Q377" s="184">
        <f>ROUND(E377*P377,2)</f>
        <v>0</v>
      </c>
      <c r="R377" s="186"/>
      <c r="S377" s="186" t="s">
        <v>163</v>
      </c>
      <c r="T377" s="187" t="s">
        <v>163</v>
      </c>
      <c r="U377" s="158">
        <v>1.7999999999999999E-2</v>
      </c>
      <c r="V377" s="158">
        <f>ROUND(E377*U377,2)</f>
        <v>8.85</v>
      </c>
      <c r="W377" s="158"/>
      <c r="X377" s="158" t="s">
        <v>164</v>
      </c>
      <c r="Y377" s="158" t="s">
        <v>165</v>
      </c>
      <c r="Z377" s="147"/>
      <c r="AA377" s="147"/>
      <c r="AB377" s="147"/>
      <c r="AC377" s="147"/>
      <c r="AD377" s="147"/>
      <c r="AE377" s="147"/>
      <c r="AF377" s="147"/>
      <c r="AG377" s="147" t="s">
        <v>166</v>
      </c>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47"/>
      <c r="BH377" s="147"/>
    </row>
    <row r="378" spans="1:60" ht="25.5" x14ac:dyDescent="0.2">
      <c r="A378" s="167" t="s">
        <v>158</v>
      </c>
      <c r="B378" s="168" t="s">
        <v>82</v>
      </c>
      <c r="C378" s="189" t="s">
        <v>83</v>
      </c>
      <c r="D378" s="169"/>
      <c r="E378" s="170"/>
      <c r="F378" s="171"/>
      <c r="G378" s="171">
        <f>SUMIF(AG379:AG380,"&lt;&gt;NOR",G379:G380)</f>
        <v>0</v>
      </c>
      <c r="H378" s="171"/>
      <c r="I378" s="171">
        <f>SUM(I379:I380)</f>
        <v>0</v>
      </c>
      <c r="J378" s="171"/>
      <c r="K378" s="171">
        <f>SUM(K379:K380)</f>
        <v>0</v>
      </c>
      <c r="L378" s="171"/>
      <c r="M378" s="171">
        <f>SUM(M379:M380)</f>
        <v>0</v>
      </c>
      <c r="N378" s="170"/>
      <c r="O378" s="170">
        <f>SUM(O379:O380)</f>
        <v>0</v>
      </c>
      <c r="P378" s="170"/>
      <c r="Q378" s="170">
        <f>SUM(Q379:Q380)</f>
        <v>0</v>
      </c>
      <c r="R378" s="171"/>
      <c r="S378" s="171"/>
      <c r="T378" s="172"/>
      <c r="U378" s="166"/>
      <c r="V378" s="166">
        <f>SUM(V379:V380)</f>
        <v>83.01</v>
      </c>
      <c r="W378" s="166"/>
      <c r="X378" s="166"/>
      <c r="Y378" s="166"/>
      <c r="AG378" t="s">
        <v>159</v>
      </c>
    </row>
    <row r="379" spans="1:60" outlineLevel="1" x14ac:dyDescent="0.2">
      <c r="A379" s="174">
        <v>163</v>
      </c>
      <c r="B379" s="175" t="s">
        <v>689</v>
      </c>
      <c r="C379" s="190" t="s">
        <v>690</v>
      </c>
      <c r="D379" s="176" t="s">
        <v>162</v>
      </c>
      <c r="E379" s="177">
        <v>597.19600000000003</v>
      </c>
      <c r="F379" s="178"/>
      <c r="G379" s="179">
        <f>ROUND(E379*F379,2)</f>
        <v>0</v>
      </c>
      <c r="H379" s="178"/>
      <c r="I379" s="179">
        <f>ROUND(E379*H379,2)</f>
        <v>0</v>
      </c>
      <c r="J379" s="178"/>
      <c r="K379" s="179">
        <f>ROUND(E379*J379,2)</f>
        <v>0</v>
      </c>
      <c r="L379" s="179">
        <v>21</v>
      </c>
      <c r="M379" s="179">
        <f>G379*(1+L379/100)</f>
        <v>0</v>
      </c>
      <c r="N379" s="177">
        <v>0</v>
      </c>
      <c r="O379" s="177">
        <f>ROUND(E379*N379,2)</f>
        <v>0</v>
      </c>
      <c r="P379" s="177">
        <v>0</v>
      </c>
      <c r="Q379" s="177">
        <f>ROUND(E379*P379,2)</f>
        <v>0</v>
      </c>
      <c r="R379" s="179"/>
      <c r="S379" s="179" t="s">
        <v>163</v>
      </c>
      <c r="T379" s="180" t="s">
        <v>225</v>
      </c>
      <c r="U379" s="158">
        <v>0.13900000000000001</v>
      </c>
      <c r="V379" s="158">
        <f>ROUND(E379*U379,2)</f>
        <v>83.01</v>
      </c>
      <c r="W379" s="158"/>
      <c r="X379" s="158" t="s">
        <v>164</v>
      </c>
      <c r="Y379" s="158" t="s">
        <v>165</v>
      </c>
      <c r="Z379" s="147"/>
      <c r="AA379" s="147"/>
      <c r="AB379" s="147"/>
      <c r="AC379" s="147"/>
      <c r="AD379" s="147"/>
      <c r="AE379" s="147"/>
      <c r="AF379" s="147"/>
      <c r="AG379" s="147" t="s">
        <v>166</v>
      </c>
      <c r="AH379" s="147"/>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c r="BE379" s="147"/>
      <c r="BF379" s="147"/>
      <c r="BG379" s="147"/>
      <c r="BH379" s="147"/>
    </row>
    <row r="380" spans="1:60" outlineLevel="2" x14ac:dyDescent="0.2">
      <c r="A380" s="154"/>
      <c r="B380" s="155"/>
      <c r="C380" s="191" t="s">
        <v>691</v>
      </c>
      <c r="D380" s="160"/>
      <c r="E380" s="161">
        <v>597.19600000000003</v>
      </c>
      <c r="F380" s="158"/>
      <c r="G380" s="158"/>
      <c r="H380" s="158"/>
      <c r="I380" s="158"/>
      <c r="J380" s="158"/>
      <c r="K380" s="158"/>
      <c r="L380" s="158"/>
      <c r="M380" s="158"/>
      <c r="N380" s="157"/>
      <c r="O380" s="157"/>
      <c r="P380" s="157"/>
      <c r="Q380" s="157"/>
      <c r="R380" s="158"/>
      <c r="S380" s="158"/>
      <c r="T380" s="158"/>
      <c r="U380" s="158"/>
      <c r="V380" s="158"/>
      <c r="W380" s="158"/>
      <c r="X380" s="158"/>
      <c r="Y380" s="158"/>
      <c r="Z380" s="147"/>
      <c r="AA380" s="147"/>
      <c r="AB380" s="147"/>
      <c r="AC380" s="147"/>
      <c r="AD380" s="147"/>
      <c r="AE380" s="147"/>
      <c r="AF380" s="147"/>
      <c r="AG380" s="147" t="s">
        <v>168</v>
      </c>
      <c r="AH380" s="147">
        <v>0</v>
      </c>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47"/>
      <c r="BH380" s="147"/>
    </row>
    <row r="381" spans="1:60" x14ac:dyDescent="0.2">
      <c r="A381" s="167" t="s">
        <v>158</v>
      </c>
      <c r="B381" s="168" t="s">
        <v>84</v>
      </c>
      <c r="C381" s="189" t="s">
        <v>85</v>
      </c>
      <c r="D381" s="169"/>
      <c r="E381" s="170"/>
      <c r="F381" s="171"/>
      <c r="G381" s="171">
        <f>SUMIF(AG382:AG399,"&lt;&gt;NOR",G382:G399)</f>
        <v>0</v>
      </c>
      <c r="H381" s="171"/>
      <c r="I381" s="171">
        <f>SUM(I382:I399)</f>
        <v>0</v>
      </c>
      <c r="J381" s="171"/>
      <c r="K381" s="171">
        <f>SUM(K382:K399)</f>
        <v>0</v>
      </c>
      <c r="L381" s="171"/>
      <c r="M381" s="171">
        <f>SUM(M382:M399)</f>
        <v>0</v>
      </c>
      <c r="N381" s="170"/>
      <c r="O381" s="170">
        <f>SUM(O382:O399)</f>
        <v>0.03</v>
      </c>
      <c r="P381" s="170"/>
      <c r="Q381" s="170">
        <f>SUM(Q382:Q399)</f>
        <v>7.8</v>
      </c>
      <c r="R381" s="171"/>
      <c r="S381" s="171"/>
      <c r="T381" s="172"/>
      <c r="U381" s="166"/>
      <c r="V381" s="166">
        <f>SUM(V382:V399)</f>
        <v>217.65</v>
      </c>
      <c r="W381" s="166"/>
      <c r="X381" s="166"/>
      <c r="Y381" s="166"/>
      <c r="AG381" t="s">
        <v>159</v>
      </c>
    </row>
    <row r="382" spans="1:60" outlineLevel="1" x14ac:dyDescent="0.2">
      <c r="A382" s="174">
        <v>164</v>
      </c>
      <c r="B382" s="175" t="s">
        <v>692</v>
      </c>
      <c r="C382" s="190" t="s">
        <v>693</v>
      </c>
      <c r="D382" s="176" t="s">
        <v>162</v>
      </c>
      <c r="E382" s="177">
        <v>12.6</v>
      </c>
      <c r="F382" s="178"/>
      <c r="G382" s="179">
        <f>ROUND(E382*F382,2)</f>
        <v>0</v>
      </c>
      <c r="H382" s="178"/>
      <c r="I382" s="179">
        <f>ROUND(E382*H382,2)</f>
        <v>0</v>
      </c>
      <c r="J382" s="178"/>
      <c r="K382" s="179">
        <f>ROUND(E382*J382,2)</f>
        <v>0</v>
      </c>
      <c r="L382" s="179">
        <v>21</v>
      </c>
      <c r="M382" s="179">
        <f>G382*(1+L382/100)</f>
        <v>0</v>
      </c>
      <c r="N382" s="177">
        <v>0</v>
      </c>
      <c r="O382" s="177">
        <f>ROUND(E382*N382,2)</f>
        <v>0</v>
      </c>
      <c r="P382" s="177">
        <v>0.02</v>
      </c>
      <c r="Q382" s="177">
        <f>ROUND(E382*P382,2)</f>
        <v>0.25</v>
      </c>
      <c r="R382" s="179"/>
      <c r="S382" s="179" t="s">
        <v>163</v>
      </c>
      <c r="T382" s="180" t="s">
        <v>163</v>
      </c>
      <c r="U382" s="158">
        <v>0.14699999999999999</v>
      </c>
      <c r="V382" s="158">
        <f>ROUND(E382*U382,2)</f>
        <v>1.85</v>
      </c>
      <c r="W382" s="158"/>
      <c r="X382" s="158" t="s">
        <v>164</v>
      </c>
      <c r="Y382" s="158" t="s">
        <v>165</v>
      </c>
      <c r="Z382" s="147"/>
      <c r="AA382" s="147"/>
      <c r="AB382" s="147"/>
      <c r="AC382" s="147"/>
      <c r="AD382" s="147"/>
      <c r="AE382" s="147"/>
      <c r="AF382" s="147"/>
      <c r="AG382" s="147" t="s">
        <v>166</v>
      </c>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row>
    <row r="383" spans="1:60" outlineLevel="2" x14ac:dyDescent="0.2">
      <c r="A383" s="154"/>
      <c r="B383" s="155"/>
      <c r="C383" s="191" t="s">
        <v>618</v>
      </c>
      <c r="D383" s="160"/>
      <c r="E383" s="161">
        <v>12.6</v>
      </c>
      <c r="F383" s="158"/>
      <c r="G383" s="158"/>
      <c r="H383" s="158"/>
      <c r="I383" s="158"/>
      <c r="J383" s="158"/>
      <c r="K383" s="158"/>
      <c r="L383" s="158"/>
      <c r="M383" s="158"/>
      <c r="N383" s="157"/>
      <c r="O383" s="157"/>
      <c r="P383" s="157"/>
      <c r="Q383" s="157"/>
      <c r="R383" s="158"/>
      <c r="S383" s="158"/>
      <c r="T383" s="158"/>
      <c r="U383" s="158"/>
      <c r="V383" s="158"/>
      <c r="W383" s="158"/>
      <c r="X383" s="158"/>
      <c r="Y383" s="158"/>
      <c r="Z383" s="147"/>
      <c r="AA383" s="147"/>
      <c r="AB383" s="147"/>
      <c r="AC383" s="147"/>
      <c r="AD383" s="147"/>
      <c r="AE383" s="147"/>
      <c r="AF383" s="147"/>
      <c r="AG383" s="147" t="s">
        <v>168</v>
      </c>
      <c r="AH383" s="147">
        <v>0</v>
      </c>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row>
    <row r="384" spans="1:60" outlineLevel="1" x14ac:dyDescent="0.2">
      <c r="A384" s="174">
        <v>165</v>
      </c>
      <c r="B384" s="175" t="s">
        <v>694</v>
      </c>
      <c r="C384" s="190" t="s">
        <v>695</v>
      </c>
      <c r="D384" s="176" t="s">
        <v>162</v>
      </c>
      <c r="E384" s="177">
        <v>2</v>
      </c>
      <c r="F384" s="178"/>
      <c r="G384" s="179">
        <f>ROUND(E384*F384,2)</f>
        <v>0</v>
      </c>
      <c r="H384" s="178"/>
      <c r="I384" s="179">
        <f>ROUND(E384*H384,2)</f>
        <v>0</v>
      </c>
      <c r="J384" s="178"/>
      <c r="K384" s="179">
        <f>ROUND(E384*J384,2)</f>
        <v>0</v>
      </c>
      <c r="L384" s="179">
        <v>21</v>
      </c>
      <c r="M384" s="179">
        <f>G384*(1+L384/100)</f>
        <v>0</v>
      </c>
      <c r="N384" s="177">
        <v>1.17E-3</v>
      </c>
      <c r="O384" s="177">
        <f>ROUND(E384*N384,2)</f>
        <v>0</v>
      </c>
      <c r="P384" s="177">
        <v>7.5999999999999998E-2</v>
      </c>
      <c r="Q384" s="177">
        <f>ROUND(E384*P384,2)</f>
        <v>0.15</v>
      </c>
      <c r="R384" s="179"/>
      <c r="S384" s="179" t="s">
        <v>163</v>
      </c>
      <c r="T384" s="180" t="s">
        <v>163</v>
      </c>
      <c r="U384" s="158">
        <v>0.93899999999999995</v>
      </c>
      <c r="V384" s="158">
        <f>ROUND(E384*U384,2)</f>
        <v>1.88</v>
      </c>
      <c r="W384" s="158"/>
      <c r="X384" s="158" t="s">
        <v>164</v>
      </c>
      <c r="Y384" s="158" t="s">
        <v>165</v>
      </c>
      <c r="Z384" s="147"/>
      <c r="AA384" s="147"/>
      <c r="AB384" s="147"/>
      <c r="AC384" s="147"/>
      <c r="AD384" s="147"/>
      <c r="AE384" s="147"/>
      <c r="AF384" s="147"/>
      <c r="AG384" s="147" t="s">
        <v>166</v>
      </c>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c r="BE384" s="147"/>
      <c r="BF384" s="147"/>
      <c r="BG384" s="147"/>
      <c r="BH384" s="147"/>
    </row>
    <row r="385" spans="1:60" outlineLevel="2" x14ac:dyDescent="0.2">
      <c r="A385" s="154"/>
      <c r="B385" s="155"/>
      <c r="C385" s="191" t="s">
        <v>696</v>
      </c>
      <c r="D385" s="160"/>
      <c r="E385" s="161">
        <v>2</v>
      </c>
      <c r="F385" s="158"/>
      <c r="G385" s="158"/>
      <c r="H385" s="158"/>
      <c r="I385" s="158"/>
      <c r="J385" s="158"/>
      <c r="K385" s="158"/>
      <c r="L385" s="158"/>
      <c r="M385" s="158"/>
      <c r="N385" s="157"/>
      <c r="O385" s="157"/>
      <c r="P385" s="157"/>
      <c r="Q385" s="157"/>
      <c r="R385" s="158"/>
      <c r="S385" s="158"/>
      <c r="T385" s="158"/>
      <c r="U385" s="158"/>
      <c r="V385" s="158"/>
      <c r="W385" s="158"/>
      <c r="X385" s="158"/>
      <c r="Y385" s="158"/>
      <c r="Z385" s="147"/>
      <c r="AA385" s="147"/>
      <c r="AB385" s="147"/>
      <c r="AC385" s="147"/>
      <c r="AD385" s="147"/>
      <c r="AE385" s="147"/>
      <c r="AF385" s="147"/>
      <c r="AG385" s="147" t="s">
        <v>168</v>
      </c>
      <c r="AH385" s="147">
        <v>0</v>
      </c>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row>
    <row r="386" spans="1:60" outlineLevel="1" x14ac:dyDescent="0.2">
      <c r="A386" s="174">
        <v>166</v>
      </c>
      <c r="B386" s="175" t="s">
        <v>697</v>
      </c>
      <c r="C386" s="190" t="s">
        <v>698</v>
      </c>
      <c r="D386" s="176" t="s">
        <v>162</v>
      </c>
      <c r="E386" s="177">
        <v>15.8</v>
      </c>
      <c r="F386" s="178"/>
      <c r="G386" s="179">
        <f>ROUND(E386*F386,2)</f>
        <v>0</v>
      </c>
      <c r="H386" s="178"/>
      <c r="I386" s="179">
        <f>ROUND(E386*H386,2)</f>
        <v>0</v>
      </c>
      <c r="J386" s="178"/>
      <c r="K386" s="179">
        <f>ROUND(E386*J386,2)</f>
        <v>0</v>
      </c>
      <c r="L386" s="179">
        <v>21</v>
      </c>
      <c r="M386" s="179">
        <f>G386*(1+L386/100)</f>
        <v>0</v>
      </c>
      <c r="N386" s="177">
        <v>1E-3</v>
      </c>
      <c r="O386" s="177">
        <f>ROUND(E386*N386,2)</f>
        <v>0.02</v>
      </c>
      <c r="P386" s="177">
        <v>6.3E-2</v>
      </c>
      <c r="Q386" s="177">
        <f>ROUND(E386*P386,2)</f>
        <v>1</v>
      </c>
      <c r="R386" s="179"/>
      <c r="S386" s="179" t="s">
        <v>163</v>
      </c>
      <c r="T386" s="180" t="s">
        <v>163</v>
      </c>
      <c r="U386" s="158">
        <v>0.71799999999999997</v>
      </c>
      <c r="V386" s="158">
        <f>ROUND(E386*U386,2)</f>
        <v>11.34</v>
      </c>
      <c r="W386" s="158"/>
      <c r="X386" s="158" t="s">
        <v>164</v>
      </c>
      <c r="Y386" s="158" t="s">
        <v>165</v>
      </c>
      <c r="Z386" s="147"/>
      <c r="AA386" s="147"/>
      <c r="AB386" s="147"/>
      <c r="AC386" s="147"/>
      <c r="AD386" s="147"/>
      <c r="AE386" s="147"/>
      <c r="AF386" s="147"/>
      <c r="AG386" s="147" t="s">
        <v>166</v>
      </c>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row>
    <row r="387" spans="1:60" outlineLevel="2" x14ac:dyDescent="0.2">
      <c r="A387" s="154"/>
      <c r="B387" s="155"/>
      <c r="C387" s="191" t="s">
        <v>699</v>
      </c>
      <c r="D387" s="160"/>
      <c r="E387" s="161">
        <v>6</v>
      </c>
      <c r="F387" s="158"/>
      <c r="G387" s="158"/>
      <c r="H387" s="158"/>
      <c r="I387" s="158"/>
      <c r="J387" s="158"/>
      <c r="K387" s="158"/>
      <c r="L387" s="158"/>
      <c r="M387" s="158"/>
      <c r="N387" s="157"/>
      <c r="O387" s="157"/>
      <c r="P387" s="157"/>
      <c r="Q387" s="157"/>
      <c r="R387" s="158"/>
      <c r="S387" s="158"/>
      <c r="T387" s="158"/>
      <c r="U387" s="158"/>
      <c r="V387" s="158"/>
      <c r="W387" s="158"/>
      <c r="X387" s="158"/>
      <c r="Y387" s="158"/>
      <c r="Z387" s="147"/>
      <c r="AA387" s="147"/>
      <c r="AB387" s="147"/>
      <c r="AC387" s="147"/>
      <c r="AD387" s="147"/>
      <c r="AE387" s="147"/>
      <c r="AF387" s="147"/>
      <c r="AG387" s="147" t="s">
        <v>168</v>
      </c>
      <c r="AH387" s="147">
        <v>0</v>
      </c>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7"/>
    </row>
    <row r="388" spans="1:60" outlineLevel="3" x14ac:dyDescent="0.2">
      <c r="A388" s="154"/>
      <c r="B388" s="155"/>
      <c r="C388" s="191" t="s">
        <v>700</v>
      </c>
      <c r="D388" s="160"/>
      <c r="E388" s="161">
        <v>6.2</v>
      </c>
      <c r="F388" s="158"/>
      <c r="G388" s="158"/>
      <c r="H388" s="158"/>
      <c r="I388" s="158"/>
      <c r="J388" s="158"/>
      <c r="K388" s="158"/>
      <c r="L388" s="158"/>
      <c r="M388" s="158"/>
      <c r="N388" s="157"/>
      <c r="O388" s="157"/>
      <c r="P388" s="157"/>
      <c r="Q388" s="157"/>
      <c r="R388" s="158"/>
      <c r="S388" s="158"/>
      <c r="T388" s="158"/>
      <c r="U388" s="158"/>
      <c r="V388" s="158"/>
      <c r="W388" s="158"/>
      <c r="X388" s="158"/>
      <c r="Y388" s="158"/>
      <c r="Z388" s="147"/>
      <c r="AA388" s="147"/>
      <c r="AB388" s="147"/>
      <c r="AC388" s="147"/>
      <c r="AD388" s="147"/>
      <c r="AE388" s="147"/>
      <c r="AF388" s="147"/>
      <c r="AG388" s="147" t="s">
        <v>168</v>
      </c>
      <c r="AH388" s="147">
        <v>0</v>
      </c>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row>
    <row r="389" spans="1:60" outlineLevel="3" x14ac:dyDescent="0.2">
      <c r="A389" s="154"/>
      <c r="B389" s="155"/>
      <c r="C389" s="191" t="s">
        <v>701</v>
      </c>
      <c r="D389" s="160"/>
      <c r="E389" s="161">
        <v>3.6</v>
      </c>
      <c r="F389" s="158"/>
      <c r="G389" s="158"/>
      <c r="H389" s="158"/>
      <c r="I389" s="158"/>
      <c r="J389" s="158"/>
      <c r="K389" s="158"/>
      <c r="L389" s="158"/>
      <c r="M389" s="158"/>
      <c r="N389" s="157"/>
      <c r="O389" s="157"/>
      <c r="P389" s="157"/>
      <c r="Q389" s="157"/>
      <c r="R389" s="158"/>
      <c r="S389" s="158"/>
      <c r="T389" s="158"/>
      <c r="U389" s="158"/>
      <c r="V389" s="158"/>
      <c r="W389" s="158"/>
      <c r="X389" s="158"/>
      <c r="Y389" s="158"/>
      <c r="Z389" s="147"/>
      <c r="AA389" s="147"/>
      <c r="AB389" s="147"/>
      <c r="AC389" s="147"/>
      <c r="AD389" s="147"/>
      <c r="AE389" s="147"/>
      <c r="AF389" s="147"/>
      <c r="AG389" s="147" t="s">
        <v>168</v>
      </c>
      <c r="AH389" s="147">
        <v>0</v>
      </c>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row>
    <row r="390" spans="1:60" outlineLevel="1" x14ac:dyDescent="0.2">
      <c r="A390" s="174">
        <v>167</v>
      </c>
      <c r="B390" s="175" t="s">
        <v>702</v>
      </c>
      <c r="C390" s="190" t="s">
        <v>703</v>
      </c>
      <c r="D390" s="176" t="s">
        <v>162</v>
      </c>
      <c r="E390" s="177">
        <v>1.28</v>
      </c>
      <c r="F390" s="178"/>
      <c r="G390" s="179">
        <f>ROUND(E390*F390,2)</f>
        <v>0</v>
      </c>
      <c r="H390" s="178"/>
      <c r="I390" s="179">
        <f>ROUND(E390*H390,2)</f>
        <v>0</v>
      </c>
      <c r="J390" s="178"/>
      <c r="K390" s="179">
        <f>ROUND(E390*J390,2)</f>
        <v>0</v>
      </c>
      <c r="L390" s="179">
        <v>21</v>
      </c>
      <c r="M390" s="179">
        <f>G390*(1+L390/100)</f>
        <v>0</v>
      </c>
      <c r="N390" s="177">
        <v>0</v>
      </c>
      <c r="O390" s="177">
        <f>ROUND(E390*N390,2)</f>
        <v>0</v>
      </c>
      <c r="P390" s="177">
        <v>6.0000000000000001E-3</v>
      </c>
      <c r="Q390" s="177">
        <f>ROUND(E390*P390,2)</f>
        <v>0.01</v>
      </c>
      <c r="R390" s="179"/>
      <c r="S390" s="179" t="s">
        <v>163</v>
      </c>
      <c r="T390" s="180" t="s">
        <v>163</v>
      </c>
      <c r="U390" s="158">
        <v>0.372</v>
      </c>
      <c r="V390" s="158">
        <f>ROUND(E390*U390,2)</f>
        <v>0.48</v>
      </c>
      <c r="W390" s="158"/>
      <c r="X390" s="158" t="s">
        <v>164</v>
      </c>
      <c r="Y390" s="158" t="s">
        <v>165</v>
      </c>
      <c r="Z390" s="147"/>
      <c r="AA390" s="147"/>
      <c r="AB390" s="147"/>
      <c r="AC390" s="147"/>
      <c r="AD390" s="147"/>
      <c r="AE390" s="147"/>
      <c r="AF390" s="147"/>
      <c r="AG390" s="147" t="s">
        <v>166</v>
      </c>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row>
    <row r="391" spans="1:60" outlineLevel="2" x14ac:dyDescent="0.2">
      <c r="A391" s="154"/>
      <c r="B391" s="155"/>
      <c r="C391" s="191" t="s">
        <v>704</v>
      </c>
      <c r="D391" s="160"/>
      <c r="E391" s="161">
        <v>1.28</v>
      </c>
      <c r="F391" s="158"/>
      <c r="G391" s="158"/>
      <c r="H391" s="158"/>
      <c r="I391" s="158"/>
      <c r="J391" s="158"/>
      <c r="K391" s="158"/>
      <c r="L391" s="158"/>
      <c r="M391" s="158"/>
      <c r="N391" s="157"/>
      <c r="O391" s="157"/>
      <c r="P391" s="157"/>
      <c r="Q391" s="157"/>
      <c r="R391" s="158"/>
      <c r="S391" s="158"/>
      <c r="T391" s="158"/>
      <c r="U391" s="158"/>
      <c r="V391" s="158"/>
      <c r="W391" s="158"/>
      <c r="X391" s="158"/>
      <c r="Y391" s="158"/>
      <c r="Z391" s="147"/>
      <c r="AA391" s="147"/>
      <c r="AB391" s="147"/>
      <c r="AC391" s="147"/>
      <c r="AD391" s="147"/>
      <c r="AE391" s="147"/>
      <c r="AF391" s="147"/>
      <c r="AG391" s="147" t="s">
        <v>168</v>
      </c>
      <c r="AH391" s="147">
        <v>0</v>
      </c>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row>
    <row r="392" spans="1:60" outlineLevel="1" x14ac:dyDescent="0.2">
      <c r="A392" s="174">
        <v>168</v>
      </c>
      <c r="B392" s="175" t="s">
        <v>705</v>
      </c>
      <c r="C392" s="190" t="s">
        <v>706</v>
      </c>
      <c r="D392" s="176" t="s">
        <v>180</v>
      </c>
      <c r="E392" s="177">
        <v>3.4769999999999999</v>
      </c>
      <c r="F392" s="178"/>
      <c r="G392" s="179">
        <f>ROUND(E392*F392,2)</f>
        <v>0</v>
      </c>
      <c r="H392" s="178"/>
      <c r="I392" s="179">
        <f>ROUND(E392*H392,2)</f>
        <v>0</v>
      </c>
      <c r="J392" s="178"/>
      <c r="K392" s="179">
        <f>ROUND(E392*J392,2)</f>
        <v>0</v>
      </c>
      <c r="L392" s="179">
        <v>21</v>
      </c>
      <c r="M392" s="179">
        <f>G392*(1+L392/100)</f>
        <v>0</v>
      </c>
      <c r="N392" s="177">
        <v>1.82E-3</v>
      </c>
      <c r="O392" s="177">
        <f>ROUND(E392*N392,2)</f>
        <v>0.01</v>
      </c>
      <c r="P392" s="177">
        <v>1.8</v>
      </c>
      <c r="Q392" s="177">
        <f>ROUND(E392*P392,2)</f>
        <v>6.26</v>
      </c>
      <c r="R392" s="179"/>
      <c r="S392" s="179" t="s">
        <v>163</v>
      </c>
      <c r="T392" s="180" t="s">
        <v>163</v>
      </c>
      <c r="U392" s="158">
        <v>3.1960000000000002</v>
      </c>
      <c r="V392" s="158">
        <f>ROUND(E392*U392,2)</f>
        <v>11.11</v>
      </c>
      <c r="W392" s="158"/>
      <c r="X392" s="158" t="s">
        <v>164</v>
      </c>
      <c r="Y392" s="158" t="s">
        <v>165</v>
      </c>
      <c r="Z392" s="147"/>
      <c r="AA392" s="147"/>
      <c r="AB392" s="147"/>
      <c r="AC392" s="147"/>
      <c r="AD392" s="147"/>
      <c r="AE392" s="147"/>
      <c r="AF392" s="147"/>
      <c r="AG392" s="147" t="s">
        <v>166</v>
      </c>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47"/>
      <c r="BH392" s="147"/>
    </row>
    <row r="393" spans="1:60" outlineLevel="2" x14ac:dyDescent="0.2">
      <c r="A393" s="154"/>
      <c r="B393" s="155"/>
      <c r="C393" s="191" t="s">
        <v>707</v>
      </c>
      <c r="D393" s="160"/>
      <c r="E393" s="161">
        <v>0.70950000000000002</v>
      </c>
      <c r="F393" s="158"/>
      <c r="G393" s="158"/>
      <c r="H393" s="158"/>
      <c r="I393" s="158"/>
      <c r="J393" s="158"/>
      <c r="K393" s="158"/>
      <c r="L393" s="158"/>
      <c r="M393" s="158"/>
      <c r="N393" s="157"/>
      <c r="O393" s="157"/>
      <c r="P393" s="157"/>
      <c r="Q393" s="157"/>
      <c r="R393" s="158"/>
      <c r="S393" s="158"/>
      <c r="T393" s="158"/>
      <c r="U393" s="158"/>
      <c r="V393" s="158"/>
      <c r="W393" s="158"/>
      <c r="X393" s="158"/>
      <c r="Y393" s="158"/>
      <c r="Z393" s="147"/>
      <c r="AA393" s="147"/>
      <c r="AB393" s="147"/>
      <c r="AC393" s="147"/>
      <c r="AD393" s="147"/>
      <c r="AE393" s="147"/>
      <c r="AF393" s="147"/>
      <c r="AG393" s="147" t="s">
        <v>168</v>
      </c>
      <c r="AH393" s="147">
        <v>0</v>
      </c>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c r="BE393" s="147"/>
      <c r="BF393" s="147"/>
      <c r="BG393" s="147"/>
      <c r="BH393" s="147"/>
    </row>
    <row r="394" spans="1:60" ht="22.5" outlineLevel="3" x14ac:dyDescent="0.2">
      <c r="A394" s="154"/>
      <c r="B394" s="155"/>
      <c r="C394" s="191" t="s">
        <v>708</v>
      </c>
      <c r="D394" s="160"/>
      <c r="E394" s="161">
        <v>2.7675000000000001</v>
      </c>
      <c r="F394" s="158"/>
      <c r="G394" s="158"/>
      <c r="H394" s="158"/>
      <c r="I394" s="158"/>
      <c r="J394" s="158"/>
      <c r="K394" s="158"/>
      <c r="L394" s="158"/>
      <c r="M394" s="158"/>
      <c r="N394" s="157"/>
      <c r="O394" s="157"/>
      <c r="P394" s="157"/>
      <c r="Q394" s="157"/>
      <c r="R394" s="158"/>
      <c r="S394" s="158"/>
      <c r="T394" s="158"/>
      <c r="U394" s="158"/>
      <c r="V394" s="158"/>
      <c r="W394" s="158"/>
      <c r="X394" s="158"/>
      <c r="Y394" s="158"/>
      <c r="Z394" s="147"/>
      <c r="AA394" s="147"/>
      <c r="AB394" s="147"/>
      <c r="AC394" s="147"/>
      <c r="AD394" s="147"/>
      <c r="AE394" s="147"/>
      <c r="AF394" s="147"/>
      <c r="AG394" s="147" t="s">
        <v>168</v>
      </c>
      <c r="AH394" s="147">
        <v>0</v>
      </c>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row>
    <row r="395" spans="1:60" outlineLevel="1" x14ac:dyDescent="0.2">
      <c r="A395" s="174">
        <v>169</v>
      </c>
      <c r="B395" s="175" t="s">
        <v>709</v>
      </c>
      <c r="C395" s="190" t="s">
        <v>710</v>
      </c>
      <c r="D395" s="176" t="s">
        <v>288</v>
      </c>
      <c r="E395" s="177">
        <v>3</v>
      </c>
      <c r="F395" s="178"/>
      <c r="G395" s="179">
        <f>ROUND(E395*F395,2)</f>
        <v>0</v>
      </c>
      <c r="H395" s="178"/>
      <c r="I395" s="179">
        <f>ROUND(E395*H395,2)</f>
        <v>0</v>
      </c>
      <c r="J395" s="178"/>
      <c r="K395" s="179">
        <f>ROUND(E395*J395,2)</f>
        <v>0</v>
      </c>
      <c r="L395" s="179">
        <v>21</v>
      </c>
      <c r="M395" s="179">
        <f>G395*(1+L395/100)</f>
        <v>0</v>
      </c>
      <c r="N395" s="177">
        <v>0</v>
      </c>
      <c r="O395" s="177">
        <f>ROUND(E395*N395,2)</f>
        <v>0</v>
      </c>
      <c r="P395" s="177">
        <v>4.2000000000000003E-2</v>
      </c>
      <c r="Q395" s="177">
        <f>ROUND(E395*P395,2)</f>
        <v>0.13</v>
      </c>
      <c r="R395" s="179"/>
      <c r="S395" s="179" t="s">
        <v>163</v>
      </c>
      <c r="T395" s="180" t="s">
        <v>163</v>
      </c>
      <c r="U395" s="158">
        <v>0.71499999999999997</v>
      </c>
      <c r="V395" s="158">
        <f>ROUND(E395*U395,2)</f>
        <v>2.15</v>
      </c>
      <c r="W395" s="158"/>
      <c r="X395" s="158" t="s">
        <v>164</v>
      </c>
      <c r="Y395" s="158" t="s">
        <v>165</v>
      </c>
      <c r="Z395" s="147"/>
      <c r="AA395" s="147"/>
      <c r="AB395" s="147"/>
      <c r="AC395" s="147"/>
      <c r="AD395" s="147"/>
      <c r="AE395" s="147"/>
      <c r="AF395" s="147"/>
      <c r="AG395" s="147" t="s">
        <v>166</v>
      </c>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row>
    <row r="396" spans="1:60" outlineLevel="2" x14ac:dyDescent="0.2">
      <c r="A396" s="154"/>
      <c r="B396" s="155"/>
      <c r="C396" s="191" t="s">
        <v>711</v>
      </c>
      <c r="D396" s="160"/>
      <c r="E396" s="161">
        <v>3</v>
      </c>
      <c r="F396" s="158"/>
      <c r="G396" s="158"/>
      <c r="H396" s="158"/>
      <c r="I396" s="158"/>
      <c r="J396" s="158"/>
      <c r="K396" s="158"/>
      <c r="L396" s="158"/>
      <c r="M396" s="158"/>
      <c r="N396" s="157"/>
      <c r="O396" s="157"/>
      <c r="P396" s="157"/>
      <c r="Q396" s="157"/>
      <c r="R396" s="158"/>
      <c r="S396" s="158"/>
      <c r="T396" s="158"/>
      <c r="U396" s="158"/>
      <c r="V396" s="158"/>
      <c r="W396" s="158"/>
      <c r="X396" s="158"/>
      <c r="Y396" s="158"/>
      <c r="Z396" s="147"/>
      <c r="AA396" s="147"/>
      <c r="AB396" s="147"/>
      <c r="AC396" s="147"/>
      <c r="AD396" s="147"/>
      <c r="AE396" s="147"/>
      <c r="AF396" s="147"/>
      <c r="AG396" s="147" t="s">
        <v>168</v>
      </c>
      <c r="AH396" s="147">
        <v>0</v>
      </c>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7"/>
    </row>
    <row r="397" spans="1:60" outlineLevel="1" x14ac:dyDescent="0.2">
      <c r="A397" s="181">
        <v>170</v>
      </c>
      <c r="B397" s="182" t="s">
        <v>712</v>
      </c>
      <c r="C397" s="192" t="s">
        <v>713</v>
      </c>
      <c r="D397" s="183" t="s">
        <v>224</v>
      </c>
      <c r="E397" s="184">
        <v>385.38301000000001</v>
      </c>
      <c r="F397" s="185"/>
      <c r="G397" s="186">
        <f>ROUND(E397*F397,2)</f>
        <v>0</v>
      </c>
      <c r="H397" s="185"/>
      <c r="I397" s="186">
        <f>ROUND(E397*H397,2)</f>
        <v>0</v>
      </c>
      <c r="J397" s="185"/>
      <c r="K397" s="186">
        <f>ROUND(E397*J397,2)</f>
        <v>0</v>
      </c>
      <c r="L397" s="186">
        <v>21</v>
      </c>
      <c r="M397" s="186">
        <f>G397*(1+L397/100)</f>
        <v>0</v>
      </c>
      <c r="N397" s="184">
        <v>0</v>
      </c>
      <c r="O397" s="184">
        <f>ROUND(E397*N397,2)</f>
        <v>0</v>
      </c>
      <c r="P397" s="184">
        <v>0</v>
      </c>
      <c r="Q397" s="184">
        <f>ROUND(E397*P397,2)</f>
        <v>0</v>
      </c>
      <c r="R397" s="186"/>
      <c r="S397" s="186" t="s">
        <v>163</v>
      </c>
      <c r="T397" s="187" t="s">
        <v>163</v>
      </c>
      <c r="U397" s="158">
        <v>0.49</v>
      </c>
      <c r="V397" s="158">
        <f>ROUND(E397*U397,2)</f>
        <v>188.84</v>
      </c>
      <c r="W397" s="158"/>
      <c r="X397" s="158" t="s">
        <v>714</v>
      </c>
      <c r="Y397" s="158" t="s">
        <v>165</v>
      </c>
      <c r="Z397" s="147"/>
      <c r="AA397" s="147"/>
      <c r="AB397" s="147"/>
      <c r="AC397" s="147"/>
      <c r="AD397" s="147"/>
      <c r="AE397" s="147"/>
      <c r="AF397" s="147"/>
      <c r="AG397" s="147" t="s">
        <v>715</v>
      </c>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row>
    <row r="398" spans="1:60" outlineLevel="1" x14ac:dyDescent="0.2">
      <c r="A398" s="181">
        <v>171</v>
      </c>
      <c r="B398" s="182" t="s">
        <v>716</v>
      </c>
      <c r="C398" s="192" t="s">
        <v>717</v>
      </c>
      <c r="D398" s="183" t="s">
        <v>224</v>
      </c>
      <c r="E398" s="184">
        <v>9249.1921199999997</v>
      </c>
      <c r="F398" s="185"/>
      <c r="G398" s="186">
        <f>ROUND(E398*F398,2)</f>
        <v>0</v>
      </c>
      <c r="H398" s="185"/>
      <c r="I398" s="186">
        <f>ROUND(E398*H398,2)</f>
        <v>0</v>
      </c>
      <c r="J398" s="185"/>
      <c r="K398" s="186">
        <f>ROUND(E398*J398,2)</f>
        <v>0</v>
      </c>
      <c r="L398" s="186">
        <v>21</v>
      </c>
      <c r="M398" s="186">
        <f>G398*(1+L398/100)</f>
        <v>0</v>
      </c>
      <c r="N398" s="184">
        <v>0</v>
      </c>
      <c r="O398" s="184">
        <f>ROUND(E398*N398,2)</f>
        <v>0</v>
      </c>
      <c r="P398" s="184">
        <v>0</v>
      </c>
      <c r="Q398" s="184">
        <f>ROUND(E398*P398,2)</f>
        <v>0</v>
      </c>
      <c r="R398" s="186"/>
      <c r="S398" s="186" t="s">
        <v>163</v>
      </c>
      <c r="T398" s="187" t="s">
        <v>163</v>
      </c>
      <c r="U398" s="158">
        <v>0</v>
      </c>
      <c r="V398" s="158">
        <f>ROUND(E398*U398,2)</f>
        <v>0</v>
      </c>
      <c r="W398" s="158"/>
      <c r="X398" s="158" t="s">
        <v>714</v>
      </c>
      <c r="Y398" s="158" t="s">
        <v>165</v>
      </c>
      <c r="Z398" s="147"/>
      <c r="AA398" s="147"/>
      <c r="AB398" s="147"/>
      <c r="AC398" s="147"/>
      <c r="AD398" s="147"/>
      <c r="AE398" s="147"/>
      <c r="AF398" s="147"/>
      <c r="AG398" s="147" t="s">
        <v>715</v>
      </c>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row>
    <row r="399" spans="1:60" outlineLevel="1" x14ac:dyDescent="0.2">
      <c r="A399" s="181">
        <v>172</v>
      </c>
      <c r="B399" s="182" t="s">
        <v>718</v>
      </c>
      <c r="C399" s="192" t="s">
        <v>719</v>
      </c>
      <c r="D399" s="183" t="s">
        <v>224</v>
      </c>
      <c r="E399" s="184">
        <v>385.38301000000001</v>
      </c>
      <c r="F399" s="185"/>
      <c r="G399" s="186">
        <f>ROUND(E399*F399,2)</f>
        <v>0</v>
      </c>
      <c r="H399" s="185"/>
      <c r="I399" s="186">
        <f>ROUND(E399*H399,2)</f>
        <v>0</v>
      </c>
      <c r="J399" s="185"/>
      <c r="K399" s="186">
        <f>ROUND(E399*J399,2)</f>
        <v>0</v>
      </c>
      <c r="L399" s="186">
        <v>21</v>
      </c>
      <c r="M399" s="186">
        <f>G399*(1+L399/100)</f>
        <v>0</v>
      </c>
      <c r="N399" s="184">
        <v>0</v>
      </c>
      <c r="O399" s="184">
        <f>ROUND(E399*N399,2)</f>
        <v>0</v>
      </c>
      <c r="P399" s="184">
        <v>0</v>
      </c>
      <c r="Q399" s="184">
        <f>ROUND(E399*P399,2)</f>
        <v>0</v>
      </c>
      <c r="R399" s="186"/>
      <c r="S399" s="186" t="s">
        <v>163</v>
      </c>
      <c r="T399" s="187" t="s">
        <v>225</v>
      </c>
      <c r="U399" s="158">
        <v>0</v>
      </c>
      <c r="V399" s="158">
        <f>ROUND(E399*U399,2)</f>
        <v>0</v>
      </c>
      <c r="W399" s="158"/>
      <c r="X399" s="158" t="s">
        <v>714</v>
      </c>
      <c r="Y399" s="158" t="s">
        <v>165</v>
      </c>
      <c r="Z399" s="147"/>
      <c r="AA399" s="147"/>
      <c r="AB399" s="147"/>
      <c r="AC399" s="147"/>
      <c r="AD399" s="147"/>
      <c r="AE399" s="147"/>
      <c r="AF399" s="147"/>
      <c r="AG399" s="147" t="s">
        <v>715</v>
      </c>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row>
    <row r="400" spans="1:60" x14ac:dyDescent="0.2">
      <c r="A400" s="167" t="s">
        <v>158</v>
      </c>
      <c r="B400" s="168" t="s">
        <v>86</v>
      </c>
      <c r="C400" s="189" t="s">
        <v>87</v>
      </c>
      <c r="D400" s="169"/>
      <c r="E400" s="170"/>
      <c r="F400" s="171"/>
      <c r="G400" s="171">
        <f>SUMIF(AG401:AG401,"&lt;&gt;NOR",G401:G401)</f>
        <v>0</v>
      </c>
      <c r="H400" s="171"/>
      <c r="I400" s="171">
        <f>SUM(I401:I401)</f>
        <v>0</v>
      </c>
      <c r="J400" s="171"/>
      <c r="K400" s="171">
        <f>SUM(K401:K401)</f>
        <v>0</v>
      </c>
      <c r="L400" s="171"/>
      <c r="M400" s="171">
        <f>SUM(M401:M401)</f>
        <v>0</v>
      </c>
      <c r="N400" s="170"/>
      <c r="O400" s="170">
        <f>SUM(O401:O401)</f>
        <v>0</v>
      </c>
      <c r="P400" s="170"/>
      <c r="Q400" s="170">
        <f>SUM(Q401:Q401)</f>
        <v>0</v>
      </c>
      <c r="R400" s="171"/>
      <c r="S400" s="171"/>
      <c r="T400" s="172"/>
      <c r="U400" s="166"/>
      <c r="V400" s="166">
        <f>SUM(V401:V401)</f>
        <v>2037.5</v>
      </c>
      <c r="W400" s="166"/>
      <c r="X400" s="166"/>
      <c r="Y400" s="166"/>
      <c r="AG400" t="s">
        <v>159</v>
      </c>
    </row>
    <row r="401" spans="1:60" outlineLevel="1" x14ac:dyDescent="0.2">
      <c r="A401" s="181">
        <v>173</v>
      </c>
      <c r="B401" s="182" t="s">
        <v>720</v>
      </c>
      <c r="C401" s="192" t="s">
        <v>721</v>
      </c>
      <c r="D401" s="183" t="s">
        <v>224</v>
      </c>
      <c r="E401" s="184">
        <v>2391.4311400000001</v>
      </c>
      <c r="F401" s="185"/>
      <c r="G401" s="186">
        <f>ROUND(E401*F401,2)</f>
        <v>0</v>
      </c>
      <c r="H401" s="185"/>
      <c r="I401" s="186">
        <f>ROUND(E401*H401,2)</f>
        <v>0</v>
      </c>
      <c r="J401" s="185"/>
      <c r="K401" s="186">
        <f>ROUND(E401*J401,2)</f>
        <v>0</v>
      </c>
      <c r="L401" s="186">
        <v>21</v>
      </c>
      <c r="M401" s="186">
        <f>G401*(1+L401/100)</f>
        <v>0</v>
      </c>
      <c r="N401" s="184">
        <v>0</v>
      </c>
      <c r="O401" s="184">
        <f>ROUND(E401*N401,2)</f>
        <v>0</v>
      </c>
      <c r="P401" s="184">
        <v>0</v>
      </c>
      <c r="Q401" s="184">
        <f>ROUND(E401*P401,2)</f>
        <v>0</v>
      </c>
      <c r="R401" s="186"/>
      <c r="S401" s="186" t="s">
        <v>163</v>
      </c>
      <c r="T401" s="187" t="s">
        <v>163</v>
      </c>
      <c r="U401" s="158">
        <v>0.85199999999999998</v>
      </c>
      <c r="V401" s="158">
        <f>ROUND(E401*U401,2)</f>
        <v>2037.5</v>
      </c>
      <c r="W401" s="158"/>
      <c r="X401" s="158" t="s">
        <v>722</v>
      </c>
      <c r="Y401" s="158" t="s">
        <v>165</v>
      </c>
      <c r="Z401" s="147"/>
      <c r="AA401" s="147"/>
      <c r="AB401" s="147"/>
      <c r="AC401" s="147"/>
      <c r="AD401" s="147"/>
      <c r="AE401" s="147"/>
      <c r="AF401" s="147"/>
      <c r="AG401" s="147" t="s">
        <v>723</v>
      </c>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row>
    <row r="402" spans="1:60" x14ac:dyDescent="0.2">
      <c r="A402" s="167" t="s">
        <v>158</v>
      </c>
      <c r="B402" s="168" t="s">
        <v>88</v>
      </c>
      <c r="C402" s="189" t="s">
        <v>89</v>
      </c>
      <c r="D402" s="169"/>
      <c r="E402" s="170"/>
      <c r="F402" s="171"/>
      <c r="G402" s="171">
        <f>SUMIF(AG403:AG423,"&lt;&gt;NOR",G403:G423)</f>
        <v>0</v>
      </c>
      <c r="H402" s="171"/>
      <c r="I402" s="171">
        <f>SUM(I403:I423)</f>
        <v>0</v>
      </c>
      <c r="J402" s="171"/>
      <c r="K402" s="171">
        <f>SUM(K403:K423)</f>
        <v>0</v>
      </c>
      <c r="L402" s="171"/>
      <c r="M402" s="171">
        <f>SUM(M403:M423)</f>
        <v>0</v>
      </c>
      <c r="N402" s="170"/>
      <c r="O402" s="170">
        <f>SUM(O403:O423)</f>
        <v>3.78</v>
      </c>
      <c r="P402" s="170"/>
      <c r="Q402" s="170">
        <f>SUM(Q403:Q423)</f>
        <v>0</v>
      </c>
      <c r="R402" s="171"/>
      <c r="S402" s="171"/>
      <c r="T402" s="172"/>
      <c r="U402" s="166"/>
      <c r="V402" s="166">
        <f>SUM(V403:V423)</f>
        <v>187.88000000000002</v>
      </c>
      <c r="W402" s="166"/>
      <c r="X402" s="166"/>
      <c r="Y402" s="166"/>
      <c r="AG402" t="s">
        <v>159</v>
      </c>
    </row>
    <row r="403" spans="1:60" ht="33.75" outlineLevel="1" x14ac:dyDescent="0.2">
      <c r="A403" s="174">
        <v>174</v>
      </c>
      <c r="B403" s="175" t="s">
        <v>724</v>
      </c>
      <c r="C403" s="190" t="s">
        <v>725</v>
      </c>
      <c r="D403" s="176" t="s">
        <v>162</v>
      </c>
      <c r="E403" s="177">
        <v>288.12</v>
      </c>
      <c r="F403" s="178"/>
      <c r="G403" s="179">
        <f>ROUND(E403*F403,2)</f>
        <v>0</v>
      </c>
      <c r="H403" s="178"/>
      <c r="I403" s="179">
        <f>ROUND(E403*H403,2)</f>
        <v>0</v>
      </c>
      <c r="J403" s="178"/>
      <c r="K403" s="179">
        <f>ROUND(E403*J403,2)</f>
        <v>0</v>
      </c>
      <c r="L403" s="179">
        <v>21</v>
      </c>
      <c r="M403" s="179">
        <f>G403*(1+L403/100)</f>
        <v>0</v>
      </c>
      <c r="N403" s="177">
        <v>3.3E-4</v>
      </c>
      <c r="O403" s="177">
        <f>ROUND(E403*N403,2)</f>
        <v>0.1</v>
      </c>
      <c r="P403" s="177">
        <v>0</v>
      </c>
      <c r="Q403" s="177">
        <f>ROUND(E403*P403,2)</f>
        <v>0</v>
      </c>
      <c r="R403" s="179"/>
      <c r="S403" s="179" t="s">
        <v>163</v>
      </c>
      <c r="T403" s="180" t="s">
        <v>163</v>
      </c>
      <c r="U403" s="158">
        <v>2.75E-2</v>
      </c>
      <c r="V403" s="158">
        <f>ROUND(E403*U403,2)</f>
        <v>7.92</v>
      </c>
      <c r="W403" s="158"/>
      <c r="X403" s="158" t="s">
        <v>164</v>
      </c>
      <c r="Y403" s="158" t="s">
        <v>165</v>
      </c>
      <c r="Z403" s="147"/>
      <c r="AA403" s="147"/>
      <c r="AB403" s="147"/>
      <c r="AC403" s="147"/>
      <c r="AD403" s="147"/>
      <c r="AE403" s="147"/>
      <c r="AF403" s="147"/>
      <c r="AG403" s="147" t="s">
        <v>166</v>
      </c>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row>
    <row r="404" spans="1:60" outlineLevel="2" x14ac:dyDescent="0.2">
      <c r="A404" s="154"/>
      <c r="B404" s="155"/>
      <c r="C404" s="191" t="s">
        <v>726</v>
      </c>
      <c r="D404" s="160"/>
      <c r="E404" s="161">
        <v>288.12</v>
      </c>
      <c r="F404" s="158"/>
      <c r="G404" s="158"/>
      <c r="H404" s="158"/>
      <c r="I404" s="158"/>
      <c r="J404" s="158"/>
      <c r="K404" s="158"/>
      <c r="L404" s="158"/>
      <c r="M404" s="158"/>
      <c r="N404" s="157"/>
      <c r="O404" s="157"/>
      <c r="P404" s="157"/>
      <c r="Q404" s="157"/>
      <c r="R404" s="158"/>
      <c r="S404" s="158"/>
      <c r="T404" s="158"/>
      <c r="U404" s="158"/>
      <c r="V404" s="158"/>
      <c r="W404" s="158"/>
      <c r="X404" s="158"/>
      <c r="Y404" s="158"/>
      <c r="Z404" s="147"/>
      <c r="AA404" s="147"/>
      <c r="AB404" s="147"/>
      <c r="AC404" s="147"/>
      <c r="AD404" s="147"/>
      <c r="AE404" s="147"/>
      <c r="AF404" s="147"/>
      <c r="AG404" s="147" t="s">
        <v>168</v>
      </c>
      <c r="AH404" s="147">
        <v>0</v>
      </c>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row>
    <row r="405" spans="1:60" ht="33.75" outlineLevel="1" x14ac:dyDescent="0.2">
      <c r="A405" s="174">
        <v>175</v>
      </c>
      <c r="B405" s="175" t="s">
        <v>727</v>
      </c>
      <c r="C405" s="190" t="s">
        <v>728</v>
      </c>
      <c r="D405" s="176" t="s">
        <v>162</v>
      </c>
      <c r="E405" s="177">
        <v>36</v>
      </c>
      <c r="F405" s="178"/>
      <c r="G405" s="179">
        <f>ROUND(E405*F405,2)</f>
        <v>0</v>
      </c>
      <c r="H405" s="178"/>
      <c r="I405" s="179">
        <f>ROUND(E405*H405,2)</f>
        <v>0</v>
      </c>
      <c r="J405" s="178"/>
      <c r="K405" s="179">
        <f>ROUND(E405*J405,2)</f>
        <v>0</v>
      </c>
      <c r="L405" s="179">
        <v>21</v>
      </c>
      <c r="M405" s="179">
        <f>G405*(1+L405/100)</f>
        <v>0</v>
      </c>
      <c r="N405" s="177">
        <v>5.1999999999999995E-4</v>
      </c>
      <c r="O405" s="177">
        <f>ROUND(E405*N405,2)</f>
        <v>0.02</v>
      </c>
      <c r="P405" s="177">
        <v>0</v>
      </c>
      <c r="Q405" s="177">
        <f>ROUND(E405*P405,2)</f>
        <v>0</v>
      </c>
      <c r="R405" s="179"/>
      <c r="S405" s="179" t="s">
        <v>163</v>
      </c>
      <c r="T405" s="180" t="s">
        <v>163</v>
      </c>
      <c r="U405" s="158">
        <v>4.9000000000000002E-2</v>
      </c>
      <c r="V405" s="158">
        <f>ROUND(E405*U405,2)</f>
        <v>1.76</v>
      </c>
      <c r="W405" s="158"/>
      <c r="X405" s="158" t="s">
        <v>164</v>
      </c>
      <c r="Y405" s="158" t="s">
        <v>165</v>
      </c>
      <c r="Z405" s="147"/>
      <c r="AA405" s="147"/>
      <c r="AB405" s="147"/>
      <c r="AC405" s="147"/>
      <c r="AD405" s="147"/>
      <c r="AE405" s="147"/>
      <c r="AF405" s="147"/>
      <c r="AG405" s="147" t="s">
        <v>166</v>
      </c>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row>
    <row r="406" spans="1:60" outlineLevel="2" x14ac:dyDescent="0.2">
      <c r="A406" s="154"/>
      <c r="B406" s="155"/>
      <c r="C406" s="191" t="s">
        <v>729</v>
      </c>
      <c r="D406" s="160"/>
      <c r="E406" s="161">
        <v>36</v>
      </c>
      <c r="F406" s="158"/>
      <c r="G406" s="158"/>
      <c r="H406" s="158"/>
      <c r="I406" s="158"/>
      <c r="J406" s="158"/>
      <c r="K406" s="158"/>
      <c r="L406" s="158"/>
      <c r="M406" s="158"/>
      <c r="N406" s="157"/>
      <c r="O406" s="157"/>
      <c r="P406" s="157"/>
      <c r="Q406" s="157"/>
      <c r="R406" s="158"/>
      <c r="S406" s="158"/>
      <c r="T406" s="158"/>
      <c r="U406" s="158"/>
      <c r="V406" s="158"/>
      <c r="W406" s="158"/>
      <c r="X406" s="158"/>
      <c r="Y406" s="158"/>
      <c r="Z406" s="147"/>
      <c r="AA406" s="147"/>
      <c r="AB406" s="147"/>
      <c r="AC406" s="147"/>
      <c r="AD406" s="147"/>
      <c r="AE406" s="147"/>
      <c r="AF406" s="147"/>
      <c r="AG406" s="147" t="s">
        <v>168</v>
      </c>
      <c r="AH406" s="147">
        <v>0</v>
      </c>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c r="BE406" s="147"/>
      <c r="BF406" s="147"/>
      <c r="BG406" s="147"/>
      <c r="BH406" s="147"/>
    </row>
    <row r="407" spans="1:60" ht="33.75" outlineLevel="1" x14ac:dyDescent="0.2">
      <c r="A407" s="181">
        <v>176</v>
      </c>
      <c r="B407" s="182" t="s">
        <v>730</v>
      </c>
      <c r="C407" s="192" t="s">
        <v>731</v>
      </c>
      <c r="D407" s="183" t="s">
        <v>162</v>
      </c>
      <c r="E407" s="184">
        <v>288.12</v>
      </c>
      <c r="F407" s="185"/>
      <c r="G407" s="186">
        <f>ROUND(E407*F407,2)</f>
        <v>0</v>
      </c>
      <c r="H407" s="185"/>
      <c r="I407" s="186">
        <f>ROUND(E407*H407,2)</f>
        <v>0</v>
      </c>
      <c r="J407" s="185"/>
      <c r="K407" s="186">
        <f>ROUND(E407*J407,2)</f>
        <v>0</v>
      </c>
      <c r="L407" s="186">
        <v>21</v>
      </c>
      <c r="M407" s="186">
        <f>G407*(1+L407/100)</f>
        <v>0</v>
      </c>
      <c r="N407" s="184">
        <v>8.1999999999999998E-4</v>
      </c>
      <c r="O407" s="184">
        <f>ROUND(E407*N407,2)</f>
        <v>0.24</v>
      </c>
      <c r="P407" s="184">
        <v>0</v>
      </c>
      <c r="Q407" s="184">
        <f>ROUND(E407*P407,2)</f>
        <v>0</v>
      </c>
      <c r="R407" s="186"/>
      <c r="S407" s="186" t="s">
        <v>163</v>
      </c>
      <c r="T407" s="187" t="s">
        <v>163</v>
      </c>
      <c r="U407" s="158">
        <v>0.45982000000000001</v>
      </c>
      <c r="V407" s="158">
        <f>ROUND(E407*U407,2)</f>
        <v>132.47999999999999</v>
      </c>
      <c r="W407" s="158"/>
      <c r="X407" s="158" t="s">
        <v>164</v>
      </c>
      <c r="Y407" s="158" t="s">
        <v>165</v>
      </c>
      <c r="Z407" s="147"/>
      <c r="AA407" s="147"/>
      <c r="AB407" s="147"/>
      <c r="AC407" s="147"/>
      <c r="AD407" s="147"/>
      <c r="AE407" s="147"/>
      <c r="AF407" s="147"/>
      <c r="AG407" s="147" t="s">
        <v>166</v>
      </c>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row>
    <row r="408" spans="1:60" ht="33.75" outlineLevel="1" x14ac:dyDescent="0.2">
      <c r="A408" s="181">
        <v>177</v>
      </c>
      <c r="B408" s="182" t="s">
        <v>732</v>
      </c>
      <c r="C408" s="192" t="s">
        <v>733</v>
      </c>
      <c r="D408" s="183" t="s">
        <v>162</v>
      </c>
      <c r="E408" s="184">
        <v>36</v>
      </c>
      <c r="F408" s="185"/>
      <c r="G408" s="186">
        <f>ROUND(E408*F408,2)</f>
        <v>0</v>
      </c>
      <c r="H408" s="185"/>
      <c r="I408" s="186">
        <f>ROUND(E408*H408,2)</f>
        <v>0</v>
      </c>
      <c r="J408" s="185"/>
      <c r="K408" s="186">
        <f>ROUND(E408*J408,2)</f>
        <v>0</v>
      </c>
      <c r="L408" s="186">
        <v>21</v>
      </c>
      <c r="M408" s="186">
        <f>G408*(1+L408/100)</f>
        <v>0</v>
      </c>
      <c r="N408" s="184">
        <v>9.8999999999999999E-4</v>
      </c>
      <c r="O408" s="184">
        <f>ROUND(E408*N408,2)</f>
        <v>0.04</v>
      </c>
      <c r="P408" s="184">
        <v>0</v>
      </c>
      <c r="Q408" s="184">
        <f>ROUND(E408*P408,2)</f>
        <v>0</v>
      </c>
      <c r="R408" s="186"/>
      <c r="S408" s="186" t="s">
        <v>163</v>
      </c>
      <c r="T408" s="187" t="s">
        <v>163</v>
      </c>
      <c r="U408" s="158">
        <v>0.53200000000000003</v>
      </c>
      <c r="V408" s="158">
        <f>ROUND(E408*U408,2)</f>
        <v>19.149999999999999</v>
      </c>
      <c r="W408" s="158"/>
      <c r="X408" s="158" t="s">
        <v>164</v>
      </c>
      <c r="Y408" s="158" t="s">
        <v>165</v>
      </c>
      <c r="Z408" s="147"/>
      <c r="AA408" s="147"/>
      <c r="AB408" s="147"/>
      <c r="AC408" s="147"/>
      <c r="AD408" s="147"/>
      <c r="AE408" s="147"/>
      <c r="AF408" s="147"/>
      <c r="AG408" s="147" t="s">
        <v>166</v>
      </c>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row>
    <row r="409" spans="1:60" outlineLevel="1" x14ac:dyDescent="0.2">
      <c r="A409" s="174">
        <v>178</v>
      </c>
      <c r="B409" s="175" t="s">
        <v>734</v>
      </c>
      <c r="C409" s="190" t="s">
        <v>735</v>
      </c>
      <c r="D409" s="176" t="s">
        <v>162</v>
      </c>
      <c r="E409" s="177">
        <v>51.268630000000002</v>
      </c>
      <c r="F409" s="178"/>
      <c r="G409" s="179">
        <f>ROUND(E409*F409,2)</f>
        <v>0</v>
      </c>
      <c r="H409" s="178"/>
      <c r="I409" s="179">
        <f>ROUND(E409*H409,2)</f>
        <v>0</v>
      </c>
      <c r="J409" s="178"/>
      <c r="K409" s="179">
        <f>ROUND(E409*J409,2)</f>
        <v>0</v>
      </c>
      <c r="L409" s="179">
        <v>21</v>
      </c>
      <c r="M409" s="179">
        <f>G409*(1+L409/100)</f>
        <v>0</v>
      </c>
      <c r="N409" s="177">
        <v>2.1000000000000001E-4</v>
      </c>
      <c r="O409" s="177">
        <f>ROUND(E409*N409,2)</f>
        <v>0.01</v>
      </c>
      <c r="P409" s="177">
        <v>0</v>
      </c>
      <c r="Q409" s="177">
        <f>ROUND(E409*P409,2)</f>
        <v>0</v>
      </c>
      <c r="R409" s="179"/>
      <c r="S409" s="179" t="s">
        <v>163</v>
      </c>
      <c r="T409" s="180" t="s">
        <v>163</v>
      </c>
      <c r="U409" s="158">
        <v>9.5000000000000001E-2</v>
      </c>
      <c r="V409" s="158">
        <f>ROUND(E409*U409,2)</f>
        <v>4.87</v>
      </c>
      <c r="W409" s="158"/>
      <c r="X409" s="158" t="s">
        <v>164</v>
      </c>
      <c r="Y409" s="158" t="s">
        <v>165</v>
      </c>
      <c r="Z409" s="147"/>
      <c r="AA409" s="147"/>
      <c r="AB409" s="147"/>
      <c r="AC409" s="147"/>
      <c r="AD409" s="147"/>
      <c r="AE409" s="147"/>
      <c r="AF409" s="147"/>
      <c r="AG409" s="147" t="s">
        <v>166</v>
      </c>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c r="BE409" s="147"/>
      <c r="BF409" s="147"/>
      <c r="BG409" s="147"/>
      <c r="BH409" s="147"/>
    </row>
    <row r="410" spans="1:60" outlineLevel="2" x14ac:dyDescent="0.2">
      <c r="A410" s="154"/>
      <c r="B410" s="155"/>
      <c r="C410" s="191" t="s">
        <v>524</v>
      </c>
      <c r="D410" s="160"/>
      <c r="E410" s="161"/>
      <c r="F410" s="158"/>
      <c r="G410" s="158"/>
      <c r="H410" s="158"/>
      <c r="I410" s="158"/>
      <c r="J410" s="158"/>
      <c r="K410" s="158"/>
      <c r="L410" s="158"/>
      <c r="M410" s="158"/>
      <c r="N410" s="157"/>
      <c r="O410" s="157"/>
      <c r="P410" s="157"/>
      <c r="Q410" s="157"/>
      <c r="R410" s="158"/>
      <c r="S410" s="158"/>
      <c r="T410" s="158"/>
      <c r="U410" s="158"/>
      <c r="V410" s="158"/>
      <c r="W410" s="158"/>
      <c r="X410" s="158"/>
      <c r="Y410" s="158"/>
      <c r="Z410" s="147"/>
      <c r="AA410" s="147"/>
      <c r="AB410" s="147"/>
      <c r="AC410" s="147"/>
      <c r="AD410" s="147"/>
      <c r="AE410" s="147"/>
      <c r="AF410" s="147"/>
      <c r="AG410" s="147" t="s">
        <v>168</v>
      </c>
      <c r="AH410" s="147">
        <v>0</v>
      </c>
      <c r="AI410" s="147"/>
      <c r="AJ410" s="147"/>
      <c r="AK410" s="147"/>
      <c r="AL410" s="147"/>
      <c r="AM410" s="147"/>
      <c r="AN410" s="147"/>
      <c r="AO410" s="147"/>
      <c r="AP410" s="147"/>
      <c r="AQ410" s="147"/>
      <c r="AR410" s="147"/>
      <c r="AS410" s="147"/>
      <c r="AT410" s="147"/>
      <c r="AU410" s="147"/>
      <c r="AV410" s="147"/>
      <c r="AW410" s="147"/>
      <c r="AX410" s="147"/>
      <c r="AY410" s="147"/>
      <c r="AZ410" s="147"/>
      <c r="BA410" s="147"/>
      <c r="BB410" s="147"/>
      <c r="BC410" s="147"/>
      <c r="BD410" s="147"/>
      <c r="BE410" s="147"/>
      <c r="BF410" s="147"/>
      <c r="BG410" s="147"/>
      <c r="BH410" s="147"/>
    </row>
    <row r="411" spans="1:60" ht="22.5" outlineLevel="3" x14ac:dyDescent="0.2">
      <c r="A411" s="154"/>
      <c r="B411" s="155"/>
      <c r="C411" s="191" t="s">
        <v>736</v>
      </c>
      <c r="D411" s="160"/>
      <c r="E411" s="161">
        <v>40.200000000000003</v>
      </c>
      <c r="F411" s="158"/>
      <c r="G411" s="158"/>
      <c r="H411" s="158"/>
      <c r="I411" s="158"/>
      <c r="J411" s="158"/>
      <c r="K411" s="158"/>
      <c r="L411" s="158"/>
      <c r="M411" s="158"/>
      <c r="N411" s="157"/>
      <c r="O411" s="157"/>
      <c r="P411" s="157"/>
      <c r="Q411" s="157"/>
      <c r="R411" s="158"/>
      <c r="S411" s="158"/>
      <c r="T411" s="158"/>
      <c r="U411" s="158"/>
      <c r="V411" s="158"/>
      <c r="W411" s="158"/>
      <c r="X411" s="158"/>
      <c r="Y411" s="158"/>
      <c r="Z411" s="147"/>
      <c r="AA411" s="147"/>
      <c r="AB411" s="147"/>
      <c r="AC411" s="147"/>
      <c r="AD411" s="147"/>
      <c r="AE411" s="147"/>
      <c r="AF411" s="147"/>
      <c r="AG411" s="147" t="s">
        <v>168</v>
      </c>
      <c r="AH411" s="147">
        <v>0</v>
      </c>
      <c r="AI411" s="147"/>
      <c r="AJ411" s="147"/>
      <c r="AK411" s="147"/>
      <c r="AL411" s="147"/>
      <c r="AM411" s="147"/>
      <c r="AN411" s="147"/>
      <c r="AO411" s="147"/>
      <c r="AP411" s="147"/>
      <c r="AQ411" s="147"/>
      <c r="AR411" s="147"/>
      <c r="AS411" s="147"/>
      <c r="AT411" s="147"/>
      <c r="AU411" s="147"/>
      <c r="AV411" s="147"/>
      <c r="AW411" s="147"/>
      <c r="AX411" s="147"/>
      <c r="AY411" s="147"/>
      <c r="AZ411" s="147"/>
      <c r="BA411" s="147"/>
      <c r="BB411" s="147"/>
      <c r="BC411" s="147"/>
      <c r="BD411" s="147"/>
      <c r="BE411" s="147"/>
      <c r="BF411" s="147"/>
      <c r="BG411" s="147"/>
      <c r="BH411" s="147"/>
    </row>
    <row r="412" spans="1:60" outlineLevel="3" x14ac:dyDescent="0.2">
      <c r="A412" s="154"/>
      <c r="B412" s="155"/>
      <c r="C412" s="191" t="s">
        <v>531</v>
      </c>
      <c r="D412" s="160"/>
      <c r="E412" s="161"/>
      <c r="F412" s="158"/>
      <c r="G412" s="158"/>
      <c r="H412" s="158"/>
      <c r="I412" s="158"/>
      <c r="J412" s="158"/>
      <c r="K412" s="158"/>
      <c r="L412" s="158"/>
      <c r="M412" s="158"/>
      <c r="N412" s="157"/>
      <c r="O412" s="157"/>
      <c r="P412" s="157"/>
      <c r="Q412" s="157"/>
      <c r="R412" s="158"/>
      <c r="S412" s="158"/>
      <c r="T412" s="158"/>
      <c r="U412" s="158"/>
      <c r="V412" s="158"/>
      <c r="W412" s="158"/>
      <c r="X412" s="158"/>
      <c r="Y412" s="158"/>
      <c r="Z412" s="147"/>
      <c r="AA412" s="147"/>
      <c r="AB412" s="147"/>
      <c r="AC412" s="147"/>
      <c r="AD412" s="147"/>
      <c r="AE412" s="147"/>
      <c r="AF412" s="147"/>
      <c r="AG412" s="147" t="s">
        <v>168</v>
      </c>
      <c r="AH412" s="147">
        <v>0</v>
      </c>
      <c r="AI412" s="147"/>
      <c r="AJ412" s="147"/>
      <c r="AK412" s="147"/>
      <c r="AL412" s="147"/>
      <c r="AM412" s="147"/>
      <c r="AN412" s="147"/>
      <c r="AO412" s="147"/>
      <c r="AP412" s="147"/>
      <c r="AQ412" s="147"/>
      <c r="AR412" s="147"/>
      <c r="AS412" s="147"/>
      <c r="AT412" s="147"/>
      <c r="AU412" s="147"/>
      <c r="AV412" s="147"/>
      <c r="AW412" s="147"/>
      <c r="AX412" s="147"/>
      <c r="AY412" s="147"/>
      <c r="AZ412" s="147"/>
      <c r="BA412" s="147"/>
      <c r="BB412" s="147"/>
      <c r="BC412" s="147"/>
      <c r="BD412" s="147"/>
      <c r="BE412" s="147"/>
      <c r="BF412" s="147"/>
      <c r="BG412" s="147"/>
      <c r="BH412" s="147"/>
    </row>
    <row r="413" spans="1:60" ht="22.5" outlineLevel="3" x14ac:dyDescent="0.2">
      <c r="A413" s="154"/>
      <c r="B413" s="155"/>
      <c r="C413" s="191" t="s">
        <v>737</v>
      </c>
      <c r="D413" s="160"/>
      <c r="E413" s="161">
        <v>11.068630000000001</v>
      </c>
      <c r="F413" s="158"/>
      <c r="G413" s="158"/>
      <c r="H413" s="158"/>
      <c r="I413" s="158"/>
      <c r="J413" s="158"/>
      <c r="K413" s="158"/>
      <c r="L413" s="158"/>
      <c r="M413" s="158"/>
      <c r="N413" s="157"/>
      <c r="O413" s="157"/>
      <c r="P413" s="157"/>
      <c r="Q413" s="157"/>
      <c r="R413" s="158"/>
      <c r="S413" s="158"/>
      <c r="T413" s="158"/>
      <c r="U413" s="158"/>
      <c r="V413" s="158"/>
      <c r="W413" s="158"/>
      <c r="X413" s="158"/>
      <c r="Y413" s="158"/>
      <c r="Z413" s="147"/>
      <c r="AA413" s="147"/>
      <c r="AB413" s="147"/>
      <c r="AC413" s="147"/>
      <c r="AD413" s="147"/>
      <c r="AE413" s="147"/>
      <c r="AF413" s="147"/>
      <c r="AG413" s="147" t="s">
        <v>168</v>
      </c>
      <c r="AH413" s="147">
        <v>0</v>
      </c>
      <c r="AI413" s="147"/>
      <c r="AJ413" s="147"/>
      <c r="AK413" s="147"/>
      <c r="AL413" s="147"/>
      <c r="AM413" s="147"/>
      <c r="AN413" s="147"/>
      <c r="AO413" s="147"/>
      <c r="AP413" s="147"/>
      <c r="AQ413" s="147"/>
      <c r="AR413" s="147"/>
      <c r="AS413" s="147"/>
      <c r="AT413" s="147"/>
      <c r="AU413" s="147"/>
      <c r="AV413" s="147"/>
      <c r="AW413" s="147"/>
      <c r="AX413" s="147"/>
      <c r="AY413" s="147"/>
      <c r="AZ413" s="147"/>
      <c r="BA413" s="147"/>
      <c r="BB413" s="147"/>
      <c r="BC413" s="147"/>
      <c r="BD413" s="147"/>
      <c r="BE413" s="147"/>
      <c r="BF413" s="147"/>
      <c r="BG413" s="147"/>
      <c r="BH413" s="147"/>
    </row>
    <row r="414" spans="1:60" ht="22.5" outlineLevel="1" x14ac:dyDescent="0.2">
      <c r="A414" s="181">
        <v>179</v>
      </c>
      <c r="B414" s="182" t="s">
        <v>738</v>
      </c>
      <c r="C414" s="192" t="s">
        <v>739</v>
      </c>
      <c r="D414" s="183" t="s">
        <v>162</v>
      </c>
      <c r="E414" s="184">
        <v>51.268630000000002</v>
      </c>
      <c r="F414" s="185"/>
      <c r="G414" s="186">
        <f>ROUND(E414*F414,2)</f>
        <v>0</v>
      </c>
      <c r="H414" s="185"/>
      <c r="I414" s="186">
        <f>ROUND(E414*H414,2)</f>
        <v>0</v>
      </c>
      <c r="J414" s="185"/>
      <c r="K414" s="186">
        <f>ROUND(E414*J414,2)</f>
        <v>0</v>
      </c>
      <c r="L414" s="186">
        <v>21</v>
      </c>
      <c r="M414" s="186">
        <f>G414*(1+L414/100)</f>
        <v>0</v>
      </c>
      <c r="N414" s="184">
        <v>1.2600000000000001E-3</v>
      </c>
      <c r="O414" s="184">
        <f>ROUND(E414*N414,2)</f>
        <v>0.06</v>
      </c>
      <c r="P414" s="184">
        <v>0</v>
      </c>
      <c r="Q414" s="184">
        <f>ROUND(E414*P414,2)</f>
        <v>0</v>
      </c>
      <c r="R414" s="186"/>
      <c r="S414" s="186" t="s">
        <v>163</v>
      </c>
      <c r="T414" s="187" t="s">
        <v>163</v>
      </c>
      <c r="U414" s="158">
        <v>0.24</v>
      </c>
      <c r="V414" s="158">
        <f>ROUND(E414*U414,2)</f>
        <v>12.3</v>
      </c>
      <c r="W414" s="158"/>
      <c r="X414" s="158" t="s">
        <v>164</v>
      </c>
      <c r="Y414" s="158" t="s">
        <v>165</v>
      </c>
      <c r="Z414" s="147"/>
      <c r="AA414" s="147"/>
      <c r="AB414" s="147"/>
      <c r="AC414" s="147"/>
      <c r="AD414" s="147"/>
      <c r="AE414" s="147"/>
      <c r="AF414" s="147"/>
      <c r="AG414" s="147" t="s">
        <v>166</v>
      </c>
      <c r="AH414" s="147"/>
      <c r="AI414" s="147"/>
      <c r="AJ414" s="147"/>
      <c r="AK414" s="147"/>
      <c r="AL414" s="147"/>
      <c r="AM414" s="147"/>
      <c r="AN414" s="147"/>
      <c r="AO414" s="147"/>
      <c r="AP414" s="147"/>
      <c r="AQ414" s="147"/>
      <c r="AR414" s="147"/>
      <c r="AS414" s="147"/>
      <c r="AT414" s="147"/>
      <c r="AU414" s="147"/>
      <c r="AV414" s="147"/>
      <c r="AW414" s="147"/>
      <c r="AX414" s="147"/>
      <c r="AY414" s="147"/>
      <c r="AZ414" s="147"/>
      <c r="BA414" s="147"/>
      <c r="BB414" s="147"/>
      <c r="BC414" s="147"/>
      <c r="BD414" s="147"/>
      <c r="BE414" s="147"/>
      <c r="BF414" s="147"/>
      <c r="BG414" s="147"/>
      <c r="BH414" s="147"/>
    </row>
    <row r="415" spans="1:60" ht="22.5" outlineLevel="1" x14ac:dyDescent="0.2">
      <c r="A415" s="174">
        <v>180</v>
      </c>
      <c r="B415" s="175" t="s">
        <v>740</v>
      </c>
      <c r="C415" s="190" t="s">
        <v>741</v>
      </c>
      <c r="D415" s="176" t="s">
        <v>173</v>
      </c>
      <c r="E415" s="177">
        <v>10.4</v>
      </c>
      <c r="F415" s="178"/>
      <c r="G415" s="179">
        <f>ROUND(E415*F415,2)</f>
        <v>0</v>
      </c>
      <c r="H415" s="178"/>
      <c r="I415" s="179">
        <f>ROUND(E415*H415,2)</f>
        <v>0</v>
      </c>
      <c r="J415" s="178"/>
      <c r="K415" s="179">
        <f>ROUND(E415*J415,2)</f>
        <v>0</v>
      </c>
      <c r="L415" s="179">
        <v>21</v>
      </c>
      <c r="M415" s="179">
        <f>G415*(1+L415/100)</f>
        <v>0</v>
      </c>
      <c r="N415" s="177">
        <v>4.2999999999999999E-4</v>
      </c>
      <c r="O415" s="177">
        <f>ROUND(E415*N415,2)</f>
        <v>0</v>
      </c>
      <c r="P415" s="177">
        <v>0</v>
      </c>
      <c r="Q415" s="177">
        <f>ROUND(E415*P415,2)</f>
        <v>0</v>
      </c>
      <c r="R415" s="179"/>
      <c r="S415" s="179" t="s">
        <v>163</v>
      </c>
      <c r="T415" s="180" t="s">
        <v>163</v>
      </c>
      <c r="U415" s="158">
        <v>6.7000000000000004E-2</v>
      </c>
      <c r="V415" s="158">
        <f>ROUND(E415*U415,2)</f>
        <v>0.7</v>
      </c>
      <c r="W415" s="158"/>
      <c r="X415" s="158" t="s">
        <v>164</v>
      </c>
      <c r="Y415" s="158" t="s">
        <v>165</v>
      </c>
      <c r="Z415" s="147"/>
      <c r="AA415" s="147"/>
      <c r="AB415" s="147"/>
      <c r="AC415" s="147"/>
      <c r="AD415" s="147"/>
      <c r="AE415" s="147"/>
      <c r="AF415" s="147"/>
      <c r="AG415" s="147" t="s">
        <v>166</v>
      </c>
      <c r="AH415" s="147"/>
      <c r="AI415" s="147"/>
      <c r="AJ415" s="147"/>
      <c r="AK415" s="147"/>
      <c r="AL415" s="147"/>
      <c r="AM415" s="147"/>
      <c r="AN415" s="147"/>
      <c r="AO415" s="147"/>
      <c r="AP415" s="147"/>
      <c r="AQ415" s="147"/>
      <c r="AR415" s="147"/>
      <c r="AS415" s="147"/>
      <c r="AT415" s="147"/>
      <c r="AU415" s="147"/>
      <c r="AV415" s="147"/>
      <c r="AW415" s="147"/>
      <c r="AX415" s="147"/>
      <c r="AY415" s="147"/>
      <c r="AZ415" s="147"/>
      <c r="BA415" s="147"/>
      <c r="BB415" s="147"/>
      <c r="BC415" s="147"/>
      <c r="BD415" s="147"/>
      <c r="BE415" s="147"/>
      <c r="BF415" s="147"/>
      <c r="BG415" s="147"/>
      <c r="BH415" s="147"/>
    </row>
    <row r="416" spans="1:60" outlineLevel="2" x14ac:dyDescent="0.2">
      <c r="A416" s="154"/>
      <c r="B416" s="155"/>
      <c r="C416" s="191" t="s">
        <v>742</v>
      </c>
      <c r="D416" s="160"/>
      <c r="E416" s="161">
        <v>10.4</v>
      </c>
      <c r="F416" s="158"/>
      <c r="G416" s="158"/>
      <c r="H416" s="158"/>
      <c r="I416" s="158"/>
      <c r="J416" s="158"/>
      <c r="K416" s="158"/>
      <c r="L416" s="158"/>
      <c r="M416" s="158"/>
      <c r="N416" s="157"/>
      <c r="O416" s="157"/>
      <c r="P416" s="157"/>
      <c r="Q416" s="157"/>
      <c r="R416" s="158"/>
      <c r="S416" s="158"/>
      <c r="T416" s="158"/>
      <c r="U416" s="158"/>
      <c r="V416" s="158"/>
      <c r="W416" s="158"/>
      <c r="X416" s="158"/>
      <c r="Y416" s="158"/>
      <c r="Z416" s="147"/>
      <c r="AA416" s="147"/>
      <c r="AB416" s="147"/>
      <c r="AC416" s="147"/>
      <c r="AD416" s="147"/>
      <c r="AE416" s="147"/>
      <c r="AF416" s="147"/>
      <c r="AG416" s="147" t="s">
        <v>168</v>
      </c>
      <c r="AH416" s="147">
        <v>0</v>
      </c>
      <c r="AI416" s="147"/>
      <c r="AJ416" s="147"/>
      <c r="AK416" s="147"/>
      <c r="AL416" s="147"/>
      <c r="AM416" s="147"/>
      <c r="AN416" s="147"/>
      <c r="AO416" s="147"/>
      <c r="AP416" s="147"/>
      <c r="AQ416" s="147"/>
      <c r="AR416" s="147"/>
      <c r="AS416" s="147"/>
      <c r="AT416" s="147"/>
      <c r="AU416" s="147"/>
      <c r="AV416" s="147"/>
      <c r="AW416" s="147"/>
      <c r="AX416" s="147"/>
      <c r="AY416" s="147"/>
      <c r="AZ416" s="147"/>
      <c r="BA416" s="147"/>
      <c r="BB416" s="147"/>
      <c r="BC416" s="147"/>
      <c r="BD416" s="147"/>
      <c r="BE416" s="147"/>
      <c r="BF416" s="147"/>
      <c r="BG416" s="147"/>
      <c r="BH416" s="147"/>
    </row>
    <row r="417" spans="1:60" ht="22.5" outlineLevel="1" x14ac:dyDescent="0.2">
      <c r="A417" s="174">
        <v>181</v>
      </c>
      <c r="B417" s="175" t="s">
        <v>743</v>
      </c>
      <c r="C417" s="190" t="s">
        <v>744</v>
      </c>
      <c r="D417" s="176" t="s">
        <v>288</v>
      </c>
      <c r="E417" s="177">
        <v>20</v>
      </c>
      <c r="F417" s="178"/>
      <c r="G417" s="179">
        <f>ROUND(E417*F417,2)</f>
        <v>0</v>
      </c>
      <c r="H417" s="178"/>
      <c r="I417" s="179">
        <f>ROUND(E417*H417,2)</f>
        <v>0</v>
      </c>
      <c r="J417" s="178"/>
      <c r="K417" s="179">
        <f>ROUND(E417*J417,2)</f>
        <v>0</v>
      </c>
      <c r="L417" s="179">
        <v>21</v>
      </c>
      <c r="M417" s="179">
        <f>G417*(1+L417/100)</f>
        <v>0</v>
      </c>
      <c r="N417" s="177">
        <v>3.2000000000000003E-4</v>
      </c>
      <c r="O417" s="177">
        <f>ROUND(E417*N417,2)</f>
        <v>0.01</v>
      </c>
      <c r="P417" s="177">
        <v>0</v>
      </c>
      <c r="Q417" s="177">
        <f>ROUND(E417*P417,2)</f>
        <v>0</v>
      </c>
      <c r="R417" s="179"/>
      <c r="S417" s="179" t="s">
        <v>163</v>
      </c>
      <c r="T417" s="180" t="s">
        <v>163</v>
      </c>
      <c r="U417" s="158">
        <v>0.14000000000000001</v>
      </c>
      <c r="V417" s="158">
        <f>ROUND(E417*U417,2)</f>
        <v>2.8</v>
      </c>
      <c r="W417" s="158"/>
      <c r="X417" s="158" t="s">
        <v>164</v>
      </c>
      <c r="Y417" s="158" t="s">
        <v>165</v>
      </c>
      <c r="Z417" s="147"/>
      <c r="AA417" s="147"/>
      <c r="AB417" s="147"/>
      <c r="AC417" s="147"/>
      <c r="AD417" s="147"/>
      <c r="AE417" s="147"/>
      <c r="AF417" s="147"/>
      <c r="AG417" s="147" t="s">
        <v>166</v>
      </c>
      <c r="AH417" s="147"/>
      <c r="AI417" s="147"/>
      <c r="AJ417" s="147"/>
      <c r="AK417" s="147"/>
      <c r="AL417" s="147"/>
      <c r="AM417" s="147"/>
      <c r="AN417" s="147"/>
      <c r="AO417" s="147"/>
      <c r="AP417" s="147"/>
      <c r="AQ417" s="147"/>
      <c r="AR417" s="147"/>
      <c r="AS417" s="147"/>
      <c r="AT417" s="147"/>
      <c r="AU417" s="147"/>
      <c r="AV417" s="147"/>
      <c r="AW417" s="147"/>
      <c r="AX417" s="147"/>
      <c r="AY417" s="147"/>
      <c r="AZ417" s="147"/>
      <c r="BA417" s="147"/>
      <c r="BB417" s="147"/>
      <c r="BC417" s="147"/>
      <c r="BD417" s="147"/>
      <c r="BE417" s="147"/>
      <c r="BF417" s="147"/>
      <c r="BG417" s="147"/>
      <c r="BH417" s="147"/>
    </row>
    <row r="418" spans="1:60" outlineLevel="2" x14ac:dyDescent="0.2">
      <c r="A418" s="154"/>
      <c r="B418" s="155"/>
      <c r="C418" s="191" t="s">
        <v>745</v>
      </c>
      <c r="D418" s="160"/>
      <c r="E418" s="161">
        <v>16</v>
      </c>
      <c r="F418" s="158"/>
      <c r="G418" s="158"/>
      <c r="H418" s="158"/>
      <c r="I418" s="158"/>
      <c r="J418" s="158"/>
      <c r="K418" s="158"/>
      <c r="L418" s="158"/>
      <c r="M418" s="158"/>
      <c r="N418" s="157"/>
      <c r="O418" s="157"/>
      <c r="P418" s="157"/>
      <c r="Q418" s="157"/>
      <c r="R418" s="158"/>
      <c r="S418" s="158"/>
      <c r="T418" s="158"/>
      <c r="U418" s="158"/>
      <c r="V418" s="158"/>
      <c r="W418" s="158"/>
      <c r="X418" s="158"/>
      <c r="Y418" s="158"/>
      <c r="Z418" s="147"/>
      <c r="AA418" s="147"/>
      <c r="AB418" s="147"/>
      <c r="AC418" s="147"/>
      <c r="AD418" s="147"/>
      <c r="AE418" s="147"/>
      <c r="AF418" s="147"/>
      <c r="AG418" s="147" t="s">
        <v>168</v>
      </c>
      <c r="AH418" s="147">
        <v>0</v>
      </c>
      <c r="AI418" s="147"/>
      <c r="AJ418" s="147"/>
      <c r="AK418" s="147"/>
      <c r="AL418" s="147"/>
      <c r="AM418" s="147"/>
      <c r="AN418" s="147"/>
      <c r="AO418" s="147"/>
      <c r="AP418" s="147"/>
      <c r="AQ418" s="147"/>
      <c r="AR418" s="147"/>
      <c r="AS418" s="147"/>
      <c r="AT418" s="147"/>
      <c r="AU418" s="147"/>
      <c r="AV418" s="147"/>
      <c r="AW418" s="147"/>
      <c r="AX418" s="147"/>
      <c r="AY418" s="147"/>
      <c r="AZ418" s="147"/>
      <c r="BA418" s="147"/>
      <c r="BB418" s="147"/>
      <c r="BC418" s="147"/>
      <c r="BD418" s="147"/>
      <c r="BE418" s="147"/>
      <c r="BF418" s="147"/>
      <c r="BG418" s="147"/>
      <c r="BH418" s="147"/>
    </row>
    <row r="419" spans="1:60" outlineLevel="3" x14ac:dyDescent="0.2">
      <c r="A419" s="154"/>
      <c r="B419" s="155"/>
      <c r="C419" s="191" t="s">
        <v>746</v>
      </c>
      <c r="D419" s="160"/>
      <c r="E419" s="161">
        <v>4</v>
      </c>
      <c r="F419" s="158"/>
      <c r="G419" s="158"/>
      <c r="H419" s="158"/>
      <c r="I419" s="158"/>
      <c r="J419" s="158"/>
      <c r="K419" s="158"/>
      <c r="L419" s="158"/>
      <c r="M419" s="158"/>
      <c r="N419" s="157"/>
      <c r="O419" s="157"/>
      <c r="P419" s="157"/>
      <c r="Q419" s="157"/>
      <c r="R419" s="158"/>
      <c r="S419" s="158"/>
      <c r="T419" s="158"/>
      <c r="U419" s="158"/>
      <c r="V419" s="158"/>
      <c r="W419" s="158"/>
      <c r="X419" s="158"/>
      <c r="Y419" s="158"/>
      <c r="Z419" s="147"/>
      <c r="AA419" s="147"/>
      <c r="AB419" s="147"/>
      <c r="AC419" s="147"/>
      <c r="AD419" s="147"/>
      <c r="AE419" s="147"/>
      <c r="AF419" s="147"/>
      <c r="AG419" s="147" t="s">
        <v>168</v>
      </c>
      <c r="AH419" s="147">
        <v>0</v>
      </c>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c r="BE419" s="147"/>
      <c r="BF419" s="147"/>
      <c r="BG419" s="147"/>
      <c r="BH419" s="147"/>
    </row>
    <row r="420" spans="1:60" ht="22.5" outlineLevel="1" x14ac:dyDescent="0.2">
      <c r="A420" s="174">
        <v>182</v>
      </c>
      <c r="B420" s="175" t="s">
        <v>747</v>
      </c>
      <c r="C420" s="190" t="s">
        <v>748</v>
      </c>
      <c r="D420" s="176" t="s">
        <v>162</v>
      </c>
      <c r="E420" s="177">
        <v>374.53800000000001</v>
      </c>
      <c r="F420" s="178"/>
      <c r="G420" s="179">
        <f>ROUND(E420*F420,2)</f>
        <v>0</v>
      </c>
      <c r="H420" s="178"/>
      <c r="I420" s="179">
        <f>ROUND(E420*H420,2)</f>
        <v>0</v>
      </c>
      <c r="J420" s="178"/>
      <c r="K420" s="179">
        <f>ROUND(E420*J420,2)</f>
        <v>0</v>
      </c>
      <c r="L420" s="179">
        <v>21</v>
      </c>
      <c r="M420" s="179">
        <f>G420*(1+L420/100)</f>
        <v>0</v>
      </c>
      <c r="N420" s="177">
        <v>4.4000000000000003E-3</v>
      </c>
      <c r="O420" s="177">
        <f>ROUND(E420*N420,2)</f>
        <v>1.65</v>
      </c>
      <c r="P420" s="177">
        <v>0</v>
      </c>
      <c r="Q420" s="177">
        <f>ROUND(E420*P420,2)</f>
        <v>0</v>
      </c>
      <c r="R420" s="179" t="s">
        <v>244</v>
      </c>
      <c r="S420" s="179" t="s">
        <v>163</v>
      </c>
      <c r="T420" s="180" t="s">
        <v>163</v>
      </c>
      <c r="U420" s="158">
        <v>0</v>
      </c>
      <c r="V420" s="158">
        <f>ROUND(E420*U420,2)</f>
        <v>0</v>
      </c>
      <c r="W420" s="158"/>
      <c r="X420" s="158" t="s">
        <v>245</v>
      </c>
      <c r="Y420" s="158" t="s">
        <v>165</v>
      </c>
      <c r="Z420" s="147"/>
      <c r="AA420" s="147"/>
      <c r="AB420" s="147"/>
      <c r="AC420" s="147"/>
      <c r="AD420" s="147"/>
      <c r="AE420" s="147"/>
      <c r="AF420" s="147"/>
      <c r="AG420" s="147" t="s">
        <v>246</v>
      </c>
      <c r="AH420" s="147"/>
      <c r="AI420" s="147"/>
      <c r="AJ420" s="147"/>
      <c r="AK420" s="147"/>
      <c r="AL420" s="147"/>
      <c r="AM420" s="147"/>
      <c r="AN420" s="147"/>
      <c r="AO420" s="147"/>
      <c r="AP420" s="147"/>
      <c r="AQ420" s="147"/>
      <c r="AR420" s="147"/>
      <c r="AS420" s="147"/>
      <c r="AT420" s="147"/>
      <c r="AU420" s="147"/>
      <c r="AV420" s="147"/>
      <c r="AW420" s="147"/>
      <c r="AX420" s="147"/>
      <c r="AY420" s="147"/>
      <c r="AZ420" s="147"/>
      <c r="BA420" s="147"/>
      <c r="BB420" s="147"/>
      <c r="BC420" s="147"/>
      <c r="BD420" s="147"/>
      <c r="BE420" s="147"/>
      <c r="BF420" s="147"/>
      <c r="BG420" s="147"/>
      <c r="BH420" s="147"/>
    </row>
    <row r="421" spans="1:60" outlineLevel="2" x14ac:dyDescent="0.2">
      <c r="A421" s="154"/>
      <c r="B421" s="155"/>
      <c r="C421" s="191" t="s">
        <v>749</v>
      </c>
      <c r="D421" s="160"/>
      <c r="E421" s="161">
        <v>374.53800000000001</v>
      </c>
      <c r="F421" s="158"/>
      <c r="G421" s="158"/>
      <c r="H421" s="158"/>
      <c r="I421" s="158"/>
      <c r="J421" s="158"/>
      <c r="K421" s="158"/>
      <c r="L421" s="158"/>
      <c r="M421" s="158"/>
      <c r="N421" s="157"/>
      <c r="O421" s="157"/>
      <c r="P421" s="157"/>
      <c r="Q421" s="157"/>
      <c r="R421" s="158"/>
      <c r="S421" s="158"/>
      <c r="T421" s="158"/>
      <c r="U421" s="158"/>
      <c r="V421" s="158"/>
      <c r="W421" s="158"/>
      <c r="X421" s="158"/>
      <c r="Y421" s="158"/>
      <c r="Z421" s="147"/>
      <c r="AA421" s="147"/>
      <c r="AB421" s="147"/>
      <c r="AC421" s="147"/>
      <c r="AD421" s="147"/>
      <c r="AE421" s="147"/>
      <c r="AF421" s="147"/>
      <c r="AG421" s="147" t="s">
        <v>168</v>
      </c>
      <c r="AH421" s="147">
        <v>0</v>
      </c>
      <c r="AI421" s="147"/>
      <c r="AJ421" s="147"/>
      <c r="AK421" s="147"/>
      <c r="AL421" s="147"/>
      <c r="AM421" s="147"/>
      <c r="AN421" s="147"/>
      <c r="AO421" s="147"/>
      <c r="AP421" s="147"/>
      <c r="AQ421" s="147"/>
      <c r="AR421" s="147"/>
      <c r="AS421" s="147"/>
      <c r="AT421" s="147"/>
      <c r="AU421" s="147"/>
      <c r="AV421" s="147"/>
      <c r="AW421" s="147"/>
      <c r="AX421" s="147"/>
      <c r="AY421" s="147"/>
      <c r="AZ421" s="147"/>
      <c r="BA421" s="147"/>
      <c r="BB421" s="147"/>
      <c r="BC421" s="147"/>
      <c r="BD421" s="147"/>
      <c r="BE421" s="147"/>
      <c r="BF421" s="147"/>
      <c r="BG421" s="147"/>
      <c r="BH421" s="147"/>
    </row>
    <row r="422" spans="1:60" ht="22.5" outlineLevel="1" x14ac:dyDescent="0.2">
      <c r="A422" s="181">
        <v>183</v>
      </c>
      <c r="B422" s="182" t="s">
        <v>750</v>
      </c>
      <c r="C422" s="192" t="s">
        <v>751</v>
      </c>
      <c r="D422" s="183" t="s">
        <v>162</v>
      </c>
      <c r="E422" s="184">
        <v>374.53800000000001</v>
      </c>
      <c r="F422" s="185"/>
      <c r="G422" s="186">
        <f>ROUND(E422*F422,2)</f>
        <v>0</v>
      </c>
      <c r="H422" s="185"/>
      <c r="I422" s="186">
        <f>ROUND(E422*H422,2)</f>
        <v>0</v>
      </c>
      <c r="J422" s="185"/>
      <c r="K422" s="186">
        <f>ROUND(E422*J422,2)</f>
        <v>0</v>
      </c>
      <c r="L422" s="186">
        <v>21</v>
      </c>
      <c r="M422" s="186">
        <f>G422*(1+L422/100)</f>
        <v>0</v>
      </c>
      <c r="N422" s="184">
        <v>4.4000000000000003E-3</v>
      </c>
      <c r="O422" s="184">
        <f>ROUND(E422*N422,2)</f>
        <v>1.65</v>
      </c>
      <c r="P422" s="184">
        <v>0</v>
      </c>
      <c r="Q422" s="184">
        <f>ROUND(E422*P422,2)</f>
        <v>0</v>
      </c>
      <c r="R422" s="186" t="s">
        <v>244</v>
      </c>
      <c r="S422" s="186" t="s">
        <v>163</v>
      </c>
      <c r="T422" s="187" t="s">
        <v>163</v>
      </c>
      <c r="U422" s="158">
        <v>0</v>
      </c>
      <c r="V422" s="158">
        <f>ROUND(E422*U422,2)</f>
        <v>0</v>
      </c>
      <c r="W422" s="158"/>
      <c r="X422" s="158" t="s">
        <v>245</v>
      </c>
      <c r="Y422" s="158" t="s">
        <v>165</v>
      </c>
      <c r="Z422" s="147"/>
      <c r="AA422" s="147"/>
      <c r="AB422" s="147"/>
      <c r="AC422" s="147"/>
      <c r="AD422" s="147"/>
      <c r="AE422" s="147"/>
      <c r="AF422" s="147"/>
      <c r="AG422" s="147" t="s">
        <v>246</v>
      </c>
      <c r="AH422" s="147"/>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c r="BE422" s="147"/>
      <c r="BF422" s="147"/>
      <c r="BG422" s="147"/>
      <c r="BH422" s="147"/>
    </row>
    <row r="423" spans="1:60" outlineLevel="1" x14ac:dyDescent="0.2">
      <c r="A423" s="181">
        <v>184</v>
      </c>
      <c r="B423" s="182" t="s">
        <v>752</v>
      </c>
      <c r="C423" s="192" t="s">
        <v>753</v>
      </c>
      <c r="D423" s="183" t="s">
        <v>224</v>
      </c>
      <c r="E423" s="184">
        <v>3.7678699999999998</v>
      </c>
      <c r="F423" s="185"/>
      <c r="G423" s="186">
        <f>ROUND(E423*F423,2)</f>
        <v>0</v>
      </c>
      <c r="H423" s="185"/>
      <c r="I423" s="186">
        <f>ROUND(E423*H423,2)</f>
        <v>0</v>
      </c>
      <c r="J423" s="185"/>
      <c r="K423" s="186">
        <f>ROUND(E423*J423,2)</f>
        <v>0</v>
      </c>
      <c r="L423" s="186">
        <v>21</v>
      </c>
      <c r="M423" s="186">
        <f>G423*(1+L423/100)</f>
        <v>0</v>
      </c>
      <c r="N423" s="184">
        <v>0</v>
      </c>
      <c r="O423" s="184">
        <f>ROUND(E423*N423,2)</f>
        <v>0</v>
      </c>
      <c r="P423" s="184">
        <v>0</v>
      </c>
      <c r="Q423" s="184">
        <f>ROUND(E423*P423,2)</f>
        <v>0</v>
      </c>
      <c r="R423" s="186"/>
      <c r="S423" s="186" t="s">
        <v>163</v>
      </c>
      <c r="T423" s="187" t="s">
        <v>163</v>
      </c>
      <c r="U423" s="158">
        <v>1.5669999999999999</v>
      </c>
      <c r="V423" s="158">
        <f>ROUND(E423*U423,2)</f>
        <v>5.9</v>
      </c>
      <c r="W423" s="158"/>
      <c r="X423" s="158" t="s">
        <v>722</v>
      </c>
      <c r="Y423" s="158" t="s">
        <v>165</v>
      </c>
      <c r="Z423" s="147"/>
      <c r="AA423" s="147"/>
      <c r="AB423" s="147"/>
      <c r="AC423" s="147"/>
      <c r="AD423" s="147"/>
      <c r="AE423" s="147"/>
      <c r="AF423" s="147"/>
      <c r="AG423" s="147" t="s">
        <v>723</v>
      </c>
      <c r="AH423" s="147"/>
      <c r="AI423" s="147"/>
      <c r="AJ423" s="147"/>
      <c r="AK423" s="147"/>
      <c r="AL423" s="147"/>
      <c r="AM423" s="147"/>
      <c r="AN423" s="147"/>
      <c r="AO423" s="147"/>
      <c r="AP423" s="147"/>
      <c r="AQ423" s="147"/>
      <c r="AR423" s="147"/>
      <c r="AS423" s="147"/>
      <c r="AT423" s="147"/>
      <c r="AU423" s="147"/>
      <c r="AV423" s="147"/>
      <c r="AW423" s="147"/>
      <c r="AX423" s="147"/>
      <c r="AY423" s="147"/>
      <c r="AZ423" s="147"/>
      <c r="BA423" s="147"/>
      <c r="BB423" s="147"/>
      <c r="BC423" s="147"/>
      <c r="BD423" s="147"/>
      <c r="BE423" s="147"/>
      <c r="BF423" s="147"/>
      <c r="BG423" s="147"/>
      <c r="BH423" s="147"/>
    </row>
    <row r="424" spans="1:60" x14ac:dyDescent="0.2">
      <c r="A424" s="167" t="s">
        <v>158</v>
      </c>
      <c r="B424" s="168" t="s">
        <v>90</v>
      </c>
      <c r="C424" s="189" t="s">
        <v>91</v>
      </c>
      <c r="D424" s="169"/>
      <c r="E424" s="170"/>
      <c r="F424" s="171"/>
      <c r="G424" s="171">
        <f>SUMIF(AG425:AG459,"&lt;&gt;NOR",G425:G459)</f>
        <v>0</v>
      </c>
      <c r="H424" s="171"/>
      <c r="I424" s="171">
        <f>SUM(I425:I459)</f>
        <v>0</v>
      </c>
      <c r="J424" s="171"/>
      <c r="K424" s="171">
        <f>SUM(K425:K459)</f>
        <v>0</v>
      </c>
      <c r="L424" s="171"/>
      <c r="M424" s="171">
        <f>SUM(M425:M459)</f>
        <v>0</v>
      </c>
      <c r="N424" s="170"/>
      <c r="O424" s="170">
        <f>SUM(O425:O459)</f>
        <v>50.97</v>
      </c>
      <c r="P424" s="170"/>
      <c r="Q424" s="170">
        <f>SUM(Q425:Q459)</f>
        <v>0</v>
      </c>
      <c r="R424" s="171"/>
      <c r="S424" s="171"/>
      <c r="T424" s="172"/>
      <c r="U424" s="166"/>
      <c r="V424" s="166">
        <f>SUM(V425:V459)</f>
        <v>457.87</v>
      </c>
      <c r="W424" s="166"/>
      <c r="X424" s="166"/>
      <c r="Y424" s="166"/>
      <c r="AG424" t="s">
        <v>159</v>
      </c>
    </row>
    <row r="425" spans="1:60" ht="33.75" outlineLevel="1" x14ac:dyDescent="0.2">
      <c r="A425" s="174">
        <v>185</v>
      </c>
      <c r="B425" s="175" t="s">
        <v>754</v>
      </c>
      <c r="C425" s="190" t="s">
        <v>755</v>
      </c>
      <c r="D425" s="176" t="s">
        <v>162</v>
      </c>
      <c r="E425" s="177">
        <v>288.12</v>
      </c>
      <c r="F425" s="178"/>
      <c r="G425" s="179">
        <f>ROUND(E425*F425,2)</f>
        <v>0</v>
      </c>
      <c r="H425" s="178"/>
      <c r="I425" s="179">
        <f>ROUND(E425*H425,2)</f>
        <v>0</v>
      </c>
      <c r="J425" s="178"/>
      <c r="K425" s="179">
        <f>ROUND(E425*J425,2)</f>
        <v>0</v>
      </c>
      <c r="L425" s="179">
        <v>21</v>
      </c>
      <c r="M425" s="179">
        <f>G425*(1+L425/100)</f>
        <v>0</v>
      </c>
      <c r="N425" s="177">
        <v>3.3E-4</v>
      </c>
      <c r="O425" s="177">
        <f>ROUND(E425*N425,2)</f>
        <v>0.1</v>
      </c>
      <c r="P425" s="177">
        <v>0</v>
      </c>
      <c r="Q425" s="177">
        <f>ROUND(E425*P425,2)</f>
        <v>0</v>
      </c>
      <c r="R425" s="179"/>
      <c r="S425" s="179" t="s">
        <v>163</v>
      </c>
      <c r="T425" s="180" t="s">
        <v>163</v>
      </c>
      <c r="U425" s="158">
        <v>2.75E-2</v>
      </c>
      <c r="V425" s="158">
        <f>ROUND(E425*U425,2)</f>
        <v>7.92</v>
      </c>
      <c r="W425" s="158"/>
      <c r="X425" s="158" t="s">
        <v>164</v>
      </c>
      <c r="Y425" s="158" t="s">
        <v>165</v>
      </c>
      <c r="Z425" s="147"/>
      <c r="AA425" s="147"/>
      <c r="AB425" s="147"/>
      <c r="AC425" s="147"/>
      <c r="AD425" s="147"/>
      <c r="AE425" s="147"/>
      <c r="AF425" s="147"/>
      <c r="AG425" s="147" t="s">
        <v>166</v>
      </c>
      <c r="AH425" s="147"/>
      <c r="AI425" s="147"/>
      <c r="AJ425" s="147"/>
      <c r="AK425" s="147"/>
      <c r="AL425" s="147"/>
      <c r="AM425" s="147"/>
      <c r="AN425" s="147"/>
      <c r="AO425" s="147"/>
      <c r="AP425" s="147"/>
      <c r="AQ425" s="147"/>
      <c r="AR425" s="147"/>
      <c r="AS425" s="147"/>
      <c r="AT425" s="147"/>
      <c r="AU425" s="147"/>
      <c r="AV425" s="147"/>
      <c r="AW425" s="147"/>
      <c r="AX425" s="147"/>
      <c r="AY425" s="147"/>
      <c r="AZ425" s="147"/>
      <c r="BA425" s="147"/>
      <c r="BB425" s="147"/>
      <c r="BC425" s="147"/>
      <c r="BD425" s="147"/>
      <c r="BE425" s="147"/>
      <c r="BF425" s="147"/>
      <c r="BG425" s="147"/>
      <c r="BH425" s="147"/>
    </row>
    <row r="426" spans="1:60" outlineLevel="2" x14ac:dyDescent="0.2">
      <c r="A426" s="154"/>
      <c r="B426" s="155"/>
      <c r="C426" s="191" t="s">
        <v>756</v>
      </c>
      <c r="D426" s="160"/>
      <c r="E426" s="161">
        <v>288.12</v>
      </c>
      <c r="F426" s="158"/>
      <c r="G426" s="158"/>
      <c r="H426" s="158"/>
      <c r="I426" s="158"/>
      <c r="J426" s="158"/>
      <c r="K426" s="158"/>
      <c r="L426" s="158"/>
      <c r="M426" s="158"/>
      <c r="N426" s="157"/>
      <c r="O426" s="157"/>
      <c r="P426" s="157"/>
      <c r="Q426" s="157"/>
      <c r="R426" s="158"/>
      <c r="S426" s="158"/>
      <c r="T426" s="158"/>
      <c r="U426" s="158"/>
      <c r="V426" s="158"/>
      <c r="W426" s="158"/>
      <c r="X426" s="158"/>
      <c r="Y426" s="158"/>
      <c r="Z426" s="147"/>
      <c r="AA426" s="147"/>
      <c r="AB426" s="147"/>
      <c r="AC426" s="147"/>
      <c r="AD426" s="147"/>
      <c r="AE426" s="147"/>
      <c r="AF426" s="147"/>
      <c r="AG426" s="147" t="s">
        <v>168</v>
      </c>
      <c r="AH426" s="147">
        <v>0</v>
      </c>
      <c r="AI426" s="147"/>
      <c r="AJ426" s="147"/>
      <c r="AK426" s="147"/>
      <c r="AL426" s="147"/>
      <c r="AM426" s="147"/>
      <c r="AN426" s="147"/>
      <c r="AO426" s="147"/>
      <c r="AP426" s="147"/>
      <c r="AQ426" s="147"/>
      <c r="AR426" s="147"/>
      <c r="AS426" s="147"/>
      <c r="AT426" s="147"/>
      <c r="AU426" s="147"/>
      <c r="AV426" s="147"/>
      <c r="AW426" s="147"/>
      <c r="AX426" s="147"/>
      <c r="AY426" s="147"/>
      <c r="AZ426" s="147"/>
      <c r="BA426" s="147"/>
      <c r="BB426" s="147"/>
      <c r="BC426" s="147"/>
      <c r="BD426" s="147"/>
      <c r="BE426" s="147"/>
      <c r="BF426" s="147"/>
      <c r="BG426" s="147"/>
      <c r="BH426" s="147"/>
    </row>
    <row r="427" spans="1:60" ht="33.75" outlineLevel="1" x14ac:dyDescent="0.2">
      <c r="A427" s="181">
        <v>186</v>
      </c>
      <c r="B427" s="182" t="s">
        <v>757</v>
      </c>
      <c r="C427" s="192" t="s">
        <v>758</v>
      </c>
      <c r="D427" s="183" t="s">
        <v>162</v>
      </c>
      <c r="E427" s="184">
        <v>288.12</v>
      </c>
      <c r="F427" s="185"/>
      <c r="G427" s="186">
        <f>ROUND(E427*F427,2)</f>
        <v>0</v>
      </c>
      <c r="H427" s="185"/>
      <c r="I427" s="186">
        <f>ROUND(E427*H427,2)</f>
        <v>0</v>
      </c>
      <c r="J427" s="185"/>
      <c r="K427" s="186">
        <f>ROUND(E427*J427,2)</f>
        <v>0</v>
      </c>
      <c r="L427" s="186">
        <v>21</v>
      </c>
      <c r="M427" s="186">
        <f>G427*(1+L427/100)</f>
        <v>0</v>
      </c>
      <c r="N427" s="184">
        <v>5.5399999999999998E-3</v>
      </c>
      <c r="O427" s="184">
        <f>ROUND(E427*N427,2)</f>
        <v>1.6</v>
      </c>
      <c r="P427" s="184">
        <v>0</v>
      </c>
      <c r="Q427" s="184">
        <f>ROUND(E427*P427,2)</f>
        <v>0</v>
      </c>
      <c r="R427" s="186"/>
      <c r="S427" s="186" t="s">
        <v>163</v>
      </c>
      <c r="T427" s="187" t="s">
        <v>163</v>
      </c>
      <c r="U427" s="158">
        <v>0.2</v>
      </c>
      <c r="V427" s="158">
        <f>ROUND(E427*U427,2)</f>
        <v>57.62</v>
      </c>
      <c r="W427" s="158"/>
      <c r="X427" s="158" t="s">
        <v>164</v>
      </c>
      <c r="Y427" s="158" t="s">
        <v>165</v>
      </c>
      <c r="Z427" s="147"/>
      <c r="AA427" s="147"/>
      <c r="AB427" s="147"/>
      <c r="AC427" s="147"/>
      <c r="AD427" s="147"/>
      <c r="AE427" s="147"/>
      <c r="AF427" s="147"/>
      <c r="AG427" s="147" t="s">
        <v>166</v>
      </c>
      <c r="AH427" s="147"/>
      <c r="AI427" s="147"/>
      <c r="AJ427" s="147"/>
      <c r="AK427" s="147"/>
      <c r="AL427" s="147"/>
      <c r="AM427" s="147"/>
      <c r="AN427" s="147"/>
      <c r="AO427" s="147"/>
      <c r="AP427" s="147"/>
      <c r="AQ427" s="147"/>
      <c r="AR427" s="147"/>
      <c r="AS427" s="147"/>
      <c r="AT427" s="147"/>
      <c r="AU427" s="147"/>
      <c r="AV427" s="147"/>
      <c r="AW427" s="147"/>
      <c r="AX427" s="147"/>
      <c r="AY427" s="147"/>
      <c r="AZ427" s="147"/>
      <c r="BA427" s="147"/>
      <c r="BB427" s="147"/>
      <c r="BC427" s="147"/>
      <c r="BD427" s="147"/>
      <c r="BE427" s="147"/>
      <c r="BF427" s="147"/>
      <c r="BG427" s="147"/>
      <c r="BH427" s="147"/>
    </row>
    <row r="428" spans="1:60" ht="33.75" outlineLevel="1" x14ac:dyDescent="0.2">
      <c r="A428" s="174">
        <v>187</v>
      </c>
      <c r="B428" s="175" t="s">
        <v>759</v>
      </c>
      <c r="C428" s="190" t="s">
        <v>760</v>
      </c>
      <c r="D428" s="176" t="s">
        <v>162</v>
      </c>
      <c r="E428" s="177">
        <v>316.58999999999997</v>
      </c>
      <c r="F428" s="178"/>
      <c r="G428" s="179">
        <f>ROUND(E428*F428,2)</f>
        <v>0</v>
      </c>
      <c r="H428" s="178"/>
      <c r="I428" s="179">
        <f>ROUND(E428*H428,2)</f>
        <v>0</v>
      </c>
      <c r="J428" s="178"/>
      <c r="K428" s="179">
        <f>ROUND(E428*J428,2)</f>
        <v>0</v>
      </c>
      <c r="L428" s="179">
        <v>21</v>
      </c>
      <c r="M428" s="179">
        <f>G428*(1+L428/100)</f>
        <v>0</v>
      </c>
      <c r="N428" s="177">
        <v>2.0500000000000002E-3</v>
      </c>
      <c r="O428" s="177">
        <f>ROUND(E428*N428,2)</f>
        <v>0.65</v>
      </c>
      <c r="P428" s="177">
        <v>0</v>
      </c>
      <c r="Q428" s="177">
        <f>ROUND(E428*P428,2)</f>
        <v>0</v>
      </c>
      <c r="R428" s="179"/>
      <c r="S428" s="179" t="s">
        <v>163</v>
      </c>
      <c r="T428" s="180" t="s">
        <v>163</v>
      </c>
      <c r="U428" s="158">
        <v>0.317</v>
      </c>
      <c r="V428" s="158">
        <f>ROUND(E428*U428,2)</f>
        <v>100.36</v>
      </c>
      <c r="W428" s="158"/>
      <c r="X428" s="158" t="s">
        <v>164</v>
      </c>
      <c r="Y428" s="158" t="s">
        <v>165</v>
      </c>
      <c r="Z428" s="147"/>
      <c r="AA428" s="147"/>
      <c r="AB428" s="147"/>
      <c r="AC428" s="147"/>
      <c r="AD428" s="147"/>
      <c r="AE428" s="147"/>
      <c r="AF428" s="147"/>
      <c r="AG428" s="147" t="s">
        <v>166</v>
      </c>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c r="BE428" s="147"/>
      <c r="BF428" s="147"/>
      <c r="BG428" s="147"/>
      <c r="BH428" s="147"/>
    </row>
    <row r="429" spans="1:60" outlineLevel="2" x14ac:dyDescent="0.2">
      <c r="A429" s="154"/>
      <c r="B429" s="155"/>
      <c r="C429" s="191" t="s">
        <v>761</v>
      </c>
      <c r="D429" s="160"/>
      <c r="E429" s="161">
        <v>274.58999999999997</v>
      </c>
      <c r="F429" s="158"/>
      <c r="G429" s="158"/>
      <c r="H429" s="158"/>
      <c r="I429" s="158"/>
      <c r="J429" s="158"/>
      <c r="K429" s="158"/>
      <c r="L429" s="158"/>
      <c r="M429" s="158"/>
      <c r="N429" s="157"/>
      <c r="O429" s="157"/>
      <c r="P429" s="157"/>
      <c r="Q429" s="157"/>
      <c r="R429" s="158"/>
      <c r="S429" s="158"/>
      <c r="T429" s="158"/>
      <c r="U429" s="158"/>
      <c r="V429" s="158"/>
      <c r="W429" s="158"/>
      <c r="X429" s="158"/>
      <c r="Y429" s="158"/>
      <c r="Z429" s="147"/>
      <c r="AA429" s="147"/>
      <c r="AB429" s="147"/>
      <c r="AC429" s="147"/>
      <c r="AD429" s="147"/>
      <c r="AE429" s="147"/>
      <c r="AF429" s="147"/>
      <c r="AG429" s="147" t="s">
        <v>168</v>
      </c>
      <c r="AH429" s="147">
        <v>0</v>
      </c>
      <c r="AI429" s="147"/>
      <c r="AJ429" s="147"/>
      <c r="AK429" s="147"/>
      <c r="AL429" s="147"/>
      <c r="AM429" s="147"/>
      <c r="AN429" s="147"/>
      <c r="AO429" s="147"/>
      <c r="AP429" s="147"/>
      <c r="AQ429" s="147"/>
      <c r="AR429" s="147"/>
      <c r="AS429" s="147"/>
      <c r="AT429" s="147"/>
      <c r="AU429" s="147"/>
      <c r="AV429" s="147"/>
      <c r="AW429" s="147"/>
      <c r="AX429" s="147"/>
      <c r="AY429" s="147"/>
      <c r="AZ429" s="147"/>
      <c r="BA429" s="147"/>
      <c r="BB429" s="147"/>
      <c r="BC429" s="147"/>
      <c r="BD429" s="147"/>
      <c r="BE429" s="147"/>
      <c r="BF429" s="147"/>
      <c r="BG429" s="147"/>
      <c r="BH429" s="147"/>
    </row>
    <row r="430" spans="1:60" outlineLevel="3" x14ac:dyDescent="0.2">
      <c r="A430" s="154"/>
      <c r="B430" s="155"/>
      <c r="C430" s="191" t="s">
        <v>762</v>
      </c>
      <c r="D430" s="160"/>
      <c r="E430" s="161">
        <v>42</v>
      </c>
      <c r="F430" s="158"/>
      <c r="G430" s="158"/>
      <c r="H430" s="158"/>
      <c r="I430" s="158"/>
      <c r="J430" s="158"/>
      <c r="K430" s="158"/>
      <c r="L430" s="158"/>
      <c r="M430" s="158"/>
      <c r="N430" s="157"/>
      <c r="O430" s="157"/>
      <c r="P430" s="157"/>
      <c r="Q430" s="157"/>
      <c r="R430" s="158"/>
      <c r="S430" s="158"/>
      <c r="T430" s="158"/>
      <c r="U430" s="158"/>
      <c r="V430" s="158"/>
      <c r="W430" s="158"/>
      <c r="X430" s="158"/>
      <c r="Y430" s="158"/>
      <c r="Z430" s="147"/>
      <c r="AA430" s="147"/>
      <c r="AB430" s="147"/>
      <c r="AC430" s="147"/>
      <c r="AD430" s="147"/>
      <c r="AE430" s="147"/>
      <c r="AF430" s="147"/>
      <c r="AG430" s="147" t="s">
        <v>168</v>
      </c>
      <c r="AH430" s="147">
        <v>0</v>
      </c>
      <c r="AI430" s="147"/>
      <c r="AJ430" s="147"/>
      <c r="AK430" s="147"/>
      <c r="AL430" s="147"/>
      <c r="AM430" s="147"/>
      <c r="AN430" s="147"/>
      <c r="AO430" s="147"/>
      <c r="AP430" s="147"/>
      <c r="AQ430" s="147"/>
      <c r="AR430" s="147"/>
      <c r="AS430" s="147"/>
      <c r="AT430" s="147"/>
      <c r="AU430" s="147"/>
      <c r="AV430" s="147"/>
      <c r="AW430" s="147"/>
      <c r="AX430" s="147"/>
      <c r="AY430" s="147"/>
      <c r="AZ430" s="147"/>
      <c r="BA430" s="147"/>
      <c r="BB430" s="147"/>
      <c r="BC430" s="147"/>
      <c r="BD430" s="147"/>
      <c r="BE430" s="147"/>
      <c r="BF430" s="147"/>
      <c r="BG430" s="147"/>
      <c r="BH430" s="147"/>
    </row>
    <row r="431" spans="1:60" outlineLevel="1" x14ac:dyDescent="0.2">
      <c r="A431" s="174">
        <v>188</v>
      </c>
      <c r="B431" s="175" t="s">
        <v>763</v>
      </c>
      <c r="C431" s="190" t="s">
        <v>764</v>
      </c>
      <c r="D431" s="176" t="s">
        <v>288</v>
      </c>
      <c r="E431" s="177">
        <v>51.7</v>
      </c>
      <c r="F431" s="178"/>
      <c r="G431" s="179">
        <f>ROUND(E431*F431,2)</f>
        <v>0</v>
      </c>
      <c r="H431" s="178"/>
      <c r="I431" s="179">
        <f>ROUND(E431*H431,2)</f>
        <v>0</v>
      </c>
      <c r="J431" s="178"/>
      <c r="K431" s="179">
        <f>ROUND(E431*J431,2)</f>
        <v>0</v>
      </c>
      <c r="L431" s="179">
        <v>21</v>
      </c>
      <c r="M431" s="179">
        <f>G431*(1+L431/100)</f>
        <v>0</v>
      </c>
      <c r="N431" s="177">
        <v>1.8400000000000001E-3</v>
      </c>
      <c r="O431" s="177">
        <f>ROUND(E431*N431,2)</f>
        <v>0.1</v>
      </c>
      <c r="P431" s="177">
        <v>0</v>
      </c>
      <c r="Q431" s="177">
        <f>ROUND(E431*P431,2)</f>
        <v>0</v>
      </c>
      <c r="R431" s="179"/>
      <c r="S431" s="179" t="s">
        <v>163</v>
      </c>
      <c r="T431" s="180" t="s">
        <v>163</v>
      </c>
      <c r="U431" s="158">
        <v>0.252</v>
      </c>
      <c r="V431" s="158">
        <f>ROUND(E431*U431,2)</f>
        <v>13.03</v>
      </c>
      <c r="W431" s="158"/>
      <c r="X431" s="158" t="s">
        <v>164</v>
      </c>
      <c r="Y431" s="158" t="s">
        <v>165</v>
      </c>
      <c r="Z431" s="147"/>
      <c r="AA431" s="147"/>
      <c r="AB431" s="147"/>
      <c r="AC431" s="147"/>
      <c r="AD431" s="147"/>
      <c r="AE431" s="147"/>
      <c r="AF431" s="147"/>
      <c r="AG431" s="147" t="s">
        <v>166</v>
      </c>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c r="BE431" s="147"/>
      <c r="BF431" s="147"/>
      <c r="BG431" s="147"/>
      <c r="BH431" s="147"/>
    </row>
    <row r="432" spans="1:60" outlineLevel="2" x14ac:dyDescent="0.2">
      <c r="A432" s="154"/>
      <c r="B432" s="155"/>
      <c r="C432" s="191" t="s">
        <v>765</v>
      </c>
      <c r="D432" s="160"/>
      <c r="E432" s="161">
        <v>51.7</v>
      </c>
      <c r="F432" s="158"/>
      <c r="G432" s="158"/>
      <c r="H432" s="158"/>
      <c r="I432" s="158"/>
      <c r="J432" s="158"/>
      <c r="K432" s="158"/>
      <c r="L432" s="158"/>
      <c r="M432" s="158"/>
      <c r="N432" s="157"/>
      <c r="O432" s="157"/>
      <c r="P432" s="157"/>
      <c r="Q432" s="157"/>
      <c r="R432" s="158"/>
      <c r="S432" s="158"/>
      <c r="T432" s="158"/>
      <c r="U432" s="158"/>
      <c r="V432" s="158"/>
      <c r="W432" s="158"/>
      <c r="X432" s="158"/>
      <c r="Y432" s="158"/>
      <c r="Z432" s="147"/>
      <c r="AA432" s="147"/>
      <c r="AB432" s="147"/>
      <c r="AC432" s="147"/>
      <c r="AD432" s="147"/>
      <c r="AE432" s="147"/>
      <c r="AF432" s="147"/>
      <c r="AG432" s="147" t="s">
        <v>168</v>
      </c>
      <c r="AH432" s="147">
        <v>0</v>
      </c>
      <c r="AI432" s="147"/>
      <c r="AJ432" s="147"/>
      <c r="AK432" s="147"/>
      <c r="AL432" s="147"/>
      <c r="AM432" s="147"/>
      <c r="AN432" s="147"/>
      <c r="AO432" s="147"/>
      <c r="AP432" s="147"/>
      <c r="AQ432" s="147"/>
      <c r="AR432" s="147"/>
      <c r="AS432" s="147"/>
      <c r="AT432" s="147"/>
      <c r="AU432" s="147"/>
      <c r="AV432" s="147"/>
      <c r="AW432" s="147"/>
      <c r="AX432" s="147"/>
      <c r="AY432" s="147"/>
      <c r="AZ432" s="147"/>
      <c r="BA432" s="147"/>
      <c r="BB432" s="147"/>
      <c r="BC432" s="147"/>
      <c r="BD432" s="147"/>
      <c r="BE432" s="147"/>
      <c r="BF432" s="147"/>
      <c r="BG432" s="147"/>
      <c r="BH432" s="147"/>
    </row>
    <row r="433" spans="1:60" outlineLevel="1" x14ac:dyDescent="0.2">
      <c r="A433" s="174">
        <v>189</v>
      </c>
      <c r="B433" s="175" t="s">
        <v>766</v>
      </c>
      <c r="C433" s="190" t="s">
        <v>767</v>
      </c>
      <c r="D433" s="176" t="s">
        <v>288</v>
      </c>
      <c r="E433" s="177">
        <v>84.2</v>
      </c>
      <c r="F433" s="178"/>
      <c r="G433" s="179">
        <f>ROUND(E433*F433,2)</f>
        <v>0</v>
      </c>
      <c r="H433" s="178"/>
      <c r="I433" s="179">
        <f>ROUND(E433*H433,2)</f>
        <v>0</v>
      </c>
      <c r="J433" s="178"/>
      <c r="K433" s="179">
        <f>ROUND(E433*J433,2)</f>
        <v>0</v>
      </c>
      <c r="L433" s="179">
        <v>21</v>
      </c>
      <c r="M433" s="179">
        <f>G433*(1+L433/100)</f>
        <v>0</v>
      </c>
      <c r="N433" s="177">
        <v>7.6000000000000004E-4</v>
      </c>
      <c r="O433" s="177">
        <f>ROUND(E433*N433,2)</f>
        <v>0.06</v>
      </c>
      <c r="P433" s="177">
        <v>0</v>
      </c>
      <c r="Q433" s="177">
        <f>ROUND(E433*P433,2)</f>
        <v>0</v>
      </c>
      <c r="R433" s="179"/>
      <c r="S433" s="179" t="s">
        <v>163</v>
      </c>
      <c r="T433" s="180" t="s">
        <v>163</v>
      </c>
      <c r="U433" s="158">
        <v>0.189</v>
      </c>
      <c r="V433" s="158">
        <f>ROUND(E433*U433,2)</f>
        <v>15.91</v>
      </c>
      <c r="W433" s="158"/>
      <c r="X433" s="158" t="s">
        <v>164</v>
      </c>
      <c r="Y433" s="158" t="s">
        <v>165</v>
      </c>
      <c r="Z433" s="147"/>
      <c r="AA433" s="147"/>
      <c r="AB433" s="147"/>
      <c r="AC433" s="147"/>
      <c r="AD433" s="147"/>
      <c r="AE433" s="147"/>
      <c r="AF433" s="147"/>
      <c r="AG433" s="147" t="s">
        <v>166</v>
      </c>
      <c r="AH433" s="147"/>
      <c r="AI433" s="147"/>
      <c r="AJ433" s="147"/>
      <c r="AK433" s="147"/>
      <c r="AL433" s="147"/>
      <c r="AM433" s="147"/>
      <c r="AN433" s="147"/>
      <c r="AO433" s="147"/>
      <c r="AP433" s="147"/>
      <c r="AQ433" s="147"/>
      <c r="AR433" s="147"/>
      <c r="AS433" s="147"/>
      <c r="AT433" s="147"/>
      <c r="AU433" s="147"/>
      <c r="AV433" s="147"/>
      <c r="AW433" s="147"/>
      <c r="AX433" s="147"/>
      <c r="AY433" s="147"/>
      <c r="AZ433" s="147"/>
      <c r="BA433" s="147"/>
      <c r="BB433" s="147"/>
      <c r="BC433" s="147"/>
      <c r="BD433" s="147"/>
      <c r="BE433" s="147"/>
      <c r="BF433" s="147"/>
      <c r="BG433" s="147"/>
      <c r="BH433" s="147"/>
    </row>
    <row r="434" spans="1:60" outlineLevel="2" x14ac:dyDescent="0.2">
      <c r="A434" s="154"/>
      <c r="B434" s="155"/>
      <c r="C434" s="191" t="s">
        <v>768</v>
      </c>
      <c r="D434" s="160"/>
      <c r="E434" s="161">
        <v>84.2</v>
      </c>
      <c r="F434" s="158"/>
      <c r="G434" s="158"/>
      <c r="H434" s="158"/>
      <c r="I434" s="158"/>
      <c r="J434" s="158"/>
      <c r="K434" s="158"/>
      <c r="L434" s="158"/>
      <c r="M434" s="158"/>
      <c r="N434" s="157"/>
      <c r="O434" s="157"/>
      <c r="P434" s="157"/>
      <c r="Q434" s="157"/>
      <c r="R434" s="158"/>
      <c r="S434" s="158"/>
      <c r="T434" s="158"/>
      <c r="U434" s="158"/>
      <c r="V434" s="158"/>
      <c r="W434" s="158"/>
      <c r="X434" s="158"/>
      <c r="Y434" s="158"/>
      <c r="Z434" s="147"/>
      <c r="AA434" s="147"/>
      <c r="AB434" s="147"/>
      <c r="AC434" s="147"/>
      <c r="AD434" s="147"/>
      <c r="AE434" s="147"/>
      <c r="AF434" s="147"/>
      <c r="AG434" s="147" t="s">
        <v>168</v>
      </c>
      <c r="AH434" s="147">
        <v>0</v>
      </c>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c r="BE434" s="147"/>
      <c r="BF434" s="147"/>
      <c r="BG434" s="147"/>
      <c r="BH434" s="147"/>
    </row>
    <row r="435" spans="1:60" outlineLevel="1" x14ac:dyDescent="0.2">
      <c r="A435" s="181">
        <v>190</v>
      </c>
      <c r="B435" s="182" t="s">
        <v>769</v>
      </c>
      <c r="C435" s="192" t="s">
        <v>770</v>
      </c>
      <c r="D435" s="183" t="s">
        <v>288</v>
      </c>
      <c r="E435" s="184">
        <v>84.2</v>
      </c>
      <c r="F435" s="185"/>
      <c r="G435" s="186">
        <f t="shared" ref="G435:G441" si="28">ROUND(E435*F435,2)</f>
        <v>0</v>
      </c>
      <c r="H435" s="185"/>
      <c r="I435" s="186">
        <f t="shared" ref="I435:I441" si="29">ROUND(E435*H435,2)</f>
        <v>0</v>
      </c>
      <c r="J435" s="185"/>
      <c r="K435" s="186">
        <f t="shared" ref="K435:K441" si="30">ROUND(E435*J435,2)</f>
        <v>0</v>
      </c>
      <c r="L435" s="186">
        <v>21</v>
      </c>
      <c r="M435" s="186">
        <f t="shared" ref="M435:M441" si="31">G435*(1+L435/100)</f>
        <v>0</v>
      </c>
      <c r="N435" s="184">
        <v>7.6000000000000004E-4</v>
      </c>
      <c r="O435" s="184">
        <f t="shared" ref="O435:O441" si="32">ROUND(E435*N435,2)</f>
        <v>0.06</v>
      </c>
      <c r="P435" s="184">
        <v>0</v>
      </c>
      <c r="Q435" s="184">
        <f t="shared" ref="Q435:Q441" si="33">ROUND(E435*P435,2)</f>
        <v>0</v>
      </c>
      <c r="R435" s="186"/>
      <c r="S435" s="186" t="s">
        <v>163</v>
      </c>
      <c r="T435" s="187" t="s">
        <v>163</v>
      </c>
      <c r="U435" s="158">
        <v>0.189</v>
      </c>
      <c r="V435" s="158">
        <f t="shared" ref="V435:V441" si="34">ROUND(E435*U435,2)</f>
        <v>15.91</v>
      </c>
      <c r="W435" s="158"/>
      <c r="X435" s="158" t="s">
        <v>164</v>
      </c>
      <c r="Y435" s="158" t="s">
        <v>165</v>
      </c>
      <c r="Z435" s="147"/>
      <c r="AA435" s="147"/>
      <c r="AB435" s="147"/>
      <c r="AC435" s="147"/>
      <c r="AD435" s="147"/>
      <c r="AE435" s="147"/>
      <c r="AF435" s="147"/>
      <c r="AG435" s="147" t="s">
        <v>166</v>
      </c>
      <c r="AH435" s="147"/>
      <c r="AI435" s="147"/>
      <c r="AJ435" s="147"/>
      <c r="AK435" s="147"/>
      <c r="AL435" s="147"/>
      <c r="AM435" s="147"/>
      <c r="AN435" s="147"/>
      <c r="AO435" s="147"/>
      <c r="AP435" s="147"/>
      <c r="AQ435" s="147"/>
      <c r="AR435" s="147"/>
      <c r="AS435" s="147"/>
      <c r="AT435" s="147"/>
      <c r="AU435" s="147"/>
      <c r="AV435" s="147"/>
      <c r="AW435" s="147"/>
      <c r="AX435" s="147"/>
      <c r="AY435" s="147"/>
      <c r="AZ435" s="147"/>
      <c r="BA435" s="147"/>
      <c r="BB435" s="147"/>
      <c r="BC435" s="147"/>
      <c r="BD435" s="147"/>
      <c r="BE435" s="147"/>
      <c r="BF435" s="147"/>
      <c r="BG435" s="147"/>
      <c r="BH435" s="147"/>
    </row>
    <row r="436" spans="1:60" ht="22.5" outlineLevel="1" x14ac:dyDescent="0.2">
      <c r="A436" s="181">
        <v>191</v>
      </c>
      <c r="B436" s="182" t="s">
        <v>771</v>
      </c>
      <c r="C436" s="192" t="s">
        <v>772</v>
      </c>
      <c r="D436" s="183" t="s">
        <v>288</v>
      </c>
      <c r="E436" s="184">
        <v>39</v>
      </c>
      <c r="F436" s="185"/>
      <c r="G436" s="186">
        <f t="shared" si="28"/>
        <v>0</v>
      </c>
      <c r="H436" s="185"/>
      <c r="I436" s="186">
        <f t="shared" si="29"/>
        <v>0</v>
      </c>
      <c r="J436" s="185"/>
      <c r="K436" s="186">
        <f t="shared" si="30"/>
        <v>0</v>
      </c>
      <c r="L436" s="186">
        <v>21</v>
      </c>
      <c r="M436" s="186">
        <f t="shared" si="31"/>
        <v>0</v>
      </c>
      <c r="N436" s="184">
        <v>2.4599999999999999E-3</v>
      </c>
      <c r="O436" s="184">
        <f t="shared" si="32"/>
        <v>0.1</v>
      </c>
      <c r="P436" s="184">
        <v>0</v>
      </c>
      <c r="Q436" s="184">
        <f t="shared" si="33"/>
        <v>0</v>
      </c>
      <c r="R436" s="186"/>
      <c r="S436" s="186" t="s">
        <v>163</v>
      </c>
      <c r="T436" s="187" t="s">
        <v>163</v>
      </c>
      <c r="U436" s="158">
        <v>0.29625000000000001</v>
      </c>
      <c r="V436" s="158">
        <f t="shared" si="34"/>
        <v>11.55</v>
      </c>
      <c r="W436" s="158"/>
      <c r="X436" s="158" t="s">
        <v>164</v>
      </c>
      <c r="Y436" s="158" t="s">
        <v>165</v>
      </c>
      <c r="Z436" s="147"/>
      <c r="AA436" s="147"/>
      <c r="AB436" s="147"/>
      <c r="AC436" s="147"/>
      <c r="AD436" s="147"/>
      <c r="AE436" s="147"/>
      <c r="AF436" s="147"/>
      <c r="AG436" s="147" t="s">
        <v>166</v>
      </c>
      <c r="AH436" s="147"/>
      <c r="AI436" s="147"/>
      <c r="AJ436" s="147"/>
      <c r="AK436" s="147"/>
      <c r="AL436" s="147"/>
      <c r="AM436" s="147"/>
      <c r="AN436" s="147"/>
      <c r="AO436" s="147"/>
      <c r="AP436" s="147"/>
      <c r="AQ436" s="147"/>
      <c r="AR436" s="147"/>
      <c r="AS436" s="147"/>
      <c r="AT436" s="147"/>
      <c r="AU436" s="147"/>
      <c r="AV436" s="147"/>
      <c r="AW436" s="147"/>
      <c r="AX436" s="147"/>
      <c r="AY436" s="147"/>
      <c r="AZ436" s="147"/>
      <c r="BA436" s="147"/>
      <c r="BB436" s="147"/>
      <c r="BC436" s="147"/>
      <c r="BD436" s="147"/>
      <c r="BE436" s="147"/>
      <c r="BF436" s="147"/>
      <c r="BG436" s="147"/>
      <c r="BH436" s="147"/>
    </row>
    <row r="437" spans="1:60" ht="22.5" outlineLevel="1" x14ac:dyDescent="0.2">
      <c r="A437" s="181">
        <v>192</v>
      </c>
      <c r="B437" s="182" t="s">
        <v>773</v>
      </c>
      <c r="C437" s="192" t="s">
        <v>774</v>
      </c>
      <c r="D437" s="183" t="s">
        <v>173</v>
      </c>
      <c r="E437" s="184">
        <v>4</v>
      </c>
      <c r="F437" s="185"/>
      <c r="G437" s="186">
        <f t="shared" si="28"/>
        <v>0</v>
      </c>
      <c r="H437" s="185"/>
      <c r="I437" s="186">
        <f t="shared" si="29"/>
        <v>0</v>
      </c>
      <c r="J437" s="185"/>
      <c r="K437" s="186">
        <f t="shared" si="30"/>
        <v>0</v>
      </c>
      <c r="L437" s="186">
        <v>21</v>
      </c>
      <c r="M437" s="186">
        <f t="shared" si="31"/>
        <v>0</v>
      </c>
      <c r="N437" s="184">
        <v>1.2999999999999999E-3</v>
      </c>
      <c r="O437" s="184">
        <f t="shared" si="32"/>
        <v>0.01</v>
      </c>
      <c r="P437" s="184">
        <v>0</v>
      </c>
      <c r="Q437" s="184">
        <f t="shared" si="33"/>
        <v>0</v>
      </c>
      <c r="R437" s="186"/>
      <c r="S437" s="186" t="s">
        <v>163</v>
      </c>
      <c r="T437" s="187" t="s">
        <v>163</v>
      </c>
      <c r="U437" s="158">
        <v>0.6</v>
      </c>
      <c r="V437" s="158">
        <f t="shared" si="34"/>
        <v>2.4</v>
      </c>
      <c r="W437" s="158"/>
      <c r="X437" s="158" t="s">
        <v>164</v>
      </c>
      <c r="Y437" s="158" t="s">
        <v>165</v>
      </c>
      <c r="Z437" s="147"/>
      <c r="AA437" s="147"/>
      <c r="AB437" s="147"/>
      <c r="AC437" s="147"/>
      <c r="AD437" s="147"/>
      <c r="AE437" s="147"/>
      <c r="AF437" s="147"/>
      <c r="AG437" s="147" t="s">
        <v>166</v>
      </c>
      <c r="AH437" s="147"/>
      <c r="AI437" s="147"/>
      <c r="AJ437" s="147"/>
      <c r="AK437" s="147"/>
      <c r="AL437" s="147"/>
      <c r="AM437" s="147"/>
      <c r="AN437" s="147"/>
      <c r="AO437" s="147"/>
      <c r="AP437" s="147"/>
      <c r="AQ437" s="147"/>
      <c r="AR437" s="147"/>
      <c r="AS437" s="147"/>
      <c r="AT437" s="147"/>
      <c r="AU437" s="147"/>
      <c r="AV437" s="147"/>
      <c r="AW437" s="147"/>
      <c r="AX437" s="147"/>
      <c r="AY437" s="147"/>
      <c r="AZ437" s="147"/>
      <c r="BA437" s="147"/>
      <c r="BB437" s="147"/>
      <c r="BC437" s="147"/>
      <c r="BD437" s="147"/>
      <c r="BE437" s="147"/>
      <c r="BF437" s="147"/>
      <c r="BG437" s="147"/>
      <c r="BH437" s="147"/>
    </row>
    <row r="438" spans="1:60" ht="22.5" outlineLevel="1" x14ac:dyDescent="0.2">
      <c r="A438" s="181">
        <v>193</v>
      </c>
      <c r="B438" s="182" t="s">
        <v>775</v>
      </c>
      <c r="C438" s="192" t="s">
        <v>776</v>
      </c>
      <c r="D438" s="183" t="s">
        <v>173</v>
      </c>
      <c r="E438" s="184">
        <v>2</v>
      </c>
      <c r="F438" s="185"/>
      <c r="G438" s="186">
        <f t="shared" si="28"/>
        <v>0</v>
      </c>
      <c r="H438" s="185"/>
      <c r="I438" s="186">
        <f t="shared" si="29"/>
        <v>0</v>
      </c>
      <c r="J438" s="185"/>
      <c r="K438" s="186">
        <f t="shared" si="30"/>
        <v>0</v>
      </c>
      <c r="L438" s="186">
        <v>21</v>
      </c>
      <c r="M438" s="186">
        <f t="shared" si="31"/>
        <v>0</v>
      </c>
      <c r="N438" s="184">
        <v>1.65E-3</v>
      </c>
      <c r="O438" s="184">
        <f t="shared" si="32"/>
        <v>0</v>
      </c>
      <c r="P438" s="184">
        <v>0</v>
      </c>
      <c r="Q438" s="184">
        <f t="shared" si="33"/>
        <v>0</v>
      </c>
      <c r="R438" s="186"/>
      <c r="S438" s="186" t="s">
        <v>163</v>
      </c>
      <c r="T438" s="187" t="s">
        <v>163</v>
      </c>
      <c r="U438" s="158">
        <v>0.65</v>
      </c>
      <c r="V438" s="158">
        <f t="shared" si="34"/>
        <v>1.3</v>
      </c>
      <c r="W438" s="158"/>
      <c r="X438" s="158" t="s">
        <v>164</v>
      </c>
      <c r="Y438" s="158" t="s">
        <v>165</v>
      </c>
      <c r="Z438" s="147"/>
      <c r="AA438" s="147"/>
      <c r="AB438" s="147"/>
      <c r="AC438" s="147"/>
      <c r="AD438" s="147"/>
      <c r="AE438" s="147"/>
      <c r="AF438" s="147"/>
      <c r="AG438" s="147" t="s">
        <v>166</v>
      </c>
      <c r="AH438" s="147"/>
      <c r="AI438" s="147"/>
      <c r="AJ438" s="147"/>
      <c r="AK438" s="147"/>
      <c r="AL438" s="147"/>
      <c r="AM438" s="147"/>
      <c r="AN438" s="147"/>
      <c r="AO438" s="147"/>
      <c r="AP438" s="147"/>
      <c r="AQ438" s="147"/>
      <c r="AR438" s="147"/>
      <c r="AS438" s="147"/>
      <c r="AT438" s="147"/>
      <c r="AU438" s="147"/>
      <c r="AV438" s="147"/>
      <c r="AW438" s="147"/>
      <c r="AX438" s="147"/>
      <c r="AY438" s="147"/>
      <c r="AZ438" s="147"/>
      <c r="BA438" s="147"/>
      <c r="BB438" s="147"/>
      <c r="BC438" s="147"/>
      <c r="BD438" s="147"/>
      <c r="BE438" s="147"/>
      <c r="BF438" s="147"/>
      <c r="BG438" s="147"/>
      <c r="BH438" s="147"/>
    </row>
    <row r="439" spans="1:60" outlineLevel="1" x14ac:dyDescent="0.2">
      <c r="A439" s="181">
        <v>194</v>
      </c>
      <c r="B439" s="182" t="s">
        <v>777</v>
      </c>
      <c r="C439" s="192" t="s">
        <v>778</v>
      </c>
      <c r="D439" s="183" t="s">
        <v>173</v>
      </c>
      <c r="E439" s="184">
        <v>2</v>
      </c>
      <c r="F439" s="185"/>
      <c r="G439" s="186">
        <f t="shared" si="28"/>
        <v>0</v>
      </c>
      <c r="H439" s="185"/>
      <c r="I439" s="186">
        <f t="shared" si="29"/>
        <v>0</v>
      </c>
      <c r="J439" s="185"/>
      <c r="K439" s="186">
        <f t="shared" si="30"/>
        <v>0</v>
      </c>
      <c r="L439" s="186">
        <v>21</v>
      </c>
      <c r="M439" s="186">
        <f t="shared" si="31"/>
        <v>0</v>
      </c>
      <c r="N439" s="184">
        <v>2.15E-3</v>
      </c>
      <c r="O439" s="184">
        <f t="shared" si="32"/>
        <v>0</v>
      </c>
      <c r="P439" s="184">
        <v>0</v>
      </c>
      <c r="Q439" s="184">
        <f t="shared" si="33"/>
        <v>0</v>
      </c>
      <c r="R439" s="186"/>
      <c r="S439" s="186" t="s">
        <v>163</v>
      </c>
      <c r="T439" s="187" t="s">
        <v>225</v>
      </c>
      <c r="U439" s="158">
        <v>0.7</v>
      </c>
      <c r="V439" s="158">
        <f t="shared" si="34"/>
        <v>1.4</v>
      </c>
      <c r="W439" s="158"/>
      <c r="X439" s="158" t="s">
        <v>164</v>
      </c>
      <c r="Y439" s="158" t="s">
        <v>165</v>
      </c>
      <c r="Z439" s="147"/>
      <c r="AA439" s="147"/>
      <c r="AB439" s="147"/>
      <c r="AC439" s="147"/>
      <c r="AD439" s="147"/>
      <c r="AE439" s="147"/>
      <c r="AF439" s="147"/>
      <c r="AG439" s="147" t="s">
        <v>166</v>
      </c>
      <c r="AH439" s="147"/>
      <c r="AI439" s="147"/>
      <c r="AJ439" s="147"/>
      <c r="AK439" s="147"/>
      <c r="AL439" s="147"/>
      <c r="AM439" s="147"/>
      <c r="AN439" s="147"/>
      <c r="AO439" s="147"/>
      <c r="AP439" s="147"/>
      <c r="AQ439" s="147"/>
      <c r="AR439" s="147"/>
      <c r="AS439" s="147"/>
      <c r="AT439" s="147"/>
      <c r="AU439" s="147"/>
      <c r="AV439" s="147"/>
      <c r="AW439" s="147"/>
      <c r="AX439" s="147"/>
      <c r="AY439" s="147"/>
      <c r="AZ439" s="147"/>
      <c r="BA439" s="147"/>
      <c r="BB439" s="147"/>
      <c r="BC439" s="147"/>
      <c r="BD439" s="147"/>
      <c r="BE439" s="147"/>
      <c r="BF439" s="147"/>
      <c r="BG439" s="147"/>
      <c r="BH439" s="147"/>
    </row>
    <row r="440" spans="1:60" ht="22.5" outlineLevel="1" x14ac:dyDescent="0.2">
      <c r="A440" s="181">
        <v>195</v>
      </c>
      <c r="B440" s="182" t="s">
        <v>779</v>
      </c>
      <c r="C440" s="192" t="s">
        <v>780</v>
      </c>
      <c r="D440" s="183" t="s">
        <v>173</v>
      </c>
      <c r="E440" s="184">
        <v>4</v>
      </c>
      <c r="F440" s="185"/>
      <c r="G440" s="186">
        <f t="shared" si="28"/>
        <v>0</v>
      </c>
      <c r="H440" s="185"/>
      <c r="I440" s="186">
        <f t="shared" si="29"/>
        <v>0</v>
      </c>
      <c r="J440" s="185"/>
      <c r="K440" s="186">
        <f t="shared" si="30"/>
        <v>0</v>
      </c>
      <c r="L440" s="186">
        <v>21</v>
      </c>
      <c r="M440" s="186">
        <f t="shared" si="31"/>
        <v>0</v>
      </c>
      <c r="N440" s="184">
        <v>1.3500000000000001E-3</v>
      </c>
      <c r="O440" s="184">
        <f t="shared" si="32"/>
        <v>0.01</v>
      </c>
      <c r="P440" s="184">
        <v>0</v>
      </c>
      <c r="Q440" s="184">
        <f t="shared" si="33"/>
        <v>0</v>
      </c>
      <c r="R440" s="186"/>
      <c r="S440" s="186" t="s">
        <v>163</v>
      </c>
      <c r="T440" s="187" t="s">
        <v>163</v>
      </c>
      <c r="U440" s="158">
        <v>0.7</v>
      </c>
      <c r="V440" s="158">
        <f t="shared" si="34"/>
        <v>2.8</v>
      </c>
      <c r="W440" s="158"/>
      <c r="X440" s="158" t="s">
        <v>164</v>
      </c>
      <c r="Y440" s="158" t="s">
        <v>165</v>
      </c>
      <c r="Z440" s="147"/>
      <c r="AA440" s="147"/>
      <c r="AB440" s="147"/>
      <c r="AC440" s="147"/>
      <c r="AD440" s="147"/>
      <c r="AE440" s="147"/>
      <c r="AF440" s="147"/>
      <c r="AG440" s="147" t="s">
        <v>166</v>
      </c>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c r="BE440" s="147"/>
      <c r="BF440" s="147"/>
      <c r="BG440" s="147"/>
      <c r="BH440" s="147"/>
    </row>
    <row r="441" spans="1:60" ht="22.5" outlineLevel="1" x14ac:dyDescent="0.2">
      <c r="A441" s="174">
        <v>196</v>
      </c>
      <c r="B441" s="175" t="s">
        <v>781</v>
      </c>
      <c r="C441" s="190" t="s">
        <v>782</v>
      </c>
      <c r="D441" s="176" t="s">
        <v>162</v>
      </c>
      <c r="E441" s="177">
        <v>274.58999999999997</v>
      </c>
      <c r="F441" s="178"/>
      <c r="G441" s="179">
        <f t="shared" si="28"/>
        <v>0</v>
      </c>
      <c r="H441" s="178"/>
      <c r="I441" s="179">
        <f t="shared" si="29"/>
        <v>0</v>
      </c>
      <c r="J441" s="178"/>
      <c r="K441" s="179">
        <f t="shared" si="30"/>
        <v>0</v>
      </c>
      <c r="L441" s="179">
        <v>21</v>
      </c>
      <c r="M441" s="179">
        <f t="shared" si="31"/>
        <v>0</v>
      </c>
      <c r="N441" s="177">
        <v>8.2500000000000004E-2</v>
      </c>
      <c r="O441" s="177">
        <f t="shared" si="32"/>
        <v>22.65</v>
      </c>
      <c r="P441" s="177">
        <v>0</v>
      </c>
      <c r="Q441" s="177">
        <f t="shared" si="33"/>
        <v>0</v>
      </c>
      <c r="R441" s="179"/>
      <c r="S441" s="179" t="s">
        <v>163</v>
      </c>
      <c r="T441" s="180" t="s">
        <v>163</v>
      </c>
      <c r="U441" s="158">
        <v>1.7999999999999999E-2</v>
      </c>
      <c r="V441" s="158">
        <f t="shared" si="34"/>
        <v>4.9400000000000004</v>
      </c>
      <c r="W441" s="158"/>
      <c r="X441" s="158" t="s">
        <v>164</v>
      </c>
      <c r="Y441" s="158" t="s">
        <v>165</v>
      </c>
      <c r="Z441" s="147"/>
      <c r="AA441" s="147"/>
      <c r="AB441" s="147"/>
      <c r="AC441" s="147"/>
      <c r="AD441" s="147"/>
      <c r="AE441" s="147"/>
      <c r="AF441" s="147"/>
      <c r="AG441" s="147" t="s">
        <v>166</v>
      </c>
      <c r="AH441" s="147"/>
      <c r="AI441" s="147"/>
      <c r="AJ441" s="147"/>
      <c r="AK441" s="147"/>
      <c r="AL441" s="147"/>
      <c r="AM441" s="147"/>
      <c r="AN441" s="147"/>
      <c r="AO441" s="147"/>
      <c r="AP441" s="147"/>
      <c r="AQ441" s="147"/>
      <c r="AR441" s="147"/>
      <c r="AS441" s="147"/>
      <c r="AT441" s="147"/>
      <c r="AU441" s="147"/>
      <c r="AV441" s="147"/>
      <c r="AW441" s="147"/>
      <c r="AX441" s="147"/>
      <c r="AY441" s="147"/>
      <c r="AZ441" s="147"/>
      <c r="BA441" s="147"/>
      <c r="BB441" s="147"/>
      <c r="BC441" s="147"/>
      <c r="BD441" s="147"/>
      <c r="BE441" s="147"/>
      <c r="BF441" s="147"/>
      <c r="BG441" s="147"/>
      <c r="BH441" s="147"/>
    </row>
    <row r="442" spans="1:60" outlineLevel="2" x14ac:dyDescent="0.2">
      <c r="A442" s="154"/>
      <c r="B442" s="155"/>
      <c r="C442" s="191" t="s">
        <v>761</v>
      </c>
      <c r="D442" s="160"/>
      <c r="E442" s="161">
        <v>274.58999999999997</v>
      </c>
      <c r="F442" s="158"/>
      <c r="G442" s="158"/>
      <c r="H442" s="158"/>
      <c r="I442" s="158"/>
      <c r="J442" s="158"/>
      <c r="K442" s="158"/>
      <c r="L442" s="158"/>
      <c r="M442" s="158"/>
      <c r="N442" s="157"/>
      <c r="O442" s="157"/>
      <c r="P442" s="157"/>
      <c r="Q442" s="157"/>
      <c r="R442" s="158"/>
      <c r="S442" s="158"/>
      <c r="T442" s="158"/>
      <c r="U442" s="158"/>
      <c r="V442" s="158"/>
      <c r="W442" s="158"/>
      <c r="X442" s="158"/>
      <c r="Y442" s="158"/>
      <c r="Z442" s="147"/>
      <c r="AA442" s="147"/>
      <c r="AB442" s="147"/>
      <c r="AC442" s="147"/>
      <c r="AD442" s="147"/>
      <c r="AE442" s="147"/>
      <c r="AF442" s="147"/>
      <c r="AG442" s="147" t="s">
        <v>168</v>
      </c>
      <c r="AH442" s="147">
        <v>0</v>
      </c>
      <c r="AI442" s="147"/>
      <c r="AJ442" s="147"/>
      <c r="AK442" s="147"/>
      <c r="AL442" s="147"/>
      <c r="AM442" s="147"/>
      <c r="AN442" s="147"/>
      <c r="AO442" s="147"/>
      <c r="AP442" s="147"/>
      <c r="AQ442" s="147"/>
      <c r="AR442" s="147"/>
      <c r="AS442" s="147"/>
      <c r="AT442" s="147"/>
      <c r="AU442" s="147"/>
      <c r="AV442" s="147"/>
      <c r="AW442" s="147"/>
      <c r="AX442" s="147"/>
      <c r="AY442" s="147"/>
      <c r="AZ442" s="147"/>
      <c r="BA442" s="147"/>
      <c r="BB442" s="147"/>
      <c r="BC442" s="147"/>
      <c r="BD442" s="147"/>
      <c r="BE442" s="147"/>
      <c r="BF442" s="147"/>
      <c r="BG442" s="147"/>
      <c r="BH442" s="147"/>
    </row>
    <row r="443" spans="1:60" ht="22.5" outlineLevel="1" x14ac:dyDescent="0.2">
      <c r="A443" s="174">
        <v>197</v>
      </c>
      <c r="B443" s="175" t="s">
        <v>783</v>
      </c>
      <c r="C443" s="190" t="s">
        <v>784</v>
      </c>
      <c r="D443" s="176" t="s">
        <v>162</v>
      </c>
      <c r="E443" s="177">
        <v>1372.95</v>
      </c>
      <c r="F443" s="178"/>
      <c r="G443" s="179">
        <f>ROUND(E443*F443,2)</f>
        <v>0</v>
      </c>
      <c r="H443" s="178"/>
      <c r="I443" s="179">
        <f>ROUND(E443*H443,2)</f>
        <v>0</v>
      </c>
      <c r="J443" s="178"/>
      <c r="K443" s="179">
        <f>ROUND(E443*J443,2)</f>
        <v>0</v>
      </c>
      <c r="L443" s="179">
        <v>21</v>
      </c>
      <c r="M443" s="179">
        <f>G443*(1+L443/100)</f>
        <v>0</v>
      </c>
      <c r="N443" s="177">
        <v>1.6500000000000001E-2</v>
      </c>
      <c r="O443" s="177">
        <f>ROUND(E443*N443,2)</f>
        <v>22.65</v>
      </c>
      <c r="P443" s="177">
        <v>0</v>
      </c>
      <c r="Q443" s="177">
        <f>ROUND(E443*P443,2)</f>
        <v>0</v>
      </c>
      <c r="R443" s="179"/>
      <c r="S443" s="179" t="s">
        <v>163</v>
      </c>
      <c r="T443" s="180" t="s">
        <v>163</v>
      </c>
      <c r="U443" s="158">
        <v>2E-3</v>
      </c>
      <c r="V443" s="158">
        <f>ROUND(E443*U443,2)</f>
        <v>2.75</v>
      </c>
      <c r="W443" s="158"/>
      <c r="X443" s="158" t="s">
        <v>164</v>
      </c>
      <c r="Y443" s="158" t="s">
        <v>165</v>
      </c>
      <c r="Z443" s="147"/>
      <c r="AA443" s="147"/>
      <c r="AB443" s="147"/>
      <c r="AC443" s="147"/>
      <c r="AD443" s="147"/>
      <c r="AE443" s="147"/>
      <c r="AF443" s="147"/>
      <c r="AG443" s="147" t="s">
        <v>166</v>
      </c>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c r="BE443" s="147"/>
      <c r="BF443" s="147"/>
      <c r="BG443" s="147"/>
      <c r="BH443" s="147"/>
    </row>
    <row r="444" spans="1:60" outlineLevel="2" x14ac:dyDescent="0.2">
      <c r="A444" s="154"/>
      <c r="B444" s="155"/>
      <c r="C444" s="191" t="s">
        <v>785</v>
      </c>
      <c r="D444" s="160"/>
      <c r="E444" s="161">
        <v>1372.95</v>
      </c>
      <c r="F444" s="158"/>
      <c r="G444" s="158"/>
      <c r="H444" s="158"/>
      <c r="I444" s="158"/>
      <c r="J444" s="158"/>
      <c r="K444" s="158"/>
      <c r="L444" s="158"/>
      <c r="M444" s="158"/>
      <c r="N444" s="157"/>
      <c r="O444" s="157"/>
      <c r="P444" s="157"/>
      <c r="Q444" s="157"/>
      <c r="R444" s="158"/>
      <c r="S444" s="158"/>
      <c r="T444" s="158"/>
      <c r="U444" s="158"/>
      <c r="V444" s="158"/>
      <c r="W444" s="158"/>
      <c r="X444" s="158"/>
      <c r="Y444" s="158"/>
      <c r="Z444" s="147"/>
      <c r="AA444" s="147"/>
      <c r="AB444" s="147"/>
      <c r="AC444" s="147"/>
      <c r="AD444" s="147"/>
      <c r="AE444" s="147"/>
      <c r="AF444" s="147"/>
      <c r="AG444" s="147" t="s">
        <v>168</v>
      </c>
      <c r="AH444" s="147">
        <v>0</v>
      </c>
      <c r="AI444" s="147"/>
      <c r="AJ444" s="147"/>
      <c r="AK444" s="147"/>
      <c r="AL444" s="147"/>
      <c r="AM444" s="147"/>
      <c r="AN444" s="147"/>
      <c r="AO444" s="147"/>
      <c r="AP444" s="147"/>
      <c r="AQ444" s="147"/>
      <c r="AR444" s="147"/>
      <c r="AS444" s="147"/>
      <c r="AT444" s="147"/>
      <c r="AU444" s="147"/>
      <c r="AV444" s="147"/>
      <c r="AW444" s="147"/>
      <c r="AX444" s="147"/>
      <c r="AY444" s="147"/>
      <c r="AZ444" s="147"/>
      <c r="BA444" s="147"/>
      <c r="BB444" s="147"/>
      <c r="BC444" s="147"/>
      <c r="BD444" s="147"/>
      <c r="BE444" s="147"/>
      <c r="BF444" s="147"/>
      <c r="BG444" s="147"/>
      <c r="BH444" s="147"/>
    </row>
    <row r="445" spans="1:60" ht="22.5" outlineLevel="1" x14ac:dyDescent="0.2">
      <c r="A445" s="181">
        <v>198</v>
      </c>
      <c r="B445" s="182" t="s">
        <v>786</v>
      </c>
      <c r="C445" s="192" t="s">
        <v>787</v>
      </c>
      <c r="D445" s="183" t="s">
        <v>162</v>
      </c>
      <c r="E445" s="184">
        <v>316.58999999999997</v>
      </c>
      <c r="F445" s="185"/>
      <c r="G445" s="186">
        <f>ROUND(E445*F445,2)</f>
        <v>0</v>
      </c>
      <c r="H445" s="185"/>
      <c r="I445" s="186">
        <f>ROUND(E445*H445,2)</f>
        <v>0</v>
      </c>
      <c r="J445" s="185"/>
      <c r="K445" s="186">
        <f>ROUND(E445*J445,2)</f>
        <v>0</v>
      </c>
      <c r="L445" s="186">
        <v>21</v>
      </c>
      <c r="M445" s="186">
        <f>G445*(1+L445/100)</f>
        <v>0</v>
      </c>
      <c r="N445" s="184">
        <v>1.2999999999999999E-4</v>
      </c>
      <c r="O445" s="184">
        <f>ROUND(E445*N445,2)</f>
        <v>0.04</v>
      </c>
      <c r="P445" s="184">
        <v>0</v>
      </c>
      <c r="Q445" s="184">
        <f>ROUND(E445*P445,2)</f>
        <v>0</v>
      </c>
      <c r="R445" s="186"/>
      <c r="S445" s="186" t="s">
        <v>163</v>
      </c>
      <c r="T445" s="187" t="s">
        <v>163</v>
      </c>
      <c r="U445" s="158">
        <v>0.1</v>
      </c>
      <c r="V445" s="158">
        <f>ROUND(E445*U445,2)</f>
        <v>31.66</v>
      </c>
      <c r="W445" s="158"/>
      <c r="X445" s="158" t="s">
        <v>164</v>
      </c>
      <c r="Y445" s="158" t="s">
        <v>165</v>
      </c>
      <c r="Z445" s="147"/>
      <c r="AA445" s="147"/>
      <c r="AB445" s="147"/>
      <c r="AC445" s="147"/>
      <c r="AD445" s="147"/>
      <c r="AE445" s="147"/>
      <c r="AF445" s="147"/>
      <c r="AG445" s="147" t="s">
        <v>166</v>
      </c>
      <c r="AH445" s="147"/>
      <c r="AI445" s="147"/>
      <c r="AJ445" s="147"/>
      <c r="AK445" s="147"/>
      <c r="AL445" s="147"/>
      <c r="AM445" s="147"/>
      <c r="AN445" s="147"/>
      <c r="AO445" s="147"/>
      <c r="AP445" s="147"/>
      <c r="AQ445" s="147"/>
      <c r="AR445" s="147"/>
      <c r="AS445" s="147"/>
      <c r="AT445" s="147"/>
      <c r="AU445" s="147"/>
      <c r="AV445" s="147"/>
      <c r="AW445" s="147"/>
      <c r="AX445" s="147"/>
      <c r="AY445" s="147"/>
      <c r="AZ445" s="147"/>
      <c r="BA445" s="147"/>
      <c r="BB445" s="147"/>
      <c r="BC445" s="147"/>
      <c r="BD445" s="147"/>
      <c r="BE445" s="147"/>
      <c r="BF445" s="147"/>
      <c r="BG445" s="147"/>
      <c r="BH445" s="147"/>
    </row>
    <row r="446" spans="1:60" ht="22.5" outlineLevel="1" x14ac:dyDescent="0.2">
      <c r="A446" s="174">
        <v>199</v>
      </c>
      <c r="B446" s="175" t="s">
        <v>788</v>
      </c>
      <c r="C446" s="190" t="s">
        <v>789</v>
      </c>
      <c r="D446" s="176" t="s">
        <v>162</v>
      </c>
      <c r="E446" s="177">
        <v>274.58999999999997</v>
      </c>
      <c r="F446" s="178"/>
      <c r="G446" s="179">
        <f>ROUND(E446*F446,2)</f>
        <v>0</v>
      </c>
      <c r="H446" s="178"/>
      <c r="I446" s="179">
        <f>ROUND(E446*H446,2)</f>
        <v>0</v>
      </c>
      <c r="J446" s="178"/>
      <c r="K446" s="179">
        <f>ROUND(E446*J446,2)</f>
        <v>0</v>
      </c>
      <c r="L446" s="179">
        <v>21</v>
      </c>
      <c r="M446" s="179">
        <f>G446*(1+L446/100)</f>
        <v>0</v>
      </c>
      <c r="N446" s="177">
        <v>1.4999999999999999E-4</v>
      </c>
      <c r="O446" s="177">
        <f>ROUND(E446*N446,2)</f>
        <v>0.04</v>
      </c>
      <c r="P446" s="177">
        <v>0</v>
      </c>
      <c r="Q446" s="177">
        <f>ROUND(E446*P446,2)</f>
        <v>0</v>
      </c>
      <c r="R446" s="179"/>
      <c r="S446" s="179" t="s">
        <v>163</v>
      </c>
      <c r="T446" s="180" t="s">
        <v>163</v>
      </c>
      <c r="U446" s="158">
        <v>0.11765</v>
      </c>
      <c r="V446" s="158">
        <f>ROUND(E446*U446,2)</f>
        <v>32.31</v>
      </c>
      <c r="W446" s="158"/>
      <c r="X446" s="158" t="s">
        <v>164</v>
      </c>
      <c r="Y446" s="158" t="s">
        <v>165</v>
      </c>
      <c r="Z446" s="147"/>
      <c r="AA446" s="147"/>
      <c r="AB446" s="147"/>
      <c r="AC446" s="147"/>
      <c r="AD446" s="147"/>
      <c r="AE446" s="147"/>
      <c r="AF446" s="147"/>
      <c r="AG446" s="147" t="s">
        <v>166</v>
      </c>
      <c r="AH446" s="147"/>
      <c r="AI446" s="147"/>
      <c r="AJ446" s="147"/>
      <c r="AK446" s="147"/>
      <c r="AL446" s="147"/>
      <c r="AM446" s="147"/>
      <c r="AN446" s="147"/>
      <c r="AO446" s="147"/>
      <c r="AP446" s="147"/>
      <c r="AQ446" s="147"/>
      <c r="AR446" s="147"/>
      <c r="AS446" s="147"/>
      <c r="AT446" s="147"/>
      <c r="AU446" s="147"/>
      <c r="AV446" s="147"/>
      <c r="AW446" s="147"/>
      <c r="AX446" s="147"/>
      <c r="AY446" s="147"/>
      <c r="AZ446" s="147"/>
      <c r="BA446" s="147"/>
      <c r="BB446" s="147"/>
      <c r="BC446" s="147"/>
      <c r="BD446" s="147"/>
      <c r="BE446" s="147"/>
      <c r="BF446" s="147"/>
      <c r="BG446" s="147"/>
      <c r="BH446" s="147"/>
    </row>
    <row r="447" spans="1:60" outlineLevel="2" x14ac:dyDescent="0.2">
      <c r="A447" s="154"/>
      <c r="B447" s="155"/>
      <c r="C447" s="191" t="s">
        <v>790</v>
      </c>
      <c r="D447" s="160"/>
      <c r="E447" s="161">
        <v>274.58999999999997</v>
      </c>
      <c r="F447" s="158"/>
      <c r="G447" s="158"/>
      <c r="H447" s="158"/>
      <c r="I447" s="158"/>
      <c r="J447" s="158"/>
      <c r="K447" s="158"/>
      <c r="L447" s="158"/>
      <c r="M447" s="158"/>
      <c r="N447" s="157"/>
      <c r="O447" s="157"/>
      <c r="P447" s="157"/>
      <c r="Q447" s="157"/>
      <c r="R447" s="158"/>
      <c r="S447" s="158"/>
      <c r="T447" s="158"/>
      <c r="U447" s="158"/>
      <c r="V447" s="158"/>
      <c r="W447" s="158"/>
      <c r="X447" s="158"/>
      <c r="Y447" s="158"/>
      <c r="Z447" s="147"/>
      <c r="AA447" s="147"/>
      <c r="AB447" s="147"/>
      <c r="AC447" s="147"/>
      <c r="AD447" s="147"/>
      <c r="AE447" s="147"/>
      <c r="AF447" s="147"/>
      <c r="AG447" s="147" t="s">
        <v>168</v>
      </c>
      <c r="AH447" s="147">
        <v>0</v>
      </c>
      <c r="AI447" s="147"/>
      <c r="AJ447" s="147"/>
      <c r="AK447" s="147"/>
      <c r="AL447" s="147"/>
      <c r="AM447" s="147"/>
      <c r="AN447" s="147"/>
      <c r="AO447" s="147"/>
      <c r="AP447" s="147"/>
      <c r="AQ447" s="147"/>
      <c r="AR447" s="147"/>
      <c r="AS447" s="147"/>
      <c r="AT447" s="147"/>
      <c r="AU447" s="147"/>
      <c r="AV447" s="147"/>
      <c r="AW447" s="147"/>
      <c r="AX447" s="147"/>
      <c r="AY447" s="147"/>
      <c r="AZ447" s="147"/>
      <c r="BA447" s="147"/>
      <c r="BB447" s="147"/>
      <c r="BC447" s="147"/>
      <c r="BD447" s="147"/>
      <c r="BE447" s="147"/>
      <c r="BF447" s="147"/>
      <c r="BG447" s="147"/>
      <c r="BH447" s="147"/>
    </row>
    <row r="448" spans="1:60" ht="22.5" outlineLevel="1" x14ac:dyDescent="0.2">
      <c r="A448" s="174">
        <v>200</v>
      </c>
      <c r="B448" s="175" t="s">
        <v>791</v>
      </c>
      <c r="C448" s="190" t="s">
        <v>792</v>
      </c>
      <c r="D448" s="176" t="s">
        <v>162</v>
      </c>
      <c r="E448" s="177">
        <v>549.17999999999995</v>
      </c>
      <c r="F448" s="178"/>
      <c r="G448" s="179">
        <f>ROUND(E448*F448,2)</f>
        <v>0</v>
      </c>
      <c r="H448" s="178"/>
      <c r="I448" s="179">
        <f>ROUND(E448*H448,2)</f>
        <v>0</v>
      </c>
      <c r="J448" s="178"/>
      <c r="K448" s="179">
        <f>ROUND(E448*J448,2)</f>
        <v>0</v>
      </c>
      <c r="L448" s="179">
        <v>21</v>
      </c>
      <c r="M448" s="179">
        <f>G448*(1+L448/100)</f>
        <v>0</v>
      </c>
      <c r="N448" s="177">
        <v>6.0000000000000002E-5</v>
      </c>
      <c r="O448" s="177">
        <f>ROUND(E448*N448,2)</f>
        <v>0.03</v>
      </c>
      <c r="P448" s="177">
        <v>0</v>
      </c>
      <c r="Q448" s="177">
        <f>ROUND(E448*P448,2)</f>
        <v>0</v>
      </c>
      <c r="R448" s="179"/>
      <c r="S448" s="179" t="s">
        <v>163</v>
      </c>
      <c r="T448" s="180" t="s">
        <v>163</v>
      </c>
      <c r="U448" s="158">
        <v>0.09</v>
      </c>
      <c r="V448" s="158">
        <f>ROUND(E448*U448,2)</f>
        <v>49.43</v>
      </c>
      <c r="W448" s="158"/>
      <c r="X448" s="158" t="s">
        <v>164</v>
      </c>
      <c r="Y448" s="158" t="s">
        <v>165</v>
      </c>
      <c r="Z448" s="147"/>
      <c r="AA448" s="147"/>
      <c r="AB448" s="147"/>
      <c r="AC448" s="147"/>
      <c r="AD448" s="147"/>
      <c r="AE448" s="147"/>
      <c r="AF448" s="147"/>
      <c r="AG448" s="147" t="s">
        <v>166</v>
      </c>
      <c r="AH448" s="147"/>
      <c r="AI448" s="147"/>
      <c r="AJ448" s="147"/>
      <c r="AK448" s="147"/>
      <c r="AL448" s="147"/>
      <c r="AM448" s="147"/>
      <c r="AN448" s="147"/>
      <c r="AO448" s="147"/>
      <c r="AP448" s="147"/>
      <c r="AQ448" s="147"/>
      <c r="AR448" s="147"/>
      <c r="AS448" s="147"/>
      <c r="AT448" s="147"/>
      <c r="AU448" s="147"/>
      <c r="AV448" s="147"/>
      <c r="AW448" s="147"/>
      <c r="AX448" s="147"/>
      <c r="AY448" s="147"/>
      <c r="AZ448" s="147"/>
      <c r="BA448" s="147"/>
      <c r="BB448" s="147"/>
      <c r="BC448" s="147"/>
      <c r="BD448" s="147"/>
      <c r="BE448" s="147"/>
      <c r="BF448" s="147"/>
      <c r="BG448" s="147"/>
      <c r="BH448" s="147"/>
    </row>
    <row r="449" spans="1:60" outlineLevel="2" x14ac:dyDescent="0.2">
      <c r="A449" s="154"/>
      <c r="B449" s="155"/>
      <c r="C449" s="191" t="s">
        <v>793</v>
      </c>
      <c r="D449" s="160"/>
      <c r="E449" s="161">
        <v>549.17999999999995</v>
      </c>
      <c r="F449" s="158"/>
      <c r="G449" s="158"/>
      <c r="H449" s="158"/>
      <c r="I449" s="158"/>
      <c r="J449" s="158"/>
      <c r="K449" s="158"/>
      <c r="L449" s="158"/>
      <c r="M449" s="158"/>
      <c r="N449" s="157"/>
      <c r="O449" s="157"/>
      <c r="P449" s="157"/>
      <c r="Q449" s="157"/>
      <c r="R449" s="158"/>
      <c r="S449" s="158"/>
      <c r="T449" s="158"/>
      <c r="U449" s="158"/>
      <c r="V449" s="158"/>
      <c r="W449" s="158"/>
      <c r="X449" s="158"/>
      <c r="Y449" s="158"/>
      <c r="Z449" s="147"/>
      <c r="AA449" s="147"/>
      <c r="AB449" s="147"/>
      <c r="AC449" s="147"/>
      <c r="AD449" s="147"/>
      <c r="AE449" s="147"/>
      <c r="AF449" s="147"/>
      <c r="AG449" s="147" t="s">
        <v>168</v>
      </c>
      <c r="AH449" s="147">
        <v>0</v>
      </c>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c r="BE449" s="147"/>
      <c r="BF449" s="147"/>
      <c r="BG449" s="147"/>
      <c r="BH449" s="147"/>
    </row>
    <row r="450" spans="1:60" ht="22.5" outlineLevel="1" x14ac:dyDescent="0.2">
      <c r="A450" s="181">
        <v>201</v>
      </c>
      <c r="B450" s="182" t="s">
        <v>794</v>
      </c>
      <c r="C450" s="192" t="s">
        <v>795</v>
      </c>
      <c r="D450" s="183" t="s">
        <v>162</v>
      </c>
      <c r="E450" s="184">
        <v>549.17999999999995</v>
      </c>
      <c r="F450" s="185"/>
      <c r="G450" s="186">
        <f>ROUND(E450*F450,2)</f>
        <v>0</v>
      </c>
      <c r="H450" s="185"/>
      <c r="I450" s="186">
        <f>ROUND(E450*H450,2)</f>
        <v>0</v>
      </c>
      <c r="J450" s="185"/>
      <c r="K450" s="186">
        <f>ROUND(E450*J450,2)</f>
        <v>0</v>
      </c>
      <c r="L450" s="186">
        <v>21</v>
      </c>
      <c r="M450" s="186">
        <f>G450*(1+L450/100)</f>
        <v>0</v>
      </c>
      <c r="N450" s="184">
        <v>6.0000000000000002E-5</v>
      </c>
      <c r="O450" s="184">
        <f>ROUND(E450*N450,2)</f>
        <v>0.03</v>
      </c>
      <c r="P450" s="184">
        <v>0</v>
      </c>
      <c r="Q450" s="184">
        <f>ROUND(E450*P450,2)</f>
        <v>0</v>
      </c>
      <c r="R450" s="186"/>
      <c r="S450" s="186" t="s">
        <v>163</v>
      </c>
      <c r="T450" s="187" t="s">
        <v>163</v>
      </c>
      <c r="U450" s="158">
        <v>0.18</v>
      </c>
      <c r="V450" s="158">
        <f>ROUND(E450*U450,2)</f>
        <v>98.85</v>
      </c>
      <c r="W450" s="158"/>
      <c r="X450" s="158" t="s">
        <v>164</v>
      </c>
      <c r="Y450" s="158" t="s">
        <v>165</v>
      </c>
      <c r="Z450" s="147"/>
      <c r="AA450" s="147"/>
      <c r="AB450" s="147"/>
      <c r="AC450" s="147"/>
      <c r="AD450" s="147"/>
      <c r="AE450" s="147"/>
      <c r="AF450" s="147"/>
      <c r="AG450" s="147" t="s">
        <v>166</v>
      </c>
      <c r="AH450" s="147"/>
      <c r="AI450" s="147"/>
      <c r="AJ450" s="147"/>
      <c r="AK450" s="147"/>
      <c r="AL450" s="147"/>
      <c r="AM450" s="147"/>
      <c r="AN450" s="147"/>
      <c r="AO450" s="147"/>
      <c r="AP450" s="147"/>
      <c r="AQ450" s="147"/>
      <c r="AR450" s="147"/>
      <c r="AS450" s="147"/>
      <c r="AT450" s="147"/>
      <c r="AU450" s="147"/>
      <c r="AV450" s="147"/>
      <c r="AW450" s="147"/>
      <c r="AX450" s="147"/>
      <c r="AY450" s="147"/>
      <c r="AZ450" s="147"/>
      <c r="BA450" s="147"/>
      <c r="BB450" s="147"/>
      <c r="BC450" s="147"/>
      <c r="BD450" s="147"/>
      <c r="BE450" s="147"/>
      <c r="BF450" s="147"/>
      <c r="BG450" s="147"/>
      <c r="BH450" s="147"/>
    </row>
    <row r="451" spans="1:60" ht="33.75" outlineLevel="1" x14ac:dyDescent="0.2">
      <c r="A451" s="174">
        <v>202</v>
      </c>
      <c r="B451" s="175" t="s">
        <v>796</v>
      </c>
      <c r="C451" s="190" t="s">
        <v>797</v>
      </c>
      <c r="D451" s="176" t="s">
        <v>162</v>
      </c>
      <c r="E451" s="177">
        <v>23.085000000000001</v>
      </c>
      <c r="F451" s="178"/>
      <c r="G451" s="179">
        <f>ROUND(E451*F451,2)</f>
        <v>0</v>
      </c>
      <c r="H451" s="178"/>
      <c r="I451" s="179">
        <f>ROUND(E451*H451,2)</f>
        <v>0</v>
      </c>
      <c r="J451" s="178"/>
      <c r="K451" s="179">
        <f>ROUND(E451*J451,2)</f>
        <v>0</v>
      </c>
      <c r="L451" s="179">
        <v>21</v>
      </c>
      <c r="M451" s="179">
        <f>G451*(1+L451/100)</f>
        <v>0</v>
      </c>
      <c r="N451" s="177">
        <v>1.404E-2</v>
      </c>
      <c r="O451" s="177">
        <f>ROUND(E451*N451,2)</f>
        <v>0.32</v>
      </c>
      <c r="P451" s="177">
        <v>0</v>
      </c>
      <c r="Q451" s="177">
        <f>ROUND(E451*P451,2)</f>
        <v>0</v>
      </c>
      <c r="R451" s="179"/>
      <c r="S451" s="179" t="s">
        <v>163</v>
      </c>
      <c r="T451" s="180" t="s">
        <v>163</v>
      </c>
      <c r="U451" s="158">
        <v>0.33500000000000002</v>
      </c>
      <c r="V451" s="158">
        <f>ROUND(E451*U451,2)</f>
        <v>7.73</v>
      </c>
      <c r="W451" s="158"/>
      <c r="X451" s="158" t="s">
        <v>164</v>
      </c>
      <c r="Y451" s="158" t="s">
        <v>165</v>
      </c>
      <c r="Z451" s="147"/>
      <c r="AA451" s="147"/>
      <c r="AB451" s="147"/>
      <c r="AC451" s="147"/>
      <c r="AD451" s="147"/>
      <c r="AE451" s="147"/>
      <c r="AF451" s="147"/>
      <c r="AG451" s="147" t="s">
        <v>166</v>
      </c>
      <c r="AH451" s="147"/>
      <c r="AI451" s="147"/>
      <c r="AJ451" s="147"/>
      <c r="AK451" s="147"/>
      <c r="AL451" s="147"/>
      <c r="AM451" s="147"/>
      <c r="AN451" s="147"/>
      <c r="AO451" s="147"/>
      <c r="AP451" s="147"/>
      <c r="AQ451" s="147"/>
      <c r="AR451" s="147"/>
      <c r="AS451" s="147"/>
      <c r="AT451" s="147"/>
      <c r="AU451" s="147"/>
      <c r="AV451" s="147"/>
      <c r="AW451" s="147"/>
      <c r="AX451" s="147"/>
      <c r="AY451" s="147"/>
      <c r="AZ451" s="147"/>
      <c r="BA451" s="147"/>
      <c r="BB451" s="147"/>
      <c r="BC451" s="147"/>
      <c r="BD451" s="147"/>
      <c r="BE451" s="147"/>
      <c r="BF451" s="147"/>
      <c r="BG451" s="147"/>
      <c r="BH451" s="147"/>
    </row>
    <row r="452" spans="1:60" outlineLevel="2" x14ac:dyDescent="0.2">
      <c r="A452" s="154"/>
      <c r="B452" s="155"/>
      <c r="C452" s="191" t="s">
        <v>798</v>
      </c>
      <c r="D452" s="160"/>
      <c r="E452" s="161">
        <v>23.085000000000001</v>
      </c>
      <c r="F452" s="158"/>
      <c r="G452" s="158"/>
      <c r="H452" s="158"/>
      <c r="I452" s="158"/>
      <c r="J452" s="158"/>
      <c r="K452" s="158"/>
      <c r="L452" s="158"/>
      <c r="M452" s="158"/>
      <c r="N452" s="157"/>
      <c r="O452" s="157"/>
      <c r="P452" s="157"/>
      <c r="Q452" s="157"/>
      <c r="R452" s="158"/>
      <c r="S452" s="158"/>
      <c r="T452" s="158"/>
      <c r="U452" s="158"/>
      <c r="V452" s="158"/>
      <c r="W452" s="158"/>
      <c r="X452" s="158"/>
      <c r="Y452" s="158"/>
      <c r="Z452" s="147"/>
      <c r="AA452" s="147"/>
      <c r="AB452" s="147"/>
      <c r="AC452" s="147"/>
      <c r="AD452" s="147"/>
      <c r="AE452" s="147"/>
      <c r="AF452" s="147"/>
      <c r="AG452" s="147" t="s">
        <v>168</v>
      </c>
      <c r="AH452" s="147">
        <v>0</v>
      </c>
      <c r="AI452" s="147"/>
      <c r="AJ452" s="147"/>
      <c r="AK452" s="147"/>
      <c r="AL452" s="147"/>
      <c r="AM452" s="147"/>
      <c r="AN452" s="147"/>
      <c r="AO452" s="147"/>
      <c r="AP452" s="147"/>
      <c r="AQ452" s="147"/>
      <c r="AR452" s="147"/>
      <c r="AS452" s="147"/>
      <c r="AT452" s="147"/>
      <c r="AU452" s="147"/>
      <c r="AV452" s="147"/>
      <c r="AW452" s="147"/>
      <c r="AX452" s="147"/>
      <c r="AY452" s="147"/>
      <c r="AZ452" s="147"/>
      <c r="BA452" s="147"/>
      <c r="BB452" s="147"/>
      <c r="BC452" s="147"/>
      <c r="BD452" s="147"/>
      <c r="BE452" s="147"/>
      <c r="BF452" s="147"/>
      <c r="BG452" s="147"/>
      <c r="BH452" s="147"/>
    </row>
    <row r="453" spans="1:60" outlineLevel="1" x14ac:dyDescent="0.2">
      <c r="A453" s="181">
        <v>203</v>
      </c>
      <c r="B453" s="182" t="s">
        <v>799</v>
      </c>
      <c r="C453" s="192" t="s">
        <v>800</v>
      </c>
      <c r="D453" s="183" t="s">
        <v>339</v>
      </c>
      <c r="E453" s="184">
        <v>1</v>
      </c>
      <c r="F453" s="185"/>
      <c r="G453" s="186">
        <f>ROUND(E453*F453,2)</f>
        <v>0</v>
      </c>
      <c r="H453" s="185"/>
      <c r="I453" s="186">
        <f>ROUND(E453*H453,2)</f>
        <v>0</v>
      </c>
      <c r="J453" s="185"/>
      <c r="K453" s="186">
        <f>ROUND(E453*J453,2)</f>
        <v>0</v>
      </c>
      <c r="L453" s="186">
        <v>21</v>
      </c>
      <c r="M453" s="186">
        <f>G453*(1+L453/100)</f>
        <v>0</v>
      </c>
      <c r="N453" s="184">
        <v>0</v>
      </c>
      <c r="O453" s="184">
        <f>ROUND(E453*N453,2)</f>
        <v>0</v>
      </c>
      <c r="P453" s="184">
        <v>0</v>
      </c>
      <c r="Q453" s="184">
        <f>ROUND(E453*P453,2)</f>
        <v>0</v>
      </c>
      <c r="R453" s="186"/>
      <c r="S453" s="186" t="s">
        <v>340</v>
      </c>
      <c r="T453" s="187" t="s">
        <v>225</v>
      </c>
      <c r="U453" s="158">
        <v>0</v>
      </c>
      <c r="V453" s="158">
        <f>ROUND(E453*U453,2)</f>
        <v>0</v>
      </c>
      <c r="W453" s="158"/>
      <c r="X453" s="158" t="s">
        <v>164</v>
      </c>
      <c r="Y453" s="158" t="s">
        <v>165</v>
      </c>
      <c r="Z453" s="147"/>
      <c r="AA453" s="147"/>
      <c r="AB453" s="147"/>
      <c r="AC453" s="147"/>
      <c r="AD453" s="147"/>
      <c r="AE453" s="147"/>
      <c r="AF453" s="147"/>
      <c r="AG453" s="147" t="s">
        <v>166</v>
      </c>
      <c r="AH453" s="147"/>
      <c r="AI453" s="147"/>
      <c r="AJ453" s="147"/>
      <c r="AK453" s="147"/>
      <c r="AL453" s="147"/>
      <c r="AM453" s="147"/>
      <c r="AN453" s="147"/>
      <c r="AO453" s="147"/>
      <c r="AP453" s="147"/>
      <c r="AQ453" s="147"/>
      <c r="AR453" s="147"/>
      <c r="AS453" s="147"/>
      <c r="AT453" s="147"/>
      <c r="AU453" s="147"/>
      <c r="AV453" s="147"/>
      <c r="AW453" s="147"/>
      <c r="AX453" s="147"/>
      <c r="AY453" s="147"/>
      <c r="AZ453" s="147"/>
      <c r="BA453" s="147"/>
      <c r="BB453" s="147"/>
      <c r="BC453" s="147"/>
      <c r="BD453" s="147"/>
      <c r="BE453" s="147"/>
      <c r="BF453" s="147"/>
      <c r="BG453" s="147"/>
      <c r="BH453" s="147"/>
    </row>
    <row r="454" spans="1:60" outlineLevel="1" x14ac:dyDescent="0.2">
      <c r="A454" s="174">
        <v>204</v>
      </c>
      <c r="B454" s="175" t="s">
        <v>801</v>
      </c>
      <c r="C454" s="190" t="s">
        <v>802</v>
      </c>
      <c r="D454" s="176" t="s">
        <v>162</v>
      </c>
      <c r="E454" s="177">
        <v>282.82769999999999</v>
      </c>
      <c r="F454" s="178"/>
      <c r="G454" s="179">
        <f>ROUND(E454*F454,2)</f>
        <v>0</v>
      </c>
      <c r="H454" s="178"/>
      <c r="I454" s="179">
        <f>ROUND(E454*H454,2)</f>
        <v>0</v>
      </c>
      <c r="J454" s="178"/>
      <c r="K454" s="179">
        <f>ROUND(E454*J454,2)</f>
        <v>0</v>
      </c>
      <c r="L454" s="179">
        <v>21</v>
      </c>
      <c r="M454" s="179">
        <f>G454*(1+L454/100)</f>
        <v>0</v>
      </c>
      <c r="N454" s="177">
        <v>2.3E-3</v>
      </c>
      <c r="O454" s="177">
        <f>ROUND(E454*N454,2)</f>
        <v>0.65</v>
      </c>
      <c r="P454" s="177">
        <v>0</v>
      </c>
      <c r="Q454" s="177">
        <f>ROUND(E454*P454,2)</f>
        <v>0</v>
      </c>
      <c r="R454" s="179" t="s">
        <v>244</v>
      </c>
      <c r="S454" s="179" t="s">
        <v>163</v>
      </c>
      <c r="T454" s="180" t="s">
        <v>163</v>
      </c>
      <c r="U454" s="158">
        <v>0</v>
      </c>
      <c r="V454" s="158">
        <f>ROUND(E454*U454,2)</f>
        <v>0</v>
      </c>
      <c r="W454" s="158"/>
      <c r="X454" s="158" t="s">
        <v>245</v>
      </c>
      <c r="Y454" s="158" t="s">
        <v>165</v>
      </c>
      <c r="Z454" s="147"/>
      <c r="AA454" s="147"/>
      <c r="AB454" s="147"/>
      <c r="AC454" s="147"/>
      <c r="AD454" s="147"/>
      <c r="AE454" s="147"/>
      <c r="AF454" s="147"/>
      <c r="AG454" s="147" t="s">
        <v>246</v>
      </c>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c r="BE454" s="147"/>
      <c r="BF454" s="147"/>
      <c r="BG454" s="147"/>
      <c r="BH454" s="147"/>
    </row>
    <row r="455" spans="1:60" outlineLevel="2" x14ac:dyDescent="0.2">
      <c r="A455" s="154"/>
      <c r="B455" s="155"/>
      <c r="C455" s="191" t="s">
        <v>803</v>
      </c>
      <c r="D455" s="160"/>
      <c r="E455" s="161">
        <v>282.82769999999999</v>
      </c>
      <c r="F455" s="158"/>
      <c r="G455" s="158"/>
      <c r="H455" s="158"/>
      <c r="I455" s="158"/>
      <c r="J455" s="158"/>
      <c r="K455" s="158"/>
      <c r="L455" s="158"/>
      <c r="M455" s="158"/>
      <c r="N455" s="157"/>
      <c r="O455" s="157"/>
      <c r="P455" s="157"/>
      <c r="Q455" s="157"/>
      <c r="R455" s="158"/>
      <c r="S455" s="158"/>
      <c r="T455" s="158"/>
      <c r="U455" s="158"/>
      <c r="V455" s="158"/>
      <c r="W455" s="158"/>
      <c r="X455" s="158"/>
      <c r="Y455" s="158"/>
      <c r="Z455" s="147"/>
      <c r="AA455" s="147"/>
      <c r="AB455" s="147"/>
      <c r="AC455" s="147"/>
      <c r="AD455" s="147"/>
      <c r="AE455" s="147"/>
      <c r="AF455" s="147"/>
      <c r="AG455" s="147" t="s">
        <v>168</v>
      </c>
      <c r="AH455" s="147">
        <v>0</v>
      </c>
      <c r="AI455" s="147"/>
      <c r="AJ455" s="147"/>
      <c r="AK455" s="147"/>
      <c r="AL455" s="147"/>
      <c r="AM455" s="147"/>
      <c r="AN455" s="147"/>
      <c r="AO455" s="147"/>
      <c r="AP455" s="147"/>
      <c r="AQ455" s="147"/>
      <c r="AR455" s="147"/>
      <c r="AS455" s="147"/>
      <c r="AT455" s="147"/>
      <c r="AU455" s="147"/>
      <c r="AV455" s="147"/>
      <c r="AW455" s="147"/>
      <c r="AX455" s="147"/>
      <c r="AY455" s="147"/>
      <c r="AZ455" s="147"/>
      <c r="BA455" s="147"/>
      <c r="BB455" s="147"/>
      <c r="BC455" s="147"/>
      <c r="BD455" s="147"/>
      <c r="BE455" s="147"/>
      <c r="BF455" s="147"/>
      <c r="BG455" s="147"/>
      <c r="BH455" s="147"/>
    </row>
    <row r="456" spans="1:60" outlineLevel="1" x14ac:dyDescent="0.2">
      <c r="A456" s="181">
        <v>205</v>
      </c>
      <c r="B456" s="182" t="s">
        <v>804</v>
      </c>
      <c r="C456" s="192" t="s">
        <v>805</v>
      </c>
      <c r="D456" s="183" t="s">
        <v>162</v>
      </c>
      <c r="E456" s="184">
        <v>282.82769999999999</v>
      </c>
      <c r="F456" s="185"/>
      <c r="G456" s="186">
        <f>ROUND(E456*F456,2)</f>
        <v>0</v>
      </c>
      <c r="H456" s="185"/>
      <c r="I456" s="186">
        <f>ROUND(E456*H456,2)</f>
        <v>0</v>
      </c>
      <c r="J456" s="185"/>
      <c r="K456" s="186">
        <f>ROUND(E456*J456,2)</f>
        <v>0</v>
      </c>
      <c r="L456" s="186">
        <v>21</v>
      </c>
      <c r="M456" s="186">
        <f>G456*(1+L456/100)</f>
        <v>0</v>
      </c>
      <c r="N456" s="184">
        <v>2.7599999999999999E-3</v>
      </c>
      <c r="O456" s="184">
        <f>ROUND(E456*N456,2)</f>
        <v>0.78</v>
      </c>
      <c r="P456" s="184">
        <v>0</v>
      </c>
      <c r="Q456" s="184">
        <f>ROUND(E456*P456,2)</f>
        <v>0</v>
      </c>
      <c r="R456" s="186" t="s">
        <v>244</v>
      </c>
      <c r="S456" s="186" t="s">
        <v>163</v>
      </c>
      <c r="T456" s="187" t="s">
        <v>163</v>
      </c>
      <c r="U456" s="158">
        <v>0</v>
      </c>
      <c r="V456" s="158">
        <f>ROUND(E456*U456,2)</f>
        <v>0</v>
      </c>
      <c r="W456" s="158"/>
      <c r="X456" s="158" t="s">
        <v>245</v>
      </c>
      <c r="Y456" s="158" t="s">
        <v>165</v>
      </c>
      <c r="Z456" s="147"/>
      <c r="AA456" s="147"/>
      <c r="AB456" s="147"/>
      <c r="AC456" s="147"/>
      <c r="AD456" s="147"/>
      <c r="AE456" s="147"/>
      <c r="AF456" s="147"/>
      <c r="AG456" s="147" t="s">
        <v>246</v>
      </c>
      <c r="AH456" s="147"/>
      <c r="AI456" s="147"/>
      <c r="AJ456" s="147"/>
      <c r="AK456" s="147"/>
      <c r="AL456" s="147"/>
      <c r="AM456" s="147"/>
      <c r="AN456" s="147"/>
      <c r="AO456" s="147"/>
      <c r="AP456" s="147"/>
      <c r="AQ456" s="147"/>
      <c r="AR456" s="147"/>
      <c r="AS456" s="147"/>
      <c r="AT456" s="147"/>
      <c r="AU456" s="147"/>
      <c r="AV456" s="147"/>
      <c r="AW456" s="147"/>
      <c r="AX456" s="147"/>
      <c r="AY456" s="147"/>
      <c r="AZ456" s="147"/>
      <c r="BA456" s="147"/>
      <c r="BB456" s="147"/>
      <c r="BC456" s="147"/>
      <c r="BD456" s="147"/>
      <c r="BE456" s="147"/>
      <c r="BF456" s="147"/>
      <c r="BG456" s="147"/>
      <c r="BH456" s="147"/>
    </row>
    <row r="457" spans="1:60" outlineLevel="1" x14ac:dyDescent="0.2">
      <c r="A457" s="174">
        <v>206</v>
      </c>
      <c r="B457" s="175" t="s">
        <v>806</v>
      </c>
      <c r="C457" s="190" t="s">
        <v>807</v>
      </c>
      <c r="D457" s="176" t="s">
        <v>180</v>
      </c>
      <c r="E457" s="177">
        <v>43.697240000000001</v>
      </c>
      <c r="F457" s="178"/>
      <c r="G457" s="179">
        <f>ROUND(E457*F457,2)</f>
        <v>0</v>
      </c>
      <c r="H457" s="178"/>
      <c r="I457" s="179">
        <f>ROUND(E457*H457,2)</f>
        <v>0</v>
      </c>
      <c r="J457" s="178"/>
      <c r="K457" s="179">
        <f>ROUND(E457*J457,2)</f>
        <v>0</v>
      </c>
      <c r="L457" s="179">
        <v>21</v>
      </c>
      <c r="M457" s="179">
        <f>G457*(1+L457/100)</f>
        <v>0</v>
      </c>
      <c r="N457" s="177">
        <v>2.5000000000000001E-2</v>
      </c>
      <c r="O457" s="177">
        <f>ROUND(E457*N457,2)</f>
        <v>1.0900000000000001</v>
      </c>
      <c r="P457" s="177">
        <v>0</v>
      </c>
      <c r="Q457" s="177">
        <f>ROUND(E457*P457,2)</f>
        <v>0</v>
      </c>
      <c r="R457" s="179" t="s">
        <v>244</v>
      </c>
      <c r="S457" s="179" t="s">
        <v>163</v>
      </c>
      <c r="T457" s="180" t="s">
        <v>163</v>
      </c>
      <c r="U457" s="158">
        <v>0</v>
      </c>
      <c r="V457" s="158">
        <f>ROUND(E457*U457,2)</f>
        <v>0</v>
      </c>
      <c r="W457" s="158"/>
      <c r="X457" s="158" t="s">
        <v>245</v>
      </c>
      <c r="Y457" s="158" t="s">
        <v>165</v>
      </c>
      <c r="Z457" s="147"/>
      <c r="AA457" s="147"/>
      <c r="AB457" s="147"/>
      <c r="AC457" s="147"/>
      <c r="AD457" s="147"/>
      <c r="AE457" s="147"/>
      <c r="AF457" s="147"/>
      <c r="AG457" s="147" t="s">
        <v>246</v>
      </c>
      <c r="AH457" s="147"/>
      <c r="AI457" s="147"/>
      <c r="AJ457" s="147"/>
      <c r="AK457" s="147"/>
      <c r="AL457" s="147"/>
      <c r="AM457" s="147"/>
      <c r="AN457" s="147"/>
      <c r="AO457" s="147"/>
      <c r="AP457" s="147"/>
      <c r="AQ457" s="147"/>
      <c r="AR457" s="147"/>
      <c r="AS457" s="147"/>
      <c r="AT457" s="147"/>
      <c r="AU457" s="147"/>
      <c r="AV457" s="147"/>
      <c r="AW457" s="147"/>
      <c r="AX457" s="147"/>
      <c r="AY457" s="147"/>
      <c r="AZ457" s="147"/>
      <c r="BA457" s="147"/>
      <c r="BB457" s="147"/>
      <c r="BC457" s="147"/>
      <c r="BD457" s="147"/>
      <c r="BE457" s="147"/>
      <c r="BF457" s="147"/>
      <c r="BG457" s="147"/>
      <c r="BH457" s="147"/>
    </row>
    <row r="458" spans="1:60" outlineLevel="2" x14ac:dyDescent="0.2">
      <c r="A458" s="154"/>
      <c r="B458" s="155"/>
      <c r="C458" s="191" t="s">
        <v>808</v>
      </c>
      <c r="D458" s="160"/>
      <c r="E458" s="161">
        <v>43.697240000000001</v>
      </c>
      <c r="F458" s="158"/>
      <c r="G458" s="158"/>
      <c r="H458" s="158"/>
      <c r="I458" s="158"/>
      <c r="J458" s="158"/>
      <c r="K458" s="158"/>
      <c r="L458" s="158"/>
      <c r="M458" s="158"/>
      <c r="N458" s="157"/>
      <c r="O458" s="157"/>
      <c r="P458" s="157"/>
      <c r="Q458" s="157"/>
      <c r="R458" s="158"/>
      <c r="S458" s="158"/>
      <c r="T458" s="158"/>
      <c r="U458" s="158"/>
      <c r="V458" s="158"/>
      <c r="W458" s="158"/>
      <c r="X458" s="158"/>
      <c r="Y458" s="158"/>
      <c r="Z458" s="147"/>
      <c r="AA458" s="147"/>
      <c r="AB458" s="147"/>
      <c r="AC458" s="147"/>
      <c r="AD458" s="147"/>
      <c r="AE458" s="147"/>
      <c r="AF458" s="147"/>
      <c r="AG458" s="147" t="s">
        <v>168</v>
      </c>
      <c r="AH458" s="147">
        <v>0</v>
      </c>
      <c r="AI458" s="147"/>
      <c r="AJ458" s="147"/>
      <c r="AK458" s="147"/>
      <c r="AL458" s="147"/>
      <c r="AM458" s="147"/>
      <c r="AN458" s="147"/>
      <c r="AO458" s="147"/>
      <c r="AP458" s="147"/>
      <c r="AQ458" s="147"/>
      <c r="AR458" s="147"/>
      <c r="AS458" s="147"/>
      <c r="AT458" s="147"/>
      <c r="AU458" s="147"/>
      <c r="AV458" s="147"/>
      <c r="AW458" s="147"/>
      <c r="AX458" s="147"/>
      <c r="AY458" s="147"/>
      <c r="AZ458" s="147"/>
      <c r="BA458" s="147"/>
      <c r="BB458" s="147"/>
      <c r="BC458" s="147"/>
      <c r="BD458" s="147"/>
      <c r="BE458" s="147"/>
      <c r="BF458" s="147"/>
      <c r="BG458" s="147"/>
      <c r="BH458" s="147"/>
    </row>
    <row r="459" spans="1:60" ht="22.5" outlineLevel="1" x14ac:dyDescent="0.2">
      <c r="A459" s="154">
        <v>207</v>
      </c>
      <c r="B459" s="155" t="s">
        <v>809</v>
      </c>
      <c r="C459" s="196" t="s">
        <v>810</v>
      </c>
      <c r="D459" s="156" t="s">
        <v>0</v>
      </c>
      <c r="E459" s="188"/>
      <c r="F459" s="159"/>
      <c r="G459" s="158">
        <f>ROUND(E459*F459,2)</f>
        <v>0</v>
      </c>
      <c r="H459" s="159"/>
      <c r="I459" s="158">
        <f>ROUND(E459*H459,2)</f>
        <v>0</v>
      </c>
      <c r="J459" s="159"/>
      <c r="K459" s="158">
        <f>ROUND(E459*J459,2)</f>
        <v>0</v>
      </c>
      <c r="L459" s="158">
        <v>21</v>
      </c>
      <c r="M459" s="158">
        <f>G459*(1+L459/100)</f>
        <v>0</v>
      </c>
      <c r="N459" s="157">
        <v>0</v>
      </c>
      <c r="O459" s="157">
        <f>ROUND(E459*N459,2)</f>
        <v>0</v>
      </c>
      <c r="P459" s="157">
        <v>0</v>
      </c>
      <c r="Q459" s="157">
        <f>ROUND(E459*P459,2)</f>
        <v>0</v>
      </c>
      <c r="R459" s="158"/>
      <c r="S459" s="158" t="s">
        <v>163</v>
      </c>
      <c r="T459" s="158" t="s">
        <v>163</v>
      </c>
      <c r="U459" s="158">
        <v>0</v>
      </c>
      <c r="V459" s="158">
        <f>ROUND(E459*U459,2)</f>
        <v>0</v>
      </c>
      <c r="W459" s="158"/>
      <c r="X459" s="158" t="s">
        <v>722</v>
      </c>
      <c r="Y459" s="158" t="s">
        <v>165</v>
      </c>
      <c r="Z459" s="147"/>
      <c r="AA459" s="147"/>
      <c r="AB459" s="147"/>
      <c r="AC459" s="147"/>
      <c r="AD459" s="147"/>
      <c r="AE459" s="147"/>
      <c r="AF459" s="147"/>
      <c r="AG459" s="147" t="s">
        <v>723</v>
      </c>
      <c r="AH459" s="147"/>
      <c r="AI459" s="147"/>
      <c r="AJ459" s="147"/>
      <c r="AK459" s="147"/>
      <c r="AL459" s="147"/>
      <c r="AM459" s="147"/>
      <c r="AN459" s="147"/>
      <c r="AO459" s="147"/>
      <c r="AP459" s="147"/>
      <c r="AQ459" s="147"/>
      <c r="AR459" s="147"/>
      <c r="AS459" s="147"/>
      <c r="AT459" s="147"/>
      <c r="AU459" s="147"/>
      <c r="AV459" s="147"/>
      <c r="AW459" s="147"/>
      <c r="AX459" s="147"/>
      <c r="AY459" s="147"/>
      <c r="AZ459" s="147"/>
      <c r="BA459" s="147"/>
      <c r="BB459" s="147"/>
      <c r="BC459" s="147"/>
      <c r="BD459" s="147"/>
      <c r="BE459" s="147"/>
      <c r="BF459" s="147"/>
      <c r="BG459" s="147"/>
      <c r="BH459" s="147"/>
    </row>
    <row r="460" spans="1:60" x14ac:dyDescent="0.2">
      <c r="A460" s="167" t="s">
        <v>158</v>
      </c>
      <c r="B460" s="168" t="s">
        <v>92</v>
      </c>
      <c r="C460" s="189" t="s">
        <v>93</v>
      </c>
      <c r="D460" s="169"/>
      <c r="E460" s="170"/>
      <c r="F460" s="171"/>
      <c r="G460" s="171">
        <f>SUMIF(AG461:AG477,"&lt;&gt;NOR",G461:G477)</f>
        <v>0</v>
      </c>
      <c r="H460" s="171"/>
      <c r="I460" s="171">
        <f>SUM(I461:I477)</f>
        <v>0</v>
      </c>
      <c r="J460" s="171"/>
      <c r="K460" s="171">
        <f>SUM(K461:K477)</f>
        <v>0</v>
      </c>
      <c r="L460" s="171"/>
      <c r="M460" s="171">
        <f>SUM(M461:M477)</f>
        <v>0</v>
      </c>
      <c r="N460" s="170"/>
      <c r="O460" s="170">
        <f>SUM(O461:O477)</f>
        <v>1.05</v>
      </c>
      <c r="P460" s="170"/>
      <c r="Q460" s="170">
        <f>SUM(Q461:Q477)</f>
        <v>0</v>
      </c>
      <c r="R460" s="171"/>
      <c r="S460" s="171"/>
      <c r="T460" s="172"/>
      <c r="U460" s="166"/>
      <c r="V460" s="166">
        <f>SUM(V461:V477)</f>
        <v>110.83</v>
      </c>
      <c r="W460" s="166"/>
      <c r="X460" s="166"/>
      <c r="Y460" s="166"/>
      <c r="AG460" t="s">
        <v>159</v>
      </c>
    </row>
    <row r="461" spans="1:60" ht="22.5" outlineLevel="1" x14ac:dyDescent="0.2">
      <c r="A461" s="174">
        <v>208</v>
      </c>
      <c r="B461" s="175" t="s">
        <v>811</v>
      </c>
      <c r="C461" s="190" t="s">
        <v>812</v>
      </c>
      <c r="D461" s="176" t="s">
        <v>162</v>
      </c>
      <c r="E461" s="177">
        <v>524.52</v>
      </c>
      <c r="F461" s="178"/>
      <c r="G461" s="179">
        <f>ROUND(E461*F461,2)</f>
        <v>0</v>
      </c>
      <c r="H461" s="178"/>
      <c r="I461" s="179">
        <f>ROUND(E461*H461,2)</f>
        <v>0</v>
      </c>
      <c r="J461" s="178"/>
      <c r="K461" s="179">
        <f>ROUND(E461*J461,2)</f>
        <v>0</v>
      </c>
      <c r="L461" s="179">
        <v>21</v>
      </c>
      <c r="M461" s="179">
        <f>G461*(1+L461/100)</f>
        <v>0</v>
      </c>
      <c r="N461" s="177">
        <v>0</v>
      </c>
      <c r="O461" s="177">
        <f>ROUND(E461*N461,2)</f>
        <v>0</v>
      </c>
      <c r="P461" s="177">
        <v>0</v>
      </c>
      <c r="Q461" s="177">
        <f>ROUND(E461*P461,2)</f>
        <v>0</v>
      </c>
      <c r="R461" s="179"/>
      <c r="S461" s="179" t="s">
        <v>163</v>
      </c>
      <c r="T461" s="180" t="s">
        <v>163</v>
      </c>
      <c r="U461" s="158">
        <v>0.08</v>
      </c>
      <c r="V461" s="158">
        <f>ROUND(E461*U461,2)</f>
        <v>41.96</v>
      </c>
      <c r="W461" s="158"/>
      <c r="X461" s="158" t="s">
        <v>164</v>
      </c>
      <c r="Y461" s="158" t="s">
        <v>165</v>
      </c>
      <c r="Z461" s="147"/>
      <c r="AA461" s="147"/>
      <c r="AB461" s="147"/>
      <c r="AC461" s="147"/>
      <c r="AD461" s="147"/>
      <c r="AE461" s="147"/>
      <c r="AF461" s="147"/>
      <c r="AG461" s="147" t="s">
        <v>166</v>
      </c>
      <c r="AH461" s="147"/>
      <c r="AI461" s="147"/>
      <c r="AJ461" s="147"/>
      <c r="AK461" s="147"/>
      <c r="AL461" s="147"/>
      <c r="AM461" s="147"/>
      <c r="AN461" s="147"/>
      <c r="AO461" s="147"/>
      <c r="AP461" s="147"/>
      <c r="AQ461" s="147"/>
      <c r="AR461" s="147"/>
      <c r="AS461" s="147"/>
      <c r="AT461" s="147"/>
      <c r="AU461" s="147"/>
      <c r="AV461" s="147"/>
      <c r="AW461" s="147"/>
      <c r="AX461" s="147"/>
      <c r="AY461" s="147"/>
      <c r="AZ461" s="147"/>
      <c r="BA461" s="147"/>
      <c r="BB461" s="147"/>
      <c r="BC461" s="147"/>
      <c r="BD461" s="147"/>
      <c r="BE461" s="147"/>
      <c r="BF461" s="147"/>
      <c r="BG461" s="147"/>
      <c r="BH461" s="147"/>
    </row>
    <row r="462" spans="1:60" outlineLevel="2" x14ac:dyDescent="0.2">
      <c r="A462" s="154"/>
      <c r="B462" s="155"/>
      <c r="C462" s="191" t="s">
        <v>813</v>
      </c>
      <c r="D462" s="160"/>
      <c r="E462" s="161"/>
      <c r="F462" s="158"/>
      <c r="G462" s="158"/>
      <c r="H462" s="158"/>
      <c r="I462" s="158"/>
      <c r="J462" s="158"/>
      <c r="K462" s="158"/>
      <c r="L462" s="158"/>
      <c r="M462" s="158"/>
      <c r="N462" s="157"/>
      <c r="O462" s="157"/>
      <c r="P462" s="157"/>
      <c r="Q462" s="157"/>
      <c r="R462" s="158"/>
      <c r="S462" s="158"/>
      <c r="T462" s="158"/>
      <c r="U462" s="158"/>
      <c r="V462" s="158"/>
      <c r="W462" s="158"/>
      <c r="X462" s="158"/>
      <c r="Y462" s="158"/>
      <c r="Z462" s="147"/>
      <c r="AA462" s="147"/>
      <c r="AB462" s="147"/>
      <c r="AC462" s="147"/>
      <c r="AD462" s="147"/>
      <c r="AE462" s="147"/>
      <c r="AF462" s="147"/>
      <c r="AG462" s="147" t="s">
        <v>168</v>
      </c>
      <c r="AH462" s="147">
        <v>0</v>
      </c>
      <c r="AI462" s="147"/>
      <c r="AJ462" s="147"/>
      <c r="AK462" s="147"/>
      <c r="AL462" s="147"/>
      <c r="AM462" s="147"/>
      <c r="AN462" s="147"/>
      <c r="AO462" s="147"/>
      <c r="AP462" s="147"/>
      <c r="AQ462" s="147"/>
      <c r="AR462" s="147"/>
      <c r="AS462" s="147"/>
      <c r="AT462" s="147"/>
      <c r="AU462" s="147"/>
      <c r="AV462" s="147"/>
      <c r="AW462" s="147"/>
      <c r="AX462" s="147"/>
      <c r="AY462" s="147"/>
      <c r="AZ462" s="147"/>
      <c r="BA462" s="147"/>
      <c r="BB462" s="147"/>
      <c r="BC462" s="147"/>
      <c r="BD462" s="147"/>
      <c r="BE462" s="147"/>
      <c r="BF462" s="147"/>
      <c r="BG462" s="147"/>
      <c r="BH462" s="147"/>
    </row>
    <row r="463" spans="1:60" outlineLevel="3" x14ac:dyDescent="0.2">
      <c r="A463" s="154"/>
      <c r="B463" s="155"/>
      <c r="C463" s="191" t="s">
        <v>682</v>
      </c>
      <c r="D463" s="160"/>
      <c r="E463" s="161">
        <v>256.82</v>
      </c>
      <c r="F463" s="158"/>
      <c r="G463" s="158"/>
      <c r="H463" s="158"/>
      <c r="I463" s="158"/>
      <c r="J463" s="158"/>
      <c r="K463" s="158"/>
      <c r="L463" s="158"/>
      <c r="M463" s="158"/>
      <c r="N463" s="157"/>
      <c r="O463" s="157"/>
      <c r="P463" s="157"/>
      <c r="Q463" s="157"/>
      <c r="R463" s="158"/>
      <c r="S463" s="158"/>
      <c r="T463" s="158"/>
      <c r="U463" s="158"/>
      <c r="V463" s="158"/>
      <c r="W463" s="158"/>
      <c r="X463" s="158"/>
      <c r="Y463" s="158"/>
      <c r="Z463" s="147"/>
      <c r="AA463" s="147"/>
      <c r="AB463" s="147"/>
      <c r="AC463" s="147"/>
      <c r="AD463" s="147"/>
      <c r="AE463" s="147"/>
      <c r="AF463" s="147"/>
      <c r="AG463" s="147" t="s">
        <v>168</v>
      </c>
      <c r="AH463" s="147">
        <v>0</v>
      </c>
      <c r="AI463" s="147"/>
      <c r="AJ463" s="147"/>
      <c r="AK463" s="147"/>
      <c r="AL463" s="147"/>
      <c r="AM463" s="147"/>
      <c r="AN463" s="147"/>
      <c r="AO463" s="147"/>
      <c r="AP463" s="147"/>
      <c r="AQ463" s="147"/>
      <c r="AR463" s="147"/>
      <c r="AS463" s="147"/>
      <c r="AT463" s="147"/>
      <c r="AU463" s="147"/>
      <c r="AV463" s="147"/>
      <c r="AW463" s="147"/>
      <c r="AX463" s="147"/>
      <c r="AY463" s="147"/>
      <c r="AZ463" s="147"/>
      <c r="BA463" s="147"/>
      <c r="BB463" s="147"/>
      <c r="BC463" s="147"/>
      <c r="BD463" s="147"/>
      <c r="BE463" s="147"/>
      <c r="BF463" s="147"/>
      <c r="BG463" s="147"/>
      <c r="BH463" s="147"/>
    </row>
    <row r="464" spans="1:60" outlineLevel="3" x14ac:dyDescent="0.2">
      <c r="A464" s="154"/>
      <c r="B464" s="155"/>
      <c r="C464" s="191" t="s">
        <v>519</v>
      </c>
      <c r="D464" s="160"/>
      <c r="E464" s="161">
        <v>267.7</v>
      </c>
      <c r="F464" s="158"/>
      <c r="G464" s="158"/>
      <c r="H464" s="158"/>
      <c r="I464" s="158"/>
      <c r="J464" s="158"/>
      <c r="K464" s="158"/>
      <c r="L464" s="158"/>
      <c r="M464" s="158"/>
      <c r="N464" s="157"/>
      <c r="O464" s="157"/>
      <c r="P464" s="157"/>
      <c r="Q464" s="157"/>
      <c r="R464" s="158"/>
      <c r="S464" s="158"/>
      <c r="T464" s="158"/>
      <c r="U464" s="158"/>
      <c r="V464" s="158"/>
      <c r="W464" s="158"/>
      <c r="X464" s="158"/>
      <c r="Y464" s="158"/>
      <c r="Z464" s="147"/>
      <c r="AA464" s="147"/>
      <c r="AB464" s="147"/>
      <c r="AC464" s="147"/>
      <c r="AD464" s="147"/>
      <c r="AE464" s="147"/>
      <c r="AF464" s="147"/>
      <c r="AG464" s="147" t="s">
        <v>168</v>
      </c>
      <c r="AH464" s="147">
        <v>0</v>
      </c>
      <c r="AI464" s="147"/>
      <c r="AJ464" s="147"/>
      <c r="AK464" s="147"/>
      <c r="AL464" s="147"/>
      <c r="AM464" s="147"/>
      <c r="AN464" s="147"/>
      <c r="AO464" s="147"/>
      <c r="AP464" s="147"/>
      <c r="AQ464" s="147"/>
      <c r="AR464" s="147"/>
      <c r="AS464" s="147"/>
      <c r="AT464" s="147"/>
      <c r="AU464" s="147"/>
      <c r="AV464" s="147"/>
      <c r="AW464" s="147"/>
      <c r="AX464" s="147"/>
      <c r="AY464" s="147"/>
      <c r="AZ464" s="147"/>
      <c r="BA464" s="147"/>
      <c r="BB464" s="147"/>
      <c r="BC464" s="147"/>
      <c r="BD464" s="147"/>
      <c r="BE464" s="147"/>
      <c r="BF464" s="147"/>
      <c r="BG464" s="147"/>
      <c r="BH464" s="147"/>
    </row>
    <row r="465" spans="1:60" ht="22.5" outlineLevel="1" x14ac:dyDescent="0.2">
      <c r="A465" s="174">
        <v>209</v>
      </c>
      <c r="B465" s="175" t="s">
        <v>814</v>
      </c>
      <c r="C465" s="190" t="s">
        <v>815</v>
      </c>
      <c r="D465" s="176" t="s">
        <v>162</v>
      </c>
      <c r="E465" s="177">
        <v>13.72</v>
      </c>
      <c r="F465" s="178"/>
      <c r="G465" s="179">
        <f>ROUND(E465*F465,2)</f>
        <v>0</v>
      </c>
      <c r="H465" s="178"/>
      <c r="I465" s="179">
        <f>ROUND(E465*H465,2)</f>
        <v>0</v>
      </c>
      <c r="J465" s="178"/>
      <c r="K465" s="179">
        <f>ROUND(E465*J465,2)</f>
        <v>0</v>
      </c>
      <c r="L465" s="179">
        <v>21</v>
      </c>
      <c r="M465" s="179">
        <f>G465*(1+L465/100)</f>
        <v>0</v>
      </c>
      <c r="N465" s="177">
        <v>4.1999999999999997E-3</v>
      </c>
      <c r="O465" s="177">
        <f>ROUND(E465*N465,2)</f>
        <v>0.06</v>
      </c>
      <c r="P465" s="177">
        <v>0</v>
      </c>
      <c r="Q465" s="177">
        <f>ROUND(E465*P465,2)</f>
        <v>0</v>
      </c>
      <c r="R465" s="179"/>
      <c r="S465" s="179" t="s">
        <v>163</v>
      </c>
      <c r="T465" s="180" t="s">
        <v>163</v>
      </c>
      <c r="U465" s="158">
        <v>0.28000000000000003</v>
      </c>
      <c r="V465" s="158">
        <f>ROUND(E465*U465,2)</f>
        <v>3.84</v>
      </c>
      <c r="W465" s="158"/>
      <c r="X465" s="158" t="s">
        <v>164</v>
      </c>
      <c r="Y465" s="158" t="s">
        <v>165</v>
      </c>
      <c r="Z465" s="147"/>
      <c r="AA465" s="147"/>
      <c r="AB465" s="147"/>
      <c r="AC465" s="147"/>
      <c r="AD465" s="147"/>
      <c r="AE465" s="147"/>
      <c r="AF465" s="147"/>
      <c r="AG465" s="147" t="s">
        <v>166</v>
      </c>
      <c r="AH465" s="147"/>
      <c r="AI465" s="147"/>
      <c r="AJ465" s="147"/>
      <c r="AK465" s="147"/>
      <c r="AL465" s="147"/>
      <c r="AM465" s="147"/>
      <c r="AN465" s="147"/>
      <c r="AO465" s="147"/>
      <c r="AP465" s="147"/>
      <c r="AQ465" s="147"/>
      <c r="AR465" s="147"/>
      <c r="AS465" s="147"/>
      <c r="AT465" s="147"/>
      <c r="AU465" s="147"/>
      <c r="AV465" s="147"/>
      <c r="AW465" s="147"/>
      <c r="AX465" s="147"/>
      <c r="AY465" s="147"/>
      <c r="AZ465" s="147"/>
      <c r="BA465" s="147"/>
      <c r="BB465" s="147"/>
      <c r="BC465" s="147"/>
      <c r="BD465" s="147"/>
      <c r="BE465" s="147"/>
      <c r="BF465" s="147"/>
      <c r="BG465" s="147"/>
      <c r="BH465" s="147"/>
    </row>
    <row r="466" spans="1:60" outlineLevel="2" x14ac:dyDescent="0.2">
      <c r="A466" s="154"/>
      <c r="B466" s="155"/>
      <c r="C466" s="191" t="s">
        <v>816</v>
      </c>
      <c r="D466" s="160"/>
      <c r="E466" s="161">
        <v>13.72</v>
      </c>
      <c r="F466" s="158"/>
      <c r="G466" s="158"/>
      <c r="H466" s="158"/>
      <c r="I466" s="158"/>
      <c r="J466" s="158"/>
      <c r="K466" s="158"/>
      <c r="L466" s="158"/>
      <c r="M466" s="158"/>
      <c r="N466" s="157"/>
      <c r="O466" s="157"/>
      <c r="P466" s="157"/>
      <c r="Q466" s="157"/>
      <c r="R466" s="158"/>
      <c r="S466" s="158"/>
      <c r="T466" s="158"/>
      <c r="U466" s="158"/>
      <c r="V466" s="158"/>
      <c r="W466" s="158"/>
      <c r="X466" s="158"/>
      <c r="Y466" s="158"/>
      <c r="Z466" s="147"/>
      <c r="AA466" s="147"/>
      <c r="AB466" s="147"/>
      <c r="AC466" s="147"/>
      <c r="AD466" s="147"/>
      <c r="AE466" s="147"/>
      <c r="AF466" s="147"/>
      <c r="AG466" s="147" t="s">
        <v>168</v>
      </c>
      <c r="AH466" s="147">
        <v>0</v>
      </c>
      <c r="AI466" s="147"/>
      <c r="AJ466" s="147"/>
      <c r="AK466" s="147"/>
      <c r="AL466" s="147"/>
      <c r="AM466" s="147"/>
      <c r="AN466" s="147"/>
      <c r="AO466" s="147"/>
      <c r="AP466" s="147"/>
      <c r="AQ466" s="147"/>
      <c r="AR466" s="147"/>
      <c r="AS466" s="147"/>
      <c r="AT466" s="147"/>
      <c r="AU466" s="147"/>
      <c r="AV466" s="147"/>
      <c r="AW466" s="147"/>
      <c r="AX466" s="147"/>
      <c r="AY466" s="147"/>
      <c r="AZ466" s="147"/>
      <c r="BA466" s="147"/>
      <c r="BB466" s="147"/>
      <c r="BC466" s="147"/>
      <c r="BD466" s="147"/>
      <c r="BE466" s="147"/>
      <c r="BF466" s="147"/>
      <c r="BG466" s="147"/>
      <c r="BH466" s="147"/>
    </row>
    <row r="467" spans="1:60" outlineLevel="1" x14ac:dyDescent="0.2">
      <c r="A467" s="181">
        <v>210</v>
      </c>
      <c r="B467" s="182" t="s">
        <v>817</v>
      </c>
      <c r="C467" s="192" t="s">
        <v>818</v>
      </c>
      <c r="D467" s="183" t="s">
        <v>162</v>
      </c>
      <c r="E467" s="184">
        <v>524.52</v>
      </c>
      <c r="F467" s="185"/>
      <c r="G467" s="186">
        <f>ROUND(E467*F467,2)</f>
        <v>0</v>
      </c>
      <c r="H467" s="185"/>
      <c r="I467" s="186">
        <f>ROUND(E467*H467,2)</f>
        <v>0</v>
      </c>
      <c r="J467" s="185"/>
      <c r="K467" s="186">
        <f>ROUND(E467*J467,2)</f>
        <v>0</v>
      </c>
      <c r="L467" s="186">
        <v>21</v>
      </c>
      <c r="M467" s="186">
        <f>G467*(1+L467/100)</f>
        <v>0</v>
      </c>
      <c r="N467" s="184">
        <v>3.0000000000000001E-5</v>
      </c>
      <c r="O467" s="184">
        <f>ROUND(E467*N467,2)</f>
        <v>0.02</v>
      </c>
      <c r="P467" s="184">
        <v>0</v>
      </c>
      <c r="Q467" s="184">
        <f>ROUND(E467*P467,2)</f>
        <v>0</v>
      </c>
      <c r="R467" s="186"/>
      <c r="S467" s="186" t="s">
        <v>163</v>
      </c>
      <c r="T467" s="187" t="s">
        <v>163</v>
      </c>
      <c r="U467" s="158">
        <v>7.0000000000000007E-2</v>
      </c>
      <c r="V467" s="158">
        <f>ROUND(E467*U467,2)</f>
        <v>36.72</v>
      </c>
      <c r="W467" s="158"/>
      <c r="X467" s="158" t="s">
        <v>164</v>
      </c>
      <c r="Y467" s="158" t="s">
        <v>165</v>
      </c>
      <c r="Z467" s="147"/>
      <c r="AA467" s="147"/>
      <c r="AB467" s="147"/>
      <c r="AC467" s="147"/>
      <c r="AD467" s="147"/>
      <c r="AE467" s="147"/>
      <c r="AF467" s="147"/>
      <c r="AG467" s="147" t="s">
        <v>166</v>
      </c>
      <c r="AH467" s="147"/>
      <c r="AI467" s="147"/>
      <c r="AJ467" s="147"/>
      <c r="AK467" s="147"/>
      <c r="AL467" s="147"/>
      <c r="AM467" s="147"/>
      <c r="AN467" s="147"/>
      <c r="AO467" s="147"/>
      <c r="AP467" s="147"/>
      <c r="AQ467" s="147"/>
      <c r="AR467" s="147"/>
      <c r="AS467" s="147"/>
      <c r="AT467" s="147"/>
      <c r="AU467" s="147"/>
      <c r="AV467" s="147"/>
      <c r="AW467" s="147"/>
      <c r="AX467" s="147"/>
      <c r="AY467" s="147"/>
      <c r="AZ467" s="147"/>
      <c r="BA467" s="147"/>
      <c r="BB467" s="147"/>
      <c r="BC467" s="147"/>
      <c r="BD467" s="147"/>
      <c r="BE467" s="147"/>
      <c r="BF467" s="147"/>
      <c r="BG467" s="147"/>
      <c r="BH467" s="147"/>
    </row>
    <row r="468" spans="1:60" ht="22.5" outlineLevel="1" x14ac:dyDescent="0.2">
      <c r="A468" s="174">
        <v>211</v>
      </c>
      <c r="B468" s="175" t="s">
        <v>819</v>
      </c>
      <c r="C468" s="190" t="s">
        <v>820</v>
      </c>
      <c r="D468" s="176" t="s">
        <v>288</v>
      </c>
      <c r="E468" s="177">
        <v>530</v>
      </c>
      <c r="F468" s="178"/>
      <c r="G468" s="179">
        <f>ROUND(E468*F468,2)</f>
        <v>0</v>
      </c>
      <c r="H468" s="178"/>
      <c r="I468" s="179">
        <f>ROUND(E468*H468,2)</f>
        <v>0</v>
      </c>
      <c r="J468" s="178"/>
      <c r="K468" s="179">
        <f>ROUND(E468*J468,2)</f>
        <v>0</v>
      </c>
      <c r="L468" s="179">
        <v>21</v>
      </c>
      <c r="M468" s="179">
        <f>G468*(1+L468/100)</f>
        <v>0</v>
      </c>
      <c r="N468" s="177">
        <v>0</v>
      </c>
      <c r="O468" s="177">
        <f>ROUND(E468*N468,2)</f>
        <v>0</v>
      </c>
      <c r="P468" s="177">
        <v>0</v>
      </c>
      <c r="Q468" s="177">
        <f>ROUND(E468*P468,2)</f>
        <v>0</v>
      </c>
      <c r="R468" s="179"/>
      <c r="S468" s="179" t="s">
        <v>163</v>
      </c>
      <c r="T468" s="180" t="s">
        <v>163</v>
      </c>
      <c r="U468" s="158">
        <v>0.05</v>
      </c>
      <c r="V468" s="158">
        <f>ROUND(E468*U468,2)</f>
        <v>26.5</v>
      </c>
      <c r="W468" s="158"/>
      <c r="X468" s="158" t="s">
        <v>164</v>
      </c>
      <c r="Y468" s="158" t="s">
        <v>165</v>
      </c>
      <c r="Z468" s="147"/>
      <c r="AA468" s="147"/>
      <c r="AB468" s="147"/>
      <c r="AC468" s="147"/>
      <c r="AD468" s="147"/>
      <c r="AE468" s="147"/>
      <c r="AF468" s="147"/>
      <c r="AG468" s="147" t="s">
        <v>166</v>
      </c>
      <c r="AH468" s="147"/>
      <c r="AI468" s="147"/>
      <c r="AJ468" s="147"/>
      <c r="AK468" s="147"/>
      <c r="AL468" s="147"/>
      <c r="AM468" s="147"/>
      <c r="AN468" s="147"/>
      <c r="AO468" s="147"/>
      <c r="AP468" s="147"/>
      <c r="AQ468" s="147"/>
      <c r="AR468" s="147"/>
      <c r="AS468" s="147"/>
      <c r="AT468" s="147"/>
      <c r="AU468" s="147"/>
      <c r="AV468" s="147"/>
      <c r="AW468" s="147"/>
      <c r="AX468" s="147"/>
      <c r="AY468" s="147"/>
      <c r="AZ468" s="147"/>
      <c r="BA468" s="147"/>
      <c r="BB468" s="147"/>
      <c r="BC468" s="147"/>
      <c r="BD468" s="147"/>
      <c r="BE468" s="147"/>
      <c r="BF468" s="147"/>
      <c r="BG468" s="147"/>
      <c r="BH468" s="147"/>
    </row>
    <row r="469" spans="1:60" outlineLevel="2" x14ac:dyDescent="0.2">
      <c r="A469" s="154"/>
      <c r="B469" s="155"/>
      <c r="C469" s="191" t="s">
        <v>821</v>
      </c>
      <c r="D469" s="160"/>
      <c r="E469" s="161">
        <v>260</v>
      </c>
      <c r="F469" s="158"/>
      <c r="G469" s="158"/>
      <c r="H469" s="158"/>
      <c r="I469" s="158"/>
      <c r="J469" s="158"/>
      <c r="K469" s="158"/>
      <c r="L469" s="158"/>
      <c r="M469" s="158"/>
      <c r="N469" s="157"/>
      <c r="O469" s="157"/>
      <c r="P469" s="157"/>
      <c r="Q469" s="157"/>
      <c r="R469" s="158"/>
      <c r="S469" s="158"/>
      <c r="T469" s="158"/>
      <c r="U469" s="158"/>
      <c r="V469" s="158"/>
      <c r="W469" s="158"/>
      <c r="X469" s="158"/>
      <c r="Y469" s="158"/>
      <c r="Z469" s="147"/>
      <c r="AA469" s="147"/>
      <c r="AB469" s="147"/>
      <c r="AC469" s="147"/>
      <c r="AD469" s="147"/>
      <c r="AE469" s="147"/>
      <c r="AF469" s="147"/>
      <c r="AG469" s="147" t="s">
        <v>168</v>
      </c>
      <c r="AH469" s="147">
        <v>0</v>
      </c>
      <c r="AI469" s="147"/>
      <c r="AJ469" s="147"/>
      <c r="AK469" s="147"/>
      <c r="AL469" s="147"/>
      <c r="AM469" s="147"/>
      <c r="AN469" s="147"/>
      <c r="AO469" s="147"/>
      <c r="AP469" s="147"/>
      <c r="AQ469" s="147"/>
      <c r="AR469" s="147"/>
      <c r="AS469" s="147"/>
      <c r="AT469" s="147"/>
      <c r="AU469" s="147"/>
      <c r="AV469" s="147"/>
      <c r="AW469" s="147"/>
      <c r="AX469" s="147"/>
      <c r="AY469" s="147"/>
      <c r="AZ469" s="147"/>
      <c r="BA469" s="147"/>
      <c r="BB469" s="147"/>
      <c r="BC469" s="147"/>
      <c r="BD469" s="147"/>
      <c r="BE469" s="147"/>
      <c r="BF469" s="147"/>
      <c r="BG469" s="147"/>
      <c r="BH469" s="147"/>
    </row>
    <row r="470" spans="1:60" outlineLevel="3" x14ac:dyDescent="0.2">
      <c r="A470" s="154"/>
      <c r="B470" s="155"/>
      <c r="C470" s="191" t="s">
        <v>822</v>
      </c>
      <c r="D470" s="160"/>
      <c r="E470" s="161">
        <v>270</v>
      </c>
      <c r="F470" s="158"/>
      <c r="G470" s="158"/>
      <c r="H470" s="158"/>
      <c r="I470" s="158"/>
      <c r="J470" s="158"/>
      <c r="K470" s="158"/>
      <c r="L470" s="158"/>
      <c r="M470" s="158"/>
      <c r="N470" s="157"/>
      <c r="O470" s="157"/>
      <c r="P470" s="157"/>
      <c r="Q470" s="157"/>
      <c r="R470" s="158"/>
      <c r="S470" s="158"/>
      <c r="T470" s="158"/>
      <c r="U470" s="158"/>
      <c r="V470" s="158"/>
      <c r="W470" s="158"/>
      <c r="X470" s="158"/>
      <c r="Y470" s="158"/>
      <c r="Z470" s="147"/>
      <c r="AA470" s="147"/>
      <c r="AB470" s="147"/>
      <c r="AC470" s="147"/>
      <c r="AD470" s="147"/>
      <c r="AE470" s="147"/>
      <c r="AF470" s="147"/>
      <c r="AG470" s="147" t="s">
        <v>168</v>
      </c>
      <c r="AH470" s="147">
        <v>0</v>
      </c>
      <c r="AI470" s="147"/>
      <c r="AJ470" s="147"/>
      <c r="AK470" s="147"/>
      <c r="AL470" s="147"/>
      <c r="AM470" s="147"/>
      <c r="AN470" s="147"/>
      <c r="AO470" s="147"/>
      <c r="AP470" s="147"/>
      <c r="AQ470" s="147"/>
      <c r="AR470" s="147"/>
      <c r="AS470" s="147"/>
      <c r="AT470" s="147"/>
      <c r="AU470" s="147"/>
      <c r="AV470" s="147"/>
      <c r="AW470" s="147"/>
      <c r="AX470" s="147"/>
      <c r="AY470" s="147"/>
      <c r="AZ470" s="147"/>
      <c r="BA470" s="147"/>
      <c r="BB470" s="147"/>
      <c r="BC470" s="147"/>
      <c r="BD470" s="147"/>
      <c r="BE470" s="147"/>
      <c r="BF470" s="147"/>
      <c r="BG470" s="147"/>
      <c r="BH470" s="147"/>
    </row>
    <row r="471" spans="1:60" outlineLevel="1" x14ac:dyDescent="0.2">
      <c r="A471" s="174">
        <v>212</v>
      </c>
      <c r="B471" s="175" t="s">
        <v>823</v>
      </c>
      <c r="C471" s="190" t="s">
        <v>824</v>
      </c>
      <c r="D471" s="176" t="s">
        <v>162</v>
      </c>
      <c r="E471" s="177">
        <v>264.52460000000002</v>
      </c>
      <c r="F471" s="178"/>
      <c r="G471" s="179">
        <f>ROUND(E471*F471,2)</f>
        <v>0</v>
      </c>
      <c r="H471" s="178"/>
      <c r="I471" s="179">
        <f>ROUND(E471*H471,2)</f>
        <v>0</v>
      </c>
      <c r="J471" s="178"/>
      <c r="K471" s="179">
        <f>ROUND(E471*J471,2)</f>
        <v>0</v>
      </c>
      <c r="L471" s="179">
        <v>21</v>
      </c>
      <c r="M471" s="179">
        <f>G471*(1+L471/100)</f>
        <v>0</v>
      </c>
      <c r="N471" s="177">
        <v>3.0000000000000001E-3</v>
      </c>
      <c r="O471" s="177">
        <f>ROUND(E471*N471,2)</f>
        <v>0.79</v>
      </c>
      <c r="P471" s="177">
        <v>0</v>
      </c>
      <c r="Q471" s="177">
        <f>ROUND(E471*P471,2)</f>
        <v>0</v>
      </c>
      <c r="R471" s="179" t="s">
        <v>244</v>
      </c>
      <c r="S471" s="179" t="s">
        <v>163</v>
      </c>
      <c r="T471" s="180" t="s">
        <v>163</v>
      </c>
      <c r="U471" s="158">
        <v>0</v>
      </c>
      <c r="V471" s="158">
        <f>ROUND(E471*U471,2)</f>
        <v>0</v>
      </c>
      <c r="W471" s="158"/>
      <c r="X471" s="158" t="s">
        <v>245</v>
      </c>
      <c r="Y471" s="158" t="s">
        <v>165</v>
      </c>
      <c r="Z471" s="147"/>
      <c r="AA471" s="147"/>
      <c r="AB471" s="147"/>
      <c r="AC471" s="147"/>
      <c r="AD471" s="147"/>
      <c r="AE471" s="147"/>
      <c r="AF471" s="147"/>
      <c r="AG471" s="147" t="s">
        <v>246</v>
      </c>
      <c r="AH471" s="147"/>
      <c r="AI471" s="147"/>
      <c r="AJ471" s="147"/>
      <c r="AK471" s="147"/>
      <c r="AL471" s="147"/>
      <c r="AM471" s="147"/>
      <c r="AN471" s="147"/>
      <c r="AO471" s="147"/>
      <c r="AP471" s="147"/>
      <c r="AQ471" s="147"/>
      <c r="AR471" s="147"/>
      <c r="AS471" s="147"/>
      <c r="AT471" s="147"/>
      <c r="AU471" s="147"/>
      <c r="AV471" s="147"/>
      <c r="AW471" s="147"/>
      <c r="AX471" s="147"/>
      <c r="AY471" s="147"/>
      <c r="AZ471" s="147"/>
      <c r="BA471" s="147"/>
      <c r="BB471" s="147"/>
      <c r="BC471" s="147"/>
      <c r="BD471" s="147"/>
      <c r="BE471" s="147"/>
      <c r="BF471" s="147"/>
      <c r="BG471" s="147"/>
      <c r="BH471" s="147"/>
    </row>
    <row r="472" spans="1:60" outlineLevel="2" x14ac:dyDescent="0.2">
      <c r="A472" s="154"/>
      <c r="B472" s="155"/>
      <c r="C472" s="191" t="s">
        <v>825</v>
      </c>
      <c r="D472" s="160"/>
      <c r="E472" s="161">
        <v>264.52460000000002</v>
      </c>
      <c r="F472" s="158"/>
      <c r="G472" s="158"/>
      <c r="H472" s="158"/>
      <c r="I472" s="158"/>
      <c r="J472" s="158"/>
      <c r="K472" s="158"/>
      <c r="L472" s="158"/>
      <c r="M472" s="158"/>
      <c r="N472" s="157"/>
      <c r="O472" s="157"/>
      <c r="P472" s="157"/>
      <c r="Q472" s="157"/>
      <c r="R472" s="158"/>
      <c r="S472" s="158"/>
      <c r="T472" s="158"/>
      <c r="U472" s="158"/>
      <c r="V472" s="158"/>
      <c r="W472" s="158"/>
      <c r="X472" s="158"/>
      <c r="Y472" s="158"/>
      <c r="Z472" s="147"/>
      <c r="AA472" s="147"/>
      <c r="AB472" s="147"/>
      <c r="AC472" s="147"/>
      <c r="AD472" s="147"/>
      <c r="AE472" s="147"/>
      <c r="AF472" s="147"/>
      <c r="AG472" s="147" t="s">
        <v>168</v>
      </c>
      <c r="AH472" s="147">
        <v>0</v>
      </c>
      <c r="AI472" s="147"/>
      <c r="AJ472" s="147"/>
      <c r="AK472" s="147"/>
      <c r="AL472" s="147"/>
      <c r="AM472" s="147"/>
      <c r="AN472" s="147"/>
      <c r="AO472" s="147"/>
      <c r="AP472" s="147"/>
      <c r="AQ472" s="147"/>
      <c r="AR472" s="147"/>
      <c r="AS472" s="147"/>
      <c r="AT472" s="147"/>
      <c r="AU472" s="147"/>
      <c r="AV472" s="147"/>
      <c r="AW472" s="147"/>
      <c r="AX472" s="147"/>
      <c r="AY472" s="147"/>
      <c r="AZ472" s="147"/>
      <c r="BA472" s="147"/>
      <c r="BB472" s="147"/>
      <c r="BC472" s="147"/>
      <c r="BD472" s="147"/>
      <c r="BE472" s="147"/>
      <c r="BF472" s="147"/>
      <c r="BG472" s="147"/>
      <c r="BH472" s="147"/>
    </row>
    <row r="473" spans="1:60" ht="22.5" outlineLevel="1" x14ac:dyDescent="0.2">
      <c r="A473" s="174">
        <v>213</v>
      </c>
      <c r="B473" s="175" t="s">
        <v>826</v>
      </c>
      <c r="C473" s="190" t="s">
        <v>827</v>
      </c>
      <c r="D473" s="176" t="s">
        <v>162</v>
      </c>
      <c r="E473" s="177">
        <v>275.73099999999999</v>
      </c>
      <c r="F473" s="178"/>
      <c r="G473" s="179">
        <f>ROUND(E473*F473,2)</f>
        <v>0</v>
      </c>
      <c r="H473" s="178"/>
      <c r="I473" s="179">
        <f>ROUND(E473*H473,2)</f>
        <v>0</v>
      </c>
      <c r="J473" s="178"/>
      <c r="K473" s="179">
        <f>ROUND(E473*J473,2)</f>
        <v>0</v>
      </c>
      <c r="L473" s="179">
        <v>21</v>
      </c>
      <c r="M473" s="179">
        <f>G473*(1+L473/100)</f>
        <v>0</v>
      </c>
      <c r="N473" s="177">
        <v>5.9999999999999995E-4</v>
      </c>
      <c r="O473" s="177">
        <f>ROUND(E473*N473,2)</f>
        <v>0.17</v>
      </c>
      <c r="P473" s="177">
        <v>0</v>
      </c>
      <c r="Q473" s="177">
        <f>ROUND(E473*P473,2)</f>
        <v>0</v>
      </c>
      <c r="R473" s="179" t="s">
        <v>244</v>
      </c>
      <c r="S473" s="179" t="s">
        <v>163</v>
      </c>
      <c r="T473" s="180" t="s">
        <v>163</v>
      </c>
      <c r="U473" s="158">
        <v>0</v>
      </c>
      <c r="V473" s="158">
        <f>ROUND(E473*U473,2)</f>
        <v>0</v>
      </c>
      <c r="W473" s="158"/>
      <c r="X473" s="158" t="s">
        <v>245</v>
      </c>
      <c r="Y473" s="158" t="s">
        <v>165</v>
      </c>
      <c r="Z473" s="147"/>
      <c r="AA473" s="147"/>
      <c r="AB473" s="147"/>
      <c r="AC473" s="147"/>
      <c r="AD473" s="147"/>
      <c r="AE473" s="147"/>
      <c r="AF473" s="147"/>
      <c r="AG473" s="147" t="s">
        <v>246</v>
      </c>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row>
    <row r="474" spans="1:60" outlineLevel="2" x14ac:dyDescent="0.2">
      <c r="A474" s="154"/>
      <c r="B474" s="155"/>
      <c r="C474" s="191" t="s">
        <v>828</v>
      </c>
      <c r="D474" s="160"/>
      <c r="E474" s="161">
        <v>275.73099999999999</v>
      </c>
      <c r="F474" s="158"/>
      <c r="G474" s="158"/>
      <c r="H474" s="158"/>
      <c r="I474" s="158"/>
      <c r="J474" s="158"/>
      <c r="K474" s="158"/>
      <c r="L474" s="158"/>
      <c r="M474" s="158"/>
      <c r="N474" s="157"/>
      <c r="O474" s="157"/>
      <c r="P474" s="157"/>
      <c r="Q474" s="157"/>
      <c r="R474" s="158"/>
      <c r="S474" s="158"/>
      <c r="T474" s="158"/>
      <c r="U474" s="158"/>
      <c r="V474" s="158"/>
      <c r="W474" s="158"/>
      <c r="X474" s="158"/>
      <c r="Y474" s="158"/>
      <c r="Z474" s="147"/>
      <c r="AA474" s="147"/>
      <c r="AB474" s="147"/>
      <c r="AC474" s="147"/>
      <c r="AD474" s="147"/>
      <c r="AE474" s="147"/>
      <c r="AF474" s="147"/>
      <c r="AG474" s="147" t="s">
        <v>168</v>
      </c>
      <c r="AH474" s="147">
        <v>0</v>
      </c>
      <c r="AI474" s="147"/>
      <c r="AJ474" s="147"/>
      <c r="AK474" s="147"/>
      <c r="AL474" s="147"/>
      <c r="AM474" s="147"/>
      <c r="AN474" s="147"/>
      <c r="AO474" s="147"/>
      <c r="AP474" s="147"/>
      <c r="AQ474" s="147"/>
      <c r="AR474" s="147"/>
      <c r="AS474" s="147"/>
      <c r="AT474" s="147"/>
      <c r="AU474" s="147"/>
      <c r="AV474" s="147"/>
      <c r="AW474" s="147"/>
      <c r="AX474" s="147"/>
      <c r="AY474" s="147"/>
      <c r="AZ474" s="147"/>
      <c r="BA474" s="147"/>
      <c r="BB474" s="147"/>
      <c r="BC474" s="147"/>
      <c r="BD474" s="147"/>
      <c r="BE474" s="147"/>
      <c r="BF474" s="147"/>
      <c r="BG474" s="147"/>
      <c r="BH474" s="147"/>
    </row>
    <row r="475" spans="1:60" ht="22.5" outlineLevel="1" x14ac:dyDescent="0.2">
      <c r="A475" s="174">
        <v>214</v>
      </c>
      <c r="B475" s="175" t="s">
        <v>829</v>
      </c>
      <c r="C475" s="190" t="s">
        <v>830</v>
      </c>
      <c r="D475" s="176" t="s">
        <v>162</v>
      </c>
      <c r="E475" s="177">
        <v>14.406000000000001</v>
      </c>
      <c r="F475" s="178"/>
      <c r="G475" s="179">
        <f>ROUND(E475*F475,2)</f>
        <v>0</v>
      </c>
      <c r="H475" s="178"/>
      <c r="I475" s="179">
        <f>ROUND(E475*H475,2)</f>
        <v>0</v>
      </c>
      <c r="J475" s="178"/>
      <c r="K475" s="179">
        <f>ROUND(E475*J475,2)</f>
        <v>0</v>
      </c>
      <c r="L475" s="179">
        <v>21</v>
      </c>
      <c r="M475" s="179">
        <f>G475*(1+L475/100)</f>
        <v>0</v>
      </c>
      <c r="N475" s="177">
        <v>6.8000000000000005E-4</v>
      </c>
      <c r="O475" s="177">
        <f>ROUND(E475*N475,2)</f>
        <v>0.01</v>
      </c>
      <c r="P475" s="177">
        <v>0</v>
      </c>
      <c r="Q475" s="177">
        <f>ROUND(E475*P475,2)</f>
        <v>0</v>
      </c>
      <c r="R475" s="179" t="s">
        <v>244</v>
      </c>
      <c r="S475" s="179" t="s">
        <v>163</v>
      </c>
      <c r="T475" s="180" t="s">
        <v>163</v>
      </c>
      <c r="U475" s="158">
        <v>0</v>
      </c>
      <c r="V475" s="158">
        <f>ROUND(E475*U475,2)</f>
        <v>0</v>
      </c>
      <c r="W475" s="158"/>
      <c r="X475" s="158" t="s">
        <v>245</v>
      </c>
      <c r="Y475" s="158" t="s">
        <v>165</v>
      </c>
      <c r="Z475" s="147"/>
      <c r="AA475" s="147"/>
      <c r="AB475" s="147"/>
      <c r="AC475" s="147"/>
      <c r="AD475" s="147"/>
      <c r="AE475" s="147"/>
      <c r="AF475" s="147"/>
      <c r="AG475" s="147" t="s">
        <v>246</v>
      </c>
      <c r="AH475" s="147"/>
      <c r="AI475" s="147"/>
      <c r="AJ475" s="147"/>
      <c r="AK475" s="147"/>
      <c r="AL475" s="147"/>
      <c r="AM475" s="147"/>
      <c r="AN475" s="147"/>
      <c r="AO475" s="147"/>
      <c r="AP475" s="147"/>
      <c r="AQ475" s="147"/>
      <c r="AR475" s="147"/>
      <c r="AS475" s="147"/>
      <c r="AT475" s="147"/>
      <c r="AU475" s="147"/>
      <c r="AV475" s="147"/>
      <c r="AW475" s="147"/>
      <c r="AX475" s="147"/>
      <c r="AY475" s="147"/>
      <c r="AZ475" s="147"/>
      <c r="BA475" s="147"/>
      <c r="BB475" s="147"/>
      <c r="BC475" s="147"/>
      <c r="BD475" s="147"/>
      <c r="BE475" s="147"/>
      <c r="BF475" s="147"/>
      <c r="BG475" s="147"/>
      <c r="BH475" s="147"/>
    </row>
    <row r="476" spans="1:60" outlineLevel="2" x14ac:dyDescent="0.2">
      <c r="A476" s="154"/>
      <c r="B476" s="155"/>
      <c r="C476" s="191" t="s">
        <v>831</v>
      </c>
      <c r="D476" s="160"/>
      <c r="E476" s="161">
        <v>14.406000000000001</v>
      </c>
      <c r="F476" s="158"/>
      <c r="G476" s="158"/>
      <c r="H476" s="158"/>
      <c r="I476" s="158"/>
      <c r="J476" s="158"/>
      <c r="K476" s="158"/>
      <c r="L476" s="158"/>
      <c r="M476" s="158"/>
      <c r="N476" s="157"/>
      <c r="O476" s="157"/>
      <c r="P476" s="157"/>
      <c r="Q476" s="157"/>
      <c r="R476" s="158"/>
      <c r="S476" s="158"/>
      <c r="T476" s="158"/>
      <c r="U476" s="158"/>
      <c r="V476" s="158"/>
      <c r="W476" s="158"/>
      <c r="X476" s="158"/>
      <c r="Y476" s="158"/>
      <c r="Z476" s="147"/>
      <c r="AA476" s="147"/>
      <c r="AB476" s="147"/>
      <c r="AC476" s="147"/>
      <c r="AD476" s="147"/>
      <c r="AE476" s="147"/>
      <c r="AF476" s="147"/>
      <c r="AG476" s="147" t="s">
        <v>168</v>
      </c>
      <c r="AH476" s="147">
        <v>0</v>
      </c>
      <c r="AI476" s="147"/>
      <c r="AJ476" s="147"/>
      <c r="AK476" s="147"/>
      <c r="AL476" s="147"/>
      <c r="AM476" s="147"/>
      <c r="AN476" s="147"/>
      <c r="AO476" s="147"/>
      <c r="AP476" s="147"/>
      <c r="AQ476" s="147"/>
      <c r="AR476" s="147"/>
      <c r="AS476" s="147"/>
      <c r="AT476" s="147"/>
      <c r="AU476" s="147"/>
      <c r="AV476" s="147"/>
      <c r="AW476" s="147"/>
      <c r="AX476" s="147"/>
      <c r="AY476" s="147"/>
      <c r="AZ476" s="147"/>
      <c r="BA476" s="147"/>
      <c r="BB476" s="147"/>
      <c r="BC476" s="147"/>
      <c r="BD476" s="147"/>
      <c r="BE476" s="147"/>
      <c r="BF476" s="147"/>
      <c r="BG476" s="147"/>
      <c r="BH476" s="147"/>
    </row>
    <row r="477" spans="1:60" outlineLevel="1" x14ac:dyDescent="0.2">
      <c r="A477" s="181">
        <v>215</v>
      </c>
      <c r="B477" s="182" t="s">
        <v>832</v>
      </c>
      <c r="C477" s="192" t="s">
        <v>833</v>
      </c>
      <c r="D477" s="183" t="s">
        <v>224</v>
      </c>
      <c r="E477" s="184">
        <v>1.04217</v>
      </c>
      <c r="F477" s="185"/>
      <c r="G477" s="186">
        <f>ROUND(E477*F477,2)</f>
        <v>0</v>
      </c>
      <c r="H477" s="185"/>
      <c r="I477" s="186">
        <f>ROUND(E477*H477,2)</f>
        <v>0</v>
      </c>
      <c r="J477" s="185"/>
      <c r="K477" s="186">
        <f>ROUND(E477*J477,2)</f>
        <v>0</v>
      </c>
      <c r="L477" s="186">
        <v>21</v>
      </c>
      <c r="M477" s="186">
        <f>G477*(1+L477/100)</f>
        <v>0</v>
      </c>
      <c r="N477" s="184">
        <v>0</v>
      </c>
      <c r="O477" s="184">
        <f>ROUND(E477*N477,2)</f>
        <v>0</v>
      </c>
      <c r="P477" s="184">
        <v>0</v>
      </c>
      <c r="Q477" s="184">
        <f>ROUND(E477*P477,2)</f>
        <v>0</v>
      </c>
      <c r="R477" s="186"/>
      <c r="S477" s="186" t="s">
        <v>163</v>
      </c>
      <c r="T477" s="187" t="s">
        <v>163</v>
      </c>
      <c r="U477" s="158">
        <v>1.74</v>
      </c>
      <c r="V477" s="158">
        <f>ROUND(E477*U477,2)</f>
        <v>1.81</v>
      </c>
      <c r="W477" s="158"/>
      <c r="X477" s="158" t="s">
        <v>722</v>
      </c>
      <c r="Y477" s="158" t="s">
        <v>165</v>
      </c>
      <c r="Z477" s="147"/>
      <c r="AA477" s="147"/>
      <c r="AB477" s="147"/>
      <c r="AC477" s="147"/>
      <c r="AD477" s="147"/>
      <c r="AE477" s="147"/>
      <c r="AF477" s="147"/>
      <c r="AG477" s="147" t="s">
        <v>723</v>
      </c>
      <c r="AH477" s="147"/>
      <c r="AI477" s="147"/>
      <c r="AJ477" s="147"/>
      <c r="AK477" s="147"/>
      <c r="AL477" s="147"/>
      <c r="AM477" s="147"/>
      <c r="AN477" s="147"/>
      <c r="AO477" s="147"/>
      <c r="AP477" s="147"/>
      <c r="AQ477" s="147"/>
      <c r="AR477" s="147"/>
      <c r="AS477" s="147"/>
      <c r="AT477" s="147"/>
      <c r="AU477" s="147"/>
      <c r="AV477" s="147"/>
      <c r="AW477" s="147"/>
      <c r="AX477" s="147"/>
      <c r="AY477" s="147"/>
      <c r="AZ477" s="147"/>
      <c r="BA477" s="147"/>
      <c r="BB477" s="147"/>
      <c r="BC477" s="147"/>
      <c r="BD477" s="147"/>
      <c r="BE477" s="147"/>
      <c r="BF477" s="147"/>
      <c r="BG477" s="147"/>
      <c r="BH477" s="147"/>
    </row>
    <row r="478" spans="1:60" x14ac:dyDescent="0.2">
      <c r="A478" s="167" t="s">
        <v>158</v>
      </c>
      <c r="B478" s="168" t="s">
        <v>94</v>
      </c>
      <c r="C478" s="189" t="s">
        <v>95</v>
      </c>
      <c r="D478" s="169"/>
      <c r="E478" s="170"/>
      <c r="F478" s="171"/>
      <c r="G478" s="171">
        <f>SUMIF(AG479:AG507,"&lt;&gt;NOR",G479:G507)</f>
        <v>0</v>
      </c>
      <c r="H478" s="171"/>
      <c r="I478" s="171">
        <f>SUM(I479:I507)</f>
        <v>0</v>
      </c>
      <c r="J478" s="171"/>
      <c r="K478" s="171">
        <f>SUM(K479:K507)</f>
        <v>0</v>
      </c>
      <c r="L478" s="171"/>
      <c r="M478" s="171">
        <f>SUM(M479:M507)</f>
        <v>0</v>
      </c>
      <c r="N478" s="170"/>
      <c r="O478" s="170">
        <f>SUM(O479:O507)</f>
        <v>3.56</v>
      </c>
      <c r="P478" s="170"/>
      <c r="Q478" s="170">
        <f>SUM(Q479:Q507)</f>
        <v>0</v>
      </c>
      <c r="R478" s="171"/>
      <c r="S478" s="171"/>
      <c r="T478" s="172"/>
      <c r="U478" s="166"/>
      <c r="V478" s="166">
        <f>SUM(V479:V507)</f>
        <v>124.28999999999999</v>
      </c>
      <c r="W478" s="166"/>
      <c r="X478" s="166"/>
      <c r="Y478" s="166"/>
      <c r="AG478" t="s">
        <v>159</v>
      </c>
    </row>
    <row r="479" spans="1:60" outlineLevel="1" x14ac:dyDescent="0.2">
      <c r="A479" s="174">
        <v>216</v>
      </c>
      <c r="B479" s="175" t="s">
        <v>834</v>
      </c>
      <c r="C479" s="190" t="s">
        <v>835</v>
      </c>
      <c r="D479" s="176" t="s">
        <v>288</v>
      </c>
      <c r="E479" s="177">
        <v>4.5</v>
      </c>
      <c r="F479" s="178"/>
      <c r="G479" s="179">
        <f>ROUND(E479*F479,2)</f>
        <v>0</v>
      </c>
      <c r="H479" s="178"/>
      <c r="I479" s="179">
        <f>ROUND(E479*H479,2)</f>
        <v>0</v>
      </c>
      <c r="J479" s="178"/>
      <c r="K479" s="179">
        <f>ROUND(E479*J479,2)</f>
        <v>0</v>
      </c>
      <c r="L479" s="179">
        <v>21</v>
      </c>
      <c r="M479" s="179">
        <f>G479*(1+L479/100)</f>
        <v>0</v>
      </c>
      <c r="N479" s="177">
        <v>3.8000000000000002E-4</v>
      </c>
      <c r="O479" s="177">
        <f>ROUND(E479*N479,2)</f>
        <v>0</v>
      </c>
      <c r="P479" s="177">
        <v>0</v>
      </c>
      <c r="Q479" s="177">
        <f>ROUND(E479*P479,2)</f>
        <v>0</v>
      </c>
      <c r="R479" s="179"/>
      <c r="S479" s="179" t="s">
        <v>163</v>
      </c>
      <c r="T479" s="180" t="s">
        <v>163</v>
      </c>
      <c r="U479" s="158">
        <v>0.32</v>
      </c>
      <c r="V479" s="158">
        <f>ROUND(E479*U479,2)</f>
        <v>1.44</v>
      </c>
      <c r="W479" s="158"/>
      <c r="X479" s="158" t="s">
        <v>164</v>
      </c>
      <c r="Y479" s="158" t="s">
        <v>165</v>
      </c>
      <c r="Z479" s="147"/>
      <c r="AA479" s="147"/>
      <c r="AB479" s="147"/>
      <c r="AC479" s="147"/>
      <c r="AD479" s="147"/>
      <c r="AE479" s="147"/>
      <c r="AF479" s="147"/>
      <c r="AG479" s="147" t="s">
        <v>166</v>
      </c>
      <c r="AH479" s="147"/>
      <c r="AI479" s="147"/>
      <c r="AJ479" s="147"/>
      <c r="AK479" s="147"/>
      <c r="AL479" s="147"/>
      <c r="AM479" s="147"/>
      <c r="AN479" s="147"/>
      <c r="AO479" s="147"/>
      <c r="AP479" s="147"/>
      <c r="AQ479" s="147"/>
      <c r="AR479" s="147"/>
      <c r="AS479" s="147"/>
      <c r="AT479" s="147"/>
      <c r="AU479" s="147"/>
      <c r="AV479" s="147"/>
      <c r="AW479" s="147"/>
      <c r="AX479" s="147"/>
      <c r="AY479" s="147"/>
      <c r="AZ479" s="147"/>
      <c r="BA479" s="147"/>
      <c r="BB479" s="147"/>
      <c r="BC479" s="147"/>
      <c r="BD479" s="147"/>
      <c r="BE479" s="147"/>
      <c r="BF479" s="147"/>
      <c r="BG479" s="147"/>
      <c r="BH479" s="147"/>
    </row>
    <row r="480" spans="1:60" outlineLevel="2" x14ac:dyDescent="0.2">
      <c r="A480" s="154"/>
      <c r="B480" s="155"/>
      <c r="C480" s="191" t="s">
        <v>836</v>
      </c>
      <c r="D480" s="160"/>
      <c r="E480" s="161">
        <v>4.5</v>
      </c>
      <c r="F480" s="158"/>
      <c r="G480" s="158"/>
      <c r="H480" s="158"/>
      <c r="I480" s="158"/>
      <c r="J480" s="158"/>
      <c r="K480" s="158"/>
      <c r="L480" s="158"/>
      <c r="M480" s="158"/>
      <c r="N480" s="157"/>
      <c r="O480" s="157"/>
      <c r="P480" s="157"/>
      <c r="Q480" s="157"/>
      <c r="R480" s="158"/>
      <c r="S480" s="158"/>
      <c r="T480" s="158"/>
      <c r="U480" s="158"/>
      <c r="V480" s="158"/>
      <c r="W480" s="158"/>
      <c r="X480" s="158"/>
      <c r="Y480" s="158"/>
      <c r="Z480" s="147"/>
      <c r="AA480" s="147"/>
      <c r="AB480" s="147"/>
      <c r="AC480" s="147"/>
      <c r="AD480" s="147"/>
      <c r="AE480" s="147"/>
      <c r="AF480" s="147"/>
      <c r="AG480" s="147" t="s">
        <v>168</v>
      </c>
      <c r="AH480" s="147">
        <v>0</v>
      </c>
      <c r="AI480" s="147"/>
      <c r="AJ480" s="147"/>
      <c r="AK480" s="147"/>
      <c r="AL480" s="147"/>
      <c r="AM480" s="147"/>
      <c r="AN480" s="147"/>
      <c r="AO480" s="147"/>
      <c r="AP480" s="147"/>
      <c r="AQ480" s="147"/>
      <c r="AR480" s="147"/>
      <c r="AS480" s="147"/>
      <c r="AT480" s="147"/>
      <c r="AU480" s="147"/>
      <c r="AV480" s="147"/>
      <c r="AW480" s="147"/>
      <c r="AX480" s="147"/>
      <c r="AY480" s="147"/>
      <c r="AZ480" s="147"/>
      <c r="BA480" s="147"/>
      <c r="BB480" s="147"/>
      <c r="BC480" s="147"/>
      <c r="BD480" s="147"/>
      <c r="BE480" s="147"/>
      <c r="BF480" s="147"/>
      <c r="BG480" s="147"/>
      <c r="BH480" s="147"/>
    </row>
    <row r="481" spans="1:60" outlineLevel="1" x14ac:dyDescent="0.2">
      <c r="A481" s="174">
        <v>217</v>
      </c>
      <c r="B481" s="175" t="s">
        <v>837</v>
      </c>
      <c r="C481" s="190" t="s">
        <v>838</v>
      </c>
      <c r="D481" s="176" t="s">
        <v>288</v>
      </c>
      <c r="E481" s="177">
        <v>19</v>
      </c>
      <c r="F481" s="178"/>
      <c r="G481" s="179">
        <f>ROUND(E481*F481,2)</f>
        <v>0</v>
      </c>
      <c r="H481" s="178"/>
      <c r="I481" s="179">
        <f>ROUND(E481*H481,2)</f>
        <v>0</v>
      </c>
      <c r="J481" s="178"/>
      <c r="K481" s="179">
        <f>ROUND(E481*J481,2)</f>
        <v>0</v>
      </c>
      <c r="L481" s="179">
        <v>21</v>
      </c>
      <c r="M481" s="179">
        <f>G481*(1+L481/100)</f>
        <v>0</v>
      </c>
      <c r="N481" s="177">
        <v>4.6999999999999999E-4</v>
      </c>
      <c r="O481" s="177">
        <f>ROUND(E481*N481,2)</f>
        <v>0.01</v>
      </c>
      <c r="P481" s="177">
        <v>0</v>
      </c>
      <c r="Q481" s="177">
        <f>ROUND(E481*P481,2)</f>
        <v>0</v>
      </c>
      <c r="R481" s="179"/>
      <c r="S481" s="179" t="s">
        <v>163</v>
      </c>
      <c r="T481" s="180" t="s">
        <v>163</v>
      </c>
      <c r="U481" s="158">
        <v>0.35899999999999999</v>
      </c>
      <c r="V481" s="158">
        <f>ROUND(E481*U481,2)</f>
        <v>6.82</v>
      </c>
      <c r="W481" s="158"/>
      <c r="X481" s="158" t="s">
        <v>164</v>
      </c>
      <c r="Y481" s="158" t="s">
        <v>165</v>
      </c>
      <c r="Z481" s="147"/>
      <c r="AA481" s="147"/>
      <c r="AB481" s="147"/>
      <c r="AC481" s="147"/>
      <c r="AD481" s="147"/>
      <c r="AE481" s="147"/>
      <c r="AF481" s="147"/>
      <c r="AG481" s="147" t="s">
        <v>166</v>
      </c>
      <c r="AH481" s="147"/>
      <c r="AI481" s="147"/>
      <c r="AJ481" s="147"/>
      <c r="AK481" s="147"/>
      <c r="AL481" s="147"/>
      <c r="AM481" s="147"/>
      <c r="AN481" s="147"/>
      <c r="AO481" s="147"/>
      <c r="AP481" s="147"/>
      <c r="AQ481" s="147"/>
      <c r="AR481" s="147"/>
      <c r="AS481" s="147"/>
      <c r="AT481" s="147"/>
      <c r="AU481" s="147"/>
      <c r="AV481" s="147"/>
      <c r="AW481" s="147"/>
      <c r="AX481" s="147"/>
      <c r="AY481" s="147"/>
      <c r="AZ481" s="147"/>
      <c r="BA481" s="147"/>
      <c r="BB481" s="147"/>
      <c r="BC481" s="147"/>
      <c r="BD481" s="147"/>
      <c r="BE481" s="147"/>
      <c r="BF481" s="147"/>
      <c r="BG481" s="147"/>
      <c r="BH481" s="147"/>
    </row>
    <row r="482" spans="1:60" outlineLevel="2" x14ac:dyDescent="0.2">
      <c r="A482" s="154"/>
      <c r="B482" s="155"/>
      <c r="C482" s="191" t="s">
        <v>839</v>
      </c>
      <c r="D482" s="160"/>
      <c r="E482" s="161">
        <v>19</v>
      </c>
      <c r="F482" s="158"/>
      <c r="G482" s="158"/>
      <c r="H482" s="158"/>
      <c r="I482" s="158"/>
      <c r="J482" s="158"/>
      <c r="K482" s="158"/>
      <c r="L482" s="158"/>
      <c r="M482" s="158"/>
      <c r="N482" s="157"/>
      <c r="O482" s="157"/>
      <c r="P482" s="157"/>
      <c r="Q482" s="157"/>
      <c r="R482" s="158"/>
      <c r="S482" s="158"/>
      <c r="T482" s="158"/>
      <c r="U482" s="158"/>
      <c r="V482" s="158"/>
      <c r="W482" s="158"/>
      <c r="X482" s="158"/>
      <c r="Y482" s="158"/>
      <c r="Z482" s="147"/>
      <c r="AA482" s="147"/>
      <c r="AB482" s="147"/>
      <c r="AC482" s="147"/>
      <c r="AD482" s="147"/>
      <c r="AE482" s="147"/>
      <c r="AF482" s="147"/>
      <c r="AG482" s="147" t="s">
        <v>168</v>
      </c>
      <c r="AH482" s="147">
        <v>0</v>
      </c>
      <c r="AI482" s="147"/>
      <c r="AJ482" s="147"/>
      <c r="AK482" s="147"/>
      <c r="AL482" s="147"/>
      <c r="AM482" s="147"/>
      <c r="AN482" s="147"/>
      <c r="AO482" s="147"/>
      <c r="AP482" s="147"/>
      <c r="AQ482" s="147"/>
      <c r="AR482" s="147"/>
      <c r="AS482" s="147"/>
      <c r="AT482" s="147"/>
      <c r="AU482" s="147"/>
      <c r="AV482" s="147"/>
      <c r="AW482" s="147"/>
      <c r="AX482" s="147"/>
      <c r="AY482" s="147"/>
      <c r="AZ482" s="147"/>
      <c r="BA482" s="147"/>
      <c r="BB482" s="147"/>
      <c r="BC482" s="147"/>
      <c r="BD482" s="147"/>
      <c r="BE482" s="147"/>
      <c r="BF482" s="147"/>
      <c r="BG482" s="147"/>
      <c r="BH482" s="147"/>
    </row>
    <row r="483" spans="1:60" outlineLevel="1" x14ac:dyDescent="0.2">
      <c r="A483" s="174">
        <v>218</v>
      </c>
      <c r="B483" s="175" t="s">
        <v>840</v>
      </c>
      <c r="C483" s="190" t="s">
        <v>841</v>
      </c>
      <c r="D483" s="176" t="s">
        <v>288</v>
      </c>
      <c r="E483" s="177">
        <v>5</v>
      </c>
      <c r="F483" s="178"/>
      <c r="G483" s="179">
        <f>ROUND(E483*F483,2)</f>
        <v>0</v>
      </c>
      <c r="H483" s="178"/>
      <c r="I483" s="179">
        <f>ROUND(E483*H483,2)</f>
        <v>0</v>
      </c>
      <c r="J483" s="178"/>
      <c r="K483" s="179">
        <f>ROUND(E483*J483,2)</f>
        <v>0</v>
      </c>
      <c r="L483" s="179">
        <v>21</v>
      </c>
      <c r="M483" s="179">
        <f>G483*(1+L483/100)</f>
        <v>0</v>
      </c>
      <c r="N483" s="177">
        <v>1.5200000000000001E-3</v>
      </c>
      <c r="O483" s="177">
        <f>ROUND(E483*N483,2)</f>
        <v>0.01</v>
      </c>
      <c r="P483" s="177">
        <v>0</v>
      </c>
      <c r="Q483" s="177">
        <f>ROUND(E483*P483,2)</f>
        <v>0</v>
      </c>
      <c r="R483" s="179"/>
      <c r="S483" s="179" t="s">
        <v>163</v>
      </c>
      <c r="T483" s="180" t="s">
        <v>163</v>
      </c>
      <c r="U483" s="158">
        <v>1.173</v>
      </c>
      <c r="V483" s="158">
        <f>ROUND(E483*U483,2)</f>
        <v>5.87</v>
      </c>
      <c r="W483" s="158"/>
      <c r="X483" s="158" t="s">
        <v>164</v>
      </c>
      <c r="Y483" s="158" t="s">
        <v>165</v>
      </c>
      <c r="Z483" s="147"/>
      <c r="AA483" s="147"/>
      <c r="AB483" s="147"/>
      <c r="AC483" s="147"/>
      <c r="AD483" s="147"/>
      <c r="AE483" s="147"/>
      <c r="AF483" s="147"/>
      <c r="AG483" s="147" t="s">
        <v>166</v>
      </c>
      <c r="AH483" s="147"/>
      <c r="AI483" s="147"/>
      <c r="AJ483" s="147"/>
      <c r="AK483" s="147"/>
      <c r="AL483" s="147"/>
      <c r="AM483" s="147"/>
      <c r="AN483" s="147"/>
      <c r="AO483" s="147"/>
      <c r="AP483" s="147"/>
      <c r="AQ483" s="147"/>
      <c r="AR483" s="147"/>
      <c r="AS483" s="147"/>
      <c r="AT483" s="147"/>
      <c r="AU483" s="147"/>
      <c r="AV483" s="147"/>
      <c r="AW483" s="147"/>
      <c r="AX483" s="147"/>
      <c r="AY483" s="147"/>
      <c r="AZ483" s="147"/>
      <c r="BA483" s="147"/>
      <c r="BB483" s="147"/>
      <c r="BC483" s="147"/>
      <c r="BD483" s="147"/>
      <c r="BE483" s="147"/>
      <c r="BF483" s="147"/>
      <c r="BG483" s="147"/>
      <c r="BH483" s="147"/>
    </row>
    <row r="484" spans="1:60" outlineLevel="2" x14ac:dyDescent="0.2">
      <c r="A484" s="154"/>
      <c r="B484" s="155"/>
      <c r="C484" s="191" t="s">
        <v>842</v>
      </c>
      <c r="D484" s="160"/>
      <c r="E484" s="161">
        <v>5</v>
      </c>
      <c r="F484" s="158"/>
      <c r="G484" s="158"/>
      <c r="H484" s="158"/>
      <c r="I484" s="158"/>
      <c r="J484" s="158"/>
      <c r="K484" s="158"/>
      <c r="L484" s="158"/>
      <c r="M484" s="158"/>
      <c r="N484" s="157"/>
      <c r="O484" s="157"/>
      <c r="P484" s="157"/>
      <c r="Q484" s="157"/>
      <c r="R484" s="158"/>
      <c r="S484" s="158"/>
      <c r="T484" s="158"/>
      <c r="U484" s="158"/>
      <c r="V484" s="158"/>
      <c r="W484" s="158"/>
      <c r="X484" s="158"/>
      <c r="Y484" s="158"/>
      <c r="Z484" s="147"/>
      <c r="AA484" s="147"/>
      <c r="AB484" s="147"/>
      <c r="AC484" s="147"/>
      <c r="AD484" s="147"/>
      <c r="AE484" s="147"/>
      <c r="AF484" s="147"/>
      <c r="AG484" s="147" t="s">
        <v>168</v>
      </c>
      <c r="AH484" s="147">
        <v>0</v>
      </c>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147"/>
      <c r="BH484" s="147"/>
    </row>
    <row r="485" spans="1:60" outlineLevel="1" x14ac:dyDescent="0.2">
      <c r="A485" s="174">
        <v>219</v>
      </c>
      <c r="B485" s="175" t="s">
        <v>843</v>
      </c>
      <c r="C485" s="190" t="s">
        <v>844</v>
      </c>
      <c r="D485" s="176" t="s">
        <v>288</v>
      </c>
      <c r="E485" s="177">
        <v>13</v>
      </c>
      <c r="F485" s="178"/>
      <c r="G485" s="179">
        <f>ROUND(E485*F485,2)</f>
        <v>0</v>
      </c>
      <c r="H485" s="178"/>
      <c r="I485" s="179">
        <f>ROUND(E485*H485,2)</f>
        <v>0</v>
      </c>
      <c r="J485" s="178"/>
      <c r="K485" s="179">
        <f>ROUND(E485*J485,2)</f>
        <v>0</v>
      </c>
      <c r="L485" s="179">
        <v>21</v>
      </c>
      <c r="M485" s="179">
        <f>G485*(1+L485/100)</f>
        <v>0</v>
      </c>
      <c r="N485" s="177">
        <v>7.1000000000000002E-4</v>
      </c>
      <c r="O485" s="177">
        <f>ROUND(E485*N485,2)</f>
        <v>0.01</v>
      </c>
      <c r="P485" s="177">
        <v>0</v>
      </c>
      <c r="Q485" s="177">
        <f>ROUND(E485*P485,2)</f>
        <v>0</v>
      </c>
      <c r="R485" s="179"/>
      <c r="S485" s="179" t="s">
        <v>163</v>
      </c>
      <c r="T485" s="180" t="s">
        <v>163</v>
      </c>
      <c r="U485" s="158">
        <v>0.45200000000000001</v>
      </c>
      <c r="V485" s="158">
        <f>ROUND(E485*U485,2)</f>
        <v>5.88</v>
      </c>
      <c r="W485" s="158"/>
      <c r="X485" s="158" t="s">
        <v>164</v>
      </c>
      <c r="Y485" s="158" t="s">
        <v>165</v>
      </c>
      <c r="Z485" s="147"/>
      <c r="AA485" s="147"/>
      <c r="AB485" s="147"/>
      <c r="AC485" s="147"/>
      <c r="AD485" s="147"/>
      <c r="AE485" s="147"/>
      <c r="AF485" s="147"/>
      <c r="AG485" s="147" t="s">
        <v>166</v>
      </c>
      <c r="AH485" s="147"/>
      <c r="AI485" s="147"/>
      <c r="AJ485" s="147"/>
      <c r="AK485" s="147"/>
      <c r="AL485" s="147"/>
      <c r="AM485" s="147"/>
      <c r="AN485" s="147"/>
      <c r="AO485" s="147"/>
      <c r="AP485" s="147"/>
      <c r="AQ485" s="147"/>
      <c r="AR485" s="147"/>
      <c r="AS485" s="147"/>
      <c r="AT485" s="147"/>
      <c r="AU485" s="147"/>
      <c r="AV485" s="147"/>
      <c r="AW485" s="147"/>
      <c r="AX485" s="147"/>
      <c r="AY485" s="147"/>
      <c r="AZ485" s="147"/>
      <c r="BA485" s="147"/>
      <c r="BB485" s="147"/>
      <c r="BC485" s="147"/>
      <c r="BD485" s="147"/>
      <c r="BE485" s="147"/>
      <c r="BF485" s="147"/>
      <c r="BG485" s="147"/>
      <c r="BH485" s="147"/>
    </row>
    <row r="486" spans="1:60" outlineLevel="2" x14ac:dyDescent="0.2">
      <c r="A486" s="154"/>
      <c r="B486" s="155"/>
      <c r="C486" s="191" t="s">
        <v>845</v>
      </c>
      <c r="D486" s="160"/>
      <c r="E486" s="161">
        <v>13</v>
      </c>
      <c r="F486" s="158"/>
      <c r="G486" s="158"/>
      <c r="H486" s="158"/>
      <c r="I486" s="158"/>
      <c r="J486" s="158"/>
      <c r="K486" s="158"/>
      <c r="L486" s="158"/>
      <c r="M486" s="158"/>
      <c r="N486" s="157"/>
      <c r="O486" s="157"/>
      <c r="P486" s="157"/>
      <c r="Q486" s="157"/>
      <c r="R486" s="158"/>
      <c r="S486" s="158"/>
      <c r="T486" s="158"/>
      <c r="U486" s="158"/>
      <c r="V486" s="158"/>
      <c r="W486" s="158"/>
      <c r="X486" s="158"/>
      <c r="Y486" s="158"/>
      <c r="Z486" s="147"/>
      <c r="AA486" s="147"/>
      <c r="AB486" s="147"/>
      <c r="AC486" s="147"/>
      <c r="AD486" s="147"/>
      <c r="AE486" s="147"/>
      <c r="AF486" s="147"/>
      <c r="AG486" s="147" t="s">
        <v>168</v>
      </c>
      <c r="AH486" s="147">
        <v>0</v>
      </c>
      <c r="AI486" s="147"/>
      <c r="AJ486" s="147"/>
      <c r="AK486" s="147"/>
      <c r="AL486" s="147"/>
      <c r="AM486" s="147"/>
      <c r="AN486" s="147"/>
      <c r="AO486" s="147"/>
      <c r="AP486" s="147"/>
      <c r="AQ486" s="147"/>
      <c r="AR486" s="147"/>
      <c r="AS486" s="147"/>
      <c r="AT486" s="147"/>
      <c r="AU486" s="147"/>
      <c r="AV486" s="147"/>
      <c r="AW486" s="147"/>
      <c r="AX486" s="147"/>
      <c r="AY486" s="147"/>
      <c r="AZ486" s="147"/>
      <c r="BA486" s="147"/>
      <c r="BB486" s="147"/>
      <c r="BC486" s="147"/>
      <c r="BD486" s="147"/>
      <c r="BE486" s="147"/>
      <c r="BF486" s="147"/>
      <c r="BG486" s="147"/>
      <c r="BH486" s="147"/>
    </row>
    <row r="487" spans="1:60" outlineLevel="1" x14ac:dyDescent="0.2">
      <c r="A487" s="181">
        <v>220</v>
      </c>
      <c r="B487" s="182" t="s">
        <v>846</v>
      </c>
      <c r="C487" s="192" t="s">
        <v>847</v>
      </c>
      <c r="D487" s="183" t="s">
        <v>288</v>
      </c>
      <c r="E487" s="184">
        <v>5</v>
      </c>
      <c r="F487" s="185"/>
      <c r="G487" s="186">
        <f>ROUND(E487*F487,2)</f>
        <v>0</v>
      </c>
      <c r="H487" s="185"/>
      <c r="I487" s="186">
        <f>ROUND(E487*H487,2)</f>
        <v>0</v>
      </c>
      <c r="J487" s="185"/>
      <c r="K487" s="186">
        <f>ROUND(E487*J487,2)</f>
        <v>0</v>
      </c>
      <c r="L487" s="186">
        <v>21</v>
      </c>
      <c r="M487" s="186">
        <f>G487*(1+L487/100)</f>
        <v>0</v>
      </c>
      <c r="N487" s="184">
        <v>1.4E-3</v>
      </c>
      <c r="O487" s="184">
        <f>ROUND(E487*N487,2)</f>
        <v>0.01</v>
      </c>
      <c r="P487" s="184">
        <v>0</v>
      </c>
      <c r="Q487" s="184">
        <f>ROUND(E487*P487,2)</f>
        <v>0</v>
      </c>
      <c r="R487" s="186"/>
      <c r="S487" s="186" t="s">
        <v>163</v>
      </c>
      <c r="T487" s="187" t="s">
        <v>163</v>
      </c>
      <c r="U487" s="158">
        <v>0.79700000000000004</v>
      </c>
      <c r="V487" s="158">
        <f>ROUND(E487*U487,2)</f>
        <v>3.99</v>
      </c>
      <c r="W487" s="158"/>
      <c r="X487" s="158" t="s">
        <v>164</v>
      </c>
      <c r="Y487" s="158" t="s">
        <v>165</v>
      </c>
      <c r="Z487" s="147"/>
      <c r="AA487" s="147"/>
      <c r="AB487" s="147"/>
      <c r="AC487" s="147"/>
      <c r="AD487" s="147"/>
      <c r="AE487" s="147"/>
      <c r="AF487" s="147"/>
      <c r="AG487" s="147" t="s">
        <v>166</v>
      </c>
      <c r="AH487" s="147"/>
      <c r="AI487" s="147"/>
      <c r="AJ487" s="147"/>
      <c r="AK487" s="147"/>
      <c r="AL487" s="147"/>
      <c r="AM487" s="147"/>
      <c r="AN487" s="147"/>
      <c r="AO487" s="147"/>
      <c r="AP487" s="147"/>
      <c r="AQ487" s="147"/>
      <c r="AR487" s="147"/>
      <c r="AS487" s="147"/>
      <c r="AT487" s="147"/>
      <c r="AU487" s="147"/>
      <c r="AV487" s="147"/>
      <c r="AW487" s="147"/>
      <c r="AX487" s="147"/>
      <c r="AY487" s="147"/>
      <c r="AZ487" s="147"/>
      <c r="BA487" s="147"/>
      <c r="BB487" s="147"/>
      <c r="BC487" s="147"/>
      <c r="BD487" s="147"/>
      <c r="BE487" s="147"/>
      <c r="BF487" s="147"/>
      <c r="BG487" s="147"/>
      <c r="BH487" s="147"/>
    </row>
    <row r="488" spans="1:60" outlineLevel="1" x14ac:dyDescent="0.2">
      <c r="A488" s="174">
        <v>221</v>
      </c>
      <c r="B488" s="175" t="s">
        <v>848</v>
      </c>
      <c r="C488" s="190" t="s">
        <v>849</v>
      </c>
      <c r="D488" s="176" t="s">
        <v>288</v>
      </c>
      <c r="E488" s="177">
        <v>18</v>
      </c>
      <c r="F488" s="178"/>
      <c r="G488" s="179">
        <f>ROUND(E488*F488,2)</f>
        <v>0</v>
      </c>
      <c r="H488" s="178"/>
      <c r="I488" s="179">
        <f>ROUND(E488*H488,2)</f>
        <v>0</v>
      </c>
      <c r="J488" s="178"/>
      <c r="K488" s="179">
        <f>ROUND(E488*J488,2)</f>
        <v>0</v>
      </c>
      <c r="L488" s="179">
        <v>21</v>
      </c>
      <c r="M488" s="179">
        <f>G488*(1+L488/100)</f>
        <v>0</v>
      </c>
      <c r="N488" s="177">
        <v>1.73E-3</v>
      </c>
      <c r="O488" s="177">
        <f>ROUND(E488*N488,2)</f>
        <v>0.03</v>
      </c>
      <c r="P488" s="177">
        <v>0</v>
      </c>
      <c r="Q488" s="177">
        <f>ROUND(E488*P488,2)</f>
        <v>0</v>
      </c>
      <c r="R488" s="179"/>
      <c r="S488" s="179" t="s">
        <v>163</v>
      </c>
      <c r="T488" s="180" t="s">
        <v>163</v>
      </c>
      <c r="U488" s="158">
        <v>0.73899999999999999</v>
      </c>
      <c r="V488" s="158">
        <f>ROUND(E488*U488,2)</f>
        <v>13.3</v>
      </c>
      <c r="W488" s="158"/>
      <c r="X488" s="158" t="s">
        <v>164</v>
      </c>
      <c r="Y488" s="158" t="s">
        <v>165</v>
      </c>
      <c r="Z488" s="147"/>
      <c r="AA488" s="147"/>
      <c r="AB488" s="147"/>
      <c r="AC488" s="147"/>
      <c r="AD488" s="147"/>
      <c r="AE488" s="147"/>
      <c r="AF488" s="147"/>
      <c r="AG488" s="147" t="s">
        <v>166</v>
      </c>
      <c r="AH488" s="147"/>
      <c r="AI488" s="147"/>
      <c r="AJ488" s="147"/>
      <c r="AK488" s="147"/>
      <c r="AL488" s="147"/>
      <c r="AM488" s="147"/>
      <c r="AN488" s="147"/>
      <c r="AO488" s="147"/>
      <c r="AP488" s="147"/>
      <c r="AQ488" s="147"/>
      <c r="AR488" s="147"/>
      <c r="AS488" s="147"/>
      <c r="AT488" s="147"/>
      <c r="AU488" s="147"/>
      <c r="AV488" s="147"/>
      <c r="AW488" s="147"/>
      <c r="AX488" s="147"/>
      <c r="AY488" s="147"/>
      <c r="AZ488" s="147"/>
      <c r="BA488" s="147"/>
      <c r="BB488" s="147"/>
      <c r="BC488" s="147"/>
      <c r="BD488" s="147"/>
      <c r="BE488" s="147"/>
      <c r="BF488" s="147"/>
      <c r="BG488" s="147"/>
      <c r="BH488" s="147"/>
    </row>
    <row r="489" spans="1:60" outlineLevel="2" x14ac:dyDescent="0.2">
      <c r="A489" s="154"/>
      <c r="B489" s="155"/>
      <c r="C489" s="191" t="s">
        <v>850</v>
      </c>
      <c r="D489" s="160"/>
      <c r="E489" s="161">
        <v>18</v>
      </c>
      <c r="F489" s="158"/>
      <c r="G489" s="158"/>
      <c r="H489" s="158"/>
      <c r="I489" s="158"/>
      <c r="J489" s="158"/>
      <c r="K489" s="158"/>
      <c r="L489" s="158"/>
      <c r="M489" s="158"/>
      <c r="N489" s="157"/>
      <c r="O489" s="157"/>
      <c r="P489" s="157"/>
      <c r="Q489" s="157"/>
      <c r="R489" s="158"/>
      <c r="S489" s="158"/>
      <c r="T489" s="158"/>
      <c r="U489" s="158"/>
      <c r="V489" s="158"/>
      <c r="W489" s="158"/>
      <c r="X489" s="158"/>
      <c r="Y489" s="158"/>
      <c r="Z489" s="147"/>
      <c r="AA489" s="147"/>
      <c r="AB489" s="147"/>
      <c r="AC489" s="147"/>
      <c r="AD489" s="147"/>
      <c r="AE489" s="147"/>
      <c r="AF489" s="147"/>
      <c r="AG489" s="147" t="s">
        <v>168</v>
      </c>
      <c r="AH489" s="147">
        <v>0</v>
      </c>
      <c r="AI489" s="147"/>
      <c r="AJ489" s="147"/>
      <c r="AK489" s="147"/>
      <c r="AL489" s="147"/>
      <c r="AM489" s="147"/>
      <c r="AN489" s="147"/>
      <c r="AO489" s="147"/>
      <c r="AP489" s="147"/>
      <c r="AQ489" s="147"/>
      <c r="AR489" s="147"/>
      <c r="AS489" s="147"/>
      <c r="AT489" s="147"/>
      <c r="AU489" s="147"/>
      <c r="AV489" s="147"/>
      <c r="AW489" s="147"/>
      <c r="AX489" s="147"/>
      <c r="AY489" s="147"/>
      <c r="AZ489" s="147"/>
      <c r="BA489" s="147"/>
      <c r="BB489" s="147"/>
      <c r="BC489" s="147"/>
      <c r="BD489" s="147"/>
      <c r="BE489" s="147"/>
      <c r="BF489" s="147"/>
      <c r="BG489" s="147"/>
      <c r="BH489" s="147"/>
    </row>
    <row r="490" spans="1:60" outlineLevel="1" x14ac:dyDescent="0.2">
      <c r="A490" s="174">
        <v>222</v>
      </c>
      <c r="B490" s="175" t="s">
        <v>851</v>
      </c>
      <c r="C490" s="190" t="s">
        <v>852</v>
      </c>
      <c r="D490" s="176" t="s">
        <v>288</v>
      </c>
      <c r="E490" s="177">
        <v>22.5</v>
      </c>
      <c r="F490" s="178"/>
      <c r="G490" s="179">
        <f>ROUND(E490*F490,2)</f>
        <v>0</v>
      </c>
      <c r="H490" s="178"/>
      <c r="I490" s="179">
        <f>ROUND(E490*H490,2)</f>
        <v>0</v>
      </c>
      <c r="J490" s="178"/>
      <c r="K490" s="179">
        <f>ROUND(E490*J490,2)</f>
        <v>0</v>
      </c>
      <c r="L490" s="179">
        <v>21</v>
      </c>
      <c r="M490" s="179">
        <f>G490*(1+L490/100)</f>
        <v>0</v>
      </c>
      <c r="N490" s="177">
        <v>2.0999999999999999E-3</v>
      </c>
      <c r="O490" s="177">
        <f>ROUND(E490*N490,2)</f>
        <v>0.05</v>
      </c>
      <c r="P490" s="177">
        <v>0</v>
      </c>
      <c r="Q490" s="177">
        <f>ROUND(E490*P490,2)</f>
        <v>0</v>
      </c>
      <c r="R490" s="179"/>
      <c r="S490" s="179" t="s">
        <v>163</v>
      </c>
      <c r="T490" s="180" t="s">
        <v>163</v>
      </c>
      <c r="U490" s="158">
        <v>0.8</v>
      </c>
      <c r="V490" s="158">
        <f>ROUND(E490*U490,2)</f>
        <v>18</v>
      </c>
      <c r="W490" s="158"/>
      <c r="X490" s="158" t="s">
        <v>164</v>
      </c>
      <c r="Y490" s="158" t="s">
        <v>165</v>
      </c>
      <c r="Z490" s="147"/>
      <c r="AA490" s="147"/>
      <c r="AB490" s="147"/>
      <c r="AC490" s="147"/>
      <c r="AD490" s="147"/>
      <c r="AE490" s="147"/>
      <c r="AF490" s="147"/>
      <c r="AG490" s="147" t="s">
        <v>166</v>
      </c>
      <c r="AH490" s="147"/>
      <c r="AI490" s="147"/>
      <c r="AJ490" s="147"/>
      <c r="AK490" s="147"/>
      <c r="AL490" s="147"/>
      <c r="AM490" s="147"/>
      <c r="AN490" s="147"/>
      <c r="AO490" s="147"/>
      <c r="AP490" s="147"/>
      <c r="AQ490" s="147"/>
      <c r="AR490" s="147"/>
      <c r="AS490" s="147"/>
      <c r="AT490" s="147"/>
      <c r="AU490" s="147"/>
      <c r="AV490" s="147"/>
      <c r="AW490" s="147"/>
      <c r="AX490" s="147"/>
      <c r="AY490" s="147"/>
      <c r="AZ490" s="147"/>
      <c r="BA490" s="147"/>
      <c r="BB490" s="147"/>
      <c r="BC490" s="147"/>
      <c r="BD490" s="147"/>
      <c r="BE490" s="147"/>
      <c r="BF490" s="147"/>
      <c r="BG490" s="147"/>
      <c r="BH490" s="147"/>
    </row>
    <row r="491" spans="1:60" outlineLevel="2" x14ac:dyDescent="0.2">
      <c r="A491" s="154"/>
      <c r="B491" s="155"/>
      <c r="C491" s="191" t="s">
        <v>853</v>
      </c>
      <c r="D491" s="160"/>
      <c r="E491" s="161">
        <v>22.5</v>
      </c>
      <c r="F491" s="158"/>
      <c r="G491" s="158"/>
      <c r="H491" s="158"/>
      <c r="I491" s="158"/>
      <c r="J491" s="158"/>
      <c r="K491" s="158"/>
      <c r="L491" s="158"/>
      <c r="M491" s="158"/>
      <c r="N491" s="157"/>
      <c r="O491" s="157"/>
      <c r="P491" s="157"/>
      <c r="Q491" s="157"/>
      <c r="R491" s="158"/>
      <c r="S491" s="158"/>
      <c r="T491" s="158"/>
      <c r="U491" s="158"/>
      <c r="V491" s="158"/>
      <c r="W491" s="158"/>
      <c r="X491" s="158"/>
      <c r="Y491" s="158"/>
      <c r="Z491" s="147"/>
      <c r="AA491" s="147"/>
      <c r="AB491" s="147"/>
      <c r="AC491" s="147"/>
      <c r="AD491" s="147"/>
      <c r="AE491" s="147"/>
      <c r="AF491" s="147"/>
      <c r="AG491" s="147" t="s">
        <v>168</v>
      </c>
      <c r="AH491" s="147">
        <v>0</v>
      </c>
      <c r="AI491" s="147"/>
      <c r="AJ491" s="147"/>
      <c r="AK491" s="147"/>
      <c r="AL491" s="147"/>
      <c r="AM491" s="147"/>
      <c r="AN491" s="147"/>
      <c r="AO491" s="147"/>
      <c r="AP491" s="147"/>
      <c r="AQ491" s="147"/>
      <c r="AR491" s="147"/>
      <c r="AS491" s="147"/>
      <c r="AT491" s="147"/>
      <c r="AU491" s="147"/>
      <c r="AV491" s="147"/>
      <c r="AW491" s="147"/>
      <c r="AX491" s="147"/>
      <c r="AY491" s="147"/>
      <c r="AZ491" s="147"/>
      <c r="BA491" s="147"/>
      <c r="BB491" s="147"/>
      <c r="BC491" s="147"/>
      <c r="BD491" s="147"/>
      <c r="BE491" s="147"/>
      <c r="BF491" s="147"/>
      <c r="BG491" s="147"/>
      <c r="BH491" s="147"/>
    </row>
    <row r="492" spans="1:60" outlineLevel="1" x14ac:dyDescent="0.2">
      <c r="A492" s="174">
        <v>223</v>
      </c>
      <c r="B492" s="175" t="s">
        <v>854</v>
      </c>
      <c r="C492" s="190" t="s">
        <v>855</v>
      </c>
      <c r="D492" s="176" t="s">
        <v>288</v>
      </c>
      <c r="E492" s="177">
        <v>15</v>
      </c>
      <c r="F492" s="178"/>
      <c r="G492" s="179">
        <f>ROUND(E492*F492,2)</f>
        <v>0</v>
      </c>
      <c r="H492" s="178"/>
      <c r="I492" s="179">
        <f>ROUND(E492*H492,2)</f>
        <v>0</v>
      </c>
      <c r="J492" s="178"/>
      <c r="K492" s="179">
        <f>ROUND(E492*J492,2)</f>
        <v>0</v>
      </c>
      <c r="L492" s="179">
        <v>21</v>
      </c>
      <c r="M492" s="179">
        <f>G492*(1+L492/100)</f>
        <v>0</v>
      </c>
      <c r="N492" s="177">
        <v>2.5200000000000001E-3</v>
      </c>
      <c r="O492" s="177">
        <f>ROUND(E492*N492,2)</f>
        <v>0.04</v>
      </c>
      <c r="P492" s="177">
        <v>0</v>
      </c>
      <c r="Q492" s="177">
        <f>ROUND(E492*P492,2)</f>
        <v>0</v>
      </c>
      <c r="R492" s="179"/>
      <c r="S492" s="179" t="s">
        <v>163</v>
      </c>
      <c r="T492" s="180" t="s">
        <v>163</v>
      </c>
      <c r="U492" s="158">
        <v>0.8</v>
      </c>
      <c r="V492" s="158">
        <f>ROUND(E492*U492,2)</f>
        <v>12</v>
      </c>
      <c r="W492" s="158"/>
      <c r="X492" s="158" t="s">
        <v>164</v>
      </c>
      <c r="Y492" s="158" t="s">
        <v>165</v>
      </c>
      <c r="Z492" s="147"/>
      <c r="AA492" s="147"/>
      <c r="AB492" s="147"/>
      <c r="AC492" s="147"/>
      <c r="AD492" s="147"/>
      <c r="AE492" s="147"/>
      <c r="AF492" s="147"/>
      <c r="AG492" s="147" t="s">
        <v>166</v>
      </c>
      <c r="AH492" s="147"/>
      <c r="AI492" s="147"/>
      <c r="AJ492" s="147"/>
      <c r="AK492" s="147"/>
      <c r="AL492" s="147"/>
      <c r="AM492" s="147"/>
      <c r="AN492" s="147"/>
      <c r="AO492" s="147"/>
      <c r="AP492" s="147"/>
      <c r="AQ492" s="147"/>
      <c r="AR492" s="147"/>
      <c r="AS492" s="147"/>
      <c r="AT492" s="147"/>
      <c r="AU492" s="147"/>
      <c r="AV492" s="147"/>
      <c r="AW492" s="147"/>
      <c r="AX492" s="147"/>
      <c r="AY492" s="147"/>
      <c r="AZ492" s="147"/>
      <c r="BA492" s="147"/>
      <c r="BB492" s="147"/>
      <c r="BC492" s="147"/>
      <c r="BD492" s="147"/>
      <c r="BE492" s="147"/>
      <c r="BF492" s="147"/>
      <c r="BG492" s="147"/>
      <c r="BH492" s="147"/>
    </row>
    <row r="493" spans="1:60" outlineLevel="2" x14ac:dyDescent="0.2">
      <c r="A493" s="154"/>
      <c r="B493" s="155"/>
      <c r="C493" s="191" t="s">
        <v>856</v>
      </c>
      <c r="D493" s="160"/>
      <c r="E493" s="161">
        <v>15</v>
      </c>
      <c r="F493" s="158"/>
      <c r="G493" s="158"/>
      <c r="H493" s="158"/>
      <c r="I493" s="158"/>
      <c r="J493" s="158"/>
      <c r="K493" s="158"/>
      <c r="L493" s="158"/>
      <c r="M493" s="158"/>
      <c r="N493" s="157"/>
      <c r="O493" s="157"/>
      <c r="P493" s="157"/>
      <c r="Q493" s="157"/>
      <c r="R493" s="158"/>
      <c r="S493" s="158"/>
      <c r="T493" s="158"/>
      <c r="U493" s="158"/>
      <c r="V493" s="158"/>
      <c r="W493" s="158"/>
      <c r="X493" s="158"/>
      <c r="Y493" s="158"/>
      <c r="Z493" s="147"/>
      <c r="AA493" s="147"/>
      <c r="AB493" s="147"/>
      <c r="AC493" s="147"/>
      <c r="AD493" s="147"/>
      <c r="AE493" s="147"/>
      <c r="AF493" s="147"/>
      <c r="AG493" s="147" t="s">
        <v>168</v>
      </c>
      <c r="AH493" s="147">
        <v>0</v>
      </c>
      <c r="AI493" s="147"/>
      <c r="AJ493" s="147"/>
      <c r="AK493" s="147"/>
      <c r="AL493" s="147"/>
      <c r="AM493" s="147"/>
      <c r="AN493" s="147"/>
      <c r="AO493" s="147"/>
      <c r="AP493" s="147"/>
      <c r="AQ493" s="147"/>
      <c r="AR493" s="147"/>
      <c r="AS493" s="147"/>
      <c r="AT493" s="147"/>
      <c r="AU493" s="147"/>
      <c r="AV493" s="147"/>
      <c r="AW493" s="147"/>
      <c r="AX493" s="147"/>
      <c r="AY493" s="147"/>
      <c r="AZ493" s="147"/>
      <c r="BA493" s="147"/>
      <c r="BB493" s="147"/>
      <c r="BC493" s="147"/>
      <c r="BD493" s="147"/>
      <c r="BE493" s="147"/>
      <c r="BF493" s="147"/>
      <c r="BG493" s="147"/>
      <c r="BH493" s="147"/>
    </row>
    <row r="494" spans="1:60" outlineLevel="1" x14ac:dyDescent="0.2">
      <c r="A494" s="174">
        <v>224</v>
      </c>
      <c r="B494" s="175" t="s">
        <v>857</v>
      </c>
      <c r="C494" s="190" t="s">
        <v>858</v>
      </c>
      <c r="D494" s="176" t="s">
        <v>288</v>
      </c>
      <c r="E494" s="177">
        <v>36</v>
      </c>
      <c r="F494" s="178"/>
      <c r="G494" s="179">
        <f>ROUND(E494*F494,2)</f>
        <v>0</v>
      </c>
      <c r="H494" s="178"/>
      <c r="I494" s="179">
        <f>ROUND(E494*H494,2)</f>
        <v>0</v>
      </c>
      <c r="J494" s="178"/>
      <c r="K494" s="179">
        <f>ROUND(E494*J494,2)</f>
        <v>0</v>
      </c>
      <c r="L494" s="179">
        <v>21</v>
      </c>
      <c r="M494" s="179">
        <f>G494*(1+L494/100)</f>
        <v>0</v>
      </c>
      <c r="N494" s="177">
        <v>3.2000000000000002E-3</v>
      </c>
      <c r="O494" s="177">
        <f>ROUND(E494*N494,2)</f>
        <v>0.12</v>
      </c>
      <c r="P494" s="177">
        <v>0</v>
      </c>
      <c r="Q494" s="177">
        <f>ROUND(E494*P494,2)</f>
        <v>0</v>
      </c>
      <c r="R494" s="179"/>
      <c r="S494" s="179" t="s">
        <v>163</v>
      </c>
      <c r="T494" s="180" t="s">
        <v>163</v>
      </c>
      <c r="U494" s="158">
        <v>0.55000000000000004</v>
      </c>
      <c r="V494" s="158">
        <f>ROUND(E494*U494,2)</f>
        <v>19.8</v>
      </c>
      <c r="W494" s="158"/>
      <c r="X494" s="158" t="s">
        <v>164</v>
      </c>
      <c r="Y494" s="158" t="s">
        <v>165</v>
      </c>
      <c r="Z494" s="147"/>
      <c r="AA494" s="147"/>
      <c r="AB494" s="147"/>
      <c r="AC494" s="147"/>
      <c r="AD494" s="147"/>
      <c r="AE494" s="147"/>
      <c r="AF494" s="147"/>
      <c r="AG494" s="147" t="s">
        <v>166</v>
      </c>
      <c r="AH494" s="147"/>
      <c r="AI494" s="147"/>
      <c r="AJ494" s="147"/>
      <c r="AK494" s="147"/>
      <c r="AL494" s="147"/>
      <c r="AM494" s="147"/>
      <c r="AN494" s="147"/>
      <c r="AO494" s="147"/>
      <c r="AP494" s="147"/>
      <c r="AQ494" s="147"/>
      <c r="AR494" s="147"/>
      <c r="AS494" s="147"/>
      <c r="AT494" s="147"/>
      <c r="AU494" s="147"/>
      <c r="AV494" s="147"/>
      <c r="AW494" s="147"/>
      <c r="AX494" s="147"/>
      <c r="AY494" s="147"/>
      <c r="AZ494" s="147"/>
      <c r="BA494" s="147"/>
      <c r="BB494" s="147"/>
      <c r="BC494" s="147"/>
      <c r="BD494" s="147"/>
      <c r="BE494" s="147"/>
      <c r="BF494" s="147"/>
      <c r="BG494" s="147"/>
      <c r="BH494" s="147"/>
    </row>
    <row r="495" spans="1:60" outlineLevel="2" x14ac:dyDescent="0.2">
      <c r="A495" s="154"/>
      <c r="B495" s="155"/>
      <c r="C495" s="191" t="s">
        <v>859</v>
      </c>
      <c r="D495" s="160"/>
      <c r="E495" s="161">
        <v>36</v>
      </c>
      <c r="F495" s="158"/>
      <c r="G495" s="158"/>
      <c r="H495" s="158"/>
      <c r="I495" s="158"/>
      <c r="J495" s="158"/>
      <c r="K495" s="158"/>
      <c r="L495" s="158"/>
      <c r="M495" s="158"/>
      <c r="N495" s="157"/>
      <c r="O495" s="157"/>
      <c r="P495" s="157"/>
      <c r="Q495" s="157"/>
      <c r="R495" s="158"/>
      <c r="S495" s="158"/>
      <c r="T495" s="158"/>
      <c r="U495" s="158"/>
      <c r="V495" s="158"/>
      <c r="W495" s="158"/>
      <c r="X495" s="158"/>
      <c r="Y495" s="158"/>
      <c r="Z495" s="147"/>
      <c r="AA495" s="147"/>
      <c r="AB495" s="147"/>
      <c r="AC495" s="147"/>
      <c r="AD495" s="147"/>
      <c r="AE495" s="147"/>
      <c r="AF495" s="147"/>
      <c r="AG495" s="147" t="s">
        <v>168</v>
      </c>
      <c r="AH495" s="147">
        <v>0</v>
      </c>
      <c r="AI495" s="147"/>
      <c r="AJ495" s="147"/>
      <c r="AK495" s="147"/>
      <c r="AL495" s="147"/>
      <c r="AM495" s="147"/>
      <c r="AN495" s="147"/>
      <c r="AO495" s="147"/>
      <c r="AP495" s="147"/>
      <c r="AQ495" s="147"/>
      <c r="AR495" s="147"/>
      <c r="AS495" s="147"/>
      <c r="AT495" s="147"/>
      <c r="AU495" s="147"/>
      <c r="AV495" s="147"/>
      <c r="AW495" s="147"/>
      <c r="AX495" s="147"/>
      <c r="AY495" s="147"/>
      <c r="AZ495" s="147"/>
      <c r="BA495" s="147"/>
      <c r="BB495" s="147"/>
      <c r="BC495" s="147"/>
      <c r="BD495" s="147"/>
      <c r="BE495" s="147"/>
      <c r="BF495" s="147"/>
      <c r="BG495" s="147"/>
      <c r="BH495" s="147"/>
    </row>
    <row r="496" spans="1:60" outlineLevel="1" x14ac:dyDescent="0.2">
      <c r="A496" s="181">
        <v>225</v>
      </c>
      <c r="B496" s="182" t="s">
        <v>640</v>
      </c>
      <c r="C496" s="192" t="s">
        <v>641</v>
      </c>
      <c r="D496" s="183" t="s">
        <v>288</v>
      </c>
      <c r="E496" s="184">
        <v>2</v>
      </c>
      <c r="F496" s="185"/>
      <c r="G496" s="186">
        <f>ROUND(E496*F496,2)</f>
        <v>0</v>
      </c>
      <c r="H496" s="185"/>
      <c r="I496" s="186">
        <f>ROUND(E496*H496,2)</f>
        <v>0</v>
      </c>
      <c r="J496" s="185"/>
      <c r="K496" s="186">
        <f>ROUND(E496*J496,2)</f>
        <v>0</v>
      </c>
      <c r="L496" s="186">
        <v>21</v>
      </c>
      <c r="M496" s="186">
        <f>G496*(1+L496/100)</f>
        <v>0</v>
      </c>
      <c r="N496" s="184">
        <v>1.72E-3</v>
      </c>
      <c r="O496" s="184">
        <f>ROUND(E496*N496,2)</f>
        <v>0</v>
      </c>
      <c r="P496" s="184">
        <v>0</v>
      </c>
      <c r="Q496" s="184">
        <f>ROUND(E496*P496,2)</f>
        <v>0</v>
      </c>
      <c r="R496" s="186"/>
      <c r="S496" s="186" t="s">
        <v>163</v>
      </c>
      <c r="T496" s="187" t="s">
        <v>163</v>
      </c>
      <c r="U496" s="158">
        <v>0.43490000000000001</v>
      </c>
      <c r="V496" s="158">
        <f>ROUND(E496*U496,2)</f>
        <v>0.87</v>
      </c>
      <c r="W496" s="158"/>
      <c r="X496" s="158" t="s">
        <v>164</v>
      </c>
      <c r="Y496" s="158" t="s">
        <v>165</v>
      </c>
      <c r="Z496" s="147"/>
      <c r="AA496" s="147"/>
      <c r="AB496" s="147"/>
      <c r="AC496" s="147"/>
      <c r="AD496" s="147"/>
      <c r="AE496" s="147"/>
      <c r="AF496" s="147"/>
      <c r="AG496" s="147" t="s">
        <v>166</v>
      </c>
      <c r="AH496" s="147"/>
      <c r="AI496" s="147"/>
      <c r="AJ496" s="147"/>
      <c r="AK496" s="147"/>
      <c r="AL496" s="147"/>
      <c r="AM496" s="147"/>
      <c r="AN496" s="147"/>
      <c r="AO496" s="147"/>
      <c r="AP496" s="147"/>
      <c r="AQ496" s="147"/>
      <c r="AR496" s="147"/>
      <c r="AS496" s="147"/>
      <c r="AT496" s="147"/>
      <c r="AU496" s="147"/>
      <c r="AV496" s="147"/>
      <c r="AW496" s="147"/>
      <c r="AX496" s="147"/>
      <c r="AY496" s="147"/>
      <c r="AZ496" s="147"/>
      <c r="BA496" s="147"/>
      <c r="BB496" s="147"/>
      <c r="BC496" s="147"/>
      <c r="BD496" s="147"/>
      <c r="BE496" s="147"/>
      <c r="BF496" s="147"/>
      <c r="BG496" s="147"/>
      <c r="BH496" s="147"/>
    </row>
    <row r="497" spans="1:60" outlineLevel="1" x14ac:dyDescent="0.2">
      <c r="A497" s="181">
        <v>226</v>
      </c>
      <c r="B497" s="182" t="s">
        <v>860</v>
      </c>
      <c r="C497" s="192" t="s">
        <v>861</v>
      </c>
      <c r="D497" s="183" t="s">
        <v>173</v>
      </c>
      <c r="E497" s="184">
        <v>9</v>
      </c>
      <c r="F497" s="185"/>
      <c r="G497" s="186">
        <f>ROUND(E497*F497,2)</f>
        <v>0</v>
      </c>
      <c r="H497" s="185"/>
      <c r="I497" s="186">
        <f>ROUND(E497*H497,2)</f>
        <v>0</v>
      </c>
      <c r="J497" s="185"/>
      <c r="K497" s="186">
        <f>ROUND(E497*J497,2)</f>
        <v>0</v>
      </c>
      <c r="L497" s="186">
        <v>21</v>
      </c>
      <c r="M497" s="186">
        <f>G497*(1+L497/100)</f>
        <v>0</v>
      </c>
      <c r="N497" s="184">
        <v>0</v>
      </c>
      <c r="O497" s="184">
        <f>ROUND(E497*N497,2)</f>
        <v>0</v>
      </c>
      <c r="P497" s="184">
        <v>0</v>
      </c>
      <c r="Q497" s="184">
        <f>ROUND(E497*P497,2)</f>
        <v>0</v>
      </c>
      <c r="R497" s="186"/>
      <c r="S497" s="186" t="s">
        <v>163</v>
      </c>
      <c r="T497" s="187" t="s">
        <v>163</v>
      </c>
      <c r="U497" s="158">
        <v>0.157</v>
      </c>
      <c r="V497" s="158">
        <f>ROUND(E497*U497,2)</f>
        <v>1.41</v>
      </c>
      <c r="W497" s="158"/>
      <c r="X497" s="158" t="s">
        <v>164</v>
      </c>
      <c r="Y497" s="158" t="s">
        <v>165</v>
      </c>
      <c r="Z497" s="147"/>
      <c r="AA497" s="147"/>
      <c r="AB497" s="147"/>
      <c r="AC497" s="147"/>
      <c r="AD497" s="147"/>
      <c r="AE497" s="147"/>
      <c r="AF497" s="147"/>
      <c r="AG497" s="147" t="s">
        <v>166</v>
      </c>
      <c r="AH497" s="147"/>
      <c r="AI497" s="147"/>
      <c r="AJ497" s="147"/>
      <c r="AK497" s="147"/>
      <c r="AL497" s="147"/>
      <c r="AM497" s="147"/>
      <c r="AN497" s="147"/>
      <c r="AO497" s="147"/>
      <c r="AP497" s="147"/>
      <c r="AQ497" s="147"/>
      <c r="AR497" s="147"/>
      <c r="AS497" s="147"/>
      <c r="AT497" s="147"/>
      <c r="AU497" s="147"/>
      <c r="AV497" s="147"/>
      <c r="AW497" s="147"/>
      <c r="AX497" s="147"/>
      <c r="AY497" s="147"/>
      <c r="AZ497" s="147"/>
      <c r="BA497" s="147"/>
      <c r="BB497" s="147"/>
      <c r="BC497" s="147"/>
      <c r="BD497" s="147"/>
      <c r="BE497" s="147"/>
      <c r="BF497" s="147"/>
      <c r="BG497" s="147"/>
      <c r="BH497" s="147"/>
    </row>
    <row r="498" spans="1:60" outlineLevel="1" x14ac:dyDescent="0.2">
      <c r="A498" s="181">
        <v>227</v>
      </c>
      <c r="B498" s="182" t="s">
        <v>862</v>
      </c>
      <c r="C498" s="192" t="s">
        <v>863</v>
      </c>
      <c r="D498" s="183" t="s">
        <v>173</v>
      </c>
      <c r="E498" s="184">
        <v>17</v>
      </c>
      <c r="F498" s="185"/>
      <c r="G498" s="186">
        <f>ROUND(E498*F498,2)</f>
        <v>0</v>
      </c>
      <c r="H498" s="185"/>
      <c r="I498" s="186">
        <f>ROUND(E498*H498,2)</f>
        <v>0</v>
      </c>
      <c r="J498" s="185"/>
      <c r="K498" s="186">
        <f>ROUND(E498*J498,2)</f>
        <v>0</v>
      </c>
      <c r="L498" s="186">
        <v>21</v>
      </c>
      <c r="M498" s="186">
        <f>G498*(1+L498/100)</f>
        <v>0</v>
      </c>
      <c r="N498" s="184">
        <v>0</v>
      </c>
      <c r="O498" s="184">
        <f>ROUND(E498*N498,2)</f>
        <v>0</v>
      </c>
      <c r="P498" s="184">
        <v>0</v>
      </c>
      <c r="Q498" s="184">
        <f>ROUND(E498*P498,2)</f>
        <v>0</v>
      </c>
      <c r="R498" s="186"/>
      <c r="S498" s="186" t="s">
        <v>163</v>
      </c>
      <c r="T498" s="187" t="s">
        <v>163</v>
      </c>
      <c r="U498" s="158">
        <v>0.17399999999999999</v>
      </c>
      <c r="V498" s="158">
        <f>ROUND(E498*U498,2)</f>
        <v>2.96</v>
      </c>
      <c r="W498" s="158"/>
      <c r="X498" s="158" t="s">
        <v>164</v>
      </c>
      <c r="Y498" s="158" t="s">
        <v>165</v>
      </c>
      <c r="Z498" s="147"/>
      <c r="AA498" s="147"/>
      <c r="AB498" s="147"/>
      <c r="AC498" s="147"/>
      <c r="AD498" s="147"/>
      <c r="AE498" s="147"/>
      <c r="AF498" s="147"/>
      <c r="AG498" s="147" t="s">
        <v>166</v>
      </c>
      <c r="AH498" s="147"/>
      <c r="AI498" s="147"/>
      <c r="AJ498" s="147"/>
      <c r="AK498" s="147"/>
      <c r="AL498" s="147"/>
      <c r="AM498" s="147"/>
      <c r="AN498" s="147"/>
      <c r="AO498" s="147"/>
      <c r="AP498" s="147"/>
      <c r="AQ498" s="147"/>
      <c r="AR498" s="147"/>
      <c r="AS498" s="147"/>
      <c r="AT498" s="147"/>
      <c r="AU498" s="147"/>
      <c r="AV498" s="147"/>
      <c r="AW498" s="147"/>
      <c r="AX498" s="147"/>
      <c r="AY498" s="147"/>
      <c r="AZ498" s="147"/>
      <c r="BA498" s="147"/>
      <c r="BB498" s="147"/>
      <c r="BC498" s="147"/>
      <c r="BD498" s="147"/>
      <c r="BE498" s="147"/>
      <c r="BF498" s="147"/>
      <c r="BG498" s="147"/>
      <c r="BH498" s="147"/>
    </row>
    <row r="499" spans="1:60" outlineLevel="1" x14ac:dyDescent="0.2">
      <c r="A499" s="181">
        <v>228</v>
      </c>
      <c r="B499" s="182" t="s">
        <v>864</v>
      </c>
      <c r="C499" s="192" t="s">
        <v>865</v>
      </c>
      <c r="D499" s="183" t="s">
        <v>173</v>
      </c>
      <c r="E499" s="184">
        <v>4</v>
      </c>
      <c r="F499" s="185"/>
      <c r="G499" s="186">
        <f>ROUND(E499*F499,2)</f>
        <v>0</v>
      </c>
      <c r="H499" s="185"/>
      <c r="I499" s="186">
        <f>ROUND(E499*H499,2)</f>
        <v>0</v>
      </c>
      <c r="J499" s="185"/>
      <c r="K499" s="186">
        <f>ROUND(E499*J499,2)</f>
        <v>0</v>
      </c>
      <c r="L499" s="186">
        <v>21</v>
      </c>
      <c r="M499" s="186">
        <f>G499*(1+L499/100)</f>
        <v>0</v>
      </c>
      <c r="N499" s="184">
        <v>0</v>
      </c>
      <c r="O499" s="184">
        <f>ROUND(E499*N499,2)</f>
        <v>0</v>
      </c>
      <c r="P499" s="184">
        <v>0</v>
      </c>
      <c r="Q499" s="184">
        <f>ROUND(E499*P499,2)</f>
        <v>0</v>
      </c>
      <c r="R499" s="186"/>
      <c r="S499" s="186" t="s">
        <v>163</v>
      </c>
      <c r="T499" s="187" t="s">
        <v>163</v>
      </c>
      <c r="U499" s="158">
        <v>0.25900000000000001</v>
      </c>
      <c r="V499" s="158">
        <f>ROUND(E499*U499,2)</f>
        <v>1.04</v>
      </c>
      <c r="W499" s="158"/>
      <c r="X499" s="158" t="s">
        <v>164</v>
      </c>
      <c r="Y499" s="158" t="s">
        <v>165</v>
      </c>
      <c r="Z499" s="147"/>
      <c r="AA499" s="147"/>
      <c r="AB499" s="147"/>
      <c r="AC499" s="147"/>
      <c r="AD499" s="147"/>
      <c r="AE499" s="147"/>
      <c r="AF499" s="147"/>
      <c r="AG499" s="147" t="s">
        <v>166</v>
      </c>
      <c r="AH499" s="147"/>
      <c r="AI499" s="147"/>
      <c r="AJ499" s="147"/>
      <c r="AK499" s="147"/>
      <c r="AL499" s="147"/>
      <c r="AM499" s="147"/>
      <c r="AN499" s="147"/>
      <c r="AO499" s="147"/>
      <c r="AP499" s="147"/>
      <c r="AQ499" s="147"/>
      <c r="AR499" s="147"/>
      <c r="AS499" s="147"/>
      <c r="AT499" s="147"/>
      <c r="AU499" s="147"/>
      <c r="AV499" s="147"/>
      <c r="AW499" s="147"/>
      <c r="AX499" s="147"/>
      <c r="AY499" s="147"/>
      <c r="AZ499" s="147"/>
      <c r="BA499" s="147"/>
      <c r="BB499" s="147"/>
      <c r="BC499" s="147"/>
      <c r="BD499" s="147"/>
      <c r="BE499" s="147"/>
      <c r="BF499" s="147"/>
      <c r="BG499" s="147"/>
      <c r="BH499" s="147"/>
    </row>
    <row r="500" spans="1:60" ht="33.75" outlineLevel="1" x14ac:dyDescent="0.2">
      <c r="A500" s="174">
        <v>229</v>
      </c>
      <c r="B500" s="175" t="s">
        <v>866</v>
      </c>
      <c r="C500" s="190" t="s">
        <v>867</v>
      </c>
      <c r="D500" s="176" t="s">
        <v>173</v>
      </c>
      <c r="E500" s="177">
        <v>12.5</v>
      </c>
      <c r="F500" s="178"/>
      <c r="G500" s="179">
        <f>ROUND(E500*F500,2)</f>
        <v>0</v>
      </c>
      <c r="H500" s="178"/>
      <c r="I500" s="179">
        <f>ROUND(E500*H500,2)</f>
        <v>0</v>
      </c>
      <c r="J500" s="178"/>
      <c r="K500" s="179">
        <f>ROUND(E500*J500,2)</f>
        <v>0</v>
      </c>
      <c r="L500" s="179">
        <v>21</v>
      </c>
      <c r="M500" s="179">
        <f>G500*(1+L500/100)</f>
        <v>0</v>
      </c>
      <c r="N500" s="177">
        <v>0.25768000000000002</v>
      </c>
      <c r="O500" s="177">
        <f>ROUND(E500*N500,2)</f>
        <v>3.22</v>
      </c>
      <c r="P500" s="177">
        <v>0</v>
      </c>
      <c r="Q500" s="177">
        <f>ROUND(E500*P500,2)</f>
        <v>0</v>
      </c>
      <c r="R500" s="179"/>
      <c r="S500" s="179" t="s">
        <v>163</v>
      </c>
      <c r="T500" s="180" t="s">
        <v>163</v>
      </c>
      <c r="U500" s="158">
        <v>1.4363999999999999</v>
      </c>
      <c r="V500" s="158">
        <f>ROUND(E500*U500,2)</f>
        <v>17.96</v>
      </c>
      <c r="W500" s="158"/>
      <c r="X500" s="158" t="s">
        <v>164</v>
      </c>
      <c r="Y500" s="158" t="s">
        <v>165</v>
      </c>
      <c r="Z500" s="147"/>
      <c r="AA500" s="147"/>
      <c r="AB500" s="147"/>
      <c r="AC500" s="147"/>
      <c r="AD500" s="147"/>
      <c r="AE500" s="147"/>
      <c r="AF500" s="147"/>
      <c r="AG500" s="147" t="s">
        <v>166</v>
      </c>
      <c r="AH500" s="147"/>
      <c r="AI500" s="147"/>
      <c r="AJ500" s="147"/>
      <c r="AK500" s="147"/>
      <c r="AL500" s="147"/>
      <c r="AM500" s="147"/>
      <c r="AN500" s="147"/>
      <c r="AO500" s="147"/>
      <c r="AP500" s="147"/>
      <c r="AQ500" s="147"/>
      <c r="AR500" s="147"/>
      <c r="AS500" s="147"/>
      <c r="AT500" s="147"/>
      <c r="AU500" s="147"/>
      <c r="AV500" s="147"/>
      <c r="AW500" s="147"/>
      <c r="AX500" s="147"/>
      <c r="AY500" s="147"/>
      <c r="AZ500" s="147"/>
      <c r="BA500" s="147"/>
      <c r="BB500" s="147"/>
      <c r="BC500" s="147"/>
      <c r="BD500" s="147"/>
      <c r="BE500" s="147"/>
      <c r="BF500" s="147"/>
      <c r="BG500" s="147"/>
      <c r="BH500" s="147"/>
    </row>
    <row r="501" spans="1:60" outlineLevel="2" x14ac:dyDescent="0.2">
      <c r="A501" s="154"/>
      <c r="B501" s="155"/>
      <c r="C501" s="191" t="s">
        <v>868</v>
      </c>
      <c r="D501" s="160"/>
      <c r="E501" s="161">
        <v>11.5</v>
      </c>
      <c r="F501" s="158"/>
      <c r="G501" s="158"/>
      <c r="H501" s="158"/>
      <c r="I501" s="158"/>
      <c r="J501" s="158"/>
      <c r="K501" s="158"/>
      <c r="L501" s="158"/>
      <c r="M501" s="158"/>
      <c r="N501" s="157"/>
      <c r="O501" s="157"/>
      <c r="P501" s="157"/>
      <c r="Q501" s="157"/>
      <c r="R501" s="158"/>
      <c r="S501" s="158"/>
      <c r="T501" s="158"/>
      <c r="U501" s="158"/>
      <c r="V501" s="158"/>
      <c r="W501" s="158"/>
      <c r="X501" s="158"/>
      <c r="Y501" s="158"/>
      <c r="Z501" s="147"/>
      <c r="AA501" s="147"/>
      <c r="AB501" s="147"/>
      <c r="AC501" s="147"/>
      <c r="AD501" s="147"/>
      <c r="AE501" s="147"/>
      <c r="AF501" s="147"/>
      <c r="AG501" s="147" t="s">
        <v>168</v>
      </c>
      <c r="AH501" s="147">
        <v>0</v>
      </c>
      <c r="AI501" s="147"/>
      <c r="AJ501" s="147"/>
      <c r="AK501" s="147"/>
      <c r="AL501" s="147"/>
      <c r="AM501" s="147"/>
      <c r="AN501" s="147"/>
      <c r="AO501" s="147"/>
      <c r="AP501" s="147"/>
      <c r="AQ501" s="147"/>
      <c r="AR501" s="147"/>
      <c r="AS501" s="147"/>
      <c r="AT501" s="147"/>
      <c r="AU501" s="147"/>
      <c r="AV501" s="147"/>
      <c r="AW501" s="147"/>
      <c r="AX501" s="147"/>
      <c r="AY501" s="147"/>
      <c r="AZ501" s="147"/>
      <c r="BA501" s="147"/>
      <c r="BB501" s="147"/>
      <c r="BC501" s="147"/>
      <c r="BD501" s="147"/>
      <c r="BE501" s="147"/>
      <c r="BF501" s="147"/>
      <c r="BG501" s="147"/>
      <c r="BH501" s="147"/>
    </row>
    <row r="502" spans="1:60" outlineLevel="3" x14ac:dyDescent="0.2">
      <c r="A502" s="154"/>
      <c r="B502" s="155"/>
      <c r="C502" s="191" t="s">
        <v>869</v>
      </c>
      <c r="D502" s="160"/>
      <c r="E502" s="161">
        <v>1</v>
      </c>
      <c r="F502" s="158"/>
      <c r="G502" s="158"/>
      <c r="H502" s="158"/>
      <c r="I502" s="158"/>
      <c r="J502" s="158"/>
      <c r="K502" s="158"/>
      <c r="L502" s="158"/>
      <c r="M502" s="158"/>
      <c r="N502" s="157"/>
      <c r="O502" s="157"/>
      <c r="P502" s="157"/>
      <c r="Q502" s="157"/>
      <c r="R502" s="158"/>
      <c r="S502" s="158"/>
      <c r="T502" s="158"/>
      <c r="U502" s="158"/>
      <c r="V502" s="158"/>
      <c r="W502" s="158"/>
      <c r="X502" s="158"/>
      <c r="Y502" s="158"/>
      <c r="Z502" s="147"/>
      <c r="AA502" s="147"/>
      <c r="AB502" s="147"/>
      <c r="AC502" s="147"/>
      <c r="AD502" s="147"/>
      <c r="AE502" s="147"/>
      <c r="AF502" s="147"/>
      <c r="AG502" s="147" t="s">
        <v>168</v>
      </c>
      <c r="AH502" s="147">
        <v>0</v>
      </c>
      <c r="AI502" s="147"/>
      <c r="AJ502" s="147"/>
      <c r="AK502" s="147"/>
      <c r="AL502" s="147"/>
      <c r="AM502" s="147"/>
      <c r="AN502" s="147"/>
      <c r="AO502" s="147"/>
      <c r="AP502" s="147"/>
      <c r="AQ502" s="147"/>
      <c r="AR502" s="147"/>
      <c r="AS502" s="147"/>
      <c r="AT502" s="147"/>
      <c r="AU502" s="147"/>
      <c r="AV502" s="147"/>
      <c r="AW502" s="147"/>
      <c r="AX502" s="147"/>
      <c r="AY502" s="147"/>
      <c r="AZ502" s="147"/>
      <c r="BA502" s="147"/>
      <c r="BB502" s="147"/>
      <c r="BC502" s="147"/>
      <c r="BD502" s="147"/>
      <c r="BE502" s="147"/>
      <c r="BF502" s="147"/>
      <c r="BG502" s="147"/>
      <c r="BH502" s="147"/>
    </row>
    <row r="503" spans="1:60" outlineLevel="1" x14ac:dyDescent="0.2">
      <c r="A503" s="181">
        <v>230</v>
      </c>
      <c r="B503" s="182" t="s">
        <v>870</v>
      </c>
      <c r="C503" s="192" t="s">
        <v>871</v>
      </c>
      <c r="D503" s="183" t="s">
        <v>173</v>
      </c>
      <c r="E503" s="184">
        <v>2</v>
      </c>
      <c r="F503" s="185"/>
      <c r="G503" s="186">
        <f>ROUND(E503*F503,2)</f>
        <v>0</v>
      </c>
      <c r="H503" s="185"/>
      <c r="I503" s="186">
        <f>ROUND(E503*H503,2)</f>
        <v>0</v>
      </c>
      <c r="J503" s="185"/>
      <c r="K503" s="186">
        <f>ROUND(E503*J503,2)</f>
        <v>0</v>
      </c>
      <c r="L503" s="186">
        <v>21</v>
      </c>
      <c r="M503" s="186">
        <f>G503*(1+L503/100)</f>
        <v>0</v>
      </c>
      <c r="N503" s="184">
        <v>2.0060000000000001E-2</v>
      </c>
      <c r="O503" s="184">
        <f>ROUND(E503*N503,2)</f>
        <v>0.04</v>
      </c>
      <c r="P503" s="184">
        <v>0</v>
      </c>
      <c r="Q503" s="184">
        <f>ROUND(E503*P503,2)</f>
        <v>0</v>
      </c>
      <c r="R503" s="186"/>
      <c r="S503" s="186" t="s">
        <v>163</v>
      </c>
      <c r="T503" s="187" t="s">
        <v>163</v>
      </c>
      <c r="U503" s="158">
        <v>0.66</v>
      </c>
      <c r="V503" s="158">
        <f>ROUND(E503*U503,2)</f>
        <v>1.32</v>
      </c>
      <c r="W503" s="158"/>
      <c r="X503" s="158" t="s">
        <v>164</v>
      </c>
      <c r="Y503" s="158" t="s">
        <v>165</v>
      </c>
      <c r="Z503" s="147"/>
      <c r="AA503" s="147"/>
      <c r="AB503" s="147"/>
      <c r="AC503" s="147"/>
      <c r="AD503" s="147"/>
      <c r="AE503" s="147"/>
      <c r="AF503" s="147"/>
      <c r="AG503" s="147" t="s">
        <v>166</v>
      </c>
      <c r="AH503" s="147"/>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c r="BE503" s="147"/>
      <c r="BF503" s="147"/>
      <c r="BG503" s="147"/>
      <c r="BH503" s="147"/>
    </row>
    <row r="504" spans="1:60" outlineLevel="1" x14ac:dyDescent="0.2">
      <c r="A504" s="181">
        <v>231</v>
      </c>
      <c r="B504" s="182" t="s">
        <v>872</v>
      </c>
      <c r="C504" s="192" t="s">
        <v>873</v>
      </c>
      <c r="D504" s="183" t="s">
        <v>288</v>
      </c>
      <c r="E504" s="184">
        <v>133.5</v>
      </c>
      <c r="F504" s="185"/>
      <c r="G504" s="186">
        <f>ROUND(E504*F504,2)</f>
        <v>0</v>
      </c>
      <c r="H504" s="185"/>
      <c r="I504" s="186">
        <f>ROUND(E504*H504,2)</f>
        <v>0</v>
      </c>
      <c r="J504" s="185"/>
      <c r="K504" s="186">
        <f>ROUND(E504*J504,2)</f>
        <v>0</v>
      </c>
      <c r="L504" s="186">
        <v>21</v>
      </c>
      <c r="M504" s="186">
        <f>G504*(1+L504/100)</f>
        <v>0</v>
      </c>
      <c r="N504" s="184">
        <v>0</v>
      </c>
      <c r="O504" s="184">
        <f>ROUND(E504*N504,2)</f>
        <v>0</v>
      </c>
      <c r="P504" s="184">
        <v>0</v>
      </c>
      <c r="Q504" s="184">
        <f>ROUND(E504*P504,2)</f>
        <v>0</v>
      </c>
      <c r="R504" s="186"/>
      <c r="S504" s="186" t="s">
        <v>163</v>
      </c>
      <c r="T504" s="187" t="s">
        <v>163</v>
      </c>
      <c r="U504" s="158">
        <v>4.8000000000000001E-2</v>
      </c>
      <c r="V504" s="158">
        <f>ROUND(E504*U504,2)</f>
        <v>6.41</v>
      </c>
      <c r="W504" s="158"/>
      <c r="X504" s="158" t="s">
        <v>164</v>
      </c>
      <c r="Y504" s="158" t="s">
        <v>165</v>
      </c>
      <c r="Z504" s="147"/>
      <c r="AA504" s="147"/>
      <c r="AB504" s="147"/>
      <c r="AC504" s="147"/>
      <c r="AD504" s="147"/>
      <c r="AE504" s="147"/>
      <c r="AF504" s="147"/>
      <c r="AG504" s="147" t="s">
        <v>166</v>
      </c>
      <c r="AH504" s="147"/>
      <c r="AI504" s="147"/>
      <c r="AJ504" s="147"/>
      <c r="AK504" s="147"/>
      <c r="AL504" s="147"/>
      <c r="AM504" s="147"/>
      <c r="AN504" s="147"/>
      <c r="AO504" s="147"/>
      <c r="AP504" s="147"/>
      <c r="AQ504" s="147"/>
      <c r="AR504" s="147"/>
      <c r="AS504" s="147"/>
      <c r="AT504" s="147"/>
      <c r="AU504" s="147"/>
      <c r="AV504" s="147"/>
      <c r="AW504" s="147"/>
      <c r="AX504" s="147"/>
      <c r="AY504" s="147"/>
      <c r="AZ504" s="147"/>
      <c r="BA504" s="147"/>
      <c r="BB504" s="147"/>
      <c r="BC504" s="147"/>
      <c r="BD504" s="147"/>
      <c r="BE504" s="147"/>
      <c r="BF504" s="147"/>
      <c r="BG504" s="147"/>
      <c r="BH504" s="147"/>
    </row>
    <row r="505" spans="1:60" outlineLevel="1" x14ac:dyDescent="0.2">
      <c r="A505" s="181">
        <v>232</v>
      </c>
      <c r="B505" s="182" t="s">
        <v>874</v>
      </c>
      <c r="C505" s="192" t="s">
        <v>875</v>
      </c>
      <c r="D505" s="183" t="s">
        <v>288</v>
      </c>
      <c r="E505" s="184">
        <v>11.6</v>
      </c>
      <c r="F505" s="185"/>
      <c r="G505" s="186">
        <f>ROUND(E505*F505,2)</f>
        <v>0</v>
      </c>
      <c r="H505" s="185"/>
      <c r="I505" s="186">
        <f>ROUND(E505*H505,2)</f>
        <v>0</v>
      </c>
      <c r="J505" s="185"/>
      <c r="K505" s="186">
        <f>ROUND(E505*J505,2)</f>
        <v>0</v>
      </c>
      <c r="L505" s="186">
        <v>21</v>
      </c>
      <c r="M505" s="186">
        <f>G505*(1+L505/100)</f>
        <v>0</v>
      </c>
      <c r="N505" s="184">
        <v>1.8E-3</v>
      </c>
      <c r="O505" s="184">
        <f>ROUND(E505*N505,2)</f>
        <v>0.02</v>
      </c>
      <c r="P505" s="184">
        <v>0</v>
      </c>
      <c r="Q505" s="184">
        <f>ROUND(E505*P505,2)</f>
        <v>0</v>
      </c>
      <c r="R505" s="186"/>
      <c r="S505" s="186" t="s">
        <v>340</v>
      </c>
      <c r="T505" s="187" t="s">
        <v>225</v>
      </c>
      <c r="U505" s="158">
        <v>0</v>
      </c>
      <c r="V505" s="158">
        <f>ROUND(E505*U505,2)</f>
        <v>0</v>
      </c>
      <c r="W505" s="158"/>
      <c r="X505" s="158" t="s">
        <v>245</v>
      </c>
      <c r="Y505" s="158" t="s">
        <v>165</v>
      </c>
      <c r="Z505" s="147"/>
      <c r="AA505" s="147"/>
      <c r="AB505" s="147"/>
      <c r="AC505" s="147"/>
      <c r="AD505" s="147"/>
      <c r="AE505" s="147"/>
      <c r="AF505" s="147"/>
      <c r="AG505" s="147" t="s">
        <v>246</v>
      </c>
      <c r="AH505" s="147"/>
      <c r="AI505" s="147"/>
      <c r="AJ505" s="147"/>
      <c r="AK505" s="147"/>
      <c r="AL505" s="147"/>
      <c r="AM505" s="147"/>
      <c r="AN505" s="147"/>
      <c r="AO505" s="147"/>
      <c r="AP505" s="147"/>
      <c r="AQ505" s="147"/>
      <c r="AR505" s="147"/>
      <c r="AS505" s="147"/>
      <c r="AT505" s="147"/>
      <c r="AU505" s="147"/>
      <c r="AV505" s="147"/>
      <c r="AW505" s="147"/>
      <c r="AX505" s="147"/>
      <c r="AY505" s="147"/>
      <c r="AZ505" s="147"/>
      <c r="BA505" s="147"/>
      <c r="BB505" s="147"/>
      <c r="BC505" s="147"/>
      <c r="BD505" s="147"/>
      <c r="BE505" s="147"/>
      <c r="BF505" s="147"/>
      <c r="BG505" s="147"/>
      <c r="BH505" s="147"/>
    </row>
    <row r="506" spans="1:60" ht="22.5" outlineLevel="1" x14ac:dyDescent="0.2">
      <c r="A506" s="181">
        <v>233</v>
      </c>
      <c r="B506" s="182" t="s">
        <v>876</v>
      </c>
      <c r="C506" s="192" t="s">
        <v>877</v>
      </c>
      <c r="D506" s="183" t="s">
        <v>173</v>
      </c>
      <c r="E506" s="184">
        <v>1</v>
      </c>
      <c r="F506" s="185"/>
      <c r="G506" s="186">
        <f>ROUND(E506*F506,2)</f>
        <v>0</v>
      </c>
      <c r="H506" s="185"/>
      <c r="I506" s="186">
        <f>ROUND(E506*H506,2)</f>
        <v>0</v>
      </c>
      <c r="J506" s="185"/>
      <c r="K506" s="186">
        <f>ROUND(E506*J506,2)</f>
        <v>0</v>
      </c>
      <c r="L506" s="186">
        <v>21</v>
      </c>
      <c r="M506" s="186">
        <f>G506*(1+L506/100)</f>
        <v>0</v>
      </c>
      <c r="N506" s="184">
        <v>2.2899999999999999E-3</v>
      </c>
      <c r="O506" s="184">
        <f>ROUND(E506*N506,2)</f>
        <v>0</v>
      </c>
      <c r="P506" s="184">
        <v>0</v>
      </c>
      <c r="Q506" s="184">
        <f>ROUND(E506*P506,2)</f>
        <v>0</v>
      </c>
      <c r="R506" s="186" t="s">
        <v>244</v>
      </c>
      <c r="S506" s="186" t="s">
        <v>163</v>
      </c>
      <c r="T506" s="187" t="s">
        <v>163</v>
      </c>
      <c r="U506" s="158">
        <v>0</v>
      </c>
      <c r="V506" s="158">
        <f>ROUND(E506*U506,2)</f>
        <v>0</v>
      </c>
      <c r="W506" s="158"/>
      <c r="X506" s="158" t="s">
        <v>245</v>
      </c>
      <c r="Y506" s="158" t="s">
        <v>165</v>
      </c>
      <c r="Z506" s="147"/>
      <c r="AA506" s="147"/>
      <c r="AB506" s="147"/>
      <c r="AC506" s="147"/>
      <c r="AD506" s="147"/>
      <c r="AE506" s="147"/>
      <c r="AF506" s="147"/>
      <c r="AG506" s="147" t="s">
        <v>246</v>
      </c>
      <c r="AH506" s="147"/>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c r="BE506" s="147"/>
      <c r="BF506" s="147"/>
      <c r="BG506" s="147"/>
      <c r="BH506" s="147"/>
    </row>
    <row r="507" spans="1:60" outlineLevel="1" x14ac:dyDescent="0.2">
      <c r="A507" s="181">
        <v>234</v>
      </c>
      <c r="B507" s="182" t="s">
        <v>878</v>
      </c>
      <c r="C507" s="192" t="s">
        <v>879</v>
      </c>
      <c r="D507" s="183" t="s">
        <v>224</v>
      </c>
      <c r="E507" s="184">
        <v>3.5535899999999998</v>
      </c>
      <c r="F507" s="185"/>
      <c r="G507" s="186">
        <f>ROUND(E507*F507,2)</f>
        <v>0</v>
      </c>
      <c r="H507" s="185"/>
      <c r="I507" s="186">
        <f>ROUND(E507*H507,2)</f>
        <v>0</v>
      </c>
      <c r="J507" s="185"/>
      <c r="K507" s="186">
        <f>ROUND(E507*J507,2)</f>
        <v>0</v>
      </c>
      <c r="L507" s="186">
        <v>21</v>
      </c>
      <c r="M507" s="186">
        <f>G507*(1+L507/100)</f>
        <v>0</v>
      </c>
      <c r="N507" s="184">
        <v>0</v>
      </c>
      <c r="O507" s="184">
        <f>ROUND(E507*N507,2)</f>
        <v>0</v>
      </c>
      <c r="P507" s="184">
        <v>0</v>
      </c>
      <c r="Q507" s="184">
        <f>ROUND(E507*P507,2)</f>
        <v>0</v>
      </c>
      <c r="R507" s="186"/>
      <c r="S507" s="186" t="s">
        <v>163</v>
      </c>
      <c r="T507" s="187" t="s">
        <v>163</v>
      </c>
      <c r="U507" s="158">
        <v>1.47</v>
      </c>
      <c r="V507" s="158">
        <f>ROUND(E507*U507,2)</f>
        <v>5.22</v>
      </c>
      <c r="W507" s="158"/>
      <c r="X507" s="158" t="s">
        <v>722</v>
      </c>
      <c r="Y507" s="158" t="s">
        <v>165</v>
      </c>
      <c r="Z507" s="147"/>
      <c r="AA507" s="147"/>
      <c r="AB507" s="147"/>
      <c r="AC507" s="147"/>
      <c r="AD507" s="147"/>
      <c r="AE507" s="147"/>
      <c r="AF507" s="147"/>
      <c r="AG507" s="147" t="s">
        <v>723</v>
      </c>
      <c r="AH507" s="147"/>
      <c r="AI507" s="147"/>
      <c r="AJ507" s="147"/>
      <c r="AK507" s="147"/>
      <c r="AL507" s="147"/>
      <c r="AM507" s="147"/>
      <c r="AN507" s="147"/>
      <c r="AO507" s="147"/>
      <c r="AP507" s="147"/>
      <c r="AQ507" s="147"/>
      <c r="AR507" s="147"/>
      <c r="AS507" s="147"/>
      <c r="AT507" s="147"/>
      <c r="AU507" s="147"/>
      <c r="AV507" s="147"/>
      <c r="AW507" s="147"/>
      <c r="AX507" s="147"/>
      <c r="AY507" s="147"/>
      <c r="AZ507" s="147"/>
      <c r="BA507" s="147"/>
      <c r="BB507" s="147"/>
      <c r="BC507" s="147"/>
      <c r="BD507" s="147"/>
      <c r="BE507" s="147"/>
      <c r="BF507" s="147"/>
      <c r="BG507" s="147"/>
      <c r="BH507" s="147"/>
    </row>
    <row r="508" spans="1:60" x14ac:dyDescent="0.2">
      <c r="A508" s="167" t="s">
        <v>158</v>
      </c>
      <c r="B508" s="168" t="s">
        <v>96</v>
      </c>
      <c r="C508" s="189" t="s">
        <v>97</v>
      </c>
      <c r="D508" s="169"/>
      <c r="E508" s="170"/>
      <c r="F508" s="171"/>
      <c r="G508" s="171">
        <f>SUMIF(AG509:AG531,"&lt;&gt;NOR",G509:G531)</f>
        <v>0</v>
      </c>
      <c r="H508" s="171"/>
      <c r="I508" s="171">
        <f>SUM(I509:I531)</f>
        <v>0</v>
      </c>
      <c r="J508" s="171"/>
      <c r="K508" s="171">
        <f>SUM(K509:K531)</f>
        <v>0</v>
      </c>
      <c r="L508" s="171"/>
      <c r="M508" s="171">
        <f>SUM(M509:M531)</f>
        <v>0</v>
      </c>
      <c r="N508" s="170"/>
      <c r="O508" s="170">
        <f>SUM(O509:O531)</f>
        <v>0.23</v>
      </c>
      <c r="P508" s="170"/>
      <c r="Q508" s="170">
        <f>SUM(Q509:Q531)</f>
        <v>0</v>
      </c>
      <c r="R508" s="171"/>
      <c r="S508" s="171"/>
      <c r="T508" s="172"/>
      <c r="U508" s="166"/>
      <c r="V508" s="166">
        <f>SUM(V509:V531)</f>
        <v>184.35000000000002</v>
      </c>
      <c r="W508" s="166"/>
      <c r="X508" s="166"/>
      <c r="Y508" s="166"/>
      <c r="AG508" t="s">
        <v>159</v>
      </c>
    </row>
    <row r="509" spans="1:60" ht="22.5" outlineLevel="1" x14ac:dyDescent="0.2">
      <c r="A509" s="181">
        <v>235</v>
      </c>
      <c r="B509" s="182" t="s">
        <v>880</v>
      </c>
      <c r="C509" s="192" t="s">
        <v>881</v>
      </c>
      <c r="D509" s="183" t="s">
        <v>173</v>
      </c>
      <c r="E509" s="184">
        <v>1</v>
      </c>
      <c r="F509" s="185"/>
      <c r="G509" s="186">
        <f>ROUND(E509*F509,2)</f>
        <v>0</v>
      </c>
      <c r="H509" s="185"/>
      <c r="I509" s="186">
        <f>ROUND(E509*H509,2)</f>
        <v>0</v>
      </c>
      <c r="J509" s="185"/>
      <c r="K509" s="186">
        <f>ROUND(E509*J509,2)</f>
        <v>0</v>
      </c>
      <c r="L509" s="186">
        <v>21</v>
      </c>
      <c r="M509" s="186">
        <f>G509*(1+L509/100)</f>
        <v>0</v>
      </c>
      <c r="N509" s="184">
        <v>6.6100000000000004E-3</v>
      </c>
      <c r="O509" s="184">
        <f>ROUND(E509*N509,2)</f>
        <v>0.01</v>
      </c>
      <c r="P509" s="184">
        <v>0</v>
      </c>
      <c r="Q509" s="184">
        <f>ROUND(E509*P509,2)</f>
        <v>0</v>
      </c>
      <c r="R509" s="186"/>
      <c r="S509" s="186" t="s">
        <v>163</v>
      </c>
      <c r="T509" s="187" t="s">
        <v>163</v>
      </c>
      <c r="U509" s="158">
        <v>0.69899999999999995</v>
      </c>
      <c r="V509" s="158">
        <f>ROUND(E509*U509,2)</f>
        <v>0.7</v>
      </c>
      <c r="W509" s="158"/>
      <c r="X509" s="158" t="s">
        <v>164</v>
      </c>
      <c r="Y509" s="158" t="s">
        <v>165</v>
      </c>
      <c r="Z509" s="147"/>
      <c r="AA509" s="147"/>
      <c r="AB509" s="147"/>
      <c r="AC509" s="147"/>
      <c r="AD509" s="147"/>
      <c r="AE509" s="147"/>
      <c r="AF509" s="147"/>
      <c r="AG509" s="147" t="s">
        <v>166</v>
      </c>
      <c r="AH509" s="147"/>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c r="BE509" s="147"/>
      <c r="BF509" s="147"/>
      <c r="BG509" s="147"/>
      <c r="BH509" s="147"/>
    </row>
    <row r="510" spans="1:60" ht="22.5" outlineLevel="1" x14ac:dyDescent="0.2">
      <c r="A510" s="174">
        <v>236</v>
      </c>
      <c r="B510" s="175" t="s">
        <v>882</v>
      </c>
      <c r="C510" s="190" t="s">
        <v>883</v>
      </c>
      <c r="D510" s="176" t="s">
        <v>288</v>
      </c>
      <c r="E510" s="177">
        <v>88.4</v>
      </c>
      <c r="F510" s="178"/>
      <c r="G510" s="179">
        <f>ROUND(E510*F510,2)</f>
        <v>0</v>
      </c>
      <c r="H510" s="178"/>
      <c r="I510" s="179">
        <f>ROUND(E510*H510,2)</f>
        <v>0</v>
      </c>
      <c r="J510" s="178"/>
      <c r="K510" s="179">
        <f>ROUND(E510*J510,2)</f>
        <v>0</v>
      </c>
      <c r="L510" s="179">
        <v>21</v>
      </c>
      <c r="M510" s="179">
        <f>G510*(1+L510/100)</f>
        <v>0</v>
      </c>
      <c r="N510" s="177">
        <v>4.8000000000000001E-4</v>
      </c>
      <c r="O510" s="177">
        <f>ROUND(E510*N510,2)</f>
        <v>0.04</v>
      </c>
      <c r="P510" s="177">
        <v>0</v>
      </c>
      <c r="Q510" s="177">
        <f>ROUND(E510*P510,2)</f>
        <v>0</v>
      </c>
      <c r="R510" s="179"/>
      <c r="S510" s="179" t="s">
        <v>163</v>
      </c>
      <c r="T510" s="180" t="s">
        <v>163</v>
      </c>
      <c r="U510" s="158">
        <v>0.27889999999999998</v>
      </c>
      <c r="V510" s="158">
        <f>ROUND(E510*U510,2)</f>
        <v>24.65</v>
      </c>
      <c r="W510" s="158"/>
      <c r="X510" s="158" t="s">
        <v>164</v>
      </c>
      <c r="Y510" s="158" t="s">
        <v>165</v>
      </c>
      <c r="Z510" s="147"/>
      <c r="AA510" s="147"/>
      <c r="AB510" s="147"/>
      <c r="AC510" s="147"/>
      <c r="AD510" s="147"/>
      <c r="AE510" s="147"/>
      <c r="AF510" s="147"/>
      <c r="AG510" s="147" t="s">
        <v>166</v>
      </c>
      <c r="AH510" s="147"/>
      <c r="AI510" s="147"/>
      <c r="AJ510" s="147"/>
      <c r="AK510" s="147"/>
      <c r="AL510" s="147"/>
      <c r="AM510" s="147"/>
      <c r="AN510" s="147"/>
      <c r="AO510" s="147"/>
      <c r="AP510" s="147"/>
      <c r="AQ510" s="147"/>
      <c r="AR510" s="147"/>
      <c r="AS510" s="147"/>
      <c r="AT510" s="147"/>
      <c r="AU510" s="147"/>
      <c r="AV510" s="147"/>
      <c r="AW510" s="147"/>
      <c r="AX510" s="147"/>
      <c r="AY510" s="147"/>
      <c r="AZ510" s="147"/>
      <c r="BA510" s="147"/>
      <c r="BB510" s="147"/>
      <c r="BC510" s="147"/>
      <c r="BD510" s="147"/>
      <c r="BE510" s="147"/>
      <c r="BF510" s="147"/>
      <c r="BG510" s="147"/>
      <c r="BH510" s="147"/>
    </row>
    <row r="511" spans="1:60" ht="22.5" outlineLevel="2" x14ac:dyDescent="0.2">
      <c r="A511" s="154"/>
      <c r="B511" s="155"/>
      <c r="C511" s="191" t="s">
        <v>884</v>
      </c>
      <c r="D511" s="160"/>
      <c r="E511" s="161">
        <v>48.9</v>
      </c>
      <c r="F511" s="158"/>
      <c r="G511" s="158"/>
      <c r="H511" s="158"/>
      <c r="I511" s="158"/>
      <c r="J511" s="158"/>
      <c r="K511" s="158"/>
      <c r="L511" s="158"/>
      <c r="M511" s="158"/>
      <c r="N511" s="157"/>
      <c r="O511" s="157"/>
      <c r="P511" s="157"/>
      <c r="Q511" s="157"/>
      <c r="R511" s="158"/>
      <c r="S511" s="158"/>
      <c r="T511" s="158"/>
      <c r="U511" s="158"/>
      <c r="V511" s="158"/>
      <c r="W511" s="158"/>
      <c r="X511" s="158"/>
      <c r="Y511" s="158"/>
      <c r="Z511" s="147"/>
      <c r="AA511" s="147"/>
      <c r="AB511" s="147"/>
      <c r="AC511" s="147"/>
      <c r="AD511" s="147"/>
      <c r="AE511" s="147"/>
      <c r="AF511" s="147"/>
      <c r="AG511" s="147" t="s">
        <v>168</v>
      </c>
      <c r="AH511" s="147">
        <v>0</v>
      </c>
      <c r="AI511" s="147"/>
      <c r="AJ511" s="147"/>
      <c r="AK511" s="147"/>
      <c r="AL511" s="147"/>
      <c r="AM511" s="147"/>
      <c r="AN511" s="147"/>
      <c r="AO511" s="147"/>
      <c r="AP511" s="147"/>
      <c r="AQ511" s="147"/>
      <c r="AR511" s="147"/>
      <c r="AS511" s="147"/>
      <c r="AT511" s="147"/>
      <c r="AU511" s="147"/>
      <c r="AV511" s="147"/>
      <c r="AW511" s="147"/>
      <c r="AX511" s="147"/>
      <c r="AY511" s="147"/>
      <c r="AZ511" s="147"/>
      <c r="BA511" s="147"/>
      <c r="BB511" s="147"/>
      <c r="BC511" s="147"/>
      <c r="BD511" s="147"/>
      <c r="BE511" s="147"/>
      <c r="BF511" s="147"/>
      <c r="BG511" s="147"/>
      <c r="BH511" s="147"/>
    </row>
    <row r="512" spans="1:60" outlineLevel="3" x14ac:dyDescent="0.2">
      <c r="A512" s="154"/>
      <c r="B512" s="155"/>
      <c r="C512" s="191" t="s">
        <v>885</v>
      </c>
      <c r="D512" s="160"/>
      <c r="E512" s="161">
        <v>39.5</v>
      </c>
      <c r="F512" s="158"/>
      <c r="G512" s="158"/>
      <c r="H512" s="158"/>
      <c r="I512" s="158"/>
      <c r="J512" s="158"/>
      <c r="K512" s="158"/>
      <c r="L512" s="158"/>
      <c r="M512" s="158"/>
      <c r="N512" s="157"/>
      <c r="O512" s="157"/>
      <c r="P512" s="157"/>
      <c r="Q512" s="157"/>
      <c r="R512" s="158"/>
      <c r="S512" s="158"/>
      <c r="T512" s="158"/>
      <c r="U512" s="158"/>
      <c r="V512" s="158"/>
      <c r="W512" s="158"/>
      <c r="X512" s="158"/>
      <c r="Y512" s="158"/>
      <c r="Z512" s="147"/>
      <c r="AA512" s="147"/>
      <c r="AB512" s="147"/>
      <c r="AC512" s="147"/>
      <c r="AD512" s="147"/>
      <c r="AE512" s="147"/>
      <c r="AF512" s="147"/>
      <c r="AG512" s="147" t="s">
        <v>168</v>
      </c>
      <c r="AH512" s="147">
        <v>0</v>
      </c>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c r="BE512" s="147"/>
      <c r="BF512" s="147"/>
      <c r="BG512" s="147"/>
      <c r="BH512" s="147"/>
    </row>
    <row r="513" spans="1:60" ht="22.5" outlineLevel="1" x14ac:dyDescent="0.2">
      <c r="A513" s="174">
        <v>237</v>
      </c>
      <c r="B513" s="175" t="s">
        <v>886</v>
      </c>
      <c r="C513" s="190" t="s">
        <v>887</v>
      </c>
      <c r="D513" s="176" t="s">
        <v>288</v>
      </c>
      <c r="E513" s="177">
        <v>64</v>
      </c>
      <c r="F513" s="178"/>
      <c r="G513" s="179">
        <f>ROUND(E513*F513,2)</f>
        <v>0</v>
      </c>
      <c r="H513" s="178"/>
      <c r="I513" s="179">
        <f>ROUND(E513*H513,2)</f>
        <v>0</v>
      </c>
      <c r="J513" s="178"/>
      <c r="K513" s="179">
        <f>ROUND(E513*J513,2)</f>
        <v>0</v>
      </c>
      <c r="L513" s="179">
        <v>21</v>
      </c>
      <c r="M513" s="179">
        <f>G513*(1+L513/100)</f>
        <v>0</v>
      </c>
      <c r="N513" s="177">
        <v>5.9000000000000003E-4</v>
      </c>
      <c r="O513" s="177">
        <f>ROUND(E513*N513,2)</f>
        <v>0.04</v>
      </c>
      <c r="P513" s="177">
        <v>0</v>
      </c>
      <c r="Q513" s="177">
        <f>ROUND(E513*P513,2)</f>
        <v>0</v>
      </c>
      <c r="R513" s="179"/>
      <c r="S513" s="179" t="s">
        <v>163</v>
      </c>
      <c r="T513" s="180" t="s">
        <v>163</v>
      </c>
      <c r="U513" s="158">
        <v>0.29730000000000001</v>
      </c>
      <c r="V513" s="158">
        <f>ROUND(E513*U513,2)</f>
        <v>19.03</v>
      </c>
      <c r="W513" s="158"/>
      <c r="X513" s="158" t="s">
        <v>164</v>
      </c>
      <c r="Y513" s="158" t="s">
        <v>165</v>
      </c>
      <c r="Z513" s="147"/>
      <c r="AA513" s="147"/>
      <c r="AB513" s="147"/>
      <c r="AC513" s="147"/>
      <c r="AD513" s="147"/>
      <c r="AE513" s="147"/>
      <c r="AF513" s="147"/>
      <c r="AG513" s="147" t="s">
        <v>166</v>
      </c>
      <c r="AH513" s="147"/>
      <c r="AI513" s="147"/>
      <c r="AJ513" s="147"/>
      <c r="AK513" s="147"/>
      <c r="AL513" s="147"/>
      <c r="AM513" s="147"/>
      <c r="AN513" s="147"/>
      <c r="AO513" s="147"/>
      <c r="AP513" s="147"/>
      <c r="AQ513" s="147"/>
      <c r="AR513" s="147"/>
      <c r="AS513" s="147"/>
      <c r="AT513" s="147"/>
      <c r="AU513" s="147"/>
      <c r="AV513" s="147"/>
      <c r="AW513" s="147"/>
      <c r="AX513" s="147"/>
      <c r="AY513" s="147"/>
      <c r="AZ513" s="147"/>
      <c r="BA513" s="147"/>
      <c r="BB513" s="147"/>
      <c r="BC513" s="147"/>
      <c r="BD513" s="147"/>
      <c r="BE513" s="147"/>
      <c r="BF513" s="147"/>
      <c r="BG513" s="147"/>
      <c r="BH513" s="147"/>
    </row>
    <row r="514" spans="1:60" outlineLevel="2" x14ac:dyDescent="0.2">
      <c r="A514" s="154"/>
      <c r="B514" s="155"/>
      <c r="C514" s="191" t="s">
        <v>888</v>
      </c>
      <c r="D514" s="160"/>
      <c r="E514" s="161">
        <v>37</v>
      </c>
      <c r="F514" s="158"/>
      <c r="G514" s="158"/>
      <c r="H514" s="158"/>
      <c r="I514" s="158"/>
      <c r="J514" s="158"/>
      <c r="K514" s="158"/>
      <c r="L514" s="158"/>
      <c r="M514" s="158"/>
      <c r="N514" s="157"/>
      <c r="O514" s="157"/>
      <c r="P514" s="157"/>
      <c r="Q514" s="157"/>
      <c r="R514" s="158"/>
      <c r="S514" s="158"/>
      <c r="T514" s="158"/>
      <c r="U514" s="158"/>
      <c r="V514" s="158"/>
      <c r="W514" s="158"/>
      <c r="X514" s="158"/>
      <c r="Y514" s="158"/>
      <c r="Z514" s="147"/>
      <c r="AA514" s="147"/>
      <c r="AB514" s="147"/>
      <c r="AC514" s="147"/>
      <c r="AD514" s="147"/>
      <c r="AE514" s="147"/>
      <c r="AF514" s="147"/>
      <c r="AG514" s="147" t="s">
        <v>168</v>
      </c>
      <c r="AH514" s="147">
        <v>0</v>
      </c>
      <c r="AI514" s="147"/>
      <c r="AJ514" s="147"/>
      <c r="AK514" s="147"/>
      <c r="AL514" s="147"/>
      <c r="AM514" s="147"/>
      <c r="AN514" s="147"/>
      <c r="AO514" s="147"/>
      <c r="AP514" s="147"/>
      <c r="AQ514" s="147"/>
      <c r="AR514" s="147"/>
      <c r="AS514" s="147"/>
      <c r="AT514" s="147"/>
      <c r="AU514" s="147"/>
      <c r="AV514" s="147"/>
      <c r="AW514" s="147"/>
      <c r="AX514" s="147"/>
      <c r="AY514" s="147"/>
      <c r="AZ514" s="147"/>
      <c r="BA514" s="147"/>
      <c r="BB514" s="147"/>
      <c r="BC514" s="147"/>
      <c r="BD514" s="147"/>
      <c r="BE514" s="147"/>
      <c r="BF514" s="147"/>
      <c r="BG514" s="147"/>
      <c r="BH514" s="147"/>
    </row>
    <row r="515" spans="1:60" outlineLevel="3" x14ac:dyDescent="0.2">
      <c r="A515" s="154"/>
      <c r="B515" s="155"/>
      <c r="C515" s="191" t="s">
        <v>889</v>
      </c>
      <c r="D515" s="160"/>
      <c r="E515" s="161">
        <v>27</v>
      </c>
      <c r="F515" s="158"/>
      <c r="G515" s="158"/>
      <c r="H515" s="158"/>
      <c r="I515" s="158"/>
      <c r="J515" s="158"/>
      <c r="K515" s="158"/>
      <c r="L515" s="158"/>
      <c r="M515" s="158"/>
      <c r="N515" s="157"/>
      <c r="O515" s="157"/>
      <c r="P515" s="157"/>
      <c r="Q515" s="157"/>
      <c r="R515" s="158"/>
      <c r="S515" s="158"/>
      <c r="T515" s="158"/>
      <c r="U515" s="158"/>
      <c r="V515" s="158"/>
      <c r="W515" s="158"/>
      <c r="X515" s="158"/>
      <c r="Y515" s="158"/>
      <c r="Z515" s="147"/>
      <c r="AA515" s="147"/>
      <c r="AB515" s="147"/>
      <c r="AC515" s="147"/>
      <c r="AD515" s="147"/>
      <c r="AE515" s="147"/>
      <c r="AF515" s="147"/>
      <c r="AG515" s="147" t="s">
        <v>168</v>
      </c>
      <c r="AH515" s="147">
        <v>0</v>
      </c>
      <c r="AI515" s="147"/>
      <c r="AJ515" s="147"/>
      <c r="AK515" s="147"/>
      <c r="AL515" s="147"/>
      <c r="AM515" s="147"/>
      <c r="AN515" s="147"/>
      <c r="AO515" s="147"/>
      <c r="AP515" s="147"/>
      <c r="AQ515" s="147"/>
      <c r="AR515" s="147"/>
      <c r="AS515" s="147"/>
      <c r="AT515" s="147"/>
      <c r="AU515" s="147"/>
      <c r="AV515" s="147"/>
      <c r="AW515" s="147"/>
      <c r="AX515" s="147"/>
      <c r="AY515" s="147"/>
      <c r="AZ515" s="147"/>
      <c r="BA515" s="147"/>
      <c r="BB515" s="147"/>
      <c r="BC515" s="147"/>
      <c r="BD515" s="147"/>
      <c r="BE515" s="147"/>
      <c r="BF515" s="147"/>
      <c r="BG515" s="147"/>
      <c r="BH515" s="147"/>
    </row>
    <row r="516" spans="1:60" ht="22.5" outlineLevel="1" x14ac:dyDescent="0.2">
      <c r="A516" s="174">
        <v>238</v>
      </c>
      <c r="B516" s="175" t="s">
        <v>890</v>
      </c>
      <c r="C516" s="190" t="s">
        <v>891</v>
      </c>
      <c r="D516" s="176" t="s">
        <v>288</v>
      </c>
      <c r="E516" s="177">
        <v>156.5</v>
      </c>
      <c r="F516" s="178"/>
      <c r="G516" s="179">
        <f>ROUND(E516*F516,2)</f>
        <v>0</v>
      </c>
      <c r="H516" s="178"/>
      <c r="I516" s="179">
        <f>ROUND(E516*H516,2)</f>
        <v>0</v>
      </c>
      <c r="J516" s="178"/>
      <c r="K516" s="179">
        <f>ROUND(E516*J516,2)</f>
        <v>0</v>
      </c>
      <c r="L516" s="179">
        <v>21</v>
      </c>
      <c r="M516" s="179">
        <f>G516*(1+L516/100)</f>
        <v>0</v>
      </c>
      <c r="N516" s="177">
        <v>7.9000000000000001E-4</v>
      </c>
      <c r="O516" s="177">
        <f>ROUND(E516*N516,2)</f>
        <v>0.12</v>
      </c>
      <c r="P516" s="177">
        <v>0</v>
      </c>
      <c r="Q516" s="177">
        <f>ROUND(E516*P516,2)</f>
        <v>0</v>
      </c>
      <c r="R516" s="179"/>
      <c r="S516" s="179" t="s">
        <v>163</v>
      </c>
      <c r="T516" s="180" t="s">
        <v>163</v>
      </c>
      <c r="U516" s="158">
        <v>0.33279999999999998</v>
      </c>
      <c r="V516" s="158">
        <f>ROUND(E516*U516,2)</f>
        <v>52.08</v>
      </c>
      <c r="W516" s="158"/>
      <c r="X516" s="158" t="s">
        <v>164</v>
      </c>
      <c r="Y516" s="158" t="s">
        <v>165</v>
      </c>
      <c r="Z516" s="147"/>
      <c r="AA516" s="147"/>
      <c r="AB516" s="147"/>
      <c r="AC516" s="147"/>
      <c r="AD516" s="147"/>
      <c r="AE516" s="147"/>
      <c r="AF516" s="147"/>
      <c r="AG516" s="147" t="s">
        <v>166</v>
      </c>
      <c r="AH516" s="147"/>
      <c r="AI516" s="147"/>
      <c r="AJ516" s="147"/>
      <c r="AK516" s="147"/>
      <c r="AL516" s="147"/>
      <c r="AM516" s="147"/>
      <c r="AN516" s="147"/>
      <c r="AO516" s="147"/>
      <c r="AP516" s="147"/>
      <c r="AQ516" s="147"/>
      <c r="AR516" s="147"/>
      <c r="AS516" s="147"/>
      <c r="AT516" s="147"/>
      <c r="AU516" s="147"/>
      <c r="AV516" s="147"/>
      <c r="AW516" s="147"/>
      <c r="AX516" s="147"/>
      <c r="AY516" s="147"/>
      <c r="AZ516" s="147"/>
      <c r="BA516" s="147"/>
      <c r="BB516" s="147"/>
      <c r="BC516" s="147"/>
      <c r="BD516" s="147"/>
      <c r="BE516" s="147"/>
      <c r="BF516" s="147"/>
      <c r="BG516" s="147"/>
      <c r="BH516" s="147"/>
    </row>
    <row r="517" spans="1:60" outlineLevel="2" x14ac:dyDescent="0.2">
      <c r="A517" s="154"/>
      <c r="B517" s="155"/>
      <c r="C517" s="191" t="s">
        <v>892</v>
      </c>
      <c r="D517" s="160"/>
      <c r="E517" s="161">
        <v>35</v>
      </c>
      <c r="F517" s="158"/>
      <c r="G517" s="158"/>
      <c r="H517" s="158"/>
      <c r="I517" s="158"/>
      <c r="J517" s="158"/>
      <c r="K517" s="158"/>
      <c r="L517" s="158"/>
      <c r="M517" s="158"/>
      <c r="N517" s="157"/>
      <c r="O517" s="157"/>
      <c r="P517" s="157"/>
      <c r="Q517" s="157"/>
      <c r="R517" s="158"/>
      <c r="S517" s="158"/>
      <c r="T517" s="158"/>
      <c r="U517" s="158"/>
      <c r="V517" s="158"/>
      <c r="W517" s="158"/>
      <c r="X517" s="158"/>
      <c r="Y517" s="158"/>
      <c r="Z517" s="147"/>
      <c r="AA517" s="147"/>
      <c r="AB517" s="147"/>
      <c r="AC517" s="147"/>
      <c r="AD517" s="147"/>
      <c r="AE517" s="147"/>
      <c r="AF517" s="147"/>
      <c r="AG517" s="147" t="s">
        <v>168</v>
      </c>
      <c r="AH517" s="147">
        <v>0</v>
      </c>
      <c r="AI517" s="147"/>
      <c r="AJ517" s="147"/>
      <c r="AK517" s="147"/>
      <c r="AL517" s="147"/>
      <c r="AM517" s="147"/>
      <c r="AN517" s="147"/>
      <c r="AO517" s="147"/>
      <c r="AP517" s="147"/>
      <c r="AQ517" s="147"/>
      <c r="AR517" s="147"/>
      <c r="AS517" s="147"/>
      <c r="AT517" s="147"/>
      <c r="AU517" s="147"/>
      <c r="AV517" s="147"/>
      <c r="AW517" s="147"/>
      <c r="AX517" s="147"/>
      <c r="AY517" s="147"/>
      <c r="AZ517" s="147"/>
      <c r="BA517" s="147"/>
      <c r="BB517" s="147"/>
      <c r="BC517" s="147"/>
      <c r="BD517" s="147"/>
      <c r="BE517" s="147"/>
      <c r="BF517" s="147"/>
      <c r="BG517" s="147"/>
      <c r="BH517" s="147"/>
    </row>
    <row r="518" spans="1:60" outlineLevel="3" x14ac:dyDescent="0.2">
      <c r="A518" s="154"/>
      <c r="B518" s="155"/>
      <c r="C518" s="191" t="s">
        <v>893</v>
      </c>
      <c r="D518" s="160"/>
      <c r="E518" s="161">
        <v>99</v>
      </c>
      <c r="F518" s="158"/>
      <c r="G518" s="158"/>
      <c r="H518" s="158"/>
      <c r="I518" s="158"/>
      <c r="J518" s="158"/>
      <c r="K518" s="158"/>
      <c r="L518" s="158"/>
      <c r="M518" s="158"/>
      <c r="N518" s="157"/>
      <c r="O518" s="157"/>
      <c r="P518" s="157"/>
      <c r="Q518" s="157"/>
      <c r="R518" s="158"/>
      <c r="S518" s="158"/>
      <c r="T518" s="158"/>
      <c r="U518" s="158"/>
      <c r="V518" s="158"/>
      <c r="W518" s="158"/>
      <c r="X518" s="158"/>
      <c r="Y518" s="158"/>
      <c r="Z518" s="147"/>
      <c r="AA518" s="147"/>
      <c r="AB518" s="147"/>
      <c r="AC518" s="147"/>
      <c r="AD518" s="147"/>
      <c r="AE518" s="147"/>
      <c r="AF518" s="147"/>
      <c r="AG518" s="147" t="s">
        <v>168</v>
      </c>
      <c r="AH518" s="147">
        <v>0</v>
      </c>
      <c r="AI518" s="147"/>
      <c r="AJ518" s="147"/>
      <c r="AK518" s="147"/>
      <c r="AL518" s="147"/>
      <c r="AM518" s="147"/>
      <c r="AN518" s="147"/>
      <c r="AO518" s="147"/>
      <c r="AP518" s="147"/>
      <c r="AQ518" s="147"/>
      <c r="AR518" s="147"/>
      <c r="AS518" s="147"/>
      <c r="AT518" s="147"/>
      <c r="AU518" s="147"/>
      <c r="AV518" s="147"/>
      <c r="AW518" s="147"/>
      <c r="AX518" s="147"/>
      <c r="AY518" s="147"/>
      <c r="AZ518" s="147"/>
      <c r="BA518" s="147"/>
      <c r="BB518" s="147"/>
      <c r="BC518" s="147"/>
      <c r="BD518" s="147"/>
      <c r="BE518" s="147"/>
      <c r="BF518" s="147"/>
      <c r="BG518" s="147"/>
      <c r="BH518" s="147"/>
    </row>
    <row r="519" spans="1:60" outlineLevel="3" x14ac:dyDescent="0.2">
      <c r="A519" s="154"/>
      <c r="B519" s="155"/>
      <c r="C519" s="191" t="s">
        <v>894</v>
      </c>
      <c r="D519" s="160"/>
      <c r="E519" s="161">
        <v>13.5</v>
      </c>
      <c r="F519" s="158"/>
      <c r="G519" s="158"/>
      <c r="H519" s="158"/>
      <c r="I519" s="158"/>
      <c r="J519" s="158"/>
      <c r="K519" s="158"/>
      <c r="L519" s="158"/>
      <c r="M519" s="158"/>
      <c r="N519" s="157"/>
      <c r="O519" s="157"/>
      <c r="P519" s="157"/>
      <c r="Q519" s="157"/>
      <c r="R519" s="158"/>
      <c r="S519" s="158"/>
      <c r="T519" s="158"/>
      <c r="U519" s="158"/>
      <c r="V519" s="158"/>
      <c r="W519" s="158"/>
      <c r="X519" s="158"/>
      <c r="Y519" s="158"/>
      <c r="Z519" s="147"/>
      <c r="AA519" s="147"/>
      <c r="AB519" s="147"/>
      <c r="AC519" s="147"/>
      <c r="AD519" s="147"/>
      <c r="AE519" s="147"/>
      <c r="AF519" s="147"/>
      <c r="AG519" s="147" t="s">
        <v>168</v>
      </c>
      <c r="AH519" s="147">
        <v>0</v>
      </c>
      <c r="AI519" s="147"/>
      <c r="AJ519" s="147"/>
      <c r="AK519" s="147"/>
      <c r="AL519" s="147"/>
      <c r="AM519" s="147"/>
      <c r="AN519" s="147"/>
      <c r="AO519" s="147"/>
      <c r="AP519" s="147"/>
      <c r="AQ519" s="147"/>
      <c r="AR519" s="147"/>
      <c r="AS519" s="147"/>
      <c r="AT519" s="147"/>
      <c r="AU519" s="147"/>
      <c r="AV519" s="147"/>
      <c r="AW519" s="147"/>
      <c r="AX519" s="147"/>
      <c r="AY519" s="147"/>
      <c r="AZ519" s="147"/>
      <c r="BA519" s="147"/>
      <c r="BB519" s="147"/>
      <c r="BC519" s="147"/>
      <c r="BD519" s="147"/>
      <c r="BE519" s="147"/>
      <c r="BF519" s="147"/>
      <c r="BG519" s="147"/>
      <c r="BH519" s="147"/>
    </row>
    <row r="520" spans="1:60" outlineLevel="3" x14ac:dyDescent="0.2">
      <c r="A520" s="154"/>
      <c r="B520" s="155"/>
      <c r="C520" s="191" t="s">
        <v>895</v>
      </c>
      <c r="D520" s="160"/>
      <c r="E520" s="161">
        <v>9</v>
      </c>
      <c r="F520" s="158"/>
      <c r="G520" s="158"/>
      <c r="H520" s="158"/>
      <c r="I520" s="158"/>
      <c r="J520" s="158"/>
      <c r="K520" s="158"/>
      <c r="L520" s="158"/>
      <c r="M520" s="158"/>
      <c r="N520" s="157"/>
      <c r="O520" s="157"/>
      <c r="P520" s="157"/>
      <c r="Q520" s="157"/>
      <c r="R520" s="158"/>
      <c r="S520" s="158"/>
      <c r="T520" s="158"/>
      <c r="U520" s="158"/>
      <c r="V520" s="158"/>
      <c r="W520" s="158"/>
      <c r="X520" s="158"/>
      <c r="Y520" s="158"/>
      <c r="Z520" s="147"/>
      <c r="AA520" s="147"/>
      <c r="AB520" s="147"/>
      <c r="AC520" s="147"/>
      <c r="AD520" s="147"/>
      <c r="AE520" s="147"/>
      <c r="AF520" s="147"/>
      <c r="AG520" s="147" t="s">
        <v>168</v>
      </c>
      <c r="AH520" s="147">
        <v>0</v>
      </c>
      <c r="AI520" s="147"/>
      <c r="AJ520" s="147"/>
      <c r="AK520" s="147"/>
      <c r="AL520" s="147"/>
      <c r="AM520" s="147"/>
      <c r="AN520" s="147"/>
      <c r="AO520" s="147"/>
      <c r="AP520" s="147"/>
      <c r="AQ520" s="147"/>
      <c r="AR520" s="147"/>
      <c r="AS520" s="147"/>
      <c r="AT520" s="147"/>
      <c r="AU520" s="147"/>
      <c r="AV520" s="147"/>
      <c r="AW520" s="147"/>
      <c r="AX520" s="147"/>
      <c r="AY520" s="147"/>
      <c r="AZ520" s="147"/>
      <c r="BA520" s="147"/>
      <c r="BB520" s="147"/>
      <c r="BC520" s="147"/>
      <c r="BD520" s="147"/>
      <c r="BE520" s="147"/>
      <c r="BF520" s="147"/>
      <c r="BG520" s="147"/>
      <c r="BH520" s="147"/>
    </row>
    <row r="521" spans="1:60" ht="22.5" outlineLevel="1" x14ac:dyDescent="0.2">
      <c r="A521" s="181">
        <v>239</v>
      </c>
      <c r="B521" s="182" t="s">
        <v>896</v>
      </c>
      <c r="C521" s="192" t="s">
        <v>897</v>
      </c>
      <c r="D521" s="183" t="s">
        <v>288</v>
      </c>
      <c r="E521" s="184">
        <v>88.4</v>
      </c>
      <c r="F521" s="185"/>
      <c r="G521" s="186">
        <f t="shared" ref="G521:G531" si="35">ROUND(E521*F521,2)</f>
        <v>0</v>
      </c>
      <c r="H521" s="185"/>
      <c r="I521" s="186">
        <f t="shared" ref="I521:I531" si="36">ROUND(E521*H521,2)</f>
        <v>0</v>
      </c>
      <c r="J521" s="185"/>
      <c r="K521" s="186">
        <f t="shared" ref="K521:K531" si="37">ROUND(E521*J521,2)</f>
        <v>0</v>
      </c>
      <c r="L521" s="186">
        <v>21</v>
      </c>
      <c r="M521" s="186">
        <f t="shared" ref="M521:M531" si="38">G521*(1+L521/100)</f>
        <v>0</v>
      </c>
      <c r="N521" s="184">
        <v>4.0000000000000003E-5</v>
      </c>
      <c r="O521" s="184">
        <f t="shared" ref="O521:O531" si="39">ROUND(E521*N521,2)</f>
        <v>0</v>
      </c>
      <c r="P521" s="184">
        <v>0</v>
      </c>
      <c r="Q521" s="184">
        <f t="shared" ref="Q521:Q531" si="40">ROUND(E521*P521,2)</f>
        <v>0</v>
      </c>
      <c r="R521" s="186"/>
      <c r="S521" s="186" t="s">
        <v>163</v>
      </c>
      <c r="T521" s="187" t="s">
        <v>163</v>
      </c>
      <c r="U521" s="158">
        <v>0.129</v>
      </c>
      <c r="V521" s="158">
        <f t="shared" ref="V521:V531" si="41">ROUND(E521*U521,2)</f>
        <v>11.4</v>
      </c>
      <c r="W521" s="158"/>
      <c r="X521" s="158" t="s">
        <v>164</v>
      </c>
      <c r="Y521" s="158" t="s">
        <v>165</v>
      </c>
      <c r="Z521" s="147"/>
      <c r="AA521" s="147"/>
      <c r="AB521" s="147"/>
      <c r="AC521" s="147"/>
      <c r="AD521" s="147"/>
      <c r="AE521" s="147"/>
      <c r="AF521" s="147"/>
      <c r="AG521" s="147" t="s">
        <v>166</v>
      </c>
      <c r="AH521" s="147"/>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c r="BE521" s="147"/>
      <c r="BF521" s="147"/>
      <c r="BG521" s="147"/>
      <c r="BH521" s="147"/>
    </row>
    <row r="522" spans="1:60" ht="22.5" outlineLevel="1" x14ac:dyDescent="0.2">
      <c r="A522" s="181">
        <v>240</v>
      </c>
      <c r="B522" s="182" t="s">
        <v>898</v>
      </c>
      <c r="C522" s="192" t="s">
        <v>899</v>
      </c>
      <c r="D522" s="183" t="s">
        <v>288</v>
      </c>
      <c r="E522" s="184">
        <v>64</v>
      </c>
      <c r="F522" s="185"/>
      <c r="G522" s="186">
        <f t="shared" si="35"/>
        <v>0</v>
      </c>
      <c r="H522" s="185"/>
      <c r="I522" s="186">
        <f t="shared" si="36"/>
        <v>0</v>
      </c>
      <c r="J522" s="185"/>
      <c r="K522" s="186">
        <f t="shared" si="37"/>
        <v>0</v>
      </c>
      <c r="L522" s="186">
        <v>21</v>
      </c>
      <c r="M522" s="186">
        <f t="shared" si="38"/>
        <v>0</v>
      </c>
      <c r="N522" s="184">
        <v>6.9999999999999994E-5</v>
      </c>
      <c r="O522" s="184">
        <f t="shared" si="39"/>
        <v>0</v>
      </c>
      <c r="P522" s="184">
        <v>0</v>
      </c>
      <c r="Q522" s="184">
        <f t="shared" si="40"/>
        <v>0</v>
      </c>
      <c r="R522" s="186"/>
      <c r="S522" s="186" t="s">
        <v>163</v>
      </c>
      <c r="T522" s="187" t="s">
        <v>163</v>
      </c>
      <c r="U522" s="158">
        <v>0.129</v>
      </c>
      <c r="V522" s="158">
        <f t="shared" si="41"/>
        <v>8.26</v>
      </c>
      <c r="W522" s="158"/>
      <c r="X522" s="158" t="s">
        <v>164</v>
      </c>
      <c r="Y522" s="158" t="s">
        <v>165</v>
      </c>
      <c r="Z522" s="147"/>
      <c r="AA522" s="147"/>
      <c r="AB522" s="147"/>
      <c r="AC522" s="147"/>
      <c r="AD522" s="147"/>
      <c r="AE522" s="147"/>
      <c r="AF522" s="147"/>
      <c r="AG522" s="147" t="s">
        <v>166</v>
      </c>
      <c r="AH522" s="147"/>
      <c r="AI522" s="147"/>
      <c r="AJ522" s="147"/>
      <c r="AK522" s="147"/>
      <c r="AL522" s="147"/>
      <c r="AM522" s="147"/>
      <c r="AN522" s="147"/>
      <c r="AO522" s="147"/>
      <c r="AP522" s="147"/>
      <c r="AQ522" s="147"/>
      <c r="AR522" s="147"/>
      <c r="AS522" s="147"/>
      <c r="AT522" s="147"/>
      <c r="AU522" s="147"/>
      <c r="AV522" s="147"/>
      <c r="AW522" s="147"/>
      <c r="AX522" s="147"/>
      <c r="AY522" s="147"/>
      <c r="AZ522" s="147"/>
      <c r="BA522" s="147"/>
      <c r="BB522" s="147"/>
      <c r="BC522" s="147"/>
      <c r="BD522" s="147"/>
      <c r="BE522" s="147"/>
      <c r="BF522" s="147"/>
      <c r="BG522" s="147"/>
      <c r="BH522" s="147"/>
    </row>
    <row r="523" spans="1:60" ht="22.5" outlineLevel="1" x14ac:dyDescent="0.2">
      <c r="A523" s="181">
        <v>241</v>
      </c>
      <c r="B523" s="182" t="s">
        <v>900</v>
      </c>
      <c r="C523" s="192" t="s">
        <v>901</v>
      </c>
      <c r="D523" s="183" t="s">
        <v>288</v>
      </c>
      <c r="E523" s="184">
        <v>156.5</v>
      </c>
      <c r="F523" s="185"/>
      <c r="G523" s="186">
        <f t="shared" si="35"/>
        <v>0</v>
      </c>
      <c r="H523" s="185"/>
      <c r="I523" s="186">
        <f t="shared" si="36"/>
        <v>0</v>
      </c>
      <c r="J523" s="185"/>
      <c r="K523" s="186">
        <f t="shared" si="37"/>
        <v>0</v>
      </c>
      <c r="L523" s="186">
        <v>21</v>
      </c>
      <c r="M523" s="186">
        <f t="shared" si="38"/>
        <v>0</v>
      </c>
      <c r="N523" s="184">
        <v>6.0000000000000002E-5</v>
      </c>
      <c r="O523" s="184">
        <f t="shared" si="39"/>
        <v>0.01</v>
      </c>
      <c r="P523" s="184">
        <v>0</v>
      </c>
      <c r="Q523" s="184">
        <f t="shared" si="40"/>
        <v>0</v>
      </c>
      <c r="R523" s="186"/>
      <c r="S523" s="186" t="s">
        <v>163</v>
      </c>
      <c r="T523" s="187" t="s">
        <v>163</v>
      </c>
      <c r="U523" s="158">
        <v>0.14199999999999999</v>
      </c>
      <c r="V523" s="158">
        <f t="shared" si="41"/>
        <v>22.22</v>
      </c>
      <c r="W523" s="158"/>
      <c r="X523" s="158" t="s">
        <v>164</v>
      </c>
      <c r="Y523" s="158" t="s">
        <v>165</v>
      </c>
      <c r="Z523" s="147"/>
      <c r="AA523" s="147"/>
      <c r="AB523" s="147"/>
      <c r="AC523" s="147"/>
      <c r="AD523" s="147"/>
      <c r="AE523" s="147"/>
      <c r="AF523" s="147"/>
      <c r="AG523" s="147" t="s">
        <v>166</v>
      </c>
      <c r="AH523" s="147"/>
      <c r="AI523" s="147"/>
      <c r="AJ523" s="147"/>
      <c r="AK523" s="147"/>
      <c r="AL523" s="147"/>
      <c r="AM523" s="147"/>
      <c r="AN523" s="147"/>
      <c r="AO523" s="147"/>
      <c r="AP523" s="147"/>
      <c r="AQ523" s="147"/>
      <c r="AR523" s="147"/>
      <c r="AS523" s="147"/>
      <c r="AT523" s="147"/>
      <c r="AU523" s="147"/>
      <c r="AV523" s="147"/>
      <c r="AW523" s="147"/>
      <c r="AX523" s="147"/>
      <c r="AY523" s="147"/>
      <c r="AZ523" s="147"/>
      <c r="BA523" s="147"/>
      <c r="BB523" s="147"/>
      <c r="BC523" s="147"/>
      <c r="BD523" s="147"/>
      <c r="BE523" s="147"/>
      <c r="BF523" s="147"/>
      <c r="BG523" s="147"/>
      <c r="BH523" s="147"/>
    </row>
    <row r="524" spans="1:60" ht="22.5" outlineLevel="1" x14ac:dyDescent="0.2">
      <c r="A524" s="181">
        <v>242</v>
      </c>
      <c r="B524" s="182" t="s">
        <v>902</v>
      </c>
      <c r="C524" s="192" t="s">
        <v>903</v>
      </c>
      <c r="D524" s="183" t="s">
        <v>173</v>
      </c>
      <c r="E524" s="184">
        <v>2</v>
      </c>
      <c r="F524" s="185"/>
      <c r="G524" s="186">
        <f t="shared" si="35"/>
        <v>0</v>
      </c>
      <c r="H524" s="185"/>
      <c r="I524" s="186">
        <f t="shared" si="36"/>
        <v>0</v>
      </c>
      <c r="J524" s="185"/>
      <c r="K524" s="186">
        <f t="shared" si="37"/>
        <v>0</v>
      </c>
      <c r="L524" s="186">
        <v>21</v>
      </c>
      <c r="M524" s="186">
        <f t="shared" si="38"/>
        <v>0</v>
      </c>
      <c r="N524" s="184">
        <v>1.2999999999999999E-4</v>
      </c>
      <c r="O524" s="184">
        <f t="shared" si="39"/>
        <v>0</v>
      </c>
      <c r="P524" s="184">
        <v>0</v>
      </c>
      <c r="Q524" s="184">
        <f t="shared" si="40"/>
        <v>0</v>
      </c>
      <c r="R524" s="186"/>
      <c r="S524" s="186" t="s">
        <v>163</v>
      </c>
      <c r="T524" s="187" t="s">
        <v>163</v>
      </c>
      <c r="U524" s="158">
        <v>0.20269000000000001</v>
      </c>
      <c r="V524" s="158">
        <f t="shared" si="41"/>
        <v>0.41</v>
      </c>
      <c r="W524" s="158"/>
      <c r="X524" s="158" t="s">
        <v>164</v>
      </c>
      <c r="Y524" s="158" t="s">
        <v>165</v>
      </c>
      <c r="Z524" s="147"/>
      <c r="AA524" s="147"/>
      <c r="AB524" s="147"/>
      <c r="AC524" s="147"/>
      <c r="AD524" s="147"/>
      <c r="AE524" s="147"/>
      <c r="AF524" s="147"/>
      <c r="AG524" s="147" t="s">
        <v>166</v>
      </c>
      <c r="AH524" s="147"/>
      <c r="AI524" s="147"/>
      <c r="AJ524" s="147"/>
      <c r="AK524" s="147"/>
      <c r="AL524" s="147"/>
      <c r="AM524" s="147"/>
      <c r="AN524" s="147"/>
      <c r="AO524" s="147"/>
      <c r="AP524" s="147"/>
      <c r="AQ524" s="147"/>
      <c r="AR524" s="147"/>
      <c r="AS524" s="147"/>
      <c r="AT524" s="147"/>
      <c r="AU524" s="147"/>
      <c r="AV524" s="147"/>
      <c r="AW524" s="147"/>
      <c r="AX524" s="147"/>
      <c r="AY524" s="147"/>
      <c r="AZ524" s="147"/>
      <c r="BA524" s="147"/>
      <c r="BB524" s="147"/>
      <c r="BC524" s="147"/>
      <c r="BD524" s="147"/>
      <c r="BE524" s="147"/>
      <c r="BF524" s="147"/>
      <c r="BG524" s="147"/>
      <c r="BH524" s="147"/>
    </row>
    <row r="525" spans="1:60" outlineLevel="1" x14ac:dyDescent="0.2">
      <c r="A525" s="181">
        <v>243</v>
      </c>
      <c r="B525" s="182" t="s">
        <v>904</v>
      </c>
      <c r="C525" s="192" t="s">
        <v>905</v>
      </c>
      <c r="D525" s="183" t="s">
        <v>173</v>
      </c>
      <c r="E525" s="184">
        <v>11</v>
      </c>
      <c r="F525" s="185"/>
      <c r="G525" s="186">
        <f t="shared" si="35"/>
        <v>0</v>
      </c>
      <c r="H525" s="185"/>
      <c r="I525" s="186">
        <f t="shared" si="36"/>
        <v>0</v>
      </c>
      <c r="J525" s="185"/>
      <c r="K525" s="186">
        <f t="shared" si="37"/>
        <v>0</v>
      </c>
      <c r="L525" s="186">
        <v>21</v>
      </c>
      <c r="M525" s="186">
        <f t="shared" si="38"/>
        <v>0</v>
      </c>
      <c r="N525" s="184">
        <v>1.8000000000000001E-4</v>
      </c>
      <c r="O525" s="184">
        <f t="shared" si="39"/>
        <v>0</v>
      </c>
      <c r="P525" s="184">
        <v>0</v>
      </c>
      <c r="Q525" s="184">
        <f t="shared" si="40"/>
        <v>0</v>
      </c>
      <c r="R525" s="186"/>
      <c r="S525" s="186" t="s">
        <v>163</v>
      </c>
      <c r="T525" s="187" t="s">
        <v>163</v>
      </c>
      <c r="U525" s="158">
        <v>0.254</v>
      </c>
      <c r="V525" s="158">
        <f t="shared" si="41"/>
        <v>2.79</v>
      </c>
      <c r="W525" s="158"/>
      <c r="X525" s="158" t="s">
        <v>164</v>
      </c>
      <c r="Y525" s="158" t="s">
        <v>165</v>
      </c>
      <c r="Z525" s="147"/>
      <c r="AA525" s="147"/>
      <c r="AB525" s="147"/>
      <c r="AC525" s="147"/>
      <c r="AD525" s="147"/>
      <c r="AE525" s="147"/>
      <c r="AF525" s="147"/>
      <c r="AG525" s="147" t="s">
        <v>166</v>
      </c>
      <c r="AH525" s="147"/>
      <c r="AI525" s="147"/>
      <c r="AJ525" s="147"/>
      <c r="AK525" s="147"/>
      <c r="AL525" s="147"/>
      <c r="AM525" s="147"/>
      <c r="AN525" s="147"/>
      <c r="AO525" s="147"/>
      <c r="AP525" s="147"/>
      <c r="AQ525" s="147"/>
      <c r="AR525" s="147"/>
      <c r="AS525" s="147"/>
      <c r="AT525" s="147"/>
      <c r="AU525" s="147"/>
      <c r="AV525" s="147"/>
      <c r="AW525" s="147"/>
      <c r="AX525" s="147"/>
      <c r="AY525" s="147"/>
      <c r="AZ525" s="147"/>
      <c r="BA525" s="147"/>
      <c r="BB525" s="147"/>
      <c r="BC525" s="147"/>
      <c r="BD525" s="147"/>
      <c r="BE525" s="147"/>
      <c r="BF525" s="147"/>
      <c r="BG525" s="147"/>
      <c r="BH525" s="147"/>
    </row>
    <row r="526" spans="1:60" ht="22.5" outlineLevel="1" x14ac:dyDescent="0.2">
      <c r="A526" s="181">
        <v>244</v>
      </c>
      <c r="B526" s="182" t="s">
        <v>906</v>
      </c>
      <c r="C526" s="192" t="s">
        <v>907</v>
      </c>
      <c r="D526" s="183" t="s">
        <v>173</v>
      </c>
      <c r="E526" s="184">
        <v>25</v>
      </c>
      <c r="F526" s="185"/>
      <c r="G526" s="186">
        <f t="shared" si="35"/>
        <v>0</v>
      </c>
      <c r="H526" s="185"/>
      <c r="I526" s="186">
        <f t="shared" si="36"/>
        <v>0</v>
      </c>
      <c r="J526" s="185"/>
      <c r="K526" s="186">
        <f t="shared" si="37"/>
        <v>0</v>
      </c>
      <c r="L526" s="186">
        <v>21</v>
      </c>
      <c r="M526" s="186">
        <f t="shared" si="38"/>
        <v>0</v>
      </c>
      <c r="N526" s="184">
        <v>4.0999999999999999E-4</v>
      </c>
      <c r="O526" s="184">
        <f t="shared" si="39"/>
        <v>0.01</v>
      </c>
      <c r="P526" s="184">
        <v>0</v>
      </c>
      <c r="Q526" s="184">
        <f t="shared" si="40"/>
        <v>0</v>
      </c>
      <c r="R526" s="186"/>
      <c r="S526" s="186" t="s">
        <v>163</v>
      </c>
      <c r="T526" s="187" t="s">
        <v>163</v>
      </c>
      <c r="U526" s="158">
        <v>0.50800000000000001</v>
      </c>
      <c r="V526" s="158">
        <f t="shared" si="41"/>
        <v>12.7</v>
      </c>
      <c r="W526" s="158"/>
      <c r="X526" s="158" t="s">
        <v>164</v>
      </c>
      <c r="Y526" s="158" t="s">
        <v>165</v>
      </c>
      <c r="Z526" s="147"/>
      <c r="AA526" s="147"/>
      <c r="AB526" s="147"/>
      <c r="AC526" s="147"/>
      <c r="AD526" s="147"/>
      <c r="AE526" s="147"/>
      <c r="AF526" s="147"/>
      <c r="AG526" s="147" t="s">
        <v>166</v>
      </c>
      <c r="AH526" s="147"/>
      <c r="AI526" s="147"/>
      <c r="AJ526" s="147"/>
      <c r="AK526" s="147"/>
      <c r="AL526" s="147"/>
      <c r="AM526" s="147"/>
      <c r="AN526" s="147"/>
      <c r="AO526" s="147"/>
      <c r="AP526" s="147"/>
      <c r="AQ526" s="147"/>
      <c r="AR526" s="147"/>
      <c r="AS526" s="147"/>
      <c r="AT526" s="147"/>
      <c r="AU526" s="147"/>
      <c r="AV526" s="147"/>
      <c r="AW526" s="147"/>
      <c r="AX526" s="147"/>
      <c r="AY526" s="147"/>
      <c r="AZ526" s="147"/>
      <c r="BA526" s="147"/>
      <c r="BB526" s="147"/>
      <c r="BC526" s="147"/>
      <c r="BD526" s="147"/>
      <c r="BE526" s="147"/>
      <c r="BF526" s="147"/>
      <c r="BG526" s="147"/>
      <c r="BH526" s="147"/>
    </row>
    <row r="527" spans="1:60" ht="22.5" outlineLevel="1" x14ac:dyDescent="0.2">
      <c r="A527" s="181">
        <v>245</v>
      </c>
      <c r="B527" s="182" t="s">
        <v>908</v>
      </c>
      <c r="C527" s="192" t="s">
        <v>909</v>
      </c>
      <c r="D527" s="183" t="s">
        <v>173</v>
      </c>
      <c r="E527" s="184">
        <v>4</v>
      </c>
      <c r="F527" s="185"/>
      <c r="G527" s="186">
        <f t="shared" si="35"/>
        <v>0</v>
      </c>
      <c r="H527" s="185"/>
      <c r="I527" s="186">
        <f t="shared" si="36"/>
        <v>0</v>
      </c>
      <c r="J527" s="185"/>
      <c r="K527" s="186">
        <f t="shared" si="37"/>
        <v>0</v>
      </c>
      <c r="L527" s="186">
        <v>21</v>
      </c>
      <c r="M527" s="186">
        <f t="shared" si="38"/>
        <v>0</v>
      </c>
      <c r="N527" s="184">
        <v>6.9999999999999999E-4</v>
      </c>
      <c r="O527" s="184">
        <f t="shared" si="39"/>
        <v>0</v>
      </c>
      <c r="P527" s="184">
        <v>0</v>
      </c>
      <c r="Q527" s="184">
        <f t="shared" si="40"/>
        <v>0</v>
      </c>
      <c r="R527" s="186"/>
      <c r="S527" s="186" t="s">
        <v>163</v>
      </c>
      <c r="T527" s="187" t="s">
        <v>163</v>
      </c>
      <c r="U527" s="158">
        <v>0.26900000000000002</v>
      </c>
      <c r="V527" s="158">
        <f t="shared" si="41"/>
        <v>1.08</v>
      </c>
      <c r="W527" s="158"/>
      <c r="X527" s="158" t="s">
        <v>164</v>
      </c>
      <c r="Y527" s="158" t="s">
        <v>165</v>
      </c>
      <c r="Z527" s="147"/>
      <c r="AA527" s="147"/>
      <c r="AB527" s="147"/>
      <c r="AC527" s="147"/>
      <c r="AD527" s="147"/>
      <c r="AE527" s="147"/>
      <c r="AF527" s="147"/>
      <c r="AG527" s="147" t="s">
        <v>166</v>
      </c>
      <c r="AH527" s="147"/>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c r="BE527" s="147"/>
      <c r="BF527" s="147"/>
      <c r="BG527" s="147"/>
      <c r="BH527" s="147"/>
    </row>
    <row r="528" spans="1:60" outlineLevel="1" x14ac:dyDescent="0.2">
      <c r="A528" s="181">
        <v>246</v>
      </c>
      <c r="B528" s="182" t="s">
        <v>910</v>
      </c>
      <c r="C528" s="192" t="s">
        <v>911</v>
      </c>
      <c r="D528" s="183" t="s">
        <v>288</v>
      </c>
      <c r="E528" s="184">
        <v>308.89999999999998</v>
      </c>
      <c r="F528" s="185"/>
      <c r="G528" s="186">
        <f t="shared" si="35"/>
        <v>0</v>
      </c>
      <c r="H528" s="185"/>
      <c r="I528" s="186">
        <f t="shared" si="36"/>
        <v>0</v>
      </c>
      <c r="J528" s="185"/>
      <c r="K528" s="186">
        <f t="shared" si="37"/>
        <v>0</v>
      </c>
      <c r="L528" s="186">
        <v>21</v>
      </c>
      <c r="M528" s="186">
        <f t="shared" si="38"/>
        <v>0</v>
      </c>
      <c r="N528" s="184">
        <v>0</v>
      </c>
      <c r="O528" s="184">
        <f t="shared" si="39"/>
        <v>0</v>
      </c>
      <c r="P528" s="184">
        <v>0</v>
      </c>
      <c r="Q528" s="184">
        <f t="shared" si="40"/>
        <v>0</v>
      </c>
      <c r="R528" s="186"/>
      <c r="S528" s="186" t="s">
        <v>163</v>
      </c>
      <c r="T528" s="187" t="s">
        <v>163</v>
      </c>
      <c r="U528" s="158">
        <v>2.9000000000000001E-2</v>
      </c>
      <c r="V528" s="158">
        <f t="shared" si="41"/>
        <v>8.9600000000000009</v>
      </c>
      <c r="W528" s="158"/>
      <c r="X528" s="158" t="s">
        <v>164</v>
      </c>
      <c r="Y528" s="158" t="s">
        <v>165</v>
      </c>
      <c r="Z528" s="147"/>
      <c r="AA528" s="147"/>
      <c r="AB528" s="147"/>
      <c r="AC528" s="147"/>
      <c r="AD528" s="147"/>
      <c r="AE528" s="147"/>
      <c r="AF528" s="147"/>
      <c r="AG528" s="147" t="s">
        <v>166</v>
      </c>
      <c r="AH528" s="147"/>
      <c r="AI528" s="147"/>
      <c r="AJ528" s="147"/>
      <c r="AK528" s="147"/>
      <c r="AL528" s="147"/>
      <c r="AM528" s="147"/>
      <c r="AN528" s="147"/>
      <c r="AO528" s="147"/>
      <c r="AP528" s="147"/>
      <c r="AQ528" s="147"/>
      <c r="AR528" s="147"/>
      <c r="AS528" s="147"/>
      <c r="AT528" s="147"/>
      <c r="AU528" s="147"/>
      <c r="AV528" s="147"/>
      <c r="AW528" s="147"/>
      <c r="AX528" s="147"/>
      <c r="AY528" s="147"/>
      <c r="AZ528" s="147"/>
      <c r="BA528" s="147"/>
      <c r="BB528" s="147"/>
      <c r="BC528" s="147"/>
      <c r="BD528" s="147"/>
      <c r="BE528" s="147"/>
      <c r="BF528" s="147"/>
      <c r="BG528" s="147"/>
      <c r="BH528" s="147"/>
    </row>
    <row r="529" spans="1:60" ht="22.5" outlineLevel="1" x14ac:dyDescent="0.2">
      <c r="A529" s="181">
        <v>247</v>
      </c>
      <c r="B529" s="182" t="s">
        <v>912</v>
      </c>
      <c r="C529" s="192" t="s">
        <v>913</v>
      </c>
      <c r="D529" s="183" t="s">
        <v>288</v>
      </c>
      <c r="E529" s="184">
        <v>308.89999999999998</v>
      </c>
      <c r="F529" s="185"/>
      <c r="G529" s="186">
        <f t="shared" si="35"/>
        <v>0</v>
      </c>
      <c r="H529" s="185"/>
      <c r="I529" s="186">
        <f t="shared" si="36"/>
        <v>0</v>
      </c>
      <c r="J529" s="185"/>
      <c r="K529" s="186">
        <f t="shared" si="37"/>
        <v>0</v>
      </c>
      <c r="L529" s="186">
        <v>21</v>
      </c>
      <c r="M529" s="186">
        <f t="shared" si="38"/>
        <v>0</v>
      </c>
      <c r="N529" s="184">
        <v>1.0000000000000001E-5</v>
      </c>
      <c r="O529" s="184">
        <f t="shared" si="39"/>
        <v>0</v>
      </c>
      <c r="P529" s="184">
        <v>0</v>
      </c>
      <c r="Q529" s="184">
        <f t="shared" si="40"/>
        <v>0</v>
      </c>
      <c r="R529" s="186"/>
      <c r="S529" s="186" t="s">
        <v>163</v>
      </c>
      <c r="T529" s="187" t="s">
        <v>163</v>
      </c>
      <c r="U529" s="158">
        <v>6.2E-2</v>
      </c>
      <c r="V529" s="158">
        <f t="shared" si="41"/>
        <v>19.149999999999999</v>
      </c>
      <c r="W529" s="158"/>
      <c r="X529" s="158" t="s">
        <v>164</v>
      </c>
      <c r="Y529" s="158" t="s">
        <v>165</v>
      </c>
      <c r="Z529" s="147"/>
      <c r="AA529" s="147"/>
      <c r="AB529" s="147"/>
      <c r="AC529" s="147"/>
      <c r="AD529" s="147"/>
      <c r="AE529" s="147"/>
      <c r="AF529" s="147"/>
      <c r="AG529" s="147" t="s">
        <v>166</v>
      </c>
      <c r="AH529" s="147"/>
      <c r="AI529" s="147"/>
      <c r="AJ529" s="147"/>
      <c r="AK529" s="147"/>
      <c r="AL529" s="147"/>
      <c r="AM529" s="147"/>
      <c r="AN529" s="147"/>
      <c r="AO529" s="147"/>
      <c r="AP529" s="147"/>
      <c r="AQ529" s="147"/>
      <c r="AR529" s="147"/>
      <c r="AS529" s="147"/>
      <c r="AT529" s="147"/>
      <c r="AU529" s="147"/>
      <c r="AV529" s="147"/>
      <c r="AW529" s="147"/>
      <c r="AX529" s="147"/>
      <c r="AY529" s="147"/>
      <c r="AZ529" s="147"/>
      <c r="BA529" s="147"/>
      <c r="BB529" s="147"/>
      <c r="BC529" s="147"/>
      <c r="BD529" s="147"/>
      <c r="BE529" s="147"/>
      <c r="BF529" s="147"/>
      <c r="BG529" s="147"/>
      <c r="BH529" s="147"/>
    </row>
    <row r="530" spans="1:60" outlineLevel="1" x14ac:dyDescent="0.2">
      <c r="A530" s="181">
        <v>248</v>
      </c>
      <c r="B530" s="182" t="s">
        <v>914</v>
      </c>
      <c r="C530" s="192" t="s">
        <v>915</v>
      </c>
      <c r="D530" s="183" t="s">
        <v>916</v>
      </c>
      <c r="E530" s="184">
        <v>1</v>
      </c>
      <c r="F530" s="185"/>
      <c r="G530" s="186">
        <f t="shared" si="35"/>
        <v>0</v>
      </c>
      <c r="H530" s="185"/>
      <c r="I530" s="186">
        <f t="shared" si="36"/>
        <v>0</v>
      </c>
      <c r="J530" s="185"/>
      <c r="K530" s="186">
        <f t="shared" si="37"/>
        <v>0</v>
      </c>
      <c r="L530" s="186">
        <v>21</v>
      </c>
      <c r="M530" s="186">
        <f t="shared" si="38"/>
        <v>0</v>
      </c>
      <c r="N530" s="184">
        <v>3.3899999999999998E-3</v>
      </c>
      <c r="O530" s="184">
        <f t="shared" si="39"/>
        <v>0</v>
      </c>
      <c r="P530" s="184">
        <v>0</v>
      </c>
      <c r="Q530" s="184">
        <f t="shared" si="40"/>
        <v>0</v>
      </c>
      <c r="R530" s="186"/>
      <c r="S530" s="186" t="s">
        <v>163</v>
      </c>
      <c r="T530" s="187" t="s">
        <v>163</v>
      </c>
      <c r="U530" s="158">
        <v>0.59299999999999997</v>
      </c>
      <c r="V530" s="158">
        <f t="shared" si="41"/>
        <v>0.59</v>
      </c>
      <c r="W530" s="158"/>
      <c r="X530" s="158" t="s">
        <v>164</v>
      </c>
      <c r="Y530" s="158" t="s">
        <v>165</v>
      </c>
      <c r="Z530" s="147"/>
      <c r="AA530" s="147"/>
      <c r="AB530" s="147"/>
      <c r="AC530" s="147"/>
      <c r="AD530" s="147"/>
      <c r="AE530" s="147"/>
      <c r="AF530" s="147"/>
      <c r="AG530" s="147" t="s">
        <v>166</v>
      </c>
      <c r="AH530" s="147"/>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c r="BE530" s="147"/>
      <c r="BF530" s="147"/>
      <c r="BG530" s="147"/>
      <c r="BH530" s="147"/>
    </row>
    <row r="531" spans="1:60" outlineLevel="1" x14ac:dyDescent="0.2">
      <c r="A531" s="181">
        <v>249</v>
      </c>
      <c r="B531" s="182" t="s">
        <v>917</v>
      </c>
      <c r="C531" s="192" t="s">
        <v>918</v>
      </c>
      <c r="D531" s="183" t="s">
        <v>224</v>
      </c>
      <c r="E531" s="184">
        <v>0.24961</v>
      </c>
      <c r="F531" s="185"/>
      <c r="G531" s="186">
        <f t="shared" si="35"/>
        <v>0</v>
      </c>
      <c r="H531" s="185"/>
      <c r="I531" s="186">
        <f t="shared" si="36"/>
        <v>0</v>
      </c>
      <c r="J531" s="185"/>
      <c r="K531" s="186">
        <f t="shared" si="37"/>
        <v>0</v>
      </c>
      <c r="L531" s="186">
        <v>21</v>
      </c>
      <c r="M531" s="186">
        <f t="shared" si="38"/>
        <v>0</v>
      </c>
      <c r="N531" s="184">
        <v>0</v>
      </c>
      <c r="O531" s="184">
        <f t="shared" si="39"/>
        <v>0</v>
      </c>
      <c r="P531" s="184">
        <v>0</v>
      </c>
      <c r="Q531" s="184">
        <f t="shared" si="40"/>
        <v>0</v>
      </c>
      <c r="R531" s="186"/>
      <c r="S531" s="186" t="s">
        <v>163</v>
      </c>
      <c r="T531" s="187" t="s">
        <v>163</v>
      </c>
      <c r="U531" s="158">
        <v>1.327</v>
      </c>
      <c r="V531" s="158">
        <f t="shared" si="41"/>
        <v>0.33</v>
      </c>
      <c r="W531" s="158"/>
      <c r="X531" s="158" t="s">
        <v>722</v>
      </c>
      <c r="Y531" s="158" t="s">
        <v>165</v>
      </c>
      <c r="Z531" s="147"/>
      <c r="AA531" s="147"/>
      <c r="AB531" s="147"/>
      <c r="AC531" s="147"/>
      <c r="AD531" s="147"/>
      <c r="AE531" s="147"/>
      <c r="AF531" s="147"/>
      <c r="AG531" s="147" t="s">
        <v>723</v>
      </c>
      <c r="AH531" s="147"/>
      <c r="AI531" s="147"/>
      <c r="AJ531" s="147"/>
      <c r="AK531" s="147"/>
      <c r="AL531" s="147"/>
      <c r="AM531" s="147"/>
      <c r="AN531" s="147"/>
      <c r="AO531" s="147"/>
      <c r="AP531" s="147"/>
      <c r="AQ531" s="147"/>
      <c r="AR531" s="147"/>
      <c r="AS531" s="147"/>
      <c r="AT531" s="147"/>
      <c r="AU531" s="147"/>
      <c r="AV531" s="147"/>
      <c r="AW531" s="147"/>
      <c r="AX531" s="147"/>
      <c r="AY531" s="147"/>
      <c r="AZ531" s="147"/>
      <c r="BA531" s="147"/>
      <c r="BB531" s="147"/>
      <c r="BC531" s="147"/>
      <c r="BD531" s="147"/>
      <c r="BE531" s="147"/>
      <c r="BF531" s="147"/>
      <c r="BG531" s="147"/>
      <c r="BH531" s="147"/>
    </row>
    <row r="532" spans="1:60" x14ac:dyDescent="0.2">
      <c r="A532" s="167" t="s">
        <v>158</v>
      </c>
      <c r="B532" s="168" t="s">
        <v>98</v>
      </c>
      <c r="C532" s="189" t="s">
        <v>99</v>
      </c>
      <c r="D532" s="169"/>
      <c r="E532" s="170"/>
      <c r="F532" s="171"/>
      <c r="G532" s="171">
        <f>SUMIF(AG533:AG545,"&lt;&gt;NOR",G533:G545)</f>
        <v>0</v>
      </c>
      <c r="H532" s="171"/>
      <c r="I532" s="171">
        <f>SUM(I533:I545)</f>
        <v>0</v>
      </c>
      <c r="J532" s="171"/>
      <c r="K532" s="171">
        <f>SUM(K533:K545)</f>
        <v>0</v>
      </c>
      <c r="L532" s="171"/>
      <c r="M532" s="171">
        <f>SUM(M533:M545)</f>
        <v>0</v>
      </c>
      <c r="N532" s="170"/>
      <c r="O532" s="170">
        <f>SUM(O533:O545)</f>
        <v>0.44000000000000006</v>
      </c>
      <c r="P532" s="170"/>
      <c r="Q532" s="170">
        <f>SUM(Q533:Q545)</f>
        <v>0</v>
      </c>
      <c r="R532" s="171"/>
      <c r="S532" s="171"/>
      <c r="T532" s="172"/>
      <c r="U532" s="166"/>
      <c r="V532" s="166">
        <f>SUM(V533:V545)</f>
        <v>51.949999999999996</v>
      </c>
      <c r="W532" s="166"/>
      <c r="X532" s="166"/>
      <c r="Y532" s="166"/>
      <c r="AG532" t="s">
        <v>159</v>
      </c>
    </row>
    <row r="533" spans="1:60" ht="22.5" outlineLevel="1" x14ac:dyDescent="0.2">
      <c r="A533" s="181">
        <v>250</v>
      </c>
      <c r="B533" s="182" t="s">
        <v>919</v>
      </c>
      <c r="C533" s="192" t="s">
        <v>920</v>
      </c>
      <c r="D533" s="183" t="s">
        <v>916</v>
      </c>
      <c r="E533" s="184">
        <v>4</v>
      </c>
      <c r="F533" s="185"/>
      <c r="G533" s="186">
        <f t="shared" ref="G533:G545" si="42">ROUND(E533*F533,2)</f>
        <v>0</v>
      </c>
      <c r="H533" s="185"/>
      <c r="I533" s="186">
        <f t="shared" ref="I533:I545" si="43">ROUND(E533*H533,2)</f>
        <v>0</v>
      </c>
      <c r="J533" s="185"/>
      <c r="K533" s="186">
        <f t="shared" ref="K533:K545" si="44">ROUND(E533*J533,2)</f>
        <v>0</v>
      </c>
      <c r="L533" s="186">
        <v>21</v>
      </c>
      <c r="M533" s="186">
        <f t="shared" ref="M533:M545" si="45">G533*(1+L533/100)</f>
        <v>0</v>
      </c>
      <c r="N533" s="184">
        <v>1.8870000000000001E-2</v>
      </c>
      <c r="O533" s="184">
        <f t="shared" ref="O533:O545" si="46">ROUND(E533*N533,2)</f>
        <v>0.08</v>
      </c>
      <c r="P533" s="184">
        <v>0</v>
      </c>
      <c r="Q533" s="184">
        <f t="shared" ref="Q533:Q545" si="47">ROUND(E533*P533,2)</f>
        <v>0</v>
      </c>
      <c r="R533" s="186"/>
      <c r="S533" s="186" t="s">
        <v>163</v>
      </c>
      <c r="T533" s="187" t="s">
        <v>163</v>
      </c>
      <c r="U533" s="158">
        <v>0.97299999999999998</v>
      </c>
      <c r="V533" s="158">
        <f t="shared" ref="V533:V545" si="48">ROUND(E533*U533,2)</f>
        <v>3.89</v>
      </c>
      <c r="W533" s="158"/>
      <c r="X533" s="158" t="s">
        <v>164</v>
      </c>
      <c r="Y533" s="158" t="s">
        <v>165</v>
      </c>
      <c r="Z533" s="147"/>
      <c r="AA533" s="147"/>
      <c r="AB533" s="147"/>
      <c r="AC533" s="147"/>
      <c r="AD533" s="147"/>
      <c r="AE533" s="147"/>
      <c r="AF533" s="147"/>
      <c r="AG533" s="147" t="s">
        <v>166</v>
      </c>
      <c r="AH533" s="147"/>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c r="BE533" s="147"/>
      <c r="BF533" s="147"/>
      <c r="BG533" s="147"/>
      <c r="BH533" s="147"/>
    </row>
    <row r="534" spans="1:60" ht="22.5" outlineLevel="1" x14ac:dyDescent="0.2">
      <c r="A534" s="181">
        <v>251</v>
      </c>
      <c r="B534" s="182" t="s">
        <v>921</v>
      </c>
      <c r="C534" s="192" t="s">
        <v>922</v>
      </c>
      <c r="D534" s="183" t="s">
        <v>916</v>
      </c>
      <c r="E534" s="184">
        <v>7</v>
      </c>
      <c r="F534" s="185"/>
      <c r="G534" s="186">
        <f t="shared" si="42"/>
        <v>0</v>
      </c>
      <c r="H534" s="185"/>
      <c r="I534" s="186">
        <f t="shared" si="43"/>
        <v>0</v>
      </c>
      <c r="J534" s="185"/>
      <c r="K534" s="186">
        <f t="shared" si="44"/>
        <v>0</v>
      </c>
      <c r="L534" s="186">
        <v>21</v>
      </c>
      <c r="M534" s="186">
        <f t="shared" si="45"/>
        <v>0</v>
      </c>
      <c r="N534" s="184">
        <v>2.0469999999999999E-2</v>
      </c>
      <c r="O534" s="184">
        <f t="shared" si="46"/>
        <v>0.14000000000000001</v>
      </c>
      <c r="P534" s="184">
        <v>0</v>
      </c>
      <c r="Q534" s="184">
        <f t="shared" si="47"/>
        <v>0</v>
      </c>
      <c r="R534" s="186"/>
      <c r="S534" s="186" t="s">
        <v>163</v>
      </c>
      <c r="T534" s="187" t="s">
        <v>163</v>
      </c>
      <c r="U534" s="158">
        <v>0.95499999999999996</v>
      </c>
      <c r="V534" s="158">
        <f t="shared" si="48"/>
        <v>6.69</v>
      </c>
      <c r="W534" s="158"/>
      <c r="X534" s="158" t="s">
        <v>164</v>
      </c>
      <c r="Y534" s="158" t="s">
        <v>165</v>
      </c>
      <c r="Z534" s="147"/>
      <c r="AA534" s="147"/>
      <c r="AB534" s="147"/>
      <c r="AC534" s="147"/>
      <c r="AD534" s="147"/>
      <c r="AE534" s="147"/>
      <c r="AF534" s="147"/>
      <c r="AG534" s="147" t="s">
        <v>166</v>
      </c>
      <c r="AH534" s="147"/>
      <c r="AI534" s="147"/>
      <c r="AJ534" s="147"/>
      <c r="AK534" s="147"/>
      <c r="AL534" s="147"/>
      <c r="AM534" s="147"/>
      <c r="AN534" s="147"/>
      <c r="AO534" s="147"/>
      <c r="AP534" s="147"/>
      <c r="AQ534" s="147"/>
      <c r="AR534" s="147"/>
      <c r="AS534" s="147"/>
      <c r="AT534" s="147"/>
      <c r="AU534" s="147"/>
      <c r="AV534" s="147"/>
      <c r="AW534" s="147"/>
      <c r="AX534" s="147"/>
      <c r="AY534" s="147"/>
      <c r="AZ534" s="147"/>
      <c r="BA534" s="147"/>
      <c r="BB534" s="147"/>
      <c r="BC534" s="147"/>
      <c r="BD534" s="147"/>
      <c r="BE534" s="147"/>
      <c r="BF534" s="147"/>
      <c r="BG534" s="147"/>
      <c r="BH534" s="147"/>
    </row>
    <row r="535" spans="1:60" outlineLevel="1" x14ac:dyDescent="0.2">
      <c r="A535" s="181">
        <v>252</v>
      </c>
      <c r="B535" s="182" t="s">
        <v>923</v>
      </c>
      <c r="C535" s="192" t="s">
        <v>924</v>
      </c>
      <c r="D535" s="183" t="s">
        <v>916</v>
      </c>
      <c r="E535" s="184">
        <v>9</v>
      </c>
      <c r="F535" s="185"/>
      <c r="G535" s="186">
        <f t="shared" si="42"/>
        <v>0</v>
      </c>
      <c r="H535" s="185"/>
      <c r="I535" s="186">
        <f t="shared" si="43"/>
        <v>0</v>
      </c>
      <c r="J535" s="185"/>
      <c r="K535" s="186">
        <f t="shared" si="44"/>
        <v>0</v>
      </c>
      <c r="L535" s="186">
        <v>21</v>
      </c>
      <c r="M535" s="186">
        <f t="shared" si="45"/>
        <v>0</v>
      </c>
      <c r="N535" s="184">
        <v>1.652E-2</v>
      </c>
      <c r="O535" s="184">
        <f t="shared" si="46"/>
        <v>0.15</v>
      </c>
      <c r="P535" s="184">
        <v>0</v>
      </c>
      <c r="Q535" s="184">
        <f t="shared" si="47"/>
        <v>0</v>
      </c>
      <c r="R535" s="186"/>
      <c r="S535" s="186" t="s">
        <v>163</v>
      </c>
      <c r="T535" s="187" t="s">
        <v>163</v>
      </c>
      <c r="U535" s="158">
        <v>1.1890000000000001</v>
      </c>
      <c r="V535" s="158">
        <f t="shared" si="48"/>
        <v>10.7</v>
      </c>
      <c r="W535" s="158"/>
      <c r="X535" s="158" t="s">
        <v>164</v>
      </c>
      <c r="Y535" s="158" t="s">
        <v>165</v>
      </c>
      <c r="Z535" s="147"/>
      <c r="AA535" s="147"/>
      <c r="AB535" s="147"/>
      <c r="AC535" s="147"/>
      <c r="AD535" s="147"/>
      <c r="AE535" s="147"/>
      <c r="AF535" s="147"/>
      <c r="AG535" s="147" t="s">
        <v>166</v>
      </c>
      <c r="AH535" s="147"/>
      <c r="AI535" s="147"/>
      <c r="AJ535" s="147"/>
      <c r="AK535" s="147"/>
      <c r="AL535" s="147"/>
      <c r="AM535" s="147"/>
      <c r="AN535" s="147"/>
      <c r="AO535" s="147"/>
      <c r="AP535" s="147"/>
      <c r="AQ535" s="147"/>
      <c r="AR535" s="147"/>
      <c r="AS535" s="147"/>
      <c r="AT535" s="147"/>
      <c r="AU535" s="147"/>
      <c r="AV535" s="147"/>
      <c r="AW535" s="147"/>
      <c r="AX535" s="147"/>
      <c r="AY535" s="147"/>
      <c r="AZ535" s="147"/>
      <c r="BA535" s="147"/>
      <c r="BB535" s="147"/>
      <c r="BC535" s="147"/>
      <c r="BD535" s="147"/>
      <c r="BE535" s="147"/>
      <c r="BF535" s="147"/>
      <c r="BG535" s="147"/>
      <c r="BH535" s="147"/>
    </row>
    <row r="536" spans="1:60" ht="22.5" outlineLevel="1" x14ac:dyDescent="0.2">
      <c r="A536" s="181">
        <v>253</v>
      </c>
      <c r="B536" s="182" t="s">
        <v>925</v>
      </c>
      <c r="C536" s="192" t="s">
        <v>926</v>
      </c>
      <c r="D536" s="183" t="s">
        <v>916</v>
      </c>
      <c r="E536" s="184">
        <v>25</v>
      </c>
      <c r="F536" s="185"/>
      <c r="G536" s="186">
        <f t="shared" si="42"/>
        <v>0</v>
      </c>
      <c r="H536" s="185"/>
      <c r="I536" s="186">
        <f t="shared" si="43"/>
        <v>0</v>
      </c>
      <c r="J536" s="185"/>
      <c r="K536" s="186">
        <f t="shared" si="44"/>
        <v>0</v>
      </c>
      <c r="L536" s="186">
        <v>21</v>
      </c>
      <c r="M536" s="186">
        <f t="shared" si="45"/>
        <v>0</v>
      </c>
      <c r="N536" s="184">
        <v>2.4000000000000001E-4</v>
      </c>
      <c r="O536" s="184">
        <f t="shared" si="46"/>
        <v>0.01</v>
      </c>
      <c r="P536" s="184">
        <v>0</v>
      </c>
      <c r="Q536" s="184">
        <f t="shared" si="47"/>
        <v>0</v>
      </c>
      <c r="R536" s="186"/>
      <c r="S536" s="186" t="s">
        <v>163</v>
      </c>
      <c r="T536" s="187" t="s">
        <v>163</v>
      </c>
      <c r="U536" s="158">
        <v>0.124</v>
      </c>
      <c r="V536" s="158">
        <f t="shared" si="48"/>
        <v>3.1</v>
      </c>
      <c r="W536" s="158"/>
      <c r="X536" s="158" t="s">
        <v>164</v>
      </c>
      <c r="Y536" s="158" t="s">
        <v>165</v>
      </c>
      <c r="Z536" s="147"/>
      <c r="AA536" s="147"/>
      <c r="AB536" s="147"/>
      <c r="AC536" s="147"/>
      <c r="AD536" s="147"/>
      <c r="AE536" s="147"/>
      <c r="AF536" s="147"/>
      <c r="AG536" s="147" t="s">
        <v>166</v>
      </c>
      <c r="AH536" s="147"/>
      <c r="AI536" s="147"/>
      <c r="AJ536" s="147"/>
      <c r="AK536" s="147"/>
      <c r="AL536" s="147"/>
      <c r="AM536" s="147"/>
      <c r="AN536" s="147"/>
      <c r="AO536" s="147"/>
      <c r="AP536" s="147"/>
      <c r="AQ536" s="147"/>
      <c r="AR536" s="147"/>
      <c r="AS536" s="147"/>
      <c r="AT536" s="147"/>
      <c r="AU536" s="147"/>
      <c r="AV536" s="147"/>
      <c r="AW536" s="147"/>
      <c r="AX536" s="147"/>
      <c r="AY536" s="147"/>
      <c r="AZ536" s="147"/>
      <c r="BA536" s="147"/>
      <c r="BB536" s="147"/>
      <c r="BC536" s="147"/>
      <c r="BD536" s="147"/>
      <c r="BE536" s="147"/>
      <c r="BF536" s="147"/>
      <c r="BG536" s="147"/>
      <c r="BH536" s="147"/>
    </row>
    <row r="537" spans="1:60" outlineLevel="1" x14ac:dyDescent="0.2">
      <c r="A537" s="181">
        <v>254</v>
      </c>
      <c r="B537" s="182" t="s">
        <v>927</v>
      </c>
      <c r="C537" s="192" t="s">
        <v>928</v>
      </c>
      <c r="D537" s="183" t="s">
        <v>173</v>
      </c>
      <c r="E537" s="184">
        <v>9</v>
      </c>
      <c r="F537" s="185"/>
      <c r="G537" s="186">
        <f t="shared" si="42"/>
        <v>0</v>
      </c>
      <c r="H537" s="185"/>
      <c r="I537" s="186">
        <f t="shared" si="43"/>
        <v>0</v>
      </c>
      <c r="J537" s="185"/>
      <c r="K537" s="186">
        <f t="shared" si="44"/>
        <v>0</v>
      </c>
      <c r="L537" s="186">
        <v>21</v>
      </c>
      <c r="M537" s="186">
        <f t="shared" si="45"/>
        <v>0</v>
      </c>
      <c r="N537" s="184">
        <v>4.0000000000000003E-5</v>
      </c>
      <c r="O537" s="184">
        <f t="shared" si="46"/>
        <v>0</v>
      </c>
      <c r="P537" s="184">
        <v>0</v>
      </c>
      <c r="Q537" s="184">
        <f t="shared" si="47"/>
        <v>0</v>
      </c>
      <c r="R537" s="186"/>
      <c r="S537" s="186" t="s">
        <v>163</v>
      </c>
      <c r="T537" s="187" t="s">
        <v>163</v>
      </c>
      <c r="U537" s="158">
        <v>0.44500000000000001</v>
      </c>
      <c r="V537" s="158">
        <f t="shared" si="48"/>
        <v>4.01</v>
      </c>
      <c r="W537" s="158"/>
      <c r="X537" s="158" t="s">
        <v>164</v>
      </c>
      <c r="Y537" s="158" t="s">
        <v>165</v>
      </c>
      <c r="Z537" s="147"/>
      <c r="AA537" s="147"/>
      <c r="AB537" s="147"/>
      <c r="AC537" s="147"/>
      <c r="AD537" s="147"/>
      <c r="AE537" s="147"/>
      <c r="AF537" s="147"/>
      <c r="AG537" s="147" t="s">
        <v>166</v>
      </c>
      <c r="AH537" s="147"/>
      <c r="AI537" s="147"/>
      <c r="AJ537" s="147"/>
      <c r="AK537" s="147"/>
      <c r="AL537" s="147"/>
      <c r="AM537" s="147"/>
      <c r="AN537" s="147"/>
      <c r="AO537" s="147"/>
      <c r="AP537" s="147"/>
      <c r="AQ537" s="147"/>
      <c r="AR537" s="147"/>
      <c r="AS537" s="147"/>
      <c r="AT537" s="147"/>
      <c r="AU537" s="147"/>
      <c r="AV537" s="147"/>
      <c r="AW537" s="147"/>
      <c r="AX537" s="147"/>
      <c r="AY537" s="147"/>
      <c r="AZ537" s="147"/>
      <c r="BA537" s="147"/>
      <c r="BB537" s="147"/>
      <c r="BC537" s="147"/>
      <c r="BD537" s="147"/>
      <c r="BE537" s="147"/>
      <c r="BF537" s="147"/>
      <c r="BG537" s="147"/>
      <c r="BH537" s="147"/>
    </row>
    <row r="538" spans="1:60" outlineLevel="1" x14ac:dyDescent="0.2">
      <c r="A538" s="181">
        <v>255</v>
      </c>
      <c r="B538" s="182" t="s">
        <v>929</v>
      </c>
      <c r="C538" s="192" t="s">
        <v>930</v>
      </c>
      <c r="D538" s="183" t="s">
        <v>173</v>
      </c>
      <c r="E538" s="184">
        <v>18</v>
      </c>
      <c r="F538" s="185"/>
      <c r="G538" s="186">
        <f t="shared" si="42"/>
        <v>0</v>
      </c>
      <c r="H538" s="185"/>
      <c r="I538" s="186">
        <f t="shared" si="43"/>
        <v>0</v>
      </c>
      <c r="J538" s="185"/>
      <c r="K538" s="186">
        <f t="shared" si="44"/>
        <v>0</v>
      </c>
      <c r="L538" s="186">
        <v>21</v>
      </c>
      <c r="M538" s="186">
        <f t="shared" si="45"/>
        <v>0</v>
      </c>
      <c r="N538" s="184">
        <v>2.0000000000000002E-5</v>
      </c>
      <c r="O538" s="184">
        <f t="shared" si="46"/>
        <v>0</v>
      </c>
      <c r="P538" s="184">
        <v>0</v>
      </c>
      <c r="Q538" s="184">
        <f t="shared" si="47"/>
        <v>0</v>
      </c>
      <c r="R538" s="186"/>
      <c r="S538" s="186" t="s">
        <v>163</v>
      </c>
      <c r="T538" s="187" t="s">
        <v>163</v>
      </c>
      <c r="U538" s="158">
        <v>0.16800000000000001</v>
      </c>
      <c r="V538" s="158">
        <f t="shared" si="48"/>
        <v>3.02</v>
      </c>
      <c r="W538" s="158"/>
      <c r="X538" s="158" t="s">
        <v>164</v>
      </c>
      <c r="Y538" s="158" t="s">
        <v>165</v>
      </c>
      <c r="Z538" s="147"/>
      <c r="AA538" s="147"/>
      <c r="AB538" s="147"/>
      <c r="AC538" s="147"/>
      <c r="AD538" s="147"/>
      <c r="AE538" s="147"/>
      <c r="AF538" s="147"/>
      <c r="AG538" s="147" t="s">
        <v>166</v>
      </c>
      <c r="AH538" s="147"/>
      <c r="AI538" s="147"/>
      <c r="AJ538" s="147"/>
      <c r="AK538" s="147"/>
      <c r="AL538" s="147"/>
      <c r="AM538" s="147"/>
      <c r="AN538" s="147"/>
      <c r="AO538" s="147"/>
      <c r="AP538" s="147"/>
      <c r="AQ538" s="147"/>
      <c r="AR538" s="147"/>
      <c r="AS538" s="147"/>
      <c r="AT538" s="147"/>
      <c r="AU538" s="147"/>
      <c r="AV538" s="147"/>
      <c r="AW538" s="147"/>
      <c r="AX538" s="147"/>
      <c r="AY538" s="147"/>
      <c r="AZ538" s="147"/>
      <c r="BA538" s="147"/>
      <c r="BB538" s="147"/>
      <c r="BC538" s="147"/>
      <c r="BD538" s="147"/>
      <c r="BE538" s="147"/>
      <c r="BF538" s="147"/>
      <c r="BG538" s="147"/>
      <c r="BH538" s="147"/>
    </row>
    <row r="539" spans="1:60" outlineLevel="1" x14ac:dyDescent="0.2">
      <c r="A539" s="181">
        <v>256</v>
      </c>
      <c r="B539" s="182" t="s">
        <v>931</v>
      </c>
      <c r="C539" s="192" t="s">
        <v>932</v>
      </c>
      <c r="D539" s="183" t="s">
        <v>173</v>
      </c>
      <c r="E539" s="184">
        <v>18</v>
      </c>
      <c r="F539" s="185"/>
      <c r="G539" s="186">
        <f t="shared" si="42"/>
        <v>0</v>
      </c>
      <c r="H539" s="185"/>
      <c r="I539" s="186">
        <f t="shared" si="43"/>
        <v>0</v>
      </c>
      <c r="J539" s="185"/>
      <c r="K539" s="186">
        <f t="shared" si="44"/>
        <v>0</v>
      </c>
      <c r="L539" s="186">
        <v>21</v>
      </c>
      <c r="M539" s="186">
        <f t="shared" si="45"/>
        <v>0</v>
      </c>
      <c r="N539" s="184">
        <v>1.2E-4</v>
      </c>
      <c r="O539" s="184">
        <f t="shared" si="46"/>
        <v>0</v>
      </c>
      <c r="P539" s="184">
        <v>0</v>
      </c>
      <c r="Q539" s="184">
        <f t="shared" si="47"/>
        <v>0</v>
      </c>
      <c r="R539" s="186"/>
      <c r="S539" s="186" t="s">
        <v>163</v>
      </c>
      <c r="T539" s="187" t="s">
        <v>163</v>
      </c>
      <c r="U539" s="158">
        <v>0.71099999999999997</v>
      </c>
      <c r="V539" s="158">
        <f t="shared" si="48"/>
        <v>12.8</v>
      </c>
      <c r="W539" s="158"/>
      <c r="X539" s="158" t="s">
        <v>164</v>
      </c>
      <c r="Y539" s="158" t="s">
        <v>165</v>
      </c>
      <c r="Z539" s="147"/>
      <c r="AA539" s="147"/>
      <c r="AB539" s="147"/>
      <c r="AC539" s="147"/>
      <c r="AD539" s="147"/>
      <c r="AE539" s="147"/>
      <c r="AF539" s="147"/>
      <c r="AG539" s="147" t="s">
        <v>166</v>
      </c>
      <c r="AH539" s="147"/>
      <c r="AI539" s="147"/>
      <c r="AJ539" s="147"/>
      <c r="AK539" s="147"/>
      <c r="AL539" s="147"/>
      <c r="AM539" s="147"/>
      <c r="AN539" s="147"/>
      <c r="AO539" s="147"/>
      <c r="AP539" s="147"/>
      <c r="AQ539" s="147"/>
      <c r="AR539" s="147"/>
      <c r="AS539" s="147"/>
      <c r="AT539" s="147"/>
      <c r="AU539" s="147"/>
      <c r="AV539" s="147"/>
      <c r="AW539" s="147"/>
      <c r="AX539" s="147"/>
      <c r="AY539" s="147"/>
      <c r="AZ539" s="147"/>
      <c r="BA539" s="147"/>
      <c r="BB539" s="147"/>
      <c r="BC539" s="147"/>
      <c r="BD539" s="147"/>
      <c r="BE539" s="147"/>
      <c r="BF539" s="147"/>
      <c r="BG539" s="147"/>
      <c r="BH539" s="147"/>
    </row>
    <row r="540" spans="1:60" outlineLevel="1" x14ac:dyDescent="0.2">
      <c r="A540" s="181">
        <v>257</v>
      </c>
      <c r="B540" s="182" t="s">
        <v>933</v>
      </c>
      <c r="C540" s="192" t="s">
        <v>934</v>
      </c>
      <c r="D540" s="183" t="s">
        <v>916</v>
      </c>
      <c r="E540" s="184">
        <v>4</v>
      </c>
      <c r="F540" s="185"/>
      <c r="G540" s="186">
        <f t="shared" si="42"/>
        <v>0</v>
      </c>
      <c r="H540" s="185"/>
      <c r="I540" s="186">
        <f t="shared" si="43"/>
        <v>0</v>
      </c>
      <c r="J540" s="185"/>
      <c r="K540" s="186">
        <f t="shared" si="44"/>
        <v>0</v>
      </c>
      <c r="L540" s="186">
        <v>21</v>
      </c>
      <c r="M540" s="186">
        <f t="shared" si="45"/>
        <v>0</v>
      </c>
      <c r="N540" s="184">
        <v>7.4999999999999997E-3</v>
      </c>
      <c r="O540" s="184">
        <f t="shared" si="46"/>
        <v>0.03</v>
      </c>
      <c r="P540" s="184">
        <v>0</v>
      </c>
      <c r="Q540" s="184">
        <f t="shared" si="47"/>
        <v>0</v>
      </c>
      <c r="R540" s="186"/>
      <c r="S540" s="186" t="s">
        <v>163</v>
      </c>
      <c r="T540" s="187" t="s">
        <v>163</v>
      </c>
      <c r="U540" s="158">
        <v>1.77</v>
      </c>
      <c r="V540" s="158">
        <f t="shared" si="48"/>
        <v>7.08</v>
      </c>
      <c r="W540" s="158"/>
      <c r="X540" s="158" t="s">
        <v>164</v>
      </c>
      <c r="Y540" s="158" t="s">
        <v>165</v>
      </c>
      <c r="Z540" s="147"/>
      <c r="AA540" s="147"/>
      <c r="AB540" s="147"/>
      <c r="AC540" s="147"/>
      <c r="AD540" s="147"/>
      <c r="AE540" s="147"/>
      <c r="AF540" s="147"/>
      <c r="AG540" s="147" t="s">
        <v>166</v>
      </c>
      <c r="AH540" s="147"/>
      <c r="AI540" s="147"/>
      <c r="AJ540" s="147"/>
      <c r="AK540" s="147"/>
      <c r="AL540" s="147"/>
      <c r="AM540" s="147"/>
      <c r="AN540" s="147"/>
      <c r="AO540" s="147"/>
      <c r="AP540" s="147"/>
      <c r="AQ540" s="147"/>
      <c r="AR540" s="147"/>
      <c r="AS540" s="147"/>
      <c r="AT540" s="147"/>
      <c r="AU540" s="147"/>
      <c r="AV540" s="147"/>
      <c r="AW540" s="147"/>
      <c r="AX540" s="147"/>
      <c r="AY540" s="147"/>
      <c r="AZ540" s="147"/>
      <c r="BA540" s="147"/>
      <c r="BB540" s="147"/>
      <c r="BC540" s="147"/>
      <c r="BD540" s="147"/>
      <c r="BE540" s="147"/>
      <c r="BF540" s="147"/>
      <c r="BG540" s="147"/>
      <c r="BH540" s="147"/>
    </row>
    <row r="541" spans="1:60" outlineLevel="1" x14ac:dyDescent="0.2">
      <c r="A541" s="181">
        <v>258</v>
      </c>
      <c r="B541" s="182" t="s">
        <v>935</v>
      </c>
      <c r="C541" s="192" t="s">
        <v>936</v>
      </c>
      <c r="D541" s="183" t="s">
        <v>173</v>
      </c>
      <c r="E541" s="184">
        <v>4</v>
      </c>
      <c r="F541" s="185"/>
      <c r="G541" s="186">
        <f t="shared" si="42"/>
        <v>0</v>
      </c>
      <c r="H541" s="185"/>
      <c r="I541" s="186">
        <f t="shared" si="43"/>
        <v>0</v>
      </c>
      <c r="J541" s="185"/>
      <c r="K541" s="186">
        <f t="shared" si="44"/>
        <v>0</v>
      </c>
      <c r="L541" s="186">
        <v>21</v>
      </c>
      <c r="M541" s="186">
        <f t="shared" si="45"/>
        <v>0</v>
      </c>
      <c r="N541" s="184">
        <v>3.6999999999999999E-4</v>
      </c>
      <c r="O541" s="184">
        <f t="shared" si="46"/>
        <v>0</v>
      </c>
      <c r="P541" s="184">
        <v>0</v>
      </c>
      <c r="Q541" s="184">
        <f t="shared" si="47"/>
        <v>0</v>
      </c>
      <c r="R541" s="186" t="s">
        <v>244</v>
      </c>
      <c r="S541" s="186" t="s">
        <v>163</v>
      </c>
      <c r="T541" s="187" t="s">
        <v>225</v>
      </c>
      <c r="U541" s="158">
        <v>0</v>
      </c>
      <c r="V541" s="158">
        <f t="shared" si="48"/>
        <v>0</v>
      </c>
      <c r="W541" s="158"/>
      <c r="X541" s="158" t="s">
        <v>245</v>
      </c>
      <c r="Y541" s="158" t="s">
        <v>165</v>
      </c>
      <c r="Z541" s="147"/>
      <c r="AA541" s="147"/>
      <c r="AB541" s="147"/>
      <c r="AC541" s="147"/>
      <c r="AD541" s="147"/>
      <c r="AE541" s="147"/>
      <c r="AF541" s="147"/>
      <c r="AG541" s="147" t="s">
        <v>246</v>
      </c>
      <c r="AH541" s="147"/>
      <c r="AI541" s="147"/>
      <c r="AJ541" s="147"/>
      <c r="AK541" s="147"/>
      <c r="AL541" s="147"/>
      <c r="AM541" s="147"/>
      <c r="AN541" s="147"/>
      <c r="AO541" s="147"/>
      <c r="AP541" s="147"/>
      <c r="AQ541" s="147"/>
      <c r="AR541" s="147"/>
      <c r="AS541" s="147"/>
      <c r="AT541" s="147"/>
      <c r="AU541" s="147"/>
      <c r="AV541" s="147"/>
      <c r="AW541" s="147"/>
      <c r="AX541" s="147"/>
      <c r="AY541" s="147"/>
      <c r="AZ541" s="147"/>
      <c r="BA541" s="147"/>
      <c r="BB541" s="147"/>
      <c r="BC541" s="147"/>
      <c r="BD541" s="147"/>
      <c r="BE541" s="147"/>
      <c r="BF541" s="147"/>
      <c r="BG541" s="147"/>
      <c r="BH541" s="147"/>
    </row>
    <row r="542" spans="1:60" ht="22.5" outlineLevel="1" x14ac:dyDescent="0.2">
      <c r="A542" s="181">
        <v>259</v>
      </c>
      <c r="B542" s="182" t="s">
        <v>937</v>
      </c>
      <c r="C542" s="192" t="s">
        <v>938</v>
      </c>
      <c r="D542" s="183" t="s">
        <v>173</v>
      </c>
      <c r="E542" s="184">
        <v>9</v>
      </c>
      <c r="F542" s="185"/>
      <c r="G542" s="186">
        <f t="shared" si="42"/>
        <v>0</v>
      </c>
      <c r="H542" s="185"/>
      <c r="I542" s="186">
        <f t="shared" si="43"/>
        <v>0</v>
      </c>
      <c r="J542" s="185"/>
      <c r="K542" s="186">
        <f t="shared" si="44"/>
        <v>0</v>
      </c>
      <c r="L542" s="186">
        <v>21</v>
      </c>
      <c r="M542" s="186">
        <f t="shared" si="45"/>
        <v>0</v>
      </c>
      <c r="N542" s="184">
        <v>1E-3</v>
      </c>
      <c r="O542" s="184">
        <f t="shared" si="46"/>
        <v>0.01</v>
      </c>
      <c r="P542" s="184">
        <v>0</v>
      </c>
      <c r="Q542" s="184">
        <f t="shared" si="47"/>
        <v>0</v>
      </c>
      <c r="R542" s="186" t="s">
        <v>244</v>
      </c>
      <c r="S542" s="186" t="s">
        <v>163</v>
      </c>
      <c r="T542" s="187" t="s">
        <v>163</v>
      </c>
      <c r="U542" s="158">
        <v>0</v>
      </c>
      <c r="V542" s="158">
        <f t="shared" si="48"/>
        <v>0</v>
      </c>
      <c r="W542" s="158"/>
      <c r="X542" s="158" t="s">
        <v>245</v>
      </c>
      <c r="Y542" s="158" t="s">
        <v>165</v>
      </c>
      <c r="Z542" s="147"/>
      <c r="AA542" s="147"/>
      <c r="AB542" s="147"/>
      <c r="AC542" s="147"/>
      <c r="AD542" s="147"/>
      <c r="AE542" s="147"/>
      <c r="AF542" s="147"/>
      <c r="AG542" s="147" t="s">
        <v>246</v>
      </c>
      <c r="AH542" s="147"/>
      <c r="AI542" s="147"/>
      <c r="AJ542" s="147"/>
      <c r="AK542" s="147"/>
      <c r="AL542" s="147"/>
      <c r="AM542" s="147"/>
      <c r="AN542" s="147"/>
      <c r="AO542" s="147"/>
      <c r="AP542" s="147"/>
      <c r="AQ542" s="147"/>
      <c r="AR542" s="147"/>
      <c r="AS542" s="147"/>
      <c r="AT542" s="147"/>
      <c r="AU542" s="147"/>
      <c r="AV542" s="147"/>
      <c r="AW542" s="147"/>
      <c r="AX542" s="147"/>
      <c r="AY542" s="147"/>
      <c r="AZ542" s="147"/>
      <c r="BA542" s="147"/>
      <c r="BB542" s="147"/>
      <c r="BC542" s="147"/>
      <c r="BD542" s="147"/>
      <c r="BE542" s="147"/>
      <c r="BF542" s="147"/>
      <c r="BG542" s="147"/>
      <c r="BH542" s="147"/>
    </row>
    <row r="543" spans="1:60" outlineLevel="1" x14ac:dyDescent="0.2">
      <c r="A543" s="181">
        <v>260</v>
      </c>
      <c r="B543" s="182" t="s">
        <v>939</v>
      </c>
      <c r="C543" s="192" t="s">
        <v>940</v>
      </c>
      <c r="D543" s="183" t="s">
        <v>173</v>
      </c>
      <c r="E543" s="184">
        <v>18</v>
      </c>
      <c r="F543" s="185"/>
      <c r="G543" s="186">
        <f t="shared" si="42"/>
        <v>0</v>
      </c>
      <c r="H543" s="185"/>
      <c r="I543" s="186">
        <f t="shared" si="43"/>
        <v>0</v>
      </c>
      <c r="J543" s="185"/>
      <c r="K543" s="186">
        <f t="shared" si="44"/>
        <v>0</v>
      </c>
      <c r="L543" s="186">
        <v>21</v>
      </c>
      <c r="M543" s="186">
        <f t="shared" si="45"/>
        <v>0</v>
      </c>
      <c r="N543" s="184">
        <v>1E-3</v>
      </c>
      <c r="O543" s="184">
        <f t="shared" si="46"/>
        <v>0.02</v>
      </c>
      <c r="P543" s="184">
        <v>0</v>
      </c>
      <c r="Q543" s="184">
        <f t="shared" si="47"/>
        <v>0</v>
      </c>
      <c r="R543" s="186" t="s">
        <v>244</v>
      </c>
      <c r="S543" s="186" t="s">
        <v>163</v>
      </c>
      <c r="T543" s="187" t="s">
        <v>163</v>
      </c>
      <c r="U543" s="158">
        <v>0</v>
      </c>
      <c r="V543" s="158">
        <f t="shared" si="48"/>
        <v>0</v>
      </c>
      <c r="W543" s="158"/>
      <c r="X543" s="158" t="s">
        <v>245</v>
      </c>
      <c r="Y543" s="158" t="s">
        <v>165</v>
      </c>
      <c r="Z543" s="147"/>
      <c r="AA543" s="147"/>
      <c r="AB543" s="147"/>
      <c r="AC543" s="147"/>
      <c r="AD543" s="147"/>
      <c r="AE543" s="147"/>
      <c r="AF543" s="147"/>
      <c r="AG543" s="147" t="s">
        <v>246</v>
      </c>
      <c r="AH543" s="147"/>
      <c r="AI543" s="147"/>
      <c r="AJ543" s="147"/>
      <c r="AK543" s="147"/>
      <c r="AL543" s="147"/>
      <c r="AM543" s="147"/>
      <c r="AN543" s="147"/>
      <c r="AO543" s="147"/>
      <c r="AP543" s="147"/>
      <c r="AQ543" s="147"/>
      <c r="AR543" s="147"/>
      <c r="AS543" s="147"/>
      <c r="AT543" s="147"/>
      <c r="AU543" s="147"/>
      <c r="AV543" s="147"/>
      <c r="AW543" s="147"/>
      <c r="AX543" s="147"/>
      <c r="AY543" s="147"/>
      <c r="AZ543" s="147"/>
      <c r="BA543" s="147"/>
      <c r="BB543" s="147"/>
      <c r="BC543" s="147"/>
      <c r="BD543" s="147"/>
      <c r="BE543" s="147"/>
      <c r="BF543" s="147"/>
      <c r="BG543" s="147"/>
      <c r="BH543" s="147"/>
    </row>
    <row r="544" spans="1:60" outlineLevel="1" x14ac:dyDescent="0.2">
      <c r="A544" s="181">
        <v>261</v>
      </c>
      <c r="B544" s="182" t="s">
        <v>941</v>
      </c>
      <c r="C544" s="192" t="s">
        <v>942</v>
      </c>
      <c r="D544" s="183" t="s">
        <v>173</v>
      </c>
      <c r="E544" s="184">
        <v>18</v>
      </c>
      <c r="F544" s="185"/>
      <c r="G544" s="186">
        <f t="shared" si="42"/>
        <v>0</v>
      </c>
      <c r="H544" s="185"/>
      <c r="I544" s="186">
        <f t="shared" si="43"/>
        <v>0</v>
      </c>
      <c r="J544" s="185"/>
      <c r="K544" s="186">
        <f t="shared" si="44"/>
        <v>0</v>
      </c>
      <c r="L544" s="186">
        <v>21</v>
      </c>
      <c r="M544" s="186">
        <f t="shared" si="45"/>
        <v>0</v>
      </c>
      <c r="N544" s="184">
        <v>0</v>
      </c>
      <c r="O544" s="184">
        <f t="shared" si="46"/>
        <v>0</v>
      </c>
      <c r="P544" s="184">
        <v>0</v>
      </c>
      <c r="Q544" s="184">
        <f t="shared" si="47"/>
        <v>0</v>
      </c>
      <c r="R544" s="186" t="s">
        <v>244</v>
      </c>
      <c r="S544" s="186" t="s">
        <v>163</v>
      </c>
      <c r="T544" s="187" t="s">
        <v>163</v>
      </c>
      <c r="U544" s="158">
        <v>0</v>
      </c>
      <c r="V544" s="158">
        <f t="shared" si="48"/>
        <v>0</v>
      </c>
      <c r="W544" s="158"/>
      <c r="X544" s="158" t="s">
        <v>245</v>
      </c>
      <c r="Y544" s="158" t="s">
        <v>165</v>
      </c>
      <c r="Z544" s="147"/>
      <c r="AA544" s="147"/>
      <c r="AB544" s="147"/>
      <c r="AC544" s="147"/>
      <c r="AD544" s="147"/>
      <c r="AE544" s="147"/>
      <c r="AF544" s="147"/>
      <c r="AG544" s="147" t="s">
        <v>246</v>
      </c>
      <c r="AH544" s="147"/>
      <c r="AI544" s="147"/>
      <c r="AJ544" s="147"/>
      <c r="AK544" s="147"/>
      <c r="AL544" s="147"/>
      <c r="AM544" s="147"/>
      <c r="AN544" s="147"/>
      <c r="AO544" s="147"/>
      <c r="AP544" s="147"/>
      <c r="AQ544" s="147"/>
      <c r="AR544" s="147"/>
      <c r="AS544" s="147"/>
      <c r="AT544" s="147"/>
      <c r="AU544" s="147"/>
      <c r="AV544" s="147"/>
      <c r="AW544" s="147"/>
      <c r="AX544" s="147"/>
      <c r="AY544" s="147"/>
      <c r="AZ544" s="147"/>
      <c r="BA544" s="147"/>
      <c r="BB544" s="147"/>
      <c r="BC544" s="147"/>
      <c r="BD544" s="147"/>
      <c r="BE544" s="147"/>
      <c r="BF544" s="147"/>
      <c r="BG544" s="147"/>
      <c r="BH544" s="147"/>
    </row>
    <row r="545" spans="1:60" outlineLevel="1" x14ac:dyDescent="0.2">
      <c r="A545" s="181">
        <v>262</v>
      </c>
      <c r="B545" s="182" t="s">
        <v>943</v>
      </c>
      <c r="C545" s="192" t="s">
        <v>944</v>
      </c>
      <c r="D545" s="183" t="s">
        <v>224</v>
      </c>
      <c r="E545" s="184">
        <v>0.43480999999999997</v>
      </c>
      <c r="F545" s="185"/>
      <c r="G545" s="186">
        <f t="shared" si="42"/>
        <v>0</v>
      </c>
      <c r="H545" s="185"/>
      <c r="I545" s="186">
        <f t="shared" si="43"/>
        <v>0</v>
      </c>
      <c r="J545" s="185"/>
      <c r="K545" s="186">
        <f t="shared" si="44"/>
        <v>0</v>
      </c>
      <c r="L545" s="186">
        <v>21</v>
      </c>
      <c r="M545" s="186">
        <f t="shared" si="45"/>
        <v>0</v>
      </c>
      <c r="N545" s="184">
        <v>0</v>
      </c>
      <c r="O545" s="184">
        <f t="shared" si="46"/>
        <v>0</v>
      </c>
      <c r="P545" s="184">
        <v>0</v>
      </c>
      <c r="Q545" s="184">
        <f t="shared" si="47"/>
        <v>0</v>
      </c>
      <c r="R545" s="186"/>
      <c r="S545" s="186" t="s">
        <v>163</v>
      </c>
      <c r="T545" s="187" t="s">
        <v>163</v>
      </c>
      <c r="U545" s="158">
        <v>1.5169999999999999</v>
      </c>
      <c r="V545" s="158">
        <f t="shared" si="48"/>
        <v>0.66</v>
      </c>
      <c r="W545" s="158"/>
      <c r="X545" s="158" t="s">
        <v>722</v>
      </c>
      <c r="Y545" s="158" t="s">
        <v>165</v>
      </c>
      <c r="Z545" s="147"/>
      <c r="AA545" s="147"/>
      <c r="AB545" s="147"/>
      <c r="AC545" s="147"/>
      <c r="AD545" s="147"/>
      <c r="AE545" s="147"/>
      <c r="AF545" s="147"/>
      <c r="AG545" s="147" t="s">
        <v>723</v>
      </c>
      <c r="AH545" s="147"/>
      <c r="AI545" s="147"/>
      <c r="AJ545" s="147"/>
      <c r="AK545" s="147"/>
      <c r="AL545" s="147"/>
      <c r="AM545" s="147"/>
      <c r="AN545" s="147"/>
      <c r="AO545" s="147"/>
      <c r="AP545" s="147"/>
      <c r="AQ545" s="147"/>
      <c r="AR545" s="147"/>
      <c r="AS545" s="147"/>
      <c r="AT545" s="147"/>
      <c r="AU545" s="147"/>
      <c r="AV545" s="147"/>
      <c r="AW545" s="147"/>
      <c r="AX545" s="147"/>
      <c r="AY545" s="147"/>
      <c r="AZ545" s="147"/>
      <c r="BA545" s="147"/>
      <c r="BB545" s="147"/>
      <c r="BC545" s="147"/>
      <c r="BD545" s="147"/>
      <c r="BE545" s="147"/>
      <c r="BF545" s="147"/>
      <c r="BG545" s="147"/>
      <c r="BH545" s="147"/>
    </row>
    <row r="546" spans="1:60" x14ac:dyDescent="0.2">
      <c r="A546" s="167" t="s">
        <v>158</v>
      </c>
      <c r="B546" s="168" t="s">
        <v>100</v>
      </c>
      <c r="C546" s="189" t="s">
        <v>101</v>
      </c>
      <c r="D546" s="169"/>
      <c r="E546" s="170"/>
      <c r="F546" s="171"/>
      <c r="G546" s="171">
        <f>SUMIF(AG547:AG547,"&lt;&gt;NOR",G547:G547)</f>
        <v>0</v>
      </c>
      <c r="H546" s="171"/>
      <c r="I546" s="171">
        <f>SUM(I547:I547)</f>
        <v>0</v>
      </c>
      <c r="J546" s="171"/>
      <c r="K546" s="171">
        <f>SUM(K547:K547)</f>
        <v>0</v>
      </c>
      <c r="L546" s="171"/>
      <c r="M546" s="171">
        <f>SUM(M547:M547)</f>
        <v>0</v>
      </c>
      <c r="N546" s="170"/>
      <c r="O546" s="170">
        <f>SUM(O547:O547)</f>
        <v>0</v>
      </c>
      <c r="P546" s="170"/>
      <c r="Q546" s="170">
        <f>SUM(Q547:Q547)</f>
        <v>0</v>
      </c>
      <c r="R546" s="171"/>
      <c r="S546" s="171"/>
      <c r="T546" s="172"/>
      <c r="U546" s="166"/>
      <c r="V546" s="166">
        <f>SUM(V547:V547)</f>
        <v>0</v>
      </c>
      <c r="W546" s="166"/>
      <c r="X546" s="166"/>
      <c r="Y546" s="166"/>
      <c r="AG546" t="s">
        <v>159</v>
      </c>
    </row>
    <row r="547" spans="1:60" outlineLevel="1" x14ac:dyDescent="0.2">
      <c r="A547" s="181">
        <v>263</v>
      </c>
      <c r="B547" s="182" t="s">
        <v>945</v>
      </c>
      <c r="C547" s="192" t="s">
        <v>946</v>
      </c>
      <c r="D547" s="183" t="s">
        <v>339</v>
      </c>
      <c r="E547" s="184">
        <v>1</v>
      </c>
      <c r="F547" s="185">
        <f>'ÚSTŘEDNÍ VYTÁPĚNÍ'!H5</f>
        <v>0</v>
      </c>
      <c r="G547" s="186">
        <f>ROUND(E547*F547,2)</f>
        <v>0</v>
      </c>
      <c r="H547" s="185"/>
      <c r="I547" s="186">
        <f>ROUND(E547*H547,2)</f>
        <v>0</v>
      </c>
      <c r="J547" s="185"/>
      <c r="K547" s="186">
        <f>ROUND(E547*J547,2)</f>
        <v>0</v>
      </c>
      <c r="L547" s="186">
        <v>21</v>
      </c>
      <c r="M547" s="186">
        <f>G547*(1+L547/100)</f>
        <v>0</v>
      </c>
      <c r="N547" s="184">
        <v>0</v>
      </c>
      <c r="O547" s="184">
        <f>ROUND(E547*N547,2)</f>
        <v>0</v>
      </c>
      <c r="P547" s="184">
        <v>0</v>
      </c>
      <c r="Q547" s="184">
        <f>ROUND(E547*P547,2)</f>
        <v>0</v>
      </c>
      <c r="R547" s="186"/>
      <c r="S547" s="186" t="s">
        <v>340</v>
      </c>
      <c r="T547" s="187" t="s">
        <v>225</v>
      </c>
      <c r="U547" s="158">
        <v>0</v>
      </c>
      <c r="V547" s="158">
        <f>ROUND(E547*U547,2)</f>
        <v>0</v>
      </c>
      <c r="W547" s="158"/>
      <c r="X547" s="158" t="s">
        <v>164</v>
      </c>
      <c r="Y547" s="158" t="s">
        <v>165</v>
      </c>
      <c r="Z547" s="147"/>
      <c r="AA547" s="147"/>
      <c r="AB547" s="147"/>
      <c r="AC547" s="147"/>
      <c r="AD547" s="147"/>
      <c r="AE547" s="147"/>
      <c r="AF547" s="147"/>
      <c r="AG547" s="147" t="s">
        <v>166</v>
      </c>
      <c r="AH547" s="147"/>
      <c r="AI547" s="147"/>
      <c r="AJ547" s="147"/>
      <c r="AK547" s="147"/>
      <c r="AL547" s="147"/>
      <c r="AM547" s="147"/>
      <c r="AN547" s="147"/>
      <c r="AO547" s="147"/>
      <c r="AP547" s="147"/>
      <c r="AQ547" s="147"/>
      <c r="AR547" s="147"/>
      <c r="AS547" s="147"/>
      <c r="AT547" s="147"/>
      <c r="AU547" s="147"/>
      <c r="AV547" s="147"/>
      <c r="AW547" s="147"/>
      <c r="AX547" s="147"/>
      <c r="AY547" s="147"/>
      <c r="AZ547" s="147"/>
      <c r="BA547" s="147"/>
      <c r="BB547" s="147"/>
      <c r="BC547" s="147"/>
      <c r="BD547" s="147"/>
      <c r="BE547" s="147"/>
      <c r="BF547" s="147"/>
      <c r="BG547" s="147"/>
      <c r="BH547" s="147"/>
    </row>
    <row r="548" spans="1:60" x14ac:dyDescent="0.2">
      <c r="A548" s="167" t="s">
        <v>158</v>
      </c>
      <c r="B548" s="168" t="s">
        <v>102</v>
      </c>
      <c r="C548" s="189" t="s">
        <v>103</v>
      </c>
      <c r="D548" s="169"/>
      <c r="E548" s="170"/>
      <c r="F548" s="171"/>
      <c r="G548" s="171">
        <f>SUMIF(AG549:AG554,"&lt;&gt;NOR",G549:G554)</f>
        <v>0</v>
      </c>
      <c r="H548" s="171"/>
      <c r="I548" s="171">
        <f>SUM(I549:I554)</f>
        <v>0</v>
      </c>
      <c r="J548" s="171"/>
      <c r="K548" s="171">
        <f>SUM(K549:K554)</f>
        <v>0</v>
      </c>
      <c r="L548" s="171"/>
      <c r="M548" s="171">
        <f>SUM(M549:M554)</f>
        <v>0</v>
      </c>
      <c r="N548" s="170"/>
      <c r="O548" s="170">
        <f>SUM(O549:O554)</f>
        <v>0.16</v>
      </c>
      <c r="P548" s="170"/>
      <c r="Q548" s="170">
        <f>SUM(Q549:Q554)</f>
        <v>0</v>
      </c>
      <c r="R548" s="171"/>
      <c r="S548" s="171"/>
      <c r="T548" s="172"/>
      <c r="U548" s="166"/>
      <c r="V548" s="166">
        <f>SUM(V549:V554)</f>
        <v>17.380000000000003</v>
      </c>
      <c r="W548" s="166"/>
      <c r="X548" s="166"/>
      <c r="Y548" s="166"/>
      <c r="AG548" t="s">
        <v>159</v>
      </c>
    </row>
    <row r="549" spans="1:60" ht="22.5" outlineLevel="1" x14ac:dyDescent="0.2">
      <c r="A549" s="174">
        <v>264</v>
      </c>
      <c r="B549" s="175" t="s">
        <v>947</v>
      </c>
      <c r="C549" s="190" t="s">
        <v>948</v>
      </c>
      <c r="D549" s="176" t="s">
        <v>288</v>
      </c>
      <c r="E549" s="177">
        <v>17</v>
      </c>
      <c r="F549" s="178"/>
      <c r="G549" s="179">
        <f>ROUND(E549*F549,2)</f>
        <v>0</v>
      </c>
      <c r="H549" s="178"/>
      <c r="I549" s="179">
        <f>ROUND(E549*H549,2)</f>
        <v>0</v>
      </c>
      <c r="J549" s="178"/>
      <c r="K549" s="179">
        <f>ROUND(E549*J549,2)</f>
        <v>0</v>
      </c>
      <c r="L549" s="179">
        <v>21</v>
      </c>
      <c r="M549" s="179">
        <f>G549*(1+L549/100)</f>
        <v>0</v>
      </c>
      <c r="N549" s="177">
        <v>3.5400000000000002E-3</v>
      </c>
      <c r="O549" s="177">
        <f>ROUND(E549*N549,2)</f>
        <v>0.06</v>
      </c>
      <c r="P549" s="177">
        <v>0</v>
      </c>
      <c r="Q549" s="177">
        <f>ROUND(E549*P549,2)</f>
        <v>0</v>
      </c>
      <c r="R549" s="179"/>
      <c r="S549" s="179" t="s">
        <v>163</v>
      </c>
      <c r="T549" s="180" t="s">
        <v>163</v>
      </c>
      <c r="U549" s="158">
        <v>0.219</v>
      </c>
      <c r="V549" s="158">
        <f>ROUND(E549*U549,2)</f>
        <v>3.72</v>
      </c>
      <c r="W549" s="158"/>
      <c r="X549" s="158" t="s">
        <v>164</v>
      </c>
      <c r="Y549" s="158" t="s">
        <v>165</v>
      </c>
      <c r="Z549" s="147"/>
      <c r="AA549" s="147"/>
      <c r="AB549" s="147"/>
      <c r="AC549" s="147"/>
      <c r="AD549" s="147"/>
      <c r="AE549" s="147"/>
      <c r="AF549" s="147"/>
      <c r="AG549" s="147" t="s">
        <v>166</v>
      </c>
      <c r="AH549" s="147"/>
      <c r="AI549" s="147"/>
      <c r="AJ549" s="147"/>
      <c r="AK549" s="147"/>
      <c r="AL549" s="147"/>
      <c r="AM549" s="147"/>
      <c r="AN549" s="147"/>
      <c r="AO549" s="147"/>
      <c r="AP549" s="147"/>
      <c r="AQ549" s="147"/>
      <c r="AR549" s="147"/>
      <c r="AS549" s="147"/>
      <c r="AT549" s="147"/>
      <c r="AU549" s="147"/>
      <c r="AV549" s="147"/>
      <c r="AW549" s="147"/>
      <c r="AX549" s="147"/>
      <c r="AY549" s="147"/>
      <c r="AZ549" s="147"/>
      <c r="BA549" s="147"/>
      <c r="BB549" s="147"/>
      <c r="BC549" s="147"/>
      <c r="BD549" s="147"/>
      <c r="BE549" s="147"/>
      <c r="BF549" s="147"/>
      <c r="BG549" s="147"/>
      <c r="BH549" s="147"/>
    </row>
    <row r="550" spans="1:60" outlineLevel="2" x14ac:dyDescent="0.2">
      <c r="A550" s="154"/>
      <c r="B550" s="155"/>
      <c r="C550" s="191" t="s">
        <v>949</v>
      </c>
      <c r="D550" s="160"/>
      <c r="E550" s="161">
        <v>17</v>
      </c>
      <c r="F550" s="158"/>
      <c r="G550" s="158"/>
      <c r="H550" s="158"/>
      <c r="I550" s="158"/>
      <c r="J550" s="158"/>
      <c r="K550" s="158"/>
      <c r="L550" s="158"/>
      <c r="M550" s="158"/>
      <c r="N550" s="157"/>
      <c r="O550" s="157"/>
      <c r="P550" s="157"/>
      <c r="Q550" s="157"/>
      <c r="R550" s="158"/>
      <c r="S550" s="158"/>
      <c r="T550" s="158"/>
      <c r="U550" s="158"/>
      <c r="V550" s="158"/>
      <c r="W550" s="158"/>
      <c r="X550" s="158"/>
      <c r="Y550" s="158"/>
      <c r="Z550" s="147"/>
      <c r="AA550" s="147"/>
      <c r="AB550" s="147"/>
      <c r="AC550" s="147"/>
      <c r="AD550" s="147"/>
      <c r="AE550" s="147"/>
      <c r="AF550" s="147"/>
      <c r="AG550" s="147" t="s">
        <v>168</v>
      </c>
      <c r="AH550" s="147">
        <v>0</v>
      </c>
      <c r="AI550" s="147"/>
      <c r="AJ550" s="147"/>
      <c r="AK550" s="147"/>
      <c r="AL550" s="147"/>
      <c r="AM550" s="147"/>
      <c r="AN550" s="147"/>
      <c r="AO550" s="147"/>
      <c r="AP550" s="147"/>
      <c r="AQ550" s="147"/>
      <c r="AR550" s="147"/>
      <c r="AS550" s="147"/>
      <c r="AT550" s="147"/>
      <c r="AU550" s="147"/>
      <c r="AV550" s="147"/>
      <c r="AW550" s="147"/>
      <c r="AX550" s="147"/>
      <c r="AY550" s="147"/>
      <c r="AZ550" s="147"/>
      <c r="BA550" s="147"/>
      <c r="BB550" s="147"/>
      <c r="BC550" s="147"/>
      <c r="BD550" s="147"/>
      <c r="BE550" s="147"/>
      <c r="BF550" s="147"/>
      <c r="BG550" s="147"/>
      <c r="BH550" s="147"/>
    </row>
    <row r="551" spans="1:60" ht="22.5" outlineLevel="1" x14ac:dyDescent="0.2">
      <c r="A551" s="174">
        <v>265</v>
      </c>
      <c r="B551" s="175" t="s">
        <v>950</v>
      </c>
      <c r="C551" s="190" t="s">
        <v>951</v>
      </c>
      <c r="D551" s="176" t="s">
        <v>288</v>
      </c>
      <c r="E551" s="177">
        <v>35</v>
      </c>
      <c r="F551" s="178"/>
      <c r="G551" s="179">
        <f>ROUND(E551*F551,2)</f>
        <v>0</v>
      </c>
      <c r="H551" s="178"/>
      <c r="I551" s="179">
        <f>ROUND(E551*H551,2)</f>
        <v>0</v>
      </c>
      <c r="J551" s="178"/>
      <c r="K551" s="179">
        <f>ROUND(E551*J551,2)</f>
        <v>0</v>
      </c>
      <c r="L551" s="179">
        <v>21</v>
      </c>
      <c r="M551" s="179">
        <f>G551*(1+L551/100)</f>
        <v>0</v>
      </c>
      <c r="N551" s="177">
        <v>2.96E-3</v>
      </c>
      <c r="O551" s="177">
        <f>ROUND(E551*N551,2)</f>
        <v>0.1</v>
      </c>
      <c r="P551" s="177">
        <v>0</v>
      </c>
      <c r="Q551" s="177">
        <f>ROUND(E551*P551,2)</f>
        <v>0</v>
      </c>
      <c r="R551" s="179"/>
      <c r="S551" s="179" t="s">
        <v>163</v>
      </c>
      <c r="T551" s="180" t="s">
        <v>163</v>
      </c>
      <c r="U551" s="158">
        <v>0.36799999999999999</v>
      </c>
      <c r="V551" s="158">
        <f>ROUND(E551*U551,2)</f>
        <v>12.88</v>
      </c>
      <c r="W551" s="158"/>
      <c r="X551" s="158" t="s">
        <v>164</v>
      </c>
      <c r="Y551" s="158" t="s">
        <v>165</v>
      </c>
      <c r="Z551" s="147"/>
      <c r="AA551" s="147"/>
      <c r="AB551" s="147"/>
      <c r="AC551" s="147"/>
      <c r="AD551" s="147"/>
      <c r="AE551" s="147"/>
      <c r="AF551" s="147"/>
      <c r="AG551" s="147" t="s">
        <v>166</v>
      </c>
      <c r="AH551" s="147"/>
      <c r="AI551" s="147"/>
      <c r="AJ551" s="147"/>
      <c r="AK551" s="147"/>
      <c r="AL551" s="147"/>
      <c r="AM551" s="147"/>
      <c r="AN551" s="147"/>
      <c r="AO551" s="147"/>
      <c r="AP551" s="147"/>
      <c r="AQ551" s="147"/>
      <c r="AR551" s="147"/>
      <c r="AS551" s="147"/>
      <c r="AT551" s="147"/>
      <c r="AU551" s="147"/>
      <c r="AV551" s="147"/>
      <c r="AW551" s="147"/>
      <c r="AX551" s="147"/>
      <c r="AY551" s="147"/>
      <c r="AZ551" s="147"/>
      <c r="BA551" s="147"/>
      <c r="BB551" s="147"/>
      <c r="BC551" s="147"/>
      <c r="BD551" s="147"/>
      <c r="BE551" s="147"/>
      <c r="BF551" s="147"/>
      <c r="BG551" s="147"/>
      <c r="BH551" s="147"/>
    </row>
    <row r="552" spans="1:60" outlineLevel="2" x14ac:dyDescent="0.2">
      <c r="A552" s="154"/>
      <c r="B552" s="155"/>
      <c r="C552" s="191" t="s">
        <v>576</v>
      </c>
      <c r="D552" s="160"/>
      <c r="E552" s="161">
        <v>20</v>
      </c>
      <c r="F552" s="158"/>
      <c r="G552" s="158"/>
      <c r="H552" s="158"/>
      <c r="I552" s="158"/>
      <c r="J552" s="158"/>
      <c r="K552" s="158"/>
      <c r="L552" s="158"/>
      <c r="M552" s="158"/>
      <c r="N552" s="157"/>
      <c r="O552" s="157"/>
      <c r="P552" s="157"/>
      <c r="Q552" s="157"/>
      <c r="R552" s="158"/>
      <c r="S552" s="158"/>
      <c r="T552" s="158"/>
      <c r="U552" s="158"/>
      <c r="V552" s="158"/>
      <c r="W552" s="158"/>
      <c r="X552" s="158"/>
      <c r="Y552" s="158"/>
      <c r="Z552" s="147"/>
      <c r="AA552" s="147"/>
      <c r="AB552" s="147"/>
      <c r="AC552" s="147"/>
      <c r="AD552" s="147"/>
      <c r="AE552" s="147"/>
      <c r="AF552" s="147"/>
      <c r="AG552" s="147" t="s">
        <v>168</v>
      </c>
      <c r="AH552" s="147">
        <v>0</v>
      </c>
      <c r="AI552" s="147"/>
      <c r="AJ552" s="147"/>
      <c r="AK552" s="147"/>
      <c r="AL552" s="147"/>
      <c r="AM552" s="147"/>
      <c r="AN552" s="147"/>
      <c r="AO552" s="147"/>
      <c r="AP552" s="147"/>
      <c r="AQ552" s="147"/>
      <c r="AR552" s="147"/>
      <c r="AS552" s="147"/>
      <c r="AT552" s="147"/>
      <c r="AU552" s="147"/>
      <c r="AV552" s="147"/>
      <c r="AW552" s="147"/>
      <c r="AX552" s="147"/>
      <c r="AY552" s="147"/>
      <c r="AZ552" s="147"/>
      <c r="BA552" s="147"/>
      <c r="BB552" s="147"/>
      <c r="BC552" s="147"/>
      <c r="BD552" s="147"/>
      <c r="BE552" s="147"/>
      <c r="BF552" s="147"/>
      <c r="BG552" s="147"/>
      <c r="BH552" s="147"/>
    </row>
    <row r="553" spans="1:60" outlineLevel="3" x14ac:dyDescent="0.2">
      <c r="A553" s="154"/>
      <c r="B553" s="155"/>
      <c r="C553" s="191" t="s">
        <v>577</v>
      </c>
      <c r="D553" s="160"/>
      <c r="E553" s="161">
        <v>15</v>
      </c>
      <c r="F553" s="158"/>
      <c r="G553" s="158"/>
      <c r="H553" s="158"/>
      <c r="I553" s="158"/>
      <c r="J553" s="158"/>
      <c r="K553" s="158"/>
      <c r="L553" s="158"/>
      <c r="M553" s="158"/>
      <c r="N553" s="157"/>
      <c r="O553" s="157"/>
      <c r="P553" s="157"/>
      <c r="Q553" s="157"/>
      <c r="R553" s="158"/>
      <c r="S553" s="158"/>
      <c r="T553" s="158"/>
      <c r="U553" s="158"/>
      <c r="V553" s="158"/>
      <c r="W553" s="158"/>
      <c r="X553" s="158"/>
      <c r="Y553" s="158"/>
      <c r="Z553" s="147"/>
      <c r="AA553" s="147"/>
      <c r="AB553" s="147"/>
      <c r="AC553" s="147"/>
      <c r="AD553" s="147"/>
      <c r="AE553" s="147"/>
      <c r="AF553" s="147"/>
      <c r="AG553" s="147" t="s">
        <v>168</v>
      </c>
      <c r="AH553" s="147">
        <v>0</v>
      </c>
      <c r="AI553" s="147"/>
      <c r="AJ553" s="147"/>
      <c r="AK553" s="147"/>
      <c r="AL553" s="147"/>
      <c r="AM553" s="147"/>
      <c r="AN553" s="147"/>
      <c r="AO553" s="147"/>
      <c r="AP553" s="147"/>
      <c r="AQ553" s="147"/>
      <c r="AR553" s="147"/>
      <c r="AS553" s="147"/>
      <c r="AT553" s="147"/>
      <c r="AU553" s="147"/>
      <c r="AV553" s="147"/>
      <c r="AW553" s="147"/>
      <c r="AX553" s="147"/>
      <c r="AY553" s="147"/>
      <c r="AZ553" s="147"/>
      <c r="BA553" s="147"/>
      <c r="BB553" s="147"/>
      <c r="BC553" s="147"/>
      <c r="BD553" s="147"/>
      <c r="BE553" s="147"/>
      <c r="BF553" s="147"/>
      <c r="BG553" s="147"/>
      <c r="BH553" s="147"/>
    </row>
    <row r="554" spans="1:60" outlineLevel="1" x14ac:dyDescent="0.2">
      <c r="A554" s="181">
        <v>266</v>
      </c>
      <c r="B554" s="182" t="s">
        <v>952</v>
      </c>
      <c r="C554" s="192" t="s">
        <v>953</v>
      </c>
      <c r="D554" s="183" t="s">
        <v>224</v>
      </c>
      <c r="E554" s="184">
        <v>0.16378000000000001</v>
      </c>
      <c r="F554" s="185"/>
      <c r="G554" s="186">
        <f>ROUND(E554*F554,2)</f>
        <v>0</v>
      </c>
      <c r="H554" s="185"/>
      <c r="I554" s="186">
        <f>ROUND(E554*H554,2)</f>
        <v>0</v>
      </c>
      <c r="J554" s="185"/>
      <c r="K554" s="186">
        <f>ROUND(E554*J554,2)</f>
        <v>0</v>
      </c>
      <c r="L554" s="186">
        <v>21</v>
      </c>
      <c r="M554" s="186">
        <f>G554*(1+L554/100)</f>
        <v>0</v>
      </c>
      <c r="N554" s="184">
        <v>0</v>
      </c>
      <c r="O554" s="184">
        <f>ROUND(E554*N554,2)</f>
        <v>0</v>
      </c>
      <c r="P554" s="184">
        <v>0</v>
      </c>
      <c r="Q554" s="184">
        <f>ROUND(E554*P554,2)</f>
        <v>0</v>
      </c>
      <c r="R554" s="186"/>
      <c r="S554" s="186" t="s">
        <v>163</v>
      </c>
      <c r="T554" s="187" t="s">
        <v>163</v>
      </c>
      <c r="U554" s="158">
        <v>4.7370000000000001</v>
      </c>
      <c r="V554" s="158">
        <f>ROUND(E554*U554,2)</f>
        <v>0.78</v>
      </c>
      <c r="W554" s="158"/>
      <c r="X554" s="158" t="s">
        <v>722</v>
      </c>
      <c r="Y554" s="158" t="s">
        <v>165</v>
      </c>
      <c r="Z554" s="147"/>
      <c r="AA554" s="147"/>
      <c r="AB554" s="147"/>
      <c r="AC554" s="147"/>
      <c r="AD554" s="147"/>
      <c r="AE554" s="147"/>
      <c r="AF554" s="147"/>
      <c r="AG554" s="147" t="s">
        <v>723</v>
      </c>
      <c r="AH554" s="147"/>
      <c r="AI554" s="147"/>
      <c r="AJ554" s="147"/>
      <c r="AK554" s="147"/>
      <c r="AL554" s="147"/>
      <c r="AM554" s="147"/>
      <c r="AN554" s="147"/>
      <c r="AO554" s="147"/>
      <c r="AP554" s="147"/>
      <c r="AQ554" s="147"/>
      <c r="AR554" s="147"/>
      <c r="AS554" s="147"/>
      <c r="AT554" s="147"/>
      <c r="AU554" s="147"/>
      <c r="AV554" s="147"/>
      <c r="AW554" s="147"/>
      <c r="AX554" s="147"/>
      <c r="AY554" s="147"/>
      <c r="AZ554" s="147"/>
      <c r="BA554" s="147"/>
      <c r="BB554" s="147"/>
      <c r="BC554" s="147"/>
      <c r="BD554" s="147"/>
      <c r="BE554" s="147"/>
      <c r="BF554" s="147"/>
      <c r="BG554" s="147"/>
      <c r="BH554" s="147"/>
    </row>
    <row r="555" spans="1:60" x14ac:dyDescent="0.2">
      <c r="A555" s="167" t="s">
        <v>158</v>
      </c>
      <c r="B555" s="168" t="s">
        <v>104</v>
      </c>
      <c r="C555" s="189" t="s">
        <v>105</v>
      </c>
      <c r="D555" s="169"/>
      <c r="E555" s="170"/>
      <c r="F555" s="171"/>
      <c r="G555" s="171">
        <f>SUMIF(AG556:AG570,"&lt;&gt;NOR",G556:G570)</f>
        <v>0</v>
      </c>
      <c r="H555" s="171"/>
      <c r="I555" s="171">
        <f>SUM(I556:I570)</f>
        <v>0</v>
      </c>
      <c r="J555" s="171"/>
      <c r="K555" s="171">
        <f>SUM(K556:K570)</f>
        <v>0</v>
      </c>
      <c r="L555" s="171"/>
      <c r="M555" s="171">
        <f>SUM(M556:M570)</f>
        <v>0</v>
      </c>
      <c r="N555" s="170"/>
      <c r="O555" s="170">
        <f>SUM(O556:O570)</f>
        <v>0.6</v>
      </c>
      <c r="P555" s="170"/>
      <c r="Q555" s="170">
        <f>SUM(Q556:Q570)</f>
        <v>0</v>
      </c>
      <c r="R555" s="171"/>
      <c r="S555" s="171"/>
      <c r="T555" s="172"/>
      <c r="U555" s="166"/>
      <c r="V555" s="166">
        <f>SUM(V556:V570)</f>
        <v>71.850000000000009</v>
      </c>
      <c r="W555" s="166"/>
      <c r="X555" s="166"/>
      <c r="Y555" s="166"/>
      <c r="AG555" t="s">
        <v>159</v>
      </c>
    </row>
    <row r="556" spans="1:60" outlineLevel="1" x14ac:dyDescent="0.2">
      <c r="A556" s="181">
        <v>267</v>
      </c>
      <c r="B556" s="182" t="s">
        <v>954</v>
      </c>
      <c r="C556" s="192" t="s">
        <v>955</v>
      </c>
      <c r="D556" s="183" t="s">
        <v>173</v>
      </c>
      <c r="E556" s="184">
        <v>10</v>
      </c>
      <c r="F556" s="185"/>
      <c r="G556" s="186">
        <f>ROUND(E556*F556,2)</f>
        <v>0</v>
      </c>
      <c r="H556" s="185"/>
      <c r="I556" s="186">
        <f>ROUND(E556*H556,2)</f>
        <v>0</v>
      </c>
      <c r="J556" s="185"/>
      <c r="K556" s="186">
        <f>ROUND(E556*J556,2)</f>
        <v>0</v>
      </c>
      <c r="L556" s="186">
        <v>21</v>
      </c>
      <c r="M556" s="186">
        <f>G556*(1+L556/100)</f>
        <v>0</v>
      </c>
      <c r="N556" s="184">
        <v>0</v>
      </c>
      <c r="O556" s="184">
        <f>ROUND(E556*N556,2)</f>
        <v>0</v>
      </c>
      <c r="P556" s="184">
        <v>0</v>
      </c>
      <c r="Q556" s="184">
        <f>ROUND(E556*P556,2)</f>
        <v>0</v>
      </c>
      <c r="R556" s="186"/>
      <c r="S556" s="186" t="s">
        <v>163</v>
      </c>
      <c r="T556" s="187" t="s">
        <v>163</v>
      </c>
      <c r="U556" s="158">
        <v>1.45</v>
      </c>
      <c r="V556" s="158">
        <f>ROUND(E556*U556,2)</f>
        <v>14.5</v>
      </c>
      <c r="W556" s="158"/>
      <c r="X556" s="158" t="s">
        <v>164</v>
      </c>
      <c r="Y556" s="158" t="s">
        <v>165</v>
      </c>
      <c r="Z556" s="147"/>
      <c r="AA556" s="147"/>
      <c r="AB556" s="147"/>
      <c r="AC556" s="147"/>
      <c r="AD556" s="147"/>
      <c r="AE556" s="147"/>
      <c r="AF556" s="147"/>
      <c r="AG556" s="147" t="s">
        <v>166</v>
      </c>
      <c r="AH556" s="147"/>
      <c r="AI556" s="147"/>
      <c r="AJ556" s="147"/>
      <c r="AK556" s="147"/>
      <c r="AL556" s="147"/>
      <c r="AM556" s="147"/>
      <c r="AN556" s="147"/>
      <c r="AO556" s="147"/>
      <c r="AP556" s="147"/>
      <c r="AQ556" s="147"/>
      <c r="AR556" s="147"/>
      <c r="AS556" s="147"/>
      <c r="AT556" s="147"/>
      <c r="AU556" s="147"/>
      <c r="AV556" s="147"/>
      <c r="AW556" s="147"/>
      <c r="AX556" s="147"/>
      <c r="AY556" s="147"/>
      <c r="AZ556" s="147"/>
      <c r="BA556" s="147"/>
      <c r="BB556" s="147"/>
      <c r="BC556" s="147"/>
      <c r="BD556" s="147"/>
      <c r="BE556" s="147"/>
      <c r="BF556" s="147"/>
      <c r="BG556" s="147"/>
      <c r="BH556" s="147"/>
    </row>
    <row r="557" spans="1:60" outlineLevel="1" x14ac:dyDescent="0.2">
      <c r="A557" s="181">
        <v>268</v>
      </c>
      <c r="B557" s="182" t="s">
        <v>956</v>
      </c>
      <c r="C557" s="192" t="s">
        <v>957</v>
      </c>
      <c r="D557" s="183" t="s">
        <v>173</v>
      </c>
      <c r="E557" s="184">
        <v>5</v>
      </c>
      <c r="F557" s="185"/>
      <c r="G557" s="186">
        <f>ROUND(E557*F557,2)</f>
        <v>0</v>
      </c>
      <c r="H557" s="185"/>
      <c r="I557" s="186">
        <f>ROUND(E557*H557,2)</f>
        <v>0</v>
      </c>
      <c r="J557" s="185"/>
      <c r="K557" s="186">
        <f>ROUND(E557*J557,2)</f>
        <v>0</v>
      </c>
      <c r="L557" s="186">
        <v>21</v>
      </c>
      <c r="M557" s="186">
        <f>G557*(1+L557/100)</f>
        <v>0</v>
      </c>
      <c r="N557" s="184">
        <v>0</v>
      </c>
      <c r="O557" s="184">
        <f>ROUND(E557*N557,2)</f>
        <v>0</v>
      </c>
      <c r="P557" s="184">
        <v>0</v>
      </c>
      <c r="Q557" s="184">
        <f>ROUND(E557*P557,2)</f>
        <v>0</v>
      </c>
      <c r="R557" s="186"/>
      <c r="S557" s="186" t="s">
        <v>163</v>
      </c>
      <c r="T557" s="187" t="s">
        <v>163</v>
      </c>
      <c r="U557" s="158">
        <v>1.5</v>
      </c>
      <c r="V557" s="158">
        <f>ROUND(E557*U557,2)</f>
        <v>7.5</v>
      </c>
      <c r="W557" s="158"/>
      <c r="X557" s="158" t="s">
        <v>164</v>
      </c>
      <c r="Y557" s="158" t="s">
        <v>165</v>
      </c>
      <c r="Z557" s="147"/>
      <c r="AA557" s="147"/>
      <c r="AB557" s="147"/>
      <c r="AC557" s="147"/>
      <c r="AD557" s="147"/>
      <c r="AE557" s="147"/>
      <c r="AF557" s="147"/>
      <c r="AG557" s="147" t="s">
        <v>166</v>
      </c>
      <c r="AH557" s="147"/>
      <c r="AI557" s="147"/>
      <c r="AJ557" s="147"/>
      <c r="AK557" s="147"/>
      <c r="AL557" s="147"/>
      <c r="AM557" s="147"/>
      <c r="AN557" s="147"/>
      <c r="AO557" s="147"/>
      <c r="AP557" s="147"/>
      <c r="AQ557" s="147"/>
      <c r="AR557" s="147"/>
      <c r="AS557" s="147"/>
      <c r="AT557" s="147"/>
      <c r="AU557" s="147"/>
      <c r="AV557" s="147"/>
      <c r="AW557" s="147"/>
      <c r="AX557" s="147"/>
      <c r="AY557" s="147"/>
      <c r="AZ557" s="147"/>
      <c r="BA557" s="147"/>
      <c r="BB557" s="147"/>
      <c r="BC557" s="147"/>
      <c r="BD557" s="147"/>
      <c r="BE557" s="147"/>
      <c r="BF557" s="147"/>
      <c r="BG557" s="147"/>
      <c r="BH557" s="147"/>
    </row>
    <row r="558" spans="1:60" outlineLevel="1" x14ac:dyDescent="0.2">
      <c r="A558" s="174">
        <v>269</v>
      </c>
      <c r="B558" s="175" t="s">
        <v>958</v>
      </c>
      <c r="C558" s="190" t="s">
        <v>959</v>
      </c>
      <c r="D558" s="176" t="s">
        <v>173</v>
      </c>
      <c r="E558" s="177">
        <v>8</v>
      </c>
      <c r="F558" s="178"/>
      <c r="G558" s="179">
        <f>ROUND(E558*F558,2)</f>
        <v>0</v>
      </c>
      <c r="H558" s="178"/>
      <c r="I558" s="179">
        <f>ROUND(E558*H558,2)</f>
        <v>0</v>
      </c>
      <c r="J558" s="178"/>
      <c r="K558" s="179">
        <f>ROUND(E558*J558,2)</f>
        <v>0</v>
      </c>
      <c r="L558" s="179">
        <v>21</v>
      </c>
      <c r="M558" s="179">
        <f>G558*(1+L558/100)</f>
        <v>0</v>
      </c>
      <c r="N558" s="177">
        <v>0</v>
      </c>
      <c r="O558" s="177">
        <f>ROUND(E558*N558,2)</f>
        <v>0</v>
      </c>
      <c r="P558" s="177">
        <v>0</v>
      </c>
      <c r="Q558" s="177">
        <f>ROUND(E558*P558,2)</f>
        <v>0</v>
      </c>
      <c r="R558" s="179"/>
      <c r="S558" s="179" t="s">
        <v>163</v>
      </c>
      <c r="T558" s="180" t="s">
        <v>163</v>
      </c>
      <c r="U558" s="158">
        <v>1.63</v>
      </c>
      <c r="V558" s="158">
        <f>ROUND(E558*U558,2)</f>
        <v>13.04</v>
      </c>
      <c r="W558" s="158"/>
      <c r="X558" s="158" t="s">
        <v>164</v>
      </c>
      <c r="Y558" s="158" t="s">
        <v>165</v>
      </c>
      <c r="Z558" s="147"/>
      <c r="AA558" s="147"/>
      <c r="AB558" s="147"/>
      <c r="AC558" s="147"/>
      <c r="AD558" s="147"/>
      <c r="AE558" s="147"/>
      <c r="AF558" s="147"/>
      <c r="AG558" s="147" t="s">
        <v>166</v>
      </c>
      <c r="AH558" s="147"/>
      <c r="AI558" s="147"/>
      <c r="AJ558" s="147"/>
      <c r="AK558" s="147"/>
      <c r="AL558" s="147"/>
      <c r="AM558" s="147"/>
      <c r="AN558" s="147"/>
      <c r="AO558" s="147"/>
      <c r="AP558" s="147"/>
      <c r="AQ558" s="147"/>
      <c r="AR558" s="147"/>
      <c r="AS558" s="147"/>
      <c r="AT558" s="147"/>
      <c r="AU558" s="147"/>
      <c r="AV558" s="147"/>
      <c r="AW558" s="147"/>
      <c r="AX558" s="147"/>
      <c r="AY558" s="147"/>
      <c r="AZ558" s="147"/>
      <c r="BA558" s="147"/>
      <c r="BB558" s="147"/>
      <c r="BC558" s="147"/>
      <c r="BD558" s="147"/>
      <c r="BE558" s="147"/>
      <c r="BF558" s="147"/>
      <c r="BG558" s="147"/>
      <c r="BH558" s="147"/>
    </row>
    <row r="559" spans="1:60" outlineLevel="2" x14ac:dyDescent="0.2">
      <c r="A559" s="154"/>
      <c r="B559" s="155"/>
      <c r="C559" s="191" t="s">
        <v>960</v>
      </c>
      <c r="D559" s="160"/>
      <c r="E559" s="161">
        <v>8</v>
      </c>
      <c r="F559" s="158"/>
      <c r="G559" s="158"/>
      <c r="H559" s="158"/>
      <c r="I559" s="158"/>
      <c r="J559" s="158"/>
      <c r="K559" s="158"/>
      <c r="L559" s="158"/>
      <c r="M559" s="158"/>
      <c r="N559" s="157"/>
      <c r="O559" s="157"/>
      <c r="P559" s="157"/>
      <c r="Q559" s="157"/>
      <c r="R559" s="158"/>
      <c r="S559" s="158"/>
      <c r="T559" s="158"/>
      <c r="U559" s="158"/>
      <c r="V559" s="158"/>
      <c r="W559" s="158"/>
      <c r="X559" s="158"/>
      <c r="Y559" s="158"/>
      <c r="Z559" s="147"/>
      <c r="AA559" s="147"/>
      <c r="AB559" s="147"/>
      <c r="AC559" s="147"/>
      <c r="AD559" s="147"/>
      <c r="AE559" s="147"/>
      <c r="AF559" s="147"/>
      <c r="AG559" s="147" t="s">
        <v>168</v>
      </c>
      <c r="AH559" s="147">
        <v>0</v>
      </c>
      <c r="AI559" s="147"/>
      <c r="AJ559" s="147"/>
      <c r="AK559" s="147"/>
      <c r="AL559" s="147"/>
      <c r="AM559" s="147"/>
      <c r="AN559" s="147"/>
      <c r="AO559" s="147"/>
      <c r="AP559" s="147"/>
      <c r="AQ559" s="147"/>
      <c r="AR559" s="147"/>
      <c r="AS559" s="147"/>
      <c r="AT559" s="147"/>
      <c r="AU559" s="147"/>
      <c r="AV559" s="147"/>
      <c r="AW559" s="147"/>
      <c r="AX559" s="147"/>
      <c r="AY559" s="147"/>
      <c r="AZ559" s="147"/>
      <c r="BA559" s="147"/>
      <c r="BB559" s="147"/>
      <c r="BC559" s="147"/>
      <c r="BD559" s="147"/>
      <c r="BE559" s="147"/>
      <c r="BF559" s="147"/>
      <c r="BG559" s="147"/>
      <c r="BH559" s="147"/>
    </row>
    <row r="560" spans="1:60" outlineLevel="1" x14ac:dyDescent="0.2">
      <c r="A560" s="181">
        <v>270</v>
      </c>
      <c r="B560" s="182" t="s">
        <v>961</v>
      </c>
      <c r="C560" s="192" t="s">
        <v>962</v>
      </c>
      <c r="D560" s="183" t="s">
        <v>173</v>
      </c>
      <c r="E560" s="184">
        <v>3</v>
      </c>
      <c r="F560" s="185"/>
      <c r="G560" s="186">
        <f t="shared" ref="G560:G570" si="49">ROUND(E560*F560,2)</f>
        <v>0</v>
      </c>
      <c r="H560" s="185"/>
      <c r="I560" s="186">
        <f t="shared" ref="I560:I570" si="50">ROUND(E560*H560,2)</f>
        <v>0</v>
      </c>
      <c r="J560" s="185"/>
      <c r="K560" s="186">
        <f t="shared" ref="K560:K570" si="51">ROUND(E560*J560,2)</f>
        <v>0</v>
      </c>
      <c r="L560" s="186">
        <v>21</v>
      </c>
      <c r="M560" s="186">
        <f t="shared" ref="M560:M570" si="52">G560*(1+L560/100)</f>
        <v>0</v>
      </c>
      <c r="N560" s="184">
        <v>0</v>
      </c>
      <c r="O560" s="184">
        <f t="shared" ref="O560:O570" si="53">ROUND(E560*N560,2)</f>
        <v>0</v>
      </c>
      <c r="P560" s="184">
        <v>0</v>
      </c>
      <c r="Q560" s="184">
        <f t="shared" ref="Q560:Q570" si="54">ROUND(E560*P560,2)</f>
        <v>0</v>
      </c>
      <c r="R560" s="186"/>
      <c r="S560" s="186" t="s">
        <v>163</v>
      </c>
      <c r="T560" s="187" t="s">
        <v>163</v>
      </c>
      <c r="U560" s="158">
        <v>2.52</v>
      </c>
      <c r="V560" s="158">
        <f t="shared" ref="V560:V570" si="55">ROUND(E560*U560,2)</f>
        <v>7.56</v>
      </c>
      <c r="W560" s="158"/>
      <c r="X560" s="158" t="s">
        <v>164</v>
      </c>
      <c r="Y560" s="158" t="s">
        <v>165</v>
      </c>
      <c r="Z560" s="147"/>
      <c r="AA560" s="147"/>
      <c r="AB560" s="147"/>
      <c r="AC560" s="147"/>
      <c r="AD560" s="147"/>
      <c r="AE560" s="147"/>
      <c r="AF560" s="147"/>
      <c r="AG560" s="147" t="s">
        <v>166</v>
      </c>
      <c r="AH560" s="147"/>
      <c r="AI560" s="147"/>
      <c r="AJ560" s="147"/>
      <c r="AK560" s="147"/>
      <c r="AL560" s="147"/>
      <c r="AM560" s="147"/>
      <c r="AN560" s="147"/>
      <c r="AO560" s="147"/>
      <c r="AP560" s="147"/>
      <c r="AQ560" s="147"/>
      <c r="AR560" s="147"/>
      <c r="AS560" s="147"/>
      <c r="AT560" s="147"/>
      <c r="AU560" s="147"/>
      <c r="AV560" s="147"/>
      <c r="AW560" s="147"/>
      <c r="AX560" s="147"/>
      <c r="AY560" s="147"/>
      <c r="AZ560" s="147"/>
      <c r="BA560" s="147"/>
      <c r="BB560" s="147"/>
      <c r="BC560" s="147"/>
      <c r="BD560" s="147"/>
      <c r="BE560" s="147"/>
      <c r="BF560" s="147"/>
      <c r="BG560" s="147"/>
      <c r="BH560" s="147"/>
    </row>
    <row r="561" spans="1:60" outlineLevel="1" x14ac:dyDescent="0.2">
      <c r="A561" s="181">
        <v>271</v>
      </c>
      <c r="B561" s="182" t="s">
        <v>963</v>
      </c>
      <c r="C561" s="192" t="s">
        <v>964</v>
      </c>
      <c r="D561" s="183" t="s">
        <v>173</v>
      </c>
      <c r="E561" s="184">
        <v>14</v>
      </c>
      <c r="F561" s="185"/>
      <c r="G561" s="186">
        <f t="shared" si="49"/>
        <v>0</v>
      </c>
      <c r="H561" s="185"/>
      <c r="I561" s="186">
        <f t="shared" si="50"/>
        <v>0</v>
      </c>
      <c r="J561" s="185"/>
      <c r="K561" s="186">
        <f t="shared" si="51"/>
        <v>0</v>
      </c>
      <c r="L561" s="186">
        <v>21</v>
      </c>
      <c r="M561" s="186">
        <f t="shared" si="52"/>
        <v>0</v>
      </c>
      <c r="N561" s="184">
        <v>0</v>
      </c>
      <c r="O561" s="184">
        <f t="shared" si="53"/>
        <v>0</v>
      </c>
      <c r="P561" s="184">
        <v>0</v>
      </c>
      <c r="Q561" s="184">
        <f t="shared" si="54"/>
        <v>0</v>
      </c>
      <c r="R561" s="186"/>
      <c r="S561" s="186" t="s">
        <v>163</v>
      </c>
      <c r="T561" s="187" t="s">
        <v>163</v>
      </c>
      <c r="U561" s="158">
        <v>0.55500000000000005</v>
      </c>
      <c r="V561" s="158">
        <f t="shared" si="55"/>
        <v>7.77</v>
      </c>
      <c r="W561" s="158"/>
      <c r="X561" s="158" t="s">
        <v>164</v>
      </c>
      <c r="Y561" s="158" t="s">
        <v>165</v>
      </c>
      <c r="Z561" s="147"/>
      <c r="AA561" s="147"/>
      <c r="AB561" s="147"/>
      <c r="AC561" s="147"/>
      <c r="AD561" s="147"/>
      <c r="AE561" s="147"/>
      <c r="AF561" s="147"/>
      <c r="AG561" s="147" t="s">
        <v>166</v>
      </c>
      <c r="AH561" s="147"/>
      <c r="AI561" s="147"/>
      <c r="AJ561" s="147"/>
      <c r="AK561" s="147"/>
      <c r="AL561" s="147"/>
      <c r="AM561" s="147"/>
      <c r="AN561" s="147"/>
      <c r="AO561" s="147"/>
      <c r="AP561" s="147"/>
      <c r="AQ561" s="147"/>
      <c r="AR561" s="147"/>
      <c r="AS561" s="147"/>
      <c r="AT561" s="147"/>
      <c r="AU561" s="147"/>
      <c r="AV561" s="147"/>
      <c r="AW561" s="147"/>
      <c r="AX561" s="147"/>
      <c r="AY561" s="147"/>
      <c r="AZ561" s="147"/>
      <c r="BA561" s="147"/>
      <c r="BB561" s="147"/>
      <c r="BC561" s="147"/>
      <c r="BD561" s="147"/>
      <c r="BE561" s="147"/>
      <c r="BF561" s="147"/>
      <c r="BG561" s="147"/>
      <c r="BH561" s="147"/>
    </row>
    <row r="562" spans="1:60" outlineLevel="1" x14ac:dyDescent="0.2">
      <c r="A562" s="181">
        <v>272</v>
      </c>
      <c r="B562" s="182" t="s">
        <v>965</v>
      </c>
      <c r="C562" s="192" t="s">
        <v>966</v>
      </c>
      <c r="D562" s="183" t="s">
        <v>173</v>
      </c>
      <c r="E562" s="184">
        <v>26</v>
      </c>
      <c r="F562" s="185"/>
      <c r="G562" s="186">
        <f t="shared" si="49"/>
        <v>0</v>
      </c>
      <c r="H562" s="185"/>
      <c r="I562" s="186">
        <f t="shared" si="50"/>
        <v>0</v>
      </c>
      <c r="J562" s="185"/>
      <c r="K562" s="186">
        <f t="shared" si="51"/>
        <v>0</v>
      </c>
      <c r="L562" s="186">
        <v>21</v>
      </c>
      <c r="M562" s="186">
        <f t="shared" si="52"/>
        <v>0</v>
      </c>
      <c r="N562" s="184">
        <v>0</v>
      </c>
      <c r="O562" s="184">
        <f t="shared" si="53"/>
        <v>0</v>
      </c>
      <c r="P562" s="184">
        <v>0</v>
      </c>
      <c r="Q562" s="184">
        <f t="shared" si="54"/>
        <v>0</v>
      </c>
      <c r="R562" s="186"/>
      <c r="S562" s="186" t="s">
        <v>163</v>
      </c>
      <c r="T562" s="187" t="s">
        <v>163</v>
      </c>
      <c r="U562" s="158">
        <v>0.77500000000000002</v>
      </c>
      <c r="V562" s="158">
        <f t="shared" si="55"/>
        <v>20.149999999999999</v>
      </c>
      <c r="W562" s="158"/>
      <c r="X562" s="158" t="s">
        <v>164</v>
      </c>
      <c r="Y562" s="158" t="s">
        <v>165</v>
      </c>
      <c r="Z562" s="147"/>
      <c r="AA562" s="147"/>
      <c r="AB562" s="147"/>
      <c r="AC562" s="147"/>
      <c r="AD562" s="147"/>
      <c r="AE562" s="147"/>
      <c r="AF562" s="147"/>
      <c r="AG562" s="147" t="s">
        <v>166</v>
      </c>
      <c r="AH562" s="147"/>
      <c r="AI562" s="147"/>
      <c r="AJ562" s="147"/>
      <c r="AK562" s="147"/>
      <c r="AL562" s="147"/>
      <c r="AM562" s="147"/>
      <c r="AN562" s="147"/>
      <c r="AO562" s="147"/>
      <c r="AP562" s="147"/>
      <c r="AQ562" s="147"/>
      <c r="AR562" s="147"/>
      <c r="AS562" s="147"/>
      <c r="AT562" s="147"/>
      <c r="AU562" s="147"/>
      <c r="AV562" s="147"/>
      <c r="AW562" s="147"/>
      <c r="AX562" s="147"/>
      <c r="AY562" s="147"/>
      <c r="AZ562" s="147"/>
      <c r="BA562" s="147"/>
      <c r="BB562" s="147"/>
      <c r="BC562" s="147"/>
      <c r="BD562" s="147"/>
      <c r="BE562" s="147"/>
      <c r="BF562" s="147"/>
      <c r="BG562" s="147"/>
      <c r="BH562" s="147"/>
    </row>
    <row r="563" spans="1:60" outlineLevel="1" x14ac:dyDescent="0.2">
      <c r="A563" s="181">
        <v>273</v>
      </c>
      <c r="B563" s="182" t="s">
        <v>967</v>
      </c>
      <c r="C563" s="192" t="s">
        <v>968</v>
      </c>
      <c r="D563" s="183" t="s">
        <v>173</v>
      </c>
      <c r="E563" s="184">
        <v>21</v>
      </c>
      <c r="F563" s="185"/>
      <c r="G563" s="186">
        <f t="shared" si="49"/>
        <v>0</v>
      </c>
      <c r="H563" s="185"/>
      <c r="I563" s="186">
        <f t="shared" si="50"/>
        <v>0</v>
      </c>
      <c r="J563" s="185"/>
      <c r="K563" s="186">
        <f t="shared" si="51"/>
        <v>0</v>
      </c>
      <c r="L563" s="186">
        <v>21</v>
      </c>
      <c r="M563" s="186">
        <f t="shared" si="52"/>
        <v>0</v>
      </c>
      <c r="N563" s="184">
        <v>8.0000000000000004E-4</v>
      </c>
      <c r="O563" s="184">
        <f t="shared" si="53"/>
        <v>0.02</v>
      </c>
      <c r="P563" s="184">
        <v>0</v>
      </c>
      <c r="Q563" s="184">
        <f t="shared" si="54"/>
        <v>0</v>
      </c>
      <c r="R563" s="186" t="s">
        <v>244</v>
      </c>
      <c r="S563" s="186" t="s">
        <v>163</v>
      </c>
      <c r="T563" s="187" t="s">
        <v>163</v>
      </c>
      <c r="U563" s="158">
        <v>0</v>
      </c>
      <c r="V563" s="158">
        <f t="shared" si="55"/>
        <v>0</v>
      </c>
      <c r="W563" s="158"/>
      <c r="X563" s="158" t="s">
        <v>245</v>
      </c>
      <c r="Y563" s="158" t="s">
        <v>165</v>
      </c>
      <c r="Z563" s="147"/>
      <c r="AA563" s="147"/>
      <c r="AB563" s="147"/>
      <c r="AC563" s="147"/>
      <c r="AD563" s="147"/>
      <c r="AE563" s="147"/>
      <c r="AF563" s="147"/>
      <c r="AG563" s="147" t="s">
        <v>246</v>
      </c>
      <c r="AH563" s="147"/>
      <c r="AI563" s="147"/>
      <c r="AJ563" s="147"/>
      <c r="AK563" s="147"/>
      <c r="AL563" s="147"/>
      <c r="AM563" s="147"/>
      <c r="AN563" s="147"/>
      <c r="AO563" s="147"/>
      <c r="AP563" s="147"/>
      <c r="AQ563" s="147"/>
      <c r="AR563" s="147"/>
      <c r="AS563" s="147"/>
      <c r="AT563" s="147"/>
      <c r="AU563" s="147"/>
      <c r="AV563" s="147"/>
      <c r="AW563" s="147"/>
      <c r="AX563" s="147"/>
      <c r="AY563" s="147"/>
      <c r="AZ563" s="147"/>
      <c r="BA563" s="147"/>
      <c r="BB563" s="147"/>
      <c r="BC563" s="147"/>
      <c r="BD563" s="147"/>
      <c r="BE563" s="147"/>
      <c r="BF563" s="147"/>
      <c r="BG563" s="147"/>
      <c r="BH563" s="147"/>
    </row>
    <row r="564" spans="1:60" outlineLevel="1" x14ac:dyDescent="0.2">
      <c r="A564" s="181">
        <v>274</v>
      </c>
      <c r="B564" s="182" t="s">
        <v>969</v>
      </c>
      <c r="C564" s="192" t="s">
        <v>970</v>
      </c>
      <c r="D564" s="183" t="s">
        <v>173</v>
      </c>
      <c r="E564" s="184">
        <v>14</v>
      </c>
      <c r="F564" s="185"/>
      <c r="G564" s="186">
        <f t="shared" si="49"/>
        <v>0</v>
      </c>
      <c r="H564" s="185"/>
      <c r="I564" s="186">
        <f t="shared" si="50"/>
        <v>0</v>
      </c>
      <c r="J564" s="185"/>
      <c r="K564" s="186">
        <f t="shared" si="51"/>
        <v>0</v>
      </c>
      <c r="L564" s="186">
        <v>21</v>
      </c>
      <c r="M564" s="186">
        <f t="shared" si="52"/>
        <v>0</v>
      </c>
      <c r="N564" s="184">
        <v>5.5799999999999999E-3</v>
      </c>
      <c r="O564" s="184">
        <f t="shared" si="53"/>
        <v>0.08</v>
      </c>
      <c r="P564" s="184">
        <v>0</v>
      </c>
      <c r="Q564" s="184">
        <f t="shared" si="54"/>
        <v>0</v>
      </c>
      <c r="R564" s="186" t="s">
        <v>244</v>
      </c>
      <c r="S564" s="186" t="s">
        <v>163</v>
      </c>
      <c r="T564" s="187" t="s">
        <v>163</v>
      </c>
      <c r="U564" s="158">
        <v>0</v>
      </c>
      <c r="V564" s="158">
        <f t="shared" si="55"/>
        <v>0</v>
      </c>
      <c r="W564" s="158"/>
      <c r="X564" s="158" t="s">
        <v>245</v>
      </c>
      <c r="Y564" s="158" t="s">
        <v>165</v>
      </c>
      <c r="Z564" s="147"/>
      <c r="AA564" s="147"/>
      <c r="AB564" s="147"/>
      <c r="AC564" s="147"/>
      <c r="AD564" s="147"/>
      <c r="AE564" s="147"/>
      <c r="AF564" s="147"/>
      <c r="AG564" s="147" t="s">
        <v>246</v>
      </c>
      <c r="AH564" s="147"/>
      <c r="AI564" s="147"/>
      <c r="AJ564" s="147"/>
      <c r="AK564" s="147"/>
      <c r="AL564" s="147"/>
      <c r="AM564" s="147"/>
      <c r="AN564" s="147"/>
      <c r="AO564" s="147"/>
      <c r="AP564" s="147"/>
      <c r="AQ564" s="147"/>
      <c r="AR564" s="147"/>
      <c r="AS564" s="147"/>
      <c r="AT564" s="147"/>
      <c r="AU564" s="147"/>
      <c r="AV564" s="147"/>
      <c r="AW564" s="147"/>
      <c r="AX564" s="147"/>
      <c r="AY564" s="147"/>
      <c r="AZ564" s="147"/>
      <c r="BA564" s="147"/>
      <c r="BB564" s="147"/>
      <c r="BC564" s="147"/>
      <c r="BD564" s="147"/>
      <c r="BE564" s="147"/>
      <c r="BF564" s="147"/>
      <c r="BG564" s="147"/>
      <c r="BH564" s="147"/>
    </row>
    <row r="565" spans="1:60" ht="22.5" outlineLevel="1" x14ac:dyDescent="0.2">
      <c r="A565" s="181">
        <v>275</v>
      </c>
      <c r="B565" s="182" t="s">
        <v>971</v>
      </c>
      <c r="C565" s="192" t="s">
        <v>972</v>
      </c>
      <c r="D565" s="183" t="s">
        <v>173</v>
      </c>
      <c r="E565" s="184">
        <v>13</v>
      </c>
      <c r="F565" s="185"/>
      <c r="G565" s="186">
        <f t="shared" si="49"/>
        <v>0</v>
      </c>
      <c r="H565" s="185"/>
      <c r="I565" s="186">
        <f t="shared" si="50"/>
        <v>0</v>
      </c>
      <c r="J565" s="185"/>
      <c r="K565" s="186">
        <f t="shared" si="51"/>
        <v>0</v>
      </c>
      <c r="L565" s="186">
        <v>21</v>
      </c>
      <c r="M565" s="186">
        <f t="shared" si="52"/>
        <v>0</v>
      </c>
      <c r="N565" s="184">
        <v>1.7000000000000001E-2</v>
      </c>
      <c r="O565" s="184">
        <f t="shared" si="53"/>
        <v>0.22</v>
      </c>
      <c r="P565" s="184">
        <v>0</v>
      </c>
      <c r="Q565" s="184">
        <f t="shared" si="54"/>
        <v>0</v>
      </c>
      <c r="R565" s="186"/>
      <c r="S565" s="186" t="s">
        <v>340</v>
      </c>
      <c r="T565" s="187" t="s">
        <v>225</v>
      </c>
      <c r="U565" s="158">
        <v>0</v>
      </c>
      <c r="V565" s="158">
        <f t="shared" si="55"/>
        <v>0</v>
      </c>
      <c r="W565" s="158"/>
      <c r="X565" s="158" t="s">
        <v>245</v>
      </c>
      <c r="Y565" s="158" t="s">
        <v>165</v>
      </c>
      <c r="Z565" s="147"/>
      <c r="AA565" s="147"/>
      <c r="AB565" s="147"/>
      <c r="AC565" s="147"/>
      <c r="AD565" s="147"/>
      <c r="AE565" s="147"/>
      <c r="AF565" s="147"/>
      <c r="AG565" s="147" t="s">
        <v>246</v>
      </c>
      <c r="AH565" s="147"/>
      <c r="AI565" s="147"/>
      <c r="AJ565" s="147"/>
      <c r="AK565" s="147"/>
      <c r="AL565" s="147"/>
      <c r="AM565" s="147"/>
      <c r="AN565" s="147"/>
      <c r="AO565" s="147"/>
      <c r="AP565" s="147"/>
      <c r="AQ565" s="147"/>
      <c r="AR565" s="147"/>
      <c r="AS565" s="147"/>
      <c r="AT565" s="147"/>
      <c r="AU565" s="147"/>
      <c r="AV565" s="147"/>
      <c r="AW565" s="147"/>
      <c r="AX565" s="147"/>
      <c r="AY565" s="147"/>
      <c r="AZ565" s="147"/>
      <c r="BA565" s="147"/>
      <c r="BB565" s="147"/>
      <c r="BC565" s="147"/>
      <c r="BD565" s="147"/>
      <c r="BE565" s="147"/>
      <c r="BF565" s="147"/>
      <c r="BG565" s="147"/>
      <c r="BH565" s="147"/>
    </row>
    <row r="566" spans="1:60" ht="22.5" outlineLevel="1" x14ac:dyDescent="0.2">
      <c r="A566" s="181">
        <v>276</v>
      </c>
      <c r="B566" s="182" t="s">
        <v>973</v>
      </c>
      <c r="C566" s="192" t="s">
        <v>974</v>
      </c>
      <c r="D566" s="183" t="s">
        <v>173</v>
      </c>
      <c r="E566" s="184">
        <v>5</v>
      </c>
      <c r="F566" s="185"/>
      <c r="G566" s="186">
        <f t="shared" si="49"/>
        <v>0</v>
      </c>
      <c r="H566" s="185"/>
      <c r="I566" s="186">
        <f t="shared" si="50"/>
        <v>0</v>
      </c>
      <c r="J566" s="185"/>
      <c r="K566" s="186">
        <f t="shared" si="51"/>
        <v>0</v>
      </c>
      <c r="L566" s="186">
        <v>21</v>
      </c>
      <c r="M566" s="186">
        <f t="shared" si="52"/>
        <v>0</v>
      </c>
      <c r="N566" s="184">
        <v>1.7000000000000001E-2</v>
      </c>
      <c r="O566" s="184">
        <f t="shared" si="53"/>
        <v>0.09</v>
      </c>
      <c r="P566" s="184">
        <v>0</v>
      </c>
      <c r="Q566" s="184">
        <f t="shared" si="54"/>
        <v>0</v>
      </c>
      <c r="R566" s="186"/>
      <c r="S566" s="186" t="s">
        <v>340</v>
      </c>
      <c r="T566" s="187" t="s">
        <v>225</v>
      </c>
      <c r="U566" s="158">
        <v>0</v>
      </c>
      <c r="V566" s="158">
        <f t="shared" si="55"/>
        <v>0</v>
      </c>
      <c r="W566" s="158"/>
      <c r="X566" s="158" t="s">
        <v>245</v>
      </c>
      <c r="Y566" s="158" t="s">
        <v>165</v>
      </c>
      <c r="Z566" s="147"/>
      <c r="AA566" s="147"/>
      <c r="AB566" s="147"/>
      <c r="AC566" s="147"/>
      <c r="AD566" s="147"/>
      <c r="AE566" s="147"/>
      <c r="AF566" s="147"/>
      <c r="AG566" s="147" t="s">
        <v>246</v>
      </c>
      <c r="AH566" s="147"/>
      <c r="AI566" s="147"/>
      <c r="AJ566" s="147"/>
      <c r="AK566" s="147"/>
      <c r="AL566" s="147"/>
      <c r="AM566" s="147"/>
      <c r="AN566" s="147"/>
      <c r="AO566" s="147"/>
      <c r="AP566" s="147"/>
      <c r="AQ566" s="147"/>
      <c r="AR566" s="147"/>
      <c r="AS566" s="147"/>
      <c r="AT566" s="147"/>
      <c r="AU566" s="147"/>
      <c r="AV566" s="147"/>
      <c r="AW566" s="147"/>
      <c r="AX566" s="147"/>
      <c r="AY566" s="147"/>
      <c r="AZ566" s="147"/>
      <c r="BA566" s="147"/>
      <c r="BB566" s="147"/>
      <c r="BC566" s="147"/>
      <c r="BD566" s="147"/>
      <c r="BE566" s="147"/>
      <c r="BF566" s="147"/>
      <c r="BG566" s="147"/>
      <c r="BH566" s="147"/>
    </row>
    <row r="567" spans="1:60" ht="22.5" outlineLevel="1" x14ac:dyDescent="0.2">
      <c r="A567" s="181">
        <v>277</v>
      </c>
      <c r="B567" s="182" t="s">
        <v>975</v>
      </c>
      <c r="C567" s="192" t="s">
        <v>976</v>
      </c>
      <c r="D567" s="183" t="s">
        <v>173</v>
      </c>
      <c r="E567" s="184">
        <v>3</v>
      </c>
      <c r="F567" s="185"/>
      <c r="G567" s="186">
        <f t="shared" si="49"/>
        <v>0</v>
      </c>
      <c r="H567" s="185"/>
      <c r="I567" s="186">
        <f t="shared" si="50"/>
        <v>0</v>
      </c>
      <c r="J567" s="185"/>
      <c r="K567" s="186">
        <f t="shared" si="51"/>
        <v>0</v>
      </c>
      <c r="L567" s="186">
        <v>21</v>
      </c>
      <c r="M567" s="186">
        <f t="shared" si="52"/>
        <v>0</v>
      </c>
      <c r="N567" s="184">
        <v>1.7000000000000001E-2</v>
      </c>
      <c r="O567" s="184">
        <f t="shared" si="53"/>
        <v>0.05</v>
      </c>
      <c r="P567" s="184">
        <v>0</v>
      </c>
      <c r="Q567" s="184">
        <f t="shared" si="54"/>
        <v>0</v>
      </c>
      <c r="R567" s="186"/>
      <c r="S567" s="186" t="s">
        <v>340</v>
      </c>
      <c r="T567" s="187" t="s">
        <v>225</v>
      </c>
      <c r="U567" s="158">
        <v>0</v>
      </c>
      <c r="V567" s="158">
        <f t="shared" si="55"/>
        <v>0</v>
      </c>
      <c r="W567" s="158"/>
      <c r="X567" s="158" t="s">
        <v>245</v>
      </c>
      <c r="Y567" s="158" t="s">
        <v>165</v>
      </c>
      <c r="Z567" s="147"/>
      <c r="AA567" s="147"/>
      <c r="AB567" s="147"/>
      <c r="AC567" s="147"/>
      <c r="AD567" s="147"/>
      <c r="AE567" s="147"/>
      <c r="AF567" s="147"/>
      <c r="AG567" s="147" t="s">
        <v>246</v>
      </c>
      <c r="AH567" s="147"/>
      <c r="AI567" s="147"/>
      <c r="AJ567" s="147"/>
      <c r="AK567" s="147"/>
      <c r="AL567" s="147"/>
      <c r="AM567" s="147"/>
      <c r="AN567" s="147"/>
      <c r="AO567" s="147"/>
      <c r="AP567" s="147"/>
      <c r="AQ567" s="147"/>
      <c r="AR567" s="147"/>
      <c r="AS567" s="147"/>
      <c r="AT567" s="147"/>
      <c r="AU567" s="147"/>
      <c r="AV567" s="147"/>
      <c r="AW567" s="147"/>
      <c r="AX567" s="147"/>
      <c r="AY567" s="147"/>
      <c r="AZ567" s="147"/>
      <c r="BA567" s="147"/>
      <c r="BB567" s="147"/>
      <c r="BC567" s="147"/>
      <c r="BD567" s="147"/>
      <c r="BE567" s="147"/>
      <c r="BF567" s="147"/>
      <c r="BG567" s="147"/>
      <c r="BH567" s="147"/>
    </row>
    <row r="568" spans="1:60" ht="22.5" outlineLevel="1" x14ac:dyDescent="0.2">
      <c r="A568" s="181">
        <v>278</v>
      </c>
      <c r="B568" s="182" t="s">
        <v>977</v>
      </c>
      <c r="C568" s="192" t="s">
        <v>978</v>
      </c>
      <c r="D568" s="183" t="s">
        <v>173</v>
      </c>
      <c r="E568" s="184">
        <v>3</v>
      </c>
      <c r="F568" s="185"/>
      <c r="G568" s="186">
        <f t="shared" si="49"/>
        <v>0</v>
      </c>
      <c r="H568" s="185"/>
      <c r="I568" s="186">
        <f t="shared" si="50"/>
        <v>0</v>
      </c>
      <c r="J568" s="185"/>
      <c r="K568" s="186">
        <f t="shared" si="51"/>
        <v>0</v>
      </c>
      <c r="L568" s="186">
        <v>21</v>
      </c>
      <c r="M568" s="186">
        <f t="shared" si="52"/>
        <v>0</v>
      </c>
      <c r="N568" s="184">
        <v>1.7000000000000001E-2</v>
      </c>
      <c r="O568" s="184">
        <f t="shared" si="53"/>
        <v>0.05</v>
      </c>
      <c r="P568" s="184">
        <v>0</v>
      </c>
      <c r="Q568" s="184">
        <f t="shared" si="54"/>
        <v>0</v>
      </c>
      <c r="R568" s="186"/>
      <c r="S568" s="186" t="s">
        <v>340</v>
      </c>
      <c r="T568" s="187" t="s">
        <v>225</v>
      </c>
      <c r="U568" s="158">
        <v>0</v>
      </c>
      <c r="V568" s="158">
        <f t="shared" si="55"/>
        <v>0</v>
      </c>
      <c r="W568" s="158"/>
      <c r="X568" s="158" t="s">
        <v>245</v>
      </c>
      <c r="Y568" s="158" t="s">
        <v>165</v>
      </c>
      <c r="Z568" s="147"/>
      <c r="AA568" s="147"/>
      <c r="AB568" s="147"/>
      <c r="AC568" s="147"/>
      <c r="AD568" s="147"/>
      <c r="AE568" s="147"/>
      <c r="AF568" s="147"/>
      <c r="AG568" s="147" t="s">
        <v>246</v>
      </c>
      <c r="AH568" s="147"/>
      <c r="AI568" s="147"/>
      <c r="AJ568" s="147"/>
      <c r="AK568" s="147"/>
      <c r="AL568" s="147"/>
      <c r="AM568" s="147"/>
      <c r="AN568" s="147"/>
      <c r="AO568" s="147"/>
      <c r="AP568" s="147"/>
      <c r="AQ568" s="147"/>
      <c r="AR568" s="147"/>
      <c r="AS568" s="147"/>
      <c r="AT568" s="147"/>
      <c r="AU568" s="147"/>
      <c r="AV568" s="147"/>
      <c r="AW568" s="147"/>
      <c r="AX568" s="147"/>
      <c r="AY568" s="147"/>
      <c r="AZ568" s="147"/>
      <c r="BA568" s="147"/>
      <c r="BB568" s="147"/>
      <c r="BC568" s="147"/>
      <c r="BD568" s="147"/>
      <c r="BE568" s="147"/>
      <c r="BF568" s="147"/>
      <c r="BG568" s="147"/>
      <c r="BH568" s="147"/>
    </row>
    <row r="569" spans="1:60" outlineLevel="1" x14ac:dyDescent="0.2">
      <c r="A569" s="181">
        <v>279</v>
      </c>
      <c r="B569" s="182" t="s">
        <v>979</v>
      </c>
      <c r="C569" s="192" t="s">
        <v>980</v>
      </c>
      <c r="D569" s="183" t="s">
        <v>173</v>
      </c>
      <c r="E569" s="184">
        <v>5</v>
      </c>
      <c r="F569" s="185"/>
      <c r="G569" s="186">
        <f t="shared" si="49"/>
        <v>0</v>
      </c>
      <c r="H569" s="185"/>
      <c r="I569" s="186">
        <f t="shared" si="50"/>
        <v>0</v>
      </c>
      <c r="J569" s="185"/>
      <c r="K569" s="186">
        <f t="shared" si="51"/>
        <v>0</v>
      </c>
      <c r="L569" s="186">
        <v>21</v>
      </c>
      <c r="M569" s="186">
        <f t="shared" si="52"/>
        <v>0</v>
      </c>
      <c r="N569" s="184">
        <v>1.7000000000000001E-2</v>
      </c>
      <c r="O569" s="184">
        <f t="shared" si="53"/>
        <v>0.09</v>
      </c>
      <c r="P569" s="184">
        <v>0</v>
      </c>
      <c r="Q569" s="184">
        <f t="shared" si="54"/>
        <v>0</v>
      </c>
      <c r="R569" s="186"/>
      <c r="S569" s="186" t="s">
        <v>340</v>
      </c>
      <c r="T569" s="187" t="s">
        <v>225</v>
      </c>
      <c r="U569" s="158">
        <v>0</v>
      </c>
      <c r="V569" s="158">
        <f t="shared" si="55"/>
        <v>0</v>
      </c>
      <c r="W569" s="158"/>
      <c r="X569" s="158" t="s">
        <v>245</v>
      </c>
      <c r="Y569" s="158" t="s">
        <v>165</v>
      </c>
      <c r="Z569" s="147"/>
      <c r="AA569" s="147"/>
      <c r="AB569" s="147"/>
      <c r="AC569" s="147"/>
      <c r="AD569" s="147"/>
      <c r="AE569" s="147"/>
      <c r="AF569" s="147"/>
      <c r="AG569" s="147" t="s">
        <v>246</v>
      </c>
      <c r="AH569" s="147"/>
      <c r="AI569" s="147"/>
      <c r="AJ569" s="147"/>
      <c r="AK569" s="147"/>
      <c r="AL569" s="147"/>
      <c r="AM569" s="147"/>
      <c r="AN569" s="147"/>
      <c r="AO569" s="147"/>
      <c r="AP569" s="147"/>
      <c r="AQ569" s="147"/>
      <c r="AR569" s="147"/>
      <c r="AS569" s="147"/>
      <c r="AT569" s="147"/>
      <c r="AU569" s="147"/>
      <c r="AV569" s="147"/>
      <c r="AW569" s="147"/>
      <c r="AX569" s="147"/>
      <c r="AY569" s="147"/>
      <c r="AZ569" s="147"/>
      <c r="BA569" s="147"/>
      <c r="BB569" s="147"/>
      <c r="BC569" s="147"/>
      <c r="BD569" s="147"/>
      <c r="BE569" s="147"/>
      <c r="BF569" s="147"/>
      <c r="BG569" s="147"/>
      <c r="BH569" s="147"/>
    </row>
    <row r="570" spans="1:60" outlineLevel="1" x14ac:dyDescent="0.2">
      <c r="A570" s="181">
        <v>280</v>
      </c>
      <c r="B570" s="182" t="s">
        <v>981</v>
      </c>
      <c r="C570" s="192" t="s">
        <v>982</v>
      </c>
      <c r="D570" s="183" t="s">
        <v>224</v>
      </c>
      <c r="E570" s="184">
        <v>0.58792</v>
      </c>
      <c r="F570" s="185"/>
      <c r="G570" s="186">
        <f t="shared" si="49"/>
        <v>0</v>
      </c>
      <c r="H570" s="185"/>
      <c r="I570" s="186">
        <f t="shared" si="50"/>
        <v>0</v>
      </c>
      <c r="J570" s="185"/>
      <c r="K570" s="186">
        <f t="shared" si="51"/>
        <v>0</v>
      </c>
      <c r="L570" s="186">
        <v>21</v>
      </c>
      <c r="M570" s="186">
        <f t="shared" si="52"/>
        <v>0</v>
      </c>
      <c r="N570" s="184">
        <v>0</v>
      </c>
      <c r="O570" s="184">
        <f t="shared" si="53"/>
        <v>0</v>
      </c>
      <c r="P570" s="184">
        <v>0</v>
      </c>
      <c r="Q570" s="184">
        <f t="shared" si="54"/>
        <v>0</v>
      </c>
      <c r="R570" s="186"/>
      <c r="S570" s="186" t="s">
        <v>163</v>
      </c>
      <c r="T570" s="187" t="s">
        <v>163</v>
      </c>
      <c r="U570" s="158">
        <v>2.2549999999999999</v>
      </c>
      <c r="V570" s="158">
        <f t="shared" si="55"/>
        <v>1.33</v>
      </c>
      <c r="W570" s="158"/>
      <c r="X570" s="158" t="s">
        <v>722</v>
      </c>
      <c r="Y570" s="158" t="s">
        <v>165</v>
      </c>
      <c r="Z570" s="147"/>
      <c r="AA570" s="147"/>
      <c r="AB570" s="147"/>
      <c r="AC570" s="147"/>
      <c r="AD570" s="147"/>
      <c r="AE570" s="147"/>
      <c r="AF570" s="147"/>
      <c r="AG570" s="147" t="s">
        <v>723</v>
      </c>
      <c r="AH570" s="147"/>
      <c r="AI570" s="147"/>
      <c r="AJ570" s="147"/>
      <c r="AK570" s="147"/>
      <c r="AL570" s="147"/>
      <c r="AM570" s="147"/>
      <c r="AN570" s="147"/>
      <c r="AO570" s="147"/>
      <c r="AP570" s="147"/>
      <c r="AQ570" s="147"/>
      <c r="AR570" s="147"/>
      <c r="AS570" s="147"/>
      <c r="AT570" s="147"/>
      <c r="AU570" s="147"/>
      <c r="AV570" s="147"/>
      <c r="AW570" s="147"/>
      <c r="AX570" s="147"/>
      <c r="AY570" s="147"/>
      <c r="AZ570" s="147"/>
      <c r="BA570" s="147"/>
      <c r="BB570" s="147"/>
      <c r="BC570" s="147"/>
      <c r="BD570" s="147"/>
      <c r="BE570" s="147"/>
      <c r="BF570" s="147"/>
      <c r="BG570" s="147"/>
      <c r="BH570" s="147"/>
    </row>
    <row r="571" spans="1:60" x14ac:dyDescent="0.2">
      <c r="A571" s="167" t="s">
        <v>158</v>
      </c>
      <c r="B571" s="168" t="s">
        <v>106</v>
      </c>
      <c r="C571" s="189" t="s">
        <v>107</v>
      </c>
      <c r="D571" s="169"/>
      <c r="E571" s="170"/>
      <c r="F571" s="171"/>
      <c r="G571" s="171">
        <f>SUMIF(AG572:AG591,"&lt;&gt;NOR",G572:G591)</f>
        <v>0</v>
      </c>
      <c r="H571" s="171"/>
      <c r="I571" s="171">
        <f>SUM(I572:I591)</f>
        <v>0</v>
      </c>
      <c r="J571" s="171"/>
      <c r="K571" s="171">
        <f>SUM(K572:K591)</f>
        <v>0</v>
      </c>
      <c r="L571" s="171"/>
      <c r="M571" s="171">
        <f>SUM(M572:M591)</f>
        <v>0</v>
      </c>
      <c r="N571" s="170"/>
      <c r="O571" s="170">
        <f>SUM(O572:O591)</f>
        <v>0.60000000000000009</v>
      </c>
      <c r="P571" s="170"/>
      <c r="Q571" s="170">
        <f>SUM(Q572:Q591)</f>
        <v>0</v>
      </c>
      <c r="R571" s="171"/>
      <c r="S571" s="171"/>
      <c r="T571" s="172"/>
      <c r="U571" s="166"/>
      <c r="V571" s="166">
        <f>SUM(V572:V591)</f>
        <v>134.95000000000002</v>
      </c>
      <c r="W571" s="166"/>
      <c r="X571" s="166"/>
      <c r="Y571" s="166"/>
      <c r="AG571" t="s">
        <v>159</v>
      </c>
    </row>
    <row r="572" spans="1:60" ht="22.5" outlineLevel="1" x14ac:dyDescent="0.2">
      <c r="A572" s="181">
        <v>281</v>
      </c>
      <c r="B572" s="182" t="s">
        <v>983</v>
      </c>
      <c r="C572" s="192" t="s">
        <v>984</v>
      </c>
      <c r="D572" s="183" t="s">
        <v>162</v>
      </c>
      <c r="E572" s="184">
        <v>130.69</v>
      </c>
      <c r="F572" s="185"/>
      <c r="G572" s="186">
        <f>ROUND(E572*F572,2)</f>
        <v>0</v>
      </c>
      <c r="H572" s="185"/>
      <c r="I572" s="186">
        <f>ROUND(E572*H572,2)</f>
        <v>0</v>
      </c>
      <c r="J572" s="185"/>
      <c r="K572" s="186">
        <f>ROUND(E572*J572,2)</f>
        <v>0</v>
      </c>
      <c r="L572" s="186">
        <v>21</v>
      </c>
      <c r="M572" s="186">
        <f>G572*(1+L572/100)</f>
        <v>0</v>
      </c>
      <c r="N572" s="184">
        <v>0</v>
      </c>
      <c r="O572" s="184">
        <f>ROUND(E572*N572,2)</f>
        <v>0</v>
      </c>
      <c r="P572" s="184">
        <v>0</v>
      </c>
      <c r="Q572" s="184">
        <f>ROUND(E572*P572,2)</f>
        <v>0</v>
      </c>
      <c r="R572" s="186"/>
      <c r="S572" s="186" t="s">
        <v>163</v>
      </c>
      <c r="T572" s="187" t="s">
        <v>163</v>
      </c>
      <c r="U572" s="158">
        <v>0.52</v>
      </c>
      <c r="V572" s="158">
        <f>ROUND(E572*U572,2)</f>
        <v>67.959999999999994</v>
      </c>
      <c r="W572" s="158"/>
      <c r="X572" s="158" t="s">
        <v>164</v>
      </c>
      <c r="Y572" s="158" t="s">
        <v>165</v>
      </c>
      <c r="Z572" s="147"/>
      <c r="AA572" s="147"/>
      <c r="AB572" s="147"/>
      <c r="AC572" s="147"/>
      <c r="AD572" s="147"/>
      <c r="AE572" s="147"/>
      <c r="AF572" s="147"/>
      <c r="AG572" s="147" t="s">
        <v>166</v>
      </c>
      <c r="AH572" s="147"/>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c r="BE572" s="147"/>
      <c r="BF572" s="147"/>
      <c r="BG572" s="147"/>
      <c r="BH572" s="147"/>
    </row>
    <row r="573" spans="1:60" ht="22.5" outlineLevel="1" x14ac:dyDescent="0.2">
      <c r="A573" s="174">
        <v>282</v>
      </c>
      <c r="B573" s="175" t="s">
        <v>985</v>
      </c>
      <c r="C573" s="190" t="s">
        <v>986</v>
      </c>
      <c r="D573" s="176" t="s">
        <v>162</v>
      </c>
      <c r="E573" s="177">
        <v>130.69</v>
      </c>
      <c r="F573" s="178"/>
      <c r="G573" s="179">
        <f>ROUND(E573*F573,2)</f>
        <v>0</v>
      </c>
      <c r="H573" s="178"/>
      <c r="I573" s="179">
        <f>ROUND(E573*H573,2)</f>
        <v>0</v>
      </c>
      <c r="J573" s="178"/>
      <c r="K573" s="179">
        <f>ROUND(E573*J573,2)</f>
        <v>0</v>
      </c>
      <c r="L573" s="179">
        <v>21</v>
      </c>
      <c r="M573" s="179">
        <f>G573*(1+L573/100)</f>
        <v>0</v>
      </c>
      <c r="N573" s="177">
        <v>4.1999999999999997E-3</v>
      </c>
      <c r="O573" s="177">
        <f>ROUND(E573*N573,2)</f>
        <v>0.55000000000000004</v>
      </c>
      <c r="P573" s="177">
        <v>0</v>
      </c>
      <c r="Q573" s="177">
        <f>ROUND(E573*P573,2)</f>
        <v>0</v>
      </c>
      <c r="R573" s="179"/>
      <c r="S573" s="179" t="s">
        <v>163</v>
      </c>
      <c r="T573" s="180" t="s">
        <v>163</v>
      </c>
      <c r="U573" s="158">
        <v>0.48499999999999999</v>
      </c>
      <c r="V573" s="158">
        <f>ROUND(E573*U573,2)</f>
        <v>63.38</v>
      </c>
      <c r="W573" s="158"/>
      <c r="X573" s="158" t="s">
        <v>164</v>
      </c>
      <c r="Y573" s="158" t="s">
        <v>165</v>
      </c>
      <c r="Z573" s="147"/>
      <c r="AA573" s="147"/>
      <c r="AB573" s="147"/>
      <c r="AC573" s="147"/>
      <c r="AD573" s="147"/>
      <c r="AE573" s="147"/>
      <c r="AF573" s="147"/>
      <c r="AG573" s="147" t="s">
        <v>166</v>
      </c>
      <c r="AH573" s="147"/>
      <c r="AI573" s="147"/>
      <c r="AJ573" s="147"/>
      <c r="AK573" s="147"/>
      <c r="AL573" s="147"/>
      <c r="AM573" s="147"/>
      <c r="AN573" s="147"/>
      <c r="AO573" s="147"/>
      <c r="AP573" s="147"/>
      <c r="AQ573" s="147"/>
      <c r="AR573" s="147"/>
      <c r="AS573" s="147"/>
      <c r="AT573" s="147"/>
      <c r="AU573" s="147"/>
      <c r="AV573" s="147"/>
      <c r="AW573" s="147"/>
      <c r="AX573" s="147"/>
      <c r="AY573" s="147"/>
      <c r="AZ573" s="147"/>
      <c r="BA573" s="147"/>
      <c r="BB573" s="147"/>
      <c r="BC573" s="147"/>
      <c r="BD573" s="147"/>
      <c r="BE573" s="147"/>
      <c r="BF573" s="147"/>
      <c r="BG573" s="147"/>
      <c r="BH573" s="147"/>
    </row>
    <row r="574" spans="1:60" outlineLevel="2" x14ac:dyDescent="0.2">
      <c r="A574" s="154"/>
      <c r="B574" s="155"/>
      <c r="C574" s="191" t="s">
        <v>524</v>
      </c>
      <c r="D574" s="160"/>
      <c r="E574" s="161"/>
      <c r="F574" s="158"/>
      <c r="G574" s="158"/>
      <c r="H574" s="158"/>
      <c r="I574" s="158"/>
      <c r="J574" s="158"/>
      <c r="K574" s="158"/>
      <c r="L574" s="158"/>
      <c r="M574" s="158"/>
      <c r="N574" s="157"/>
      <c r="O574" s="157"/>
      <c r="P574" s="157"/>
      <c r="Q574" s="157"/>
      <c r="R574" s="158"/>
      <c r="S574" s="158"/>
      <c r="T574" s="158"/>
      <c r="U574" s="158"/>
      <c r="V574" s="158"/>
      <c r="W574" s="158"/>
      <c r="X574" s="158"/>
      <c r="Y574" s="158"/>
      <c r="Z574" s="147"/>
      <c r="AA574" s="147"/>
      <c r="AB574" s="147"/>
      <c r="AC574" s="147"/>
      <c r="AD574" s="147"/>
      <c r="AE574" s="147"/>
      <c r="AF574" s="147"/>
      <c r="AG574" s="147" t="s">
        <v>168</v>
      </c>
      <c r="AH574" s="147">
        <v>0</v>
      </c>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c r="BE574" s="147"/>
      <c r="BF574" s="147"/>
      <c r="BG574" s="147"/>
      <c r="BH574" s="147"/>
    </row>
    <row r="575" spans="1:60" outlineLevel="3" x14ac:dyDescent="0.2">
      <c r="A575" s="154"/>
      <c r="B575" s="155"/>
      <c r="C575" s="191" t="s">
        <v>987</v>
      </c>
      <c r="D575" s="160"/>
      <c r="E575" s="161">
        <v>72.900000000000006</v>
      </c>
      <c r="F575" s="158"/>
      <c r="G575" s="158"/>
      <c r="H575" s="158"/>
      <c r="I575" s="158"/>
      <c r="J575" s="158"/>
      <c r="K575" s="158"/>
      <c r="L575" s="158"/>
      <c r="M575" s="158"/>
      <c r="N575" s="157"/>
      <c r="O575" s="157"/>
      <c r="P575" s="157"/>
      <c r="Q575" s="157"/>
      <c r="R575" s="158"/>
      <c r="S575" s="158"/>
      <c r="T575" s="158"/>
      <c r="U575" s="158"/>
      <c r="V575" s="158"/>
      <c r="W575" s="158"/>
      <c r="X575" s="158"/>
      <c r="Y575" s="158"/>
      <c r="Z575" s="147"/>
      <c r="AA575" s="147"/>
      <c r="AB575" s="147"/>
      <c r="AC575" s="147"/>
      <c r="AD575" s="147"/>
      <c r="AE575" s="147"/>
      <c r="AF575" s="147"/>
      <c r="AG575" s="147" t="s">
        <v>168</v>
      </c>
      <c r="AH575" s="147">
        <v>0</v>
      </c>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c r="BE575" s="147"/>
      <c r="BF575" s="147"/>
      <c r="BG575" s="147"/>
      <c r="BH575" s="147"/>
    </row>
    <row r="576" spans="1:60" outlineLevel="3" x14ac:dyDescent="0.2">
      <c r="A576" s="154"/>
      <c r="B576" s="155"/>
      <c r="C576" s="191" t="s">
        <v>531</v>
      </c>
      <c r="D576" s="160"/>
      <c r="E576" s="161"/>
      <c r="F576" s="158"/>
      <c r="G576" s="158"/>
      <c r="H576" s="158"/>
      <c r="I576" s="158"/>
      <c r="J576" s="158"/>
      <c r="K576" s="158"/>
      <c r="L576" s="158"/>
      <c r="M576" s="158"/>
      <c r="N576" s="157"/>
      <c r="O576" s="157"/>
      <c r="P576" s="157"/>
      <c r="Q576" s="157"/>
      <c r="R576" s="158"/>
      <c r="S576" s="158"/>
      <c r="T576" s="158"/>
      <c r="U576" s="158"/>
      <c r="V576" s="158"/>
      <c r="W576" s="158"/>
      <c r="X576" s="158"/>
      <c r="Y576" s="158"/>
      <c r="Z576" s="147"/>
      <c r="AA576" s="147"/>
      <c r="AB576" s="147"/>
      <c r="AC576" s="147"/>
      <c r="AD576" s="147"/>
      <c r="AE576" s="147"/>
      <c r="AF576" s="147"/>
      <c r="AG576" s="147" t="s">
        <v>168</v>
      </c>
      <c r="AH576" s="147">
        <v>0</v>
      </c>
      <c r="AI576" s="147"/>
      <c r="AJ576" s="147"/>
      <c r="AK576" s="147"/>
      <c r="AL576" s="147"/>
      <c r="AM576" s="147"/>
      <c r="AN576" s="147"/>
      <c r="AO576" s="147"/>
      <c r="AP576" s="147"/>
      <c r="AQ576" s="147"/>
      <c r="AR576" s="147"/>
      <c r="AS576" s="147"/>
      <c r="AT576" s="147"/>
      <c r="AU576" s="147"/>
      <c r="AV576" s="147"/>
      <c r="AW576" s="147"/>
      <c r="AX576" s="147"/>
      <c r="AY576" s="147"/>
      <c r="AZ576" s="147"/>
      <c r="BA576" s="147"/>
      <c r="BB576" s="147"/>
      <c r="BC576" s="147"/>
      <c r="BD576" s="147"/>
      <c r="BE576" s="147"/>
      <c r="BF576" s="147"/>
      <c r="BG576" s="147"/>
      <c r="BH576" s="147"/>
    </row>
    <row r="577" spans="1:60" outlineLevel="3" x14ac:dyDescent="0.2">
      <c r="A577" s="154"/>
      <c r="B577" s="155"/>
      <c r="C577" s="191" t="s">
        <v>988</v>
      </c>
      <c r="D577" s="160"/>
      <c r="E577" s="161">
        <v>57.79</v>
      </c>
      <c r="F577" s="158"/>
      <c r="G577" s="158"/>
      <c r="H577" s="158"/>
      <c r="I577" s="158"/>
      <c r="J577" s="158"/>
      <c r="K577" s="158"/>
      <c r="L577" s="158"/>
      <c r="M577" s="158"/>
      <c r="N577" s="157"/>
      <c r="O577" s="157"/>
      <c r="P577" s="157"/>
      <c r="Q577" s="157"/>
      <c r="R577" s="158"/>
      <c r="S577" s="158"/>
      <c r="T577" s="158"/>
      <c r="U577" s="158"/>
      <c r="V577" s="158"/>
      <c r="W577" s="158"/>
      <c r="X577" s="158"/>
      <c r="Y577" s="158"/>
      <c r="Z577" s="147"/>
      <c r="AA577" s="147"/>
      <c r="AB577" s="147"/>
      <c r="AC577" s="147"/>
      <c r="AD577" s="147"/>
      <c r="AE577" s="147"/>
      <c r="AF577" s="147"/>
      <c r="AG577" s="147" t="s">
        <v>168</v>
      </c>
      <c r="AH577" s="147">
        <v>0</v>
      </c>
      <c r="AI577" s="147"/>
      <c r="AJ577" s="147"/>
      <c r="AK577" s="147"/>
      <c r="AL577" s="147"/>
      <c r="AM577" s="147"/>
      <c r="AN577" s="147"/>
      <c r="AO577" s="147"/>
      <c r="AP577" s="147"/>
      <c r="AQ577" s="147"/>
      <c r="AR577" s="147"/>
      <c r="AS577" s="147"/>
      <c r="AT577" s="147"/>
      <c r="AU577" s="147"/>
      <c r="AV577" s="147"/>
      <c r="AW577" s="147"/>
      <c r="AX577" s="147"/>
      <c r="AY577" s="147"/>
      <c r="AZ577" s="147"/>
      <c r="BA577" s="147"/>
      <c r="BB577" s="147"/>
      <c r="BC577" s="147"/>
      <c r="BD577" s="147"/>
      <c r="BE577" s="147"/>
      <c r="BF577" s="147"/>
      <c r="BG577" s="147"/>
      <c r="BH577" s="147"/>
    </row>
    <row r="578" spans="1:60" outlineLevel="1" x14ac:dyDescent="0.2">
      <c r="A578" s="174">
        <v>283</v>
      </c>
      <c r="B578" s="175" t="s">
        <v>989</v>
      </c>
      <c r="C578" s="190" t="s">
        <v>990</v>
      </c>
      <c r="D578" s="176" t="s">
        <v>162</v>
      </c>
      <c r="E578" s="177">
        <v>4.32</v>
      </c>
      <c r="F578" s="178"/>
      <c r="G578" s="179">
        <f>ROUND(E578*F578,2)</f>
        <v>0</v>
      </c>
      <c r="H578" s="178"/>
      <c r="I578" s="179">
        <f>ROUND(E578*H578,2)</f>
        <v>0</v>
      </c>
      <c r="J578" s="178"/>
      <c r="K578" s="179">
        <f>ROUND(E578*J578,2)</f>
        <v>0</v>
      </c>
      <c r="L578" s="179">
        <v>21</v>
      </c>
      <c r="M578" s="179">
        <f>G578*(1+L578/100)</f>
        <v>0</v>
      </c>
      <c r="N578" s="177">
        <v>4.5700000000000003E-3</v>
      </c>
      <c r="O578" s="177">
        <f>ROUND(E578*N578,2)</f>
        <v>0.02</v>
      </c>
      <c r="P578" s="177">
        <v>0</v>
      </c>
      <c r="Q578" s="177">
        <f>ROUND(E578*P578,2)</f>
        <v>0</v>
      </c>
      <c r="R578" s="179"/>
      <c r="S578" s="179" t="s">
        <v>163</v>
      </c>
      <c r="T578" s="180" t="s">
        <v>163</v>
      </c>
      <c r="U578" s="158">
        <v>0.05</v>
      </c>
      <c r="V578" s="158">
        <f>ROUND(E578*U578,2)</f>
        <v>0.22</v>
      </c>
      <c r="W578" s="158"/>
      <c r="X578" s="158" t="s">
        <v>164</v>
      </c>
      <c r="Y578" s="158" t="s">
        <v>165</v>
      </c>
      <c r="Z578" s="147"/>
      <c r="AA578" s="147"/>
      <c r="AB578" s="147"/>
      <c r="AC578" s="147"/>
      <c r="AD578" s="147"/>
      <c r="AE578" s="147"/>
      <c r="AF578" s="147"/>
      <c r="AG578" s="147" t="s">
        <v>166</v>
      </c>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c r="BE578" s="147"/>
      <c r="BF578" s="147"/>
      <c r="BG578" s="147"/>
      <c r="BH578" s="147"/>
    </row>
    <row r="579" spans="1:60" outlineLevel="2" x14ac:dyDescent="0.2">
      <c r="A579" s="154"/>
      <c r="B579" s="155"/>
      <c r="C579" s="191" t="s">
        <v>991</v>
      </c>
      <c r="D579" s="160"/>
      <c r="E579" s="161">
        <v>4.32</v>
      </c>
      <c r="F579" s="158"/>
      <c r="G579" s="158"/>
      <c r="H579" s="158"/>
      <c r="I579" s="158"/>
      <c r="J579" s="158"/>
      <c r="K579" s="158"/>
      <c r="L579" s="158"/>
      <c r="M579" s="158"/>
      <c r="N579" s="157"/>
      <c r="O579" s="157"/>
      <c r="P579" s="157"/>
      <c r="Q579" s="157"/>
      <c r="R579" s="158"/>
      <c r="S579" s="158"/>
      <c r="T579" s="158"/>
      <c r="U579" s="158"/>
      <c r="V579" s="158"/>
      <c r="W579" s="158"/>
      <c r="X579" s="158"/>
      <c r="Y579" s="158"/>
      <c r="Z579" s="147"/>
      <c r="AA579" s="147"/>
      <c r="AB579" s="147"/>
      <c r="AC579" s="147"/>
      <c r="AD579" s="147"/>
      <c r="AE579" s="147"/>
      <c r="AF579" s="147"/>
      <c r="AG579" s="147" t="s">
        <v>168</v>
      </c>
      <c r="AH579" s="147">
        <v>0</v>
      </c>
      <c r="AI579" s="147"/>
      <c r="AJ579" s="147"/>
      <c r="AK579" s="147"/>
      <c r="AL579" s="147"/>
      <c r="AM579" s="147"/>
      <c r="AN579" s="147"/>
      <c r="AO579" s="147"/>
      <c r="AP579" s="147"/>
      <c r="AQ579" s="147"/>
      <c r="AR579" s="147"/>
      <c r="AS579" s="147"/>
      <c r="AT579" s="147"/>
      <c r="AU579" s="147"/>
      <c r="AV579" s="147"/>
      <c r="AW579" s="147"/>
      <c r="AX579" s="147"/>
      <c r="AY579" s="147"/>
      <c r="AZ579" s="147"/>
      <c r="BA579" s="147"/>
      <c r="BB579" s="147"/>
      <c r="BC579" s="147"/>
      <c r="BD579" s="147"/>
      <c r="BE579" s="147"/>
      <c r="BF579" s="147"/>
      <c r="BG579" s="147"/>
      <c r="BH579" s="147"/>
    </row>
    <row r="580" spans="1:60" ht="22.5" outlineLevel="1" x14ac:dyDescent="0.2">
      <c r="A580" s="174">
        <v>284</v>
      </c>
      <c r="B580" s="175" t="s">
        <v>992</v>
      </c>
      <c r="C580" s="190" t="s">
        <v>993</v>
      </c>
      <c r="D580" s="176" t="s">
        <v>162</v>
      </c>
      <c r="E580" s="177">
        <v>1.96</v>
      </c>
      <c r="F580" s="178"/>
      <c r="G580" s="179">
        <f>ROUND(E580*F580,2)</f>
        <v>0</v>
      </c>
      <c r="H580" s="178"/>
      <c r="I580" s="179">
        <f>ROUND(E580*H580,2)</f>
        <v>0</v>
      </c>
      <c r="J580" s="178"/>
      <c r="K580" s="179">
        <f>ROUND(E580*J580,2)</f>
        <v>0</v>
      </c>
      <c r="L580" s="179">
        <v>21</v>
      </c>
      <c r="M580" s="179">
        <f>G580*(1+L580/100)</f>
        <v>0</v>
      </c>
      <c r="N580" s="177">
        <v>0.01</v>
      </c>
      <c r="O580" s="177">
        <f>ROUND(E580*N580,2)</f>
        <v>0.02</v>
      </c>
      <c r="P580" s="177">
        <v>0</v>
      </c>
      <c r="Q580" s="177">
        <f>ROUND(E580*P580,2)</f>
        <v>0</v>
      </c>
      <c r="R580" s="179"/>
      <c r="S580" s="179" t="s">
        <v>163</v>
      </c>
      <c r="T580" s="180" t="s">
        <v>163</v>
      </c>
      <c r="U580" s="158">
        <v>0.05</v>
      </c>
      <c r="V580" s="158">
        <f>ROUND(E580*U580,2)</f>
        <v>0.1</v>
      </c>
      <c r="W580" s="158"/>
      <c r="X580" s="158" t="s">
        <v>164</v>
      </c>
      <c r="Y580" s="158" t="s">
        <v>165</v>
      </c>
      <c r="Z580" s="147"/>
      <c r="AA580" s="147"/>
      <c r="AB580" s="147"/>
      <c r="AC580" s="147"/>
      <c r="AD580" s="147"/>
      <c r="AE580" s="147"/>
      <c r="AF580" s="147"/>
      <c r="AG580" s="147" t="s">
        <v>166</v>
      </c>
      <c r="AH580" s="147"/>
      <c r="AI580" s="147"/>
      <c r="AJ580" s="147"/>
      <c r="AK580" s="147"/>
      <c r="AL580" s="147"/>
      <c r="AM580" s="147"/>
      <c r="AN580" s="147"/>
      <c r="AO580" s="147"/>
      <c r="AP580" s="147"/>
      <c r="AQ580" s="147"/>
      <c r="AR580" s="147"/>
      <c r="AS580" s="147"/>
      <c r="AT580" s="147"/>
      <c r="AU580" s="147"/>
      <c r="AV580" s="147"/>
      <c r="AW580" s="147"/>
      <c r="AX580" s="147"/>
      <c r="AY580" s="147"/>
      <c r="AZ580" s="147"/>
      <c r="BA580" s="147"/>
      <c r="BB580" s="147"/>
      <c r="BC580" s="147"/>
      <c r="BD580" s="147"/>
      <c r="BE580" s="147"/>
      <c r="BF580" s="147"/>
      <c r="BG580" s="147"/>
      <c r="BH580" s="147"/>
    </row>
    <row r="581" spans="1:60" outlineLevel="2" x14ac:dyDescent="0.2">
      <c r="A581" s="154"/>
      <c r="B581" s="155"/>
      <c r="C581" s="191" t="s">
        <v>994</v>
      </c>
      <c r="D581" s="160"/>
      <c r="E581" s="161">
        <v>1.96</v>
      </c>
      <c r="F581" s="158"/>
      <c r="G581" s="158"/>
      <c r="H581" s="158"/>
      <c r="I581" s="158"/>
      <c r="J581" s="158"/>
      <c r="K581" s="158"/>
      <c r="L581" s="158"/>
      <c r="M581" s="158"/>
      <c r="N581" s="157"/>
      <c r="O581" s="157"/>
      <c r="P581" s="157"/>
      <c r="Q581" s="157"/>
      <c r="R581" s="158"/>
      <c r="S581" s="158"/>
      <c r="T581" s="158"/>
      <c r="U581" s="158"/>
      <c r="V581" s="158"/>
      <c r="W581" s="158"/>
      <c r="X581" s="158"/>
      <c r="Y581" s="158"/>
      <c r="Z581" s="147"/>
      <c r="AA581" s="147"/>
      <c r="AB581" s="147"/>
      <c r="AC581" s="147"/>
      <c r="AD581" s="147"/>
      <c r="AE581" s="147"/>
      <c r="AF581" s="147"/>
      <c r="AG581" s="147" t="s">
        <v>168</v>
      </c>
      <c r="AH581" s="147">
        <v>0</v>
      </c>
      <c r="AI581" s="147"/>
      <c r="AJ581" s="147"/>
      <c r="AK581" s="147"/>
      <c r="AL581" s="147"/>
      <c r="AM581" s="147"/>
      <c r="AN581" s="147"/>
      <c r="AO581" s="147"/>
      <c r="AP581" s="147"/>
      <c r="AQ581" s="147"/>
      <c r="AR581" s="147"/>
      <c r="AS581" s="147"/>
      <c r="AT581" s="147"/>
      <c r="AU581" s="147"/>
      <c r="AV581" s="147"/>
      <c r="AW581" s="147"/>
      <c r="AX581" s="147"/>
      <c r="AY581" s="147"/>
      <c r="AZ581" s="147"/>
      <c r="BA581" s="147"/>
      <c r="BB581" s="147"/>
      <c r="BC581" s="147"/>
      <c r="BD581" s="147"/>
      <c r="BE581" s="147"/>
      <c r="BF581" s="147"/>
      <c r="BG581" s="147"/>
      <c r="BH581" s="147"/>
    </row>
    <row r="582" spans="1:60" outlineLevel="1" x14ac:dyDescent="0.2">
      <c r="A582" s="174">
        <v>285</v>
      </c>
      <c r="B582" s="175" t="s">
        <v>995</v>
      </c>
      <c r="C582" s="190" t="s">
        <v>996</v>
      </c>
      <c r="D582" s="176" t="s">
        <v>997</v>
      </c>
      <c r="E582" s="177">
        <v>14</v>
      </c>
      <c r="F582" s="178"/>
      <c r="G582" s="179">
        <f>ROUND(E582*F582,2)</f>
        <v>0</v>
      </c>
      <c r="H582" s="178"/>
      <c r="I582" s="179">
        <f>ROUND(E582*H582,2)</f>
        <v>0</v>
      </c>
      <c r="J582" s="178"/>
      <c r="K582" s="179">
        <f>ROUND(E582*J582,2)</f>
        <v>0</v>
      </c>
      <c r="L582" s="179">
        <v>21</v>
      </c>
      <c r="M582" s="179">
        <f>G582*(1+L582/100)</f>
        <v>0</v>
      </c>
      <c r="N582" s="177">
        <v>6.8999999999999997E-4</v>
      </c>
      <c r="O582" s="177">
        <f>ROUND(E582*N582,2)</f>
        <v>0.01</v>
      </c>
      <c r="P582" s="177">
        <v>0</v>
      </c>
      <c r="Q582" s="177">
        <f>ROUND(E582*P582,2)</f>
        <v>0</v>
      </c>
      <c r="R582" s="179"/>
      <c r="S582" s="179" t="s">
        <v>163</v>
      </c>
      <c r="T582" s="180" t="s">
        <v>163</v>
      </c>
      <c r="U582" s="158">
        <v>0.2</v>
      </c>
      <c r="V582" s="158">
        <f>ROUND(E582*U582,2)</f>
        <v>2.8</v>
      </c>
      <c r="W582" s="158"/>
      <c r="X582" s="158" t="s">
        <v>164</v>
      </c>
      <c r="Y582" s="158" t="s">
        <v>165</v>
      </c>
      <c r="Z582" s="147"/>
      <c r="AA582" s="147"/>
      <c r="AB582" s="147"/>
      <c r="AC582" s="147"/>
      <c r="AD582" s="147"/>
      <c r="AE582" s="147"/>
      <c r="AF582" s="147"/>
      <c r="AG582" s="147" t="s">
        <v>166</v>
      </c>
      <c r="AH582" s="147"/>
      <c r="AI582" s="147"/>
      <c r="AJ582" s="147"/>
      <c r="AK582" s="147"/>
      <c r="AL582" s="147"/>
      <c r="AM582" s="147"/>
      <c r="AN582" s="147"/>
      <c r="AO582" s="147"/>
      <c r="AP582" s="147"/>
      <c r="AQ582" s="147"/>
      <c r="AR582" s="147"/>
      <c r="AS582" s="147"/>
      <c r="AT582" s="147"/>
      <c r="AU582" s="147"/>
      <c r="AV582" s="147"/>
      <c r="AW582" s="147"/>
      <c r="AX582" s="147"/>
      <c r="AY582" s="147"/>
      <c r="AZ582" s="147"/>
      <c r="BA582" s="147"/>
      <c r="BB582" s="147"/>
      <c r="BC582" s="147"/>
      <c r="BD582" s="147"/>
      <c r="BE582" s="147"/>
      <c r="BF582" s="147"/>
      <c r="BG582" s="147"/>
      <c r="BH582" s="147"/>
    </row>
    <row r="583" spans="1:60" outlineLevel="2" x14ac:dyDescent="0.2">
      <c r="A583" s="154"/>
      <c r="B583" s="155"/>
      <c r="C583" s="191" t="s">
        <v>998</v>
      </c>
      <c r="D583" s="160"/>
      <c r="E583" s="161">
        <v>5.6</v>
      </c>
      <c r="F583" s="158"/>
      <c r="G583" s="158"/>
      <c r="H583" s="158"/>
      <c r="I583" s="158"/>
      <c r="J583" s="158"/>
      <c r="K583" s="158"/>
      <c r="L583" s="158"/>
      <c r="M583" s="158"/>
      <c r="N583" s="157"/>
      <c r="O583" s="157"/>
      <c r="P583" s="157"/>
      <c r="Q583" s="157"/>
      <c r="R583" s="158"/>
      <c r="S583" s="158"/>
      <c r="T583" s="158"/>
      <c r="U583" s="158"/>
      <c r="V583" s="158"/>
      <c r="W583" s="158"/>
      <c r="X583" s="158"/>
      <c r="Y583" s="158"/>
      <c r="Z583" s="147"/>
      <c r="AA583" s="147"/>
      <c r="AB583" s="147"/>
      <c r="AC583" s="147"/>
      <c r="AD583" s="147"/>
      <c r="AE583" s="147"/>
      <c r="AF583" s="147"/>
      <c r="AG583" s="147" t="s">
        <v>168</v>
      </c>
      <c r="AH583" s="147">
        <v>0</v>
      </c>
      <c r="AI583" s="147"/>
      <c r="AJ583" s="147"/>
      <c r="AK583" s="147"/>
      <c r="AL583" s="147"/>
      <c r="AM583" s="147"/>
      <c r="AN583" s="147"/>
      <c r="AO583" s="147"/>
      <c r="AP583" s="147"/>
      <c r="AQ583" s="147"/>
      <c r="AR583" s="147"/>
      <c r="AS583" s="147"/>
      <c r="AT583" s="147"/>
      <c r="AU583" s="147"/>
      <c r="AV583" s="147"/>
      <c r="AW583" s="147"/>
      <c r="AX583" s="147"/>
      <c r="AY583" s="147"/>
      <c r="AZ583" s="147"/>
      <c r="BA583" s="147"/>
      <c r="BB583" s="147"/>
      <c r="BC583" s="147"/>
      <c r="BD583" s="147"/>
      <c r="BE583" s="147"/>
      <c r="BF583" s="147"/>
      <c r="BG583" s="147"/>
      <c r="BH583" s="147"/>
    </row>
    <row r="584" spans="1:60" outlineLevel="3" x14ac:dyDescent="0.2">
      <c r="A584" s="154"/>
      <c r="B584" s="155"/>
      <c r="C584" s="191" t="s">
        <v>999</v>
      </c>
      <c r="D584" s="160"/>
      <c r="E584" s="161">
        <v>8.4</v>
      </c>
      <c r="F584" s="158"/>
      <c r="G584" s="158"/>
      <c r="H584" s="158"/>
      <c r="I584" s="158"/>
      <c r="J584" s="158"/>
      <c r="K584" s="158"/>
      <c r="L584" s="158"/>
      <c r="M584" s="158"/>
      <c r="N584" s="157"/>
      <c r="O584" s="157"/>
      <c r="P584" s="157"/>
      <c r="Q584" s="157"/>
      <c r="R584" s="158"/>
      <c r="S584" s="158"/>
      <c r="T584" s="158"/>
      <c r="U584" s="158"/>
      <c r="V584" s="158"/>
      <c r="W584" s="158"/>
      <c r="X584" s="158"/>
      <c r="Y584" s="158"/>
      <c r="Z584" s="147"/>
      <c r="AA584" s="147"/>
      <c r="AB584" s="147"/>
      <c r="AC584" s="147"/>
      <c r="AD584" s="147"/>
      <c r="AE584" s="147"/>
      <c r="AF584" s="147"/>
      <c r="AG584" s="147" t="s">
        <v>168</v>
      </c>
      <c r="AH584" s="147">
        <v>0</v>
      </c>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c r="BE584" s="147"/>
      <c r="BF584" s="147"/>
      <c r="BG584" s="147"/>
      <c r="BH584" s="147"/>
    </row>
    <row r="585" spans="1:60" ht="22.5" outlineLevel="1" x14ac:dyDescent="0.2">
      <c r="A585" s="181">
        <v>286</v>
      </c>
      <c r="B585" s="182" t="s">
        <v>1000</v>
      </c>
      <c r="C585" s="192" t="s">
        <v>1001</v>
      </c>
      <c r="D585" s="183" t="s">
        <v>173</v>
      </c>
      <c r="E585" s="184">
        <v>1</v>
      </c>
      <c r="F585" s="185"/>
      <c r="G585" s="186">
        <f>ROUND(E585*F585,2)</f>
        <v>0</v>
      </c>
      <c r="H585" s="185"/>
      <c r="I585" s="186">
        <f>ROUND(E585*H585,2)</f>
        <v>0</v>
      </c>
      <c r="J585" s="185"/>
      <c r="K585" s="186">
        <f>ROUND(E585*J585,2)</f>
        <v>0</v>
      </c>
      <c r="L585" s="186">
        <v>21</v>
      </c>
      <c r="M585" s="186">
        <f>G585*(1+L585/100)</f>
        <v>0</v>
      </c>
      <c r="N585" s="184">
        <v>0</v>
      </c>
      <c r="O585" s="184">
        <f>ROUND(E585*N585,2)</f>
        <v>0</v>
      </c>
      <c r="P585" s="184">
        <v>0</v>
      </c>
      <c r="Q585" s="184">
        <f>ROUND(E585*P585,2)</f>
        <v>0</v>
      </c>
      <c r="R585" s="186"/>
      <c r="S585" s="186" t="s">
        <v>340</v>
      </c>
      <c r="T585" s="187" t="s">
        <v>225</v>
      </c>
      <c r="U585" s="158">
        <v>0</v>
      </c>
      <c r="V585" s="158">
        <f>ROUND(E585*U585,2)</f>
        <v>0</v>
      </c>
      <c r="W585" s="158"/>
      <c r="X585" s="158" t="s">
        <v>164</v>
      </c>
      <c r="Y585" s="158" t="s">
        <v>165</v>
      </c>
      <c r="Z585" s="147"/>
      <c r="AA585" s="147"/>
      <c r="AB585" s="147"/>
      <c r="AC585" s="147"/>
      <c r="AD585" s="147"/>
      <c r="AE585" s="147"/>
      <c r="AF585" s="147"/>
      <c r="AG585" s="147" t="s">
        <v>166</v>
      </c>
      <c r="AH585" s="147"/>
      <c r="AI585" s="147"/>
      <c r="AJ585" s="147"/>
      <c r="AK585" s="147"/>
      <c r="AL585" s="147"/>
      <c r="AM585" s="147"/>
      <c r="AN585" s="147"/>
      <c r="AO585" s="147"/>
      <c r="AP585" s="147"/>
      <c r="AQ585" s="147"/>
      <c r="AR585" s="147"/>
      <c r="AS585" s="147"/>
      <c r="AT585" s="147"/>
      <c r="AU585" s="147"/>
      <c r="AV585" s="147"/>
      <c r="AW585" s="147"/>
      <c r="AX585" s="147"/>
      <c r="AY585" s="147"/>
      <c r="AZ585" s="147"/>
      <c r="BA585" s="147"/>
      <c r="BB585" s="147"/>
      <c r="BC585" s="147"/>
      <c r="BD585" s="147"/>
      <c r="BE585" s="147"/>
      <c r="BF585" s="147"/>
      <c r="BG585" s="147"/>
      <c r="BH585" s="147"/>
    </row>
    <row r="586" spans="1:60" ht="22.5" outlineLevel="1" x14ac:dyDescent="0.2">
      <c r="A586" s="181">
        <v>287</v>
      </c>
      <c r="B586" s="182" t="s">
        <v>1002</v>
      </c>
      <c r="C586" s="192" t="s">
        <v>1003</v>
      </c>
      <c r="D586" s="183" t="s">
        <v>173</v>
      </c>
      <c r="E586" s="184">
        <v>1</v>
      </c>
      <c r="F586" s="185"/>
      <c r="G586" s="186">
        <f>ROUND(E586*F586,2)</f>
        <v>0</v>
      </c>
      <c r="H586" s="185"/>
      <c r="I586" s="186">
        <f>ROUND(E586*H586,2)</f>
        <v>0</v>
      </c>
      <c r="J586" s="185"/>
      <c r="K586" s="186">
        <f>ROUND(E586*J586,2)</f>
        <v>0</v>
      </c>
      <c r="L586" s="186">
        <v>21</v>
      </c>
      <c r="M586" s="186">
        <f>G586*(1+L586/100)</f>
        <v>0</v>
      </c>
      <c r="N586" s="184">
        <v>0</v>
      </c>
      <c r="O586" s="184">
        <f>ROUND(E586*N586,2)</f>
        <v>0</v>
      </c>
      <c r="P586" s="184">
        <v>0</v>
      </c>
      <c r="Q586" s="184">
        <f>ROUND(E586*P586,2)</f>
        <v>0</v>
      </c>
      <c r="R586" s="186"/>
      <c r="S586" s="186" t="s">
        <v>340</v>
      </c>
      <c r="T586" s="187" t="s">
        <v>225</v>
      </c>
      <c r="U586" s="158">
        <v>0</v>
      </c>
      <c r="V586" s="158">
        <f>ROUND(E586*U586,2)</f>
        <v>0</v>
      </c>
      <c r="W586" s="158"/>
      <c r="X586" s="158" t="s">
        <v>164</v>
      </c>
      <c r="Y586" s="158" t="s">
        <v>165</v>
      </c>
      <c r="Z586" s="147"/>
      <c r="AA586" s="147"/>
      <c r="AB586" s="147"/>
      <c r="AC586" s="147"/>
      <c r="AD586" s="147"/>
      <c r="AE586" s="147"/>
      <c r="AF586" s="147"/>
      <c r="AG586" s="147" t="s">
        <v>166</v>
      </c>
      <c r="AH586" s="147"/>
      <c r="AI586" s="147"/>
      <c r="AJ586" s="147"/>
      <c r="AK586" s="147"/>
      <c r="AL586" s="147"/>
      <c r="AM586" s="147"/>
      <c r="AN586" s="147"/>
      <c r="AO586" s="147"/>
      <c r="AP586" s="147"/>
      <c r="AQ586" s="147"/>
      <c r="AR586" s="147"/>
      <c r="AS586" s="147"/>
      <c r="AT586" s="147"/>
      <c r="AU586" s="147"/>
      <c r="AV586" s="147"/>
      <c r="AW586" s="147"/>
      <c r="AX586" s="147"/>
      <c r="AY586" s="147"/>
      <c r="AZ586" s="147"/>
      <c r="BA586" s="147"/>
      <c r="BB586" s="147"/>
      <c r="BC586" s="147"/>
      <c r="BD586" s="147"/>
      <c r="BE586" s="147"/>
      <c r="BF586" s="147"/>
      <c r="BG586" s="147"/>
      <c r="BH586" s="147"/>
    </row>
    <row r="587" spans="1:60" ht="22.5" outlineLevel="1" x14ac:dyDescent="0.2">
      <c r="A587" s="181">
        <v>288</v>
      </c>
      <c r="B587" s="182" t="s">
        <v>1004</v>
      </c>
      <c r="C587" s="192" t="s">
        <v>1005</v>
      </c>
      <c r="D587" s="183" t="s">
        <v>173</v>
      </c>
      <c r="E587" s="184">
        <v>1</v>
      </c>
      <c r="F587" s="185"/>
      <c r="G587" s="186">
        <f>ROUND(E587*F587,2)</f>
        <v>0</v>
      </c>
      <c r="H587" s="185"/>
      <c r="I587" s="186">
        <f>ROUND(E587*H587,2)</f>
        <v>0</v>
      </c>
      <c r="J587" s="185"/>
      <c r="K587" s="186">
        <f>ROUND(E587*J587,2)</f>
        <v>0</v>
      </c>
      <c r="L587" s="186">
        <v>21</v>
      </c>
      <c r="M587" s="186">
        <f>G587*(1+L587/100)</f>
        <v>0</v>
      </c>
      <c r="N587" s="184">
        <v>0</v>
      </c>
      <c r="O587" s="184">
        <f>ROUND(E587*N587,2)</f>
        <v>0</v>
      </c>
      <c r="P587" s="184">
        <v>0</v>
      </c>
      <c r="Q587" s="184">
        <f>ROUND(E587*P587,2)</f>
        <v>0</v>
      </c>
      <c r="R587" s="186"/>
      <c r="S587" s="186" t="s">
        <v>340</v>
      </c>
      <c r="T587" s="187" t="s">
        <v>225</v>
      </c>
      <c r="U587" s="158">
        <v>0.49</v>
      </c>
      <c r="V587" s="158">
        <f>ROUND(E587*U587,2)</f>
        <v>0.49</v>
      </c>
      <c r="W587" s="158"/>
      <c r="X587" s="158" t="s">
        <v>164</v>
      </c>
      <c r="Y587" s="158" t="s">
        <v>165</v>
      </c>
      <c r="Z587" s="147"/>
      <c r="AA587" s="147"/>
      <c r="AB587" s="147"/>
      <c r="AC587" s="147"/>
      <c r="AD587" s="147"/>
      <c r="AE587" s="147"/>
      <c r="AF587" s="147"/>
      <c r="AG587" s="147" t="s">
        <v>166</v>
      </c>
      <c r="AH587" s="147"/>
      <c r="AI587" s="147"/>
      <c r="AJ587" s="147"/>
      <c r="AK587" s="147"/>
      <c r="AL587" s="147"/>
      <c r="AM587" s="147"/>
      <c r="AN587" s="147"/>
      <c r="AO587" s="147"/>
      <c r="AP587" s="147"/>
      <c r="AQ587" s="147"/>
      <c r="AR587" s="147"/>
      <c r="AS587" s="147"/>
      <c r="AT587" s="147"/>
      <c r="AU587" s="147"/>
      <c r="AV587" s="147"/>
      <c r="AW587" s="147"/>
      <c r="AX587" s="147"/>
      <c r="AY587" s="147"/>
      <c r="AZ587" s="147"/>
      <c r="BA587" s="147"/>
      <c r="BB587" s="147"/>
      <c r="BC587" s="147"/>
      <c r="BD587" s="147"/>
      <c r="BE587" s="147"/>
      <c r="BF587" s="147"/>
      <c r="BG587" s="147"/>
      <c r="BH587" s="147"/>
    </row>
    <row r="588" spans="1:60" ht="22.5" outlineLevel="1" x14ac:dyDescent="0.2">
      <c r="A588" s="174">
        <v>289</v>
      </c>
      <c r="B588" s="175" t="s">
        <v>1006</v>
      </c>
      <c r="C588" s="190" t="s">
        <v>1007</v>
      </c>
      <c r="D588" s="176" t="s">
        <v>243</v>
      </c>
      <c r="E588" s="177">
        <v>210.84800000000001</v>
      </c>
      <c r="F588" s="178"/>
      <c r="G588" s="179">
        <f>ROUND(E588*F588,2)</f>
        <v>0</v>
      </c>
      <c r="H588" s="178"/>
      <c r="I588" s="179">
        <f>ROUND(E588*H588,2)</f>
        <v>0</v>
      </c>
      <c r="J588" s="178"/>
      <c r="K588" s="179">
        <f>ROUND(E588*J588,2)</f>
        <v>0</v>
      </c>
      <c r="L588" s="179">
        <v>21</v>
      </c>
      <c r="M588" s="179">
        <f>G588*(1+L588/100)</f>
        <v>0</v>
      </c>
      <c r="N588" s="177">
        <v>0</v>
      </c>
      <c r="O588" s="177">
        <f>ROUND(E588*N588,2)</f>
        <v>0</v>
      </c>
      <c r="P588" s="177">
        <v>0</v>
      </c>
      <c r="Q588" s="177">
        <f>ROUND(E588*P588,2)</f>
        <v>0</v>
      </c>
      <c r="R588" s="179"/>
      <c r="S588" s="179" t="s">
        <v>340</v>
      </c>
      <c r="T588" s="180" t="s">
        <v>225</v>
      </c>
      <c r="U588" s="158">
        <v>0</v>
      </c>
      <c r="V588" s="158">
        <f>ROUND(E588*U588,2)</f>
        <v>0</v>
      </c>
      <c r="W588" s="158"/>
      <c r="X588" s="158" t="s">
        <v>164</v>
      </c>
      <c r="Y588" s="158" t="s">
        <v>165</v>
      </c>
      <c r="Z588" s="147"/>
      <c r="AA588" s="147"/>
      <c r="AB588" s="147"/>
      <c r="AC588" s="147"/>
      <c r="AD588" s="147"/>
      <c r="AE588" s="147"/>
      <c r="AF588" s="147"/>
      <c r="AG588" s="147" t="s">
        <v>166</v>
      </c>
      <c r="AH588" s="147"/>
      <c r="AI588" s="147"/>
      <c r="AJ588" s="147"/>
      <c r="AK588" s="147"/>
      <c r="AL588" s="147"/>
      <c r="AM588" s="147"/>
      <c r="AN588" s="147"/>
      <c r="AO588" s="147"/>
      <c r="AP588" s="147"/>
      <c r="AQ588" s="147"/>
      <c r="AR588" s="147"/>
      <c r="AS588" s="147"/>
      <c r="AT588" s="147"/>
      <c r="AU588" s="147"/>
      <c r="AV588" s="147"/>
      <c r="AW588" s="147"/>
      <c r="AX588" s="147"/>
      <c r="AY588" s="147"/>
      <c r="AZ588" s="147"/>
      <c r="BA588" s="147"/>
      <c r="BB588" s="147"/>
      <c r="BC588" s="147"/>
      <c r="BD588" s="147"/>
      <c r="BE588" s="147"/>
      <c r="BF588" s="147"/>
      <c r="BG588" s="147"/>
      <c r="BH588" s="147"/>
    </row>
    <row r="589" spans="1:60" outlineLevel="2" x14ac:dyDescent="0.2">
      <c r="A589" s="154"/>
      <c r="B589" s="155"/>
      <c r="C589" s="191" t="s">
        <v>1008</v>
      </c>
      <c r="D589" s="160"/>
      <c r="E589" s="161">
        <v>198.8</v>
      </c>
      <c r="F589" s="158"/>
      <c r="G589" s="158"/>
      <c r="H589" s="158"/>
      <c r="I589" s="158"/>
      <c r="J589" s="158"/>
      <c r="K589" s="158"/>
      <c r="L589" s="158"/>
      <c r="M589" s="158"/>
      <c r="N589" s="157"/>
      <c r="O589" s="157"/>
      <c r="P589" s="157"/>
      <c r="Q589" s="157"/>
      <c r="R589" s="158"/>
      <c r="S589" s="158"/>
      <c r="T589" s="158"/>
      <c r="U589" s="158"/>
      <c r="V589" s="158"/>
      <c r="W589" s="158"/>
      <c r="X589" s="158"/>
      <c r="Y589" s="158"/>
      <c r="Z589" s="147"/>
      <c r="AA589" s="147"/>
      <c r="AB589" s="147"/>
      <c r="AC589" s="147"/>
      <c r="AD589" s="147"/>
      <c r="AE589" s="147"/>
      <c r="AF589" s="147"/>
      <c r="AG589" s="147" t="s">
        <v>168</v>
      </c>
      <c r="AH589" s="147">
        <v>0</v>
      </c>
      <c r="AI589" s="147"/>
      <c r="AJ589" s="147"/>
      <c r="AK589" s="147"/>
      <c r="AL589" s="147"/>
      <c r="AM589" s="147"/>
      <c r="AN589" s="147"/>
      <c r="AO589" s="147"/>
      <c r="AP589" s="147"/>
      <c r="AQ589" s="147"/>
      <c r="AR589" s="147"/>
      <c r="AS589" s="147"/>
      <c r="AT589" s="147"/>
      <c r="AU589" s="147"/>
      <c r="AV589" s="147"/>
      <c r="AW589" s="147"/>
      <c r="AX589" s="147"/>
      <c r="AY589" s="147"/>
      <c r="AZ589" s="147"/>
      <c r="BA589" s="147"/>
      <c r="BB589" s="147"/>
      <c r="BC589" s="147"/>
      <c r="BD589" s="147"/>
      <c r="BE589" s="147"/>
      <c r="BF589" s="147"/>
      <c r="BG589" s="147"/>
      <c r="BH589" s="147"/>
    </row>
    <row r="590" spans="1:60" outlineLevel="3" x14ac:dyDescent="0.2">
      <c r="A590" s="154"/>
      <c r="B590" s="155"/>
      <c r="C590" s="191" t="s">
        <v>1009</v>
      </c>
      <c r="D590" s="160"/>
      <c r="E590" s="161">
        <v>12.048</v>
      </c>
      <c r="F590" s="158"/>
      <c r="G590" s="158"/>
      <c r="H590" s="158"/>
      <c r="I590" s="158"/>
      <c r="J590" s="158"/>
      <c r="K590" s="158"/>
      <c r="L590" s="158"/>
      <c r="M590" s="158"/>
      <c r="N590" s="157"/>
      <c r="O590" s="157"/>
      <c r="P590" s="157"/>
      <c r="Q590" s="157"/>
      <c r="R590" s="158"/>
      <c r="S590" s="158"/>
      <c r="T590" s="158"/>
      <c r="U590" s="158"/>
      <c r="V590" s="158"/>
      <c r="W590" s="158"/>
      <c r="X590" s="158"/>
      <c r="Y590" s="158"/>
      <c r="Z590" s="147"/>
      <c r="AA590" s="147"/>
      <c r="AB590" s="147"/>
      <c r="AC590" s="147"/>
      <c r="AD590" s="147"/>
      <c r="AE590" s="147"/>
      <c r="AF590" s="147"/>
      <c r="AG590" s="147" t="s">
        <v>168</v>
      </c>
      <c r="AH590" s="147">
        <v>0</v>
      </c>
      <c r="AI590" s="147"/>
      <c r="AJ590" s="147"/>
      <c r="AK590" s="147"/>
      <c r="AL590" s="147"/>
      <c r="AM590" s="147"/>
      <c r="AN590" s="147"/>
      <c r="AO590" s="147"/>
      <c r="AP590" s="147"/>
      <c r="AQ590" s="147"/>
      <c r="AR590" s="147"/>
      <c r="AS590" s="147"/>
      <c r="AT590" s="147"/>
      <c r="AU590" s="147"/>
      <c r="AV590" s="147"/>
      <c r="AW590" s="147"/>
      <c r="AX590" s="147"/>
      <c r="AY590" s="147"/>
      <c r="AZ590" s="147"/>
      <c r="BA590" s="147"/>
      <c r="BB590" s="147"/>
      <c r="BC590" s="147"/>
      <c r="BD590" s="147"/>
      <c r="BE590" s="147"/>
      <c r="BF590" s="147"/>
      <c r="BG590" s="147"/>
      <c r="BH590" s="147"/>
    </row>
    <row r="591" spans="1:60" ht="22.5" outlineLevel="1" x14ac:dyDescent="0.2">
      <c r="A591" s="154">
        <v>290</v>
      </c>
      <c r="B591" s="155" t="s">
        <v>1010</v>
      </c>
      <c r="C591" s="196" t="s">
        <v>1011</v>
      </c>
      <c r="D591" s="156" t="s">
        <v>0</v>
      </c>
      <c r="E591" s="188"/>
      <c r="F591" s="159"/>
      <c r="G591" s="158">
        <f>ROUND(E591*F591,2)</f>
        <v>0</v>
      </c>
      <c r="H591" s="159"/>
      <c r="I591" s="158">
        <f>ROUND(E591*H591,2)</f>
        <v>0</v>
      </c>
      <c r="J591" s="159"/>
      <c r="K591" s="158">
        <f>ROUND(E591*J591,2)</f>
        <v>0</v>
      </c>
      <c r="L591" s="158">
        <v>21</v>
      </c>
      <c r="M591" s="158">
        <f>G591*(1+L591/100)</f>
        <v>0</v>
      </c>
      <c r="N591" s="157">
        <v>0</v>
      </c>
      <c r="O591" s="157">
        <f>ROUND(E591*N591,2)</f>
        <v>0</v>
      </c>
      <c r="P591" s="157">
        <v>0</v>
      </c>
      <c r="Q591" s="157">
        <f>ROUND(E591*P591,2)</f>
        <v>0</v>
      </c>
      <c r="R591" s="158"/>
      <c r="S591" s="158" t="s">
        <v>163</v>
      </c>
      <c r="T591" s="158" t="s">
        <v>163</v>
      </c>
      <c r="U591" s="158">
        <v>0</v>
      </c>
      <c r="V591" s="158">
        <f>ROUND(E591*U591,2)</f>
        <v>0</v>
      </c>
      <c r="W591" s="158"/>
      <c r="X591" s="158" t="s">
        <v>722</v>
      </c>
      <c r="Y591" s="158" t="s">
        <v>165</v>
      </c>
      <c r="Z591" s="147"/>
      <c r="AA591" s="147"/>
      <c r="AB591" s="147"/>
      <c r="AC591" s="147"/>
      <c r="AD591" s="147"/>
      <c r="AE591" s="147"/>
      <c r="AF591" s="147"/>
      <c r="AG591" s="147" t="s">
        <v>723</v>
      </c>
      <c r="AH591" s="147"/>
      <c r="AI591" s="147"/>
      <c r="AJ591" s="147"/>
      <c r="AK591" s="147"/>
      <c r="AL591" s="147"/>
      <c r="AM591" s="147"/>
      <c r="AN591" s="147"/>
      <c r="AO591" s="147"/>
      <c r="AP591" s="147"/>
      <c r="AQ591" s="147"/>
      <c r="AR591" s="147"/>
      <c r="AS591" s="147"/>
      <c r="AT591" s="147"/>
      <c r="AU591" s="147"/>
      <c r="AV591" s="147"/>
      <c r="AW591" s="147"/>
      <c r="AX591" s="147"/>
      <c r="AY591" s="147"/>
      <c r="AZ591" s="147"/>
      <c r="BA591" s="147"/>
      <c r="BB591" s="147"/>
      <c r="BC591" s="147"/>
      <c r="BD591" s="147"/>
      <c r="BE591" s="147"/>
      <c r="BF591" s="147"/>
      <c r="BG591" s="147"/>
      <c r="BH591" s="147"/>
    </row>
    <row r="592" spans="1:60" x14ac:dyDescent="0.2">
      <c r="A592" s="167" t="s">
        <v>158</v>
      </c>
      <c r="B592" s="168" t="s">
        <v>108</v>
      </c>
      <c r="C592" s="189" t="s">
        <v>109</v>
      </c>
      <c r="D592" s="169"/>
      <c r="E592" s="170"/>
      <c r="F592" s="171"/>
      <c r="G592" s="171">
        <f>SUMIF(AG593:AG595,"&lt;&gt;NOR",G593:G595)</f>
        <v>0</v>
      </c>
      <c r="H592" s="171"/>
      <c r="I592" s="171">
        <f>SUM(I593:I595)</f>
        <v>0</v>
      </c>
      <c r="J592" s="171"/>
      <c r="K592" s="171">
        <f>SUM(K593:K595)</f>
        <v>0</v>
      </c>
      <c r="L592" s="171"/>
      <c r="M592" s="171">
        <f>SUM(M593:M595)</f>
        <v>0</v>
      </c>
      <c r="N592" s="170"/>
      <c r="O592" s="170">
        <f>SUM(O593:O595)</f>
        <v>0</v>
      </c>
      <c r="P592" s="170"/>
      <c r="Q592" s="170">
        <f>SUM(Q593:Q595)</f>
        <v>0</v>
      </c>
      <c r="R592" s="171"/>
      <c r="S592" s="171"/>
      <c r="T592" s="172"/>
      <c r="U592" s="166"/>
      <c r="V592" s="166">
        <f>SUM(V593:V595)</f>
        <v>0</v>
      </c>
      <c r="W592" s="166"/>
      <c r="X592" s="166"/>
      <c r="Y592" s="166"/>
      <c r="AG592" t="s">
        <v>159</v>
      </c>
    </row>
    <row r="593" spans="1:60" ht="22.5" outlineLevel="1" x14ac:dyDescent="0.2">
      <c r="A593" s="181">
        <v>291</v>
      </c>
      <c r="B593" s="182" t="s">
        <v>1012</v>
      </c>
      <c r="C593" s="192" t="s">
        <v>1013</v>
      </c>
      <c r="D593" s="183" t="s">
        <v>173</v>
      </c>
      <c r="E593" s="184">
        <v>8</v>
      </c>
      <c r="F593" s="185"/>
      <c r="G593" s="186">
        <f>ROUND(E593*F593,2)</f>
        <v>0</v>
      </c>
      <c r="H593" s="185"/>
      <c r="I593" s="186">
        <f>ROUND(E593*H593,2)</f>
        <v>0</v>
      </c>
      <c r="J593" s="185"/>
      <c r="K593" s="186">
        <f>ROUND(E593*J593,2)</f>
        <v>0</v>
      </c>
      <c r="L593" s="186">
        <v>21</v>
      </c>
      <c r="M593" s="186">
        <f>G593*(1+L593/100)</f>
        <v>0</v>
      </c>
      <c r="N593" s="184">
        <v>0</v>
      </c>
      <c r="O593" s="184">
        <f>ROUND(E593*N593,2)</f>
        <v>0</v>
      </c>
      <c r="P593" s="184">
        <v>0</v>
      </c>
      <c r="Q593" s="184">
        <f>ROUND(E593*P593,2)</f>
        <v>0</v>
      </c>
      <c r="R593" s="186"/>
      <c r="S593" s="186" t="s">
        <v>340</v>
      </c>
      <c r="T593" s="187" t="s">
        <v>225</v>
      </c>
      <c r="U593" s="158">
        <v>0</v>
      </c>
      <c r="V593" s="158">
        <f>ROUND(E593*U593,2)</f>
        <v>0</v>
      </c>
      <c r="W593" s="158"/>
      <c r="X593" s="158" t="s">
        <v>164</v>
      </c>
      <c r="Y593" s="158" t="s">
        <v>165</v>
      </c>
      <c r="Z593" s="147"/>
      <c r="AA593" s="147"/>
      <c r="AB593" s="147"/>
      <c r="AC593" s="147"/>
      <c r="AD593" s="147"/>
      <c r="AE593" s="147"/>
      <c r="AF593" s="147"/>
      <c r="AG593" s="147" t="s">
        <v>166</v>
      </c>
      <c r="AH593" s="147"/>
      <c r="AI593" s="147"/>
      <c r="AJ593" s="147"/>
      <c r="AK593" s="147"/>
      <c r="AL593" s="147"/>
      <c r="AM593" s="147"/>
      <c r="AN593" s="147"/>
      <c r="AO593" s="147"/>
      <c r="AP593" s="147"/>
      <c r="AQ593" s="147"/>
      <c r="AR593" s="147"/>
      <c r="AS593" s="147"/>
      <c r="AT593" s="147"/>
      <c r="AU593" s="147"/>
      <c r="AV593" s="147"/>
      <c r="AW593" s="147"/>
      <c r="AX593" s="147"/>
      <c r="AY593" s="147"/>
      <c r="AZ593" s="147"/>
      <c r="BA593" s="147"/>
      <c r="BB593" s="147"/>
      <c r="BC593" s="147"/>
      <c r="BD593" s="147"/>
      <c r="BE593" s="147"/>
      <c r="BF593" s="147"/>
      <c r="BG593" s="147"/>
      <c r="BH593" s="147"/>
    </row>
    <row r="594" spans="1:60" ht="22.5" outlineLevel="1" x14ac:dyDescent="0.2">
      <c r="A594" s="181">
        <v>292</v>
      </c>
      <c r="B594" s="182" t="s">
        <v>1014</v>
      </c>
      <c r="C594" s="192" t="s">
        <v>1015</v>
      </c>
      <c r="D594" s="183" t="s">
        <v>173</v>
      </c>
      <c r="E594" s="184">
        <v>4</v>
      </c>
      <c r="F594" s="185"/>
      <c r="G594" s="186">
        <f>ROUND(E594*F594,2)</f>
        <v>0</v>
      </c>
      <c r="H594" s="185"/>
      <c r="I594" s="186">
        <f>ROUND(E594*H594,2)</f>
        <v>0</v>
      </c>
      <c r="J594" s="185"/>
      <c r="K594" s="186">
        <f>ROUND(E594*J594,2)</f>
        <v>0</v>
      </c>
      <c r="L594" s="186">
        <v>21</v>
      </c>
      <c r="M594" s="186">
        <f>G594*(1+L594/100)</f>
        <v>0</v>
      </c>
      <c r="N594" s="184">
        <v>0</v>
      </c>
      <c r="O594" s="184">
        <f>ROUND(E594*N594,2)</f>
        <v>0</v>
      </c>
      <c r="P594" s="184">
        <v>0</v>
      </c>
      <c r="Q594" s="184">
        <f>ROUND(E594*P594,2)</f>
        <v>0</v>
      </c>
      <c r="R594" s="186"/>
      <c r="S594" s="186" t="s">
        <v>340</v>
      </c>
      <c r="T594" s="187" t="s">
        <v>225</v>
      </c>
      <c r="U594" s="158">
        <v>0</v>
      </c>
      <c r="V594" s="158">
        <f>ROUND(E594*U594,2)</f>
        <v>0</v>
      </c>
      <c r="W594" s="158"/>
      <c r="X594" s="158" t="s">
        <v>164</v>
      </c>
      <c r="Y594" s="158" t="s">
        <v>165</v>
      </c>
      <c r="Z594" s="147"/>
      <c r="AA594" s="147"/>
      <c r="AB594" s="147"/>
      <c r="AC594" s="147"/>
      <c r="AD594" s="147"/>
      <c r="AE594" s="147"/>
      <c r="AF594" s="147"/>
      <c r="AG594" s="147" t="s">
        <v>166</v>
      </c>
      <c r="AH594" s="147"/>
      <c r="AI594" s="147"/>
      <c r="AJ594" s="147"/>
      <c r="AK594" s="147"/>
      <c r="AL594" s="147"/>
      <c r="AM594" s="147"/>
      <c r="AN594" s="147"/>
      <c r="AO594" s="147"/>
      <c r="AP594" s="147"/>
      <c r="AQ594" s="147"/>
      <c r="AR594" s="147"/>
      <c r="AS594" s="147"/>
      <c r="AT594" s="147"/>
      <c r="AU594" s="147"/>
      <c r="AV594" s="147"/>
      <c r="AW594" s="147"/>
      <c r="AX594" s="147"/>
      <c r="AY594" s="147"/>
      <c r="AZ594" s="147"/>
      <c r="BA594" s="147"/>
      <c r="BB594" s="147"/>
      <c r="BC594" s="147"/>
      <c r="BD594" s="147"/>
      <c r="BE594" s="147"/>
      <c r="BF594" s="147"/>
      <c r="BG594" s="147"/>
      <c r="BH594" s="147"/>
    </row>
    <row r="595" spans="1:60" ht="22.5" outlineLevel="1" x14ac:dyDescent="0.2">
      <c r="A595" s="181">
        <v>293</v>
      </c>
      <c r="B595" s="182" t="s">
        <v>1016</v>
      </c>
      <c r="C595" s="192" t="s">
        <v>1017</v>
      </c>
      <c r="D595" s="183" t="s">
        <v>173</v>
      </c>
      <c r="E595" s="184">
        <v>6</v>
      </c>
      <c r="F595" s="185"/>
      <c r="G595" s="186">
        <f>ROUND(E595*F595,2)</f>
        <v>0</v>
      </c>
      <c r="H595" s="185"/>
      <c r="I595" s="186">
        <f>ROUND(E595*H595,2)</f>
        <v>0</v>
      </c>
      <c r="J595" s="185"/>
      <c r="K595" s="186">
        <f>ROUND(E595*J595,2)</f>
        <v>0</v>
      </c>
      <c r="L595" s="186">
        <v>21</v>
      </c>
      <c r="M595" s="186">
        <f>G595*(1+L595/100)</f>
        <v>0</v>
      </c>
      <c r="N595" s="184">
        <v>0</v>
      </c>
      <c r="O595" s="184">
        <f>ROUND(E595*N595,2)</f>
        <v>0</v>
      </c>
      <c r="P595" s="184">
        <v>0</v>
      </c>
      <c r="Q595" s="184">
        <f>ROUND(E595*P595,2)</f>
        <v>0</v>
      </c>
      <c r="R595" s="186"/>
      <c r="S595" s="186" t="s">
        <v>340</v>
      </c>
      <c r="T595" s="187" t="s">
        <v>225</v>
      </c>
      <c r="U595" s="158">
        <v>0</v>
      </c>
      <c r="V595" s="158">
        <f>ROUND(E595*U595,2)</f>
        <v>0</v>
      </c>
      <c r="W595" s="158"/>
      <c r="X595" s="158" t="s">
        <v>164</v>
      </c>
      <c r="Y595" s="158" t="s">
        <v>165</v>
      </c>
      <c r="Z595" s="147"/>
      <c r="AA595" s="147"/>
      <c r="AB595" s="147"/>
      <c r="AC595" s="147"/>
      <c r="AD595" s="147"/>
      <c r="AE595" s="147"/>
      <c r="AF595" s="147"/>
      <c r="AG595" s="147" t="s">
        <v>166</v>
      </c>
      <c r="AH595" s="147"/>
      <c r="AI595" s="147"/>
      <c r="AJ595" s="147"/>
      <c r="AK595" s="147"/>
      <c r="AL595" s="147"/>
      <c r="AM595" s="147"/>
      <c r="AN595" s="147"/>
      <c r="AO595" s="147"/>
      <c r="AP595" s="147"/>
      <c r="AQ595" s="147"/>
      <c r="AR595" s="147"/>
      <c r="AS595" s="147"/>
      <c r="AT595" s="147"/>
      <c r="AU595" s="147"/>
      <c r="AV595" s="147"/>
      <c r="AW595" s="147"/>
      <c r="AX595" s="147"/>
      <c r="AY595" s="147"/>
      <c r="AZ595" s="147"/>
      <c r="BA595" s="147"/>
      <c r="BB595" s="147"/>
      <c r="BC595" s="147"/>
      <c r="BD595" s="147"/>
      <c r="BE595" s="147"/>
      <c r="BF595" s="147"/>
      <c r="BG595" s="147"/>
      <c r="BH595" s="147"/>
    </row>
    <row r="596" spans="1:60" x14ac:dyDescent="0.2">
      <c r="A596" s="167" t="s">
        <v>158</v>
      </c>
      <c r="B596" s="168" t="s">
        <v>110</v>
      </c>
      <c r="C596" s="189" t="s">
        <v>111</v>
      </c>
      <c r="D596" s="169"/>
      <c r="E596" s="170"/>
      <c r="F596" s="171"/>
      <c r="G596" s="171">
        <f>SUMIF(AG597:AG627,"&lt;&gt;NOR",G597:G627)</f>
        <v>0</v>
      </c>
      <c r="H596" s="171"/>
      <c r="I596" s="171">
        <f>SUM(I597:I627)</f>
        <v>0</v>
      </c>
      <c r="J596" s="171"/>
      <c r="K596" s="171">
        <f>SUM(K597:K627)</f>
        <v>0</v>
      </c>
      <c r="L596" s="171"/>
      <c r="M596" s="171">
        <f>SUM(M597:M627)</f>
        <v>0</v>
      </c>
      <c r="N596" s="170"/>
      <c r="O596" s="170">
        <f>SUM(O597:O627)</f>
        <v>8.870000000000001</v>
      </c>
      <c r="P596" s="170"/>
      <c r="Q596" s="170">
        <f>SUM(Q597:Q627)</f>
        <v>0</v>
      </c>
      <c r="R596" s="171"/>
      <c r="S596" s="171"/>
      <c r="T596" s="172"/>
      <c r="U596" s="166"/>
      <c r="V596" s="166">
        <f>SUM(V597:V627)</f>
        <v>254.28999999999996</v>
      </c>
      <c r="W596" s="166"/>
      <c r="X596" s="166"/>
      <c r="Y596" s="166"/>
      <c r="AG596" t="s">
        <v>159</v>
      </c>
    </row>
    <row r="597" spans="1:60" ht="22.5" outlineLevel="1" x14ac:dyDescent="0.2">
      <c r="A597" s="174">
        <v>294</v>
      </c>
      <c r="B597" s="175" t="s">
        <v>1018</v>
      </c>
      <c r="C597" s="190" t="s">
        <v>1019</v>
      </c>
      <c r="D597" s="176" t="s">
        <v>288</v>
      </c>
      <c r="E597" s="177">
        <v>293.5</v>
      </c>
      <c r="F597" s="178"/>
      <c r="G597" s="179">
        <f>ROUND(E597*F597,2)</f>
        <v>0</v>
      </c>
      <c r="H597" s="178"/>
      <c r="I597" s="179">
        <f>ROUND(E597*H597,2)</f>
        <v>0</v>
      </c>
      <c r="J597" s="178"/>
      <c r="K597" s="179">
        <f>ROUND(E597*J597,2)</f>
        <v>0</v>
      </c>
      <c r="L597" s="179">
        <v>21</v>
      </c>
      <c r="M597" s="179">
        <f>G597*(1+L597/100)</f>
        <v>0</v>
      </c>
      <c r="N597" s="177">
        <v>3.2000000000000003E-4</v>
      </c>
      <c r="O597" s="177">
        <f>ROUND(E597*N597,2)</f>
        <v>0.09</v>
      </c>
      <c r="P597" s="177">
        <v>0</v>
      </c>
      <c r="Q597" s="177">
        <f>ROUND(E597*P597,2)</f>
        <v>0</v>
      </c>
      <c r="R597" s="179"/>
      <c r="S597" s="179" t="s">
        <v>163</v>
      </c>
      <c r="T597" s="180" t="s">
        <v>163</v>
      </c>
      <c r="U597" s="158">
        <v>0.23599999999999999</v>
      </c>
      <c r="V597" s="158">
        <f>ROUND(E597*U597,2)</f>
        <v>69.27</v>
      </c>
      <c r="W597" s="158"/>
      <c r="X597" s="158" t="s">
        <v>164</v>
      </c>
      <c r="Y597" s="158" t="s">
        <v>165</v>
      </c>
      <c r="Z597" s="147"/>
      <c r="AA597" s="147"/>
      <c r="AB597" s="147"/>
      <c r="AC597" s="147"/>
      <c r="AD597" s="147"/>
      <c r="AE597" s="147"/>
      <c r="AF597" s="147"/>
      <c r="AG597" s="147" t="s">
        <v>166</v>
      </c>
      <c r="AH597" s="147"/>
      <c r="AI597" s="147"/>
      <c r="AJ597" s="147"/>
      <c r="AK597" s="147"/>
      <c r="AL597" s="147"/>
      <c r="AM597" s="147"/>
      <c r="AN597" s="147"/>
      <c r="AO597" s="147"/>
      <c r="AP597" s="147"/>
      <c r="AQ597" s="147"/>
      <c r="AR597" s="147"/>
      <c r="AS597" s="147"/>
      <c r="AT597" s="147"/>
      <c r="AU597" s="147"/>
      <c r="AV597" s="147"/>
      <c r="AW597" s="147"/>
      <c r="AX597" s="147"/>
      <c r="AY597" s="147"/>
      <c r="AZ597" s="147"/>
      <c r="BA597" s="147"/>
      <c r="BB597" s="147"/>
      <c r="BC597" s="147"/>
      <c r="BD597" s="147"/>
      <c r="BE597" s="147"/>
      <c r="BF597" s="147"/>
      <c r="BG597" s="147"/>
      <c r="BH597" s="147"/>
    </row>
    <row r="598" spans="1:60" outlineLevel="2" x14ac:dyDescent="0.2">
      <c r="A598" s="154"/>
      <c r="B598" s="155"/>
      <c r="C598" s="191" t="s">
        <v>524</v>
      </c>
      <c r="D598" s="160"/>
      <c r="E598" s="161"/>
      <c r="F598" s="158"/>
      <c r="G598" s="158"/>
      <c r="H598" s="158"/>
      <c r="I598" s="158"/>
      <c r="J598" s="158"/>
      <c r="K598" s="158"/>
      <c r="L598" s="158"/>
      <c r="M598" s="158"/>
      <c r="N598" s="157"/>
      <c r="O598" s="157"/>
      <c r="P598" s="157"/>
      <c r="Q598" s="157"/>
      <c r="R598" s="158"/>
      <c r="S598" s="158"/>
      <c r="T598" s="158"/>
      <c r="U598" s="158"/>
      <c r="V598" s="158"/>
      <c r="W598" s="158"/>
      <c r="X598" s="158"/>
      <c r="Y598" s="158"/>
      <c r="Z598" s="147"/>
      <c r="AA598" s="147"/>
      <c r="AB598" s="147"/>
      <c r="AC598" s="147"/>
      <c r="AD598" s="147"/>
      <c r="AE598" s="147"/>
      <c r="AF598" s="147"/>
      <c r="AG598" s="147" t="s">
        <v>168</v>
      </c>
      <c r="AH598" s="147">
        <v>0</v>
      </c>
      <c r="AI598" s="147"/>
      <c r="AJ598" s="147"/>
      <c r="AK598" s="147"/>
      <c r="AL598" s="147"/>
      <c r="AM598" s="147"/>
      <c r="AN598" s="147"/>
      <c r="AO598" s="147"/>
      <c r="AP598" s="147"/>
      <c r="AQ598" s="147"/>
      <c r="AR598" s="147"/>
      <c r="AS598" s="147"/>
      <c r="AT598" s="147"/>
      <c r="AU598" s="147"/>
      <c r="AV598" s="147"/>
      <c r="AW598" s="147"/>
      <c r="AX598" s="147"/>
      <c r="AY598" s="147"/>
      <c r="AZ598" s="147"/>
      <c r="BA598" s="147"/>
      <c r="BB598" s="147"/>
      <c r="BC598" s="147"/>
      <c r="BD598" s="147"/>
      <c r="BE598" s="147"/>
      <c r="BF598" s="147"/>
      <c r="BG598" s="147"/>
      <c r="BH598" s="147"/>
    </row>
    <row r="599" spans="1:60" outlineLevel="3" x14ac:dyDescent="0.2">
      <c r="A599" s="154"/>
      <c r="B599" s="155"/>
      <c r="C599" s="191" t="s">
        <v>1020</v>
      </c>
      <c r="D599" s="160"/>
      <c r="E599" s="161">
        <v>6.55</v>
      </c>
      <c r="F599" s="158"/>
      <c r="G599" s="158"/>
      <c r="H599" s="158"/>
      <c r="I599" s="158"/>
      <c r="J599" s="158"/>
      <c r="K599" s="158"/>
      <c r="L599" s="158"/>
      <c r="M599" s="158"/>
      <c r="N599" s="157"/>
      <c r="O599" s="157"/>
      <c r="P599" s="157"/>
      <c r="Q599" s="157"/>
      <c r="R599" s="158"/>
      <c r="S599" s="158"/>
      <c r="T599" s="158"/>
      <c r="U599" s="158"/>
      <c r="V599" s="158"/>
      <c r="W599" s="158"/>
      <c r="X599" s="158"/>
      <c r="Y599" s="158"/>
      <c r="Z599" s="147"/>
      <c r="AA599" s="147"/>
      <c r="AB599" s="147"/>
      <c r="AC599" s="147"/>
      <c r="AD599" s="147"/>
      <c r="AE599" s="147"/>
      <c r="AF599" s="147"/>
      <c r="AG599" s="147" t="s">
        <v>168</v>
      </c>
      <c r="AH599" s="147">
        <v>0</v>
      </c>
      <c r="AI599" s="147"/>
      <c r="AJ599" s="147"/>
      <c r="AK599" s="147"/>
      <c r="AL599" s="147"/>
      <c r="AM599" s="147"/>
      <c r="AN599" s="147"/>
      <c r="AO599" s="147"/>
      <c r="AP599" s="147"/>
      <c r="AQ599" s="147"/>
      <c r="AR599" s="147"/>
      <c r="AS599" s="147"/>
      <c r="AT599" s="147"/>
      <c r="AU599" s="147"/>
      <c r="AV599" s="147"/>
      <c r="AW599" s="147"/>
      <c r="AX599" s="147"/>
      <c r="AY599" s="147"/>
      <c r="AZ599" s="147"/>
      <c r="BA599" s="147"/>
      <c r="BB599" s="147"/>
      <c r="BC599" s="147"/>
      <c r="BD599" s="147"/>
      <c r="BE599" s="147"/>
      <c r="BF599" s="147"/>
      <c r="BG599" s="147"/>
      <c r="BH599" s="147"/>
    </row>
    <row r="600" spans="1:60" ht="33.75" outlineLevel="3" x14ac:dyDescent="0.2">
      <c r="A600" s="154"/>
      <c r="B600" s="155"/>
      <c r="C600" s="191" t="s">
        <v>1021</v>
      </c>
      <c r="D600" s="160"/>
      <c r="E600" s="161">
        <v>15.8</v>
      </c>
      <c r="F600" s="158"/>
      <c r="G600" s="158"/>
      <c r="H600" s="158"/>
      <c r="I600" s="158"/>
      <c r="J600" s="158"/>
      <c r="K600" s="158"/>
      <c r="L600" s="158"/>
      <c r="M600" s="158"/>
      <c r="N600" s="157"/>
      <c r="O600" s="157"/>
      <c r="P600" s="157"/>
      <c r="Q600" s="157"/>
      <c r="R600" s="158"/>
      <c r="S600" s="158"/>
      <c r="T600" s="158"/>
      <c r="U600" s="158"/>
      <c r="V600" s="158"/>
      <c r="W600" s="158"/>
      <c r="X600" s="158"/>
      <c r="Y600" s="158"/>
      <c r="Z600" s="147"/>
      <c r="AA600" s="147"/>
      <c r="AB600" s="147"/>
      <c r="AC600" s="147"/>
      <c r="AD600" s="147"/>
      <c r="AE600" s="147"/>
      <c r="AF600" s="147"/>
      <c r="AG600" s="147" t="s">
        <v>168</v>
      </c>
      <c r="AH600" s="147">
        <v>0</v>
      </c>
      <c r="AI600" s="147"/>
      <c r="AJ600" s="147"/>
      <c r="AK600" s="147"/>
      <c r="AL600" s="147"/>
      <c r="AM600" s="147"/>
      <c r="AN600" s="147"/>
      <c r="AO600" s="147"/>
      <c r="AP600" s="147"/>
      <c r="AQ600" s="147"/>
      <c r="AR600" s="147"/>
      <c r="AS600" s="147"/>
      <c r="AT600" s="147"/>
      <c r="AU600" s="147"/>
      <c r="AV600" s="147"/>
      <c r="AW600" s="147"/>
      <c r="AX600" s="147"/>
      <c r="AY600" s="147"/>
      <c r="AZ600" s="147"/>
      <c r="BA600" s="147"/>
      <c r="BB600" s="147"/>
      <c r="BC600" s="147"/>
      <c r="BD600" s="147"/>
      <c r="BE600" s="147"/>
      <c r="BF600" s="147"/>
      <c r="BG600" s="147"/>
      <c r="BH600" s="147"/>
    </row>
    <row r="601" spans="1:60" outlineLevel="3" x14ac:dyDescent="0.2">
      <c r="A601" s="154"/>
      <c r="B601" s="155"/>
      <c r="C601" s="191" t="s">
        <v>1022</v>
      </c>
      <c r="D601" s="160"/>
      <c r="E601" s="161">
        <v>24.6</v>
      </c>
      <c r="F601" s="158"/>
      <c r="G601" s="158"/>
      <c r="H601" s="158"/>
      <c r="I601" s="158"/>
      <c r="J601" s="158"/>
      <c r="K601" s="158"/>
      <c r="L601" s="158"/>
      <c r="M601" s="158"/>
      <c r="N601" s="157"/>
      <c r="O601" s="157"/>
      <c r="P601" s="157"/>
      <c r="Q601" s="157"/>
      <c r="R601" s="158"/>
      <c r="S601" s="158"/>
      <c r="T601" s="158"/>
      <c r="U601" s="158"/>
      <c r="V601" s="158"/>
      <c r="W601" s="158"/>
      <c r="X601" s="158"/>
      <c r="Y601" s="158"/>
      <c r="Z601" s="147"/>
      <c r="AA601" s="147"/>
      <c r="AB601" s="147"/>
      <c r="AC601" s="147"/>
      <c r="AD601" s="147"/>
      <c r="AE601" s="147"/>
      <c r="AF601" s="147"/>
      <c r="AG601" s="147" t="s">
        <v>168</v>
      </c>
      <c r="AH601" s="147">
        <v>0</v>
      </c>
      <c r="AI601" s="147"/>
      <c r="AJ601" s="147"/>
      <c r="AK601" s="147"/>
      <c r="AL601" s="147"/>
      <c r="AM601" s="147"/>
      <c r="AN601" s="147"/>
      <c r="AO601" s="147"/>
      <c r="AP601" s="147"/>
      <c r="AQ601" s="147"/>
      <c r="AR601" s="147"/>
      <c r="AS601" s="147"/>
      <c r="AT601" s="147"/>
      <c r="AU601" s="147"/>
      <c r="AV601" s="147"/>
      <c r="AW601" s="147"/>
      <c r="AX601" s="147"/>
      <c r="AY601" s="147"/>
      <c r="AZ601" s="147"/>
      <c r="BA601" s="147"/>
      <c r="BB601" s="147"/>
      <c r="BC601" s="147"/>
      <c r="BD601" s="147"/>
      <c r="BE601" s="147"/>
      <c r="BF601" s="147"/>
      <c r="BG601" s="147"/>
      <c r="BH601" s="147"/>
    </row>
    <row r="602" spans="1:60" outlineLevel="3" x14ac:dyDescent="0.2">
      <c r="A602" s="154"/>
      <c r="B602" s="155"/>
      <c r="C602" s="191" t="s">
        <v>1023</v>
      </c>
      <c r="D602" s="160"/>
      <c r="E602" s="161">
        <v>44.2</v>
      </c>
      <c r="F602" s="158"/>
      <c r="G602" s="158"/>
      <c r="H602" s="158"/>
      <c r="I602" s="158"/>
      <c r="J602" s="158"/>
      <c r="K602" s="158"/>
      <c r="L602" s="158"/>
      <c r="M602" s="158"/>
      <c r="N602" s="157"/>
      <c r="O602" s="157"/>
      <c r="P602" s="157"/>
      <c r="Q602" s="157"/>
      <c r="R602" s="158"/>
      <c r="S602" s="158"/>
      <c r="T602" s="158"/>
      <c r="U602" s="158"/>
      <c r="V602" s="158"/>
      <c r="W602" s="158"/>
      <c r="X602" s="158"/>
      <c r="Y602" s="158"/>
      <c r="Z602" s="147"/>
      <c r="AA602" s="147"/>
      <c r="AB602" s="147"/>
      <c r="AC602" s="147"/>
      <c r="AD602" s="147"/>
      <c r="AE602" s="147"/>
      <c r="AF602" s="147"/>
      <c r="AG602" s="147" t="s">
        <v>168</v>
      </c>
      <c r="AH602" s="147">
        <v>0</v>
      </c>
      <c r="AI602" s="147"/>
      <c r="AJ602" s="147"/>
      <c r="AK602" s="147"/>
      <c r="AL602" s="147"/>
      <c r="AM602" s="147"/>
      <c r="AN602" s="147"/>
      <c r="AO602" s="147"/>
      <c r="AP602" s="147"/>
      <c r="AQ602" s="147"/>
      <c r="AR602" s="147"/>
      <c r="AS602" s="147"/>
      <c r="AT602" s="147"/>
      <c r="AU602" s="147"/>
      <c r="AV602" s="147"/>
      <c r="AW602" s="147"/>
      <c r="AX602" s="147"/>
      <c r="AY602" s="147"/>
      <c r="AZ602" s="147"/>
      <c r="BA602" s="147"/>
      <c r="BB602" s="147"/>
      <c r="BC602" s="147"/>
      <c r="BD602" s="147"/>
      <c r="BE602" s="147"/>
      <c r="BF602" s="147"/>
      <c r="BG602" s="147"/>
      <c r="BH602" s="147"/>
    </row>
    <row r="603" spans="1:60" outlineLevel="3" x14ac:dyDescent="0.2">
      <c r="A603" s="154"/>
      <c r="B603" s="155"/>
      <c r="C603" s="191" t="s">
        <v>1024</v>
      </c>
      <c r="D603" s="160"/>
      <c r="E603" s="161">
        <v>19.399999999999999</v>
      </c>
      <c r="F603" s="158"/>
      <c r="G603" s="158"/>
      <c r="H603" s="158"/>
      <c r="I603" s="158"/>
      <c r="J603" s="158"/>
      <c r="K603" s="158"/>
      <c r="L603" s="158"/>
      <c r="M603" s="158"/>
      <c r="N603" s="157"/>
      <c r="O603" s="157"/>
      <c r="P603" s="157"/>
      <c r="Q603" s="157"/>
      <c r="R603" s="158"/>
      <c r="S603" s="158"/>
      <c r="T603" s="158"/>
      <c r="U603" s="158"/>
      <c r="V603" s="158"/>
      <c r="W603" s="158"/>
      <c r="X603" s="158"/>
      <c r="Y603" s="158"/>
      <c r="Z603" s="147"/>
      <c r="AA603" s="147"/>
      <c r="AB603" s="147"/>
      <c r="AC603" s="147"/>
      <c r="AD603" s="147"/>
      <c r="AE603" s="147"/>
      <c r="AF603" s="147"/>
      <c r="AG603" s="147" t="s">
        <v>168</v>
      </c>
      <c r="AH603" s="147">
        <v>0</v>
      </c>
      <c r="AI603" s="147"/>
      <c r="AJ603" s="147"/>
      <c r="AK603" s="147"/>
      <c r="AL603" s="147"/>
      <c r="AM603" s="147"/>
      <c r="AN603" s="147"/>
      <c r="AO603" s="147"/>
      <c r="AP603" s="147"/>
      <c r="AQ603" s="147"/>
      <c r="AR603" s="147"/>
      <c r="AS603" s="147"/>
      <c r="AT603" s="147"/>
      <c r="AU603" s="147"/>
      <c r="AV603" s="147"/>
      <c r="AW603" s="147"/>
      <c r="AX603" s="147"/>
      <c r="AY603" s="147"/>
      <c r="AZ603" s="147"/>
      <c r="BA603" s="147"/>
      <c r="BB603" s="147"/>
      <c r="BC603" s="147"/>
      <c r="BD603" s="147"/>
      <c r="BE603" s="147"/>
      <c r="BF603" s="147"/>
      <c r="BG603" s="147"/>
      <c r="BH603" s="147"/>
    </row>
    <row r="604" spans="1:60" outlineLevel="3" x14ac:dyDescent="0.2">
      <c r="A604" s="154"/>
      <c r="B604" s="155"/>
      <c r="C604" s="191" t="s">
        <v>1025</v>
      </c>
      <c r="D604" s="160"/>
      <c r="E604" s="161">
        <v>8.8000000000000007</v>
      </c>
      <c r="F604" s="158"/>
      <c r="G604" s="158"/>
      <c r="H604" s="158"/>
      <c r="I604" s="158"/>
      <c r="J604" s="158"/>
      <c r="K604" s="158"/>
      <c r="L604" s="158"/>
      <c r="M604" s="158"/>
      <c r="N604" s="157"/>
      <c r="O604" s="157"/>
      <c r="P604" s="157"/>
      <c r="Q604" s="157"/>
      <c r="R604" s="158"/>
      <c r="S604" s="158"/>
      <c r="T604" s="158"/>
      <c r="U604" s="158"/>
      <c r="V604" s="158"/>
      <c r="W604" s="158"/>
      <c r="X604" s="158"/>
      <c r="Y604" s="158"/>
      <c r="Z604" s="147"/>
      <c r="AA604" s="147"/>
      <c r="AB604" s="147"/>
      <c r="AC604" s="147"/>
      <c r="AD604" s="147"/>
      <c r="AE604" s="147"/>
      <c r="AF604" s="147"/>
      <c r="AG604" s="147" t="s">
        <v>168</v>
      </c>
      <c r="AH604" s="147">
        <v>0</v>
      </c>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c r="BE604" s="147"/>
      <c r="BF604" s="147"/>
      <c r="BG604" s="147"/>
      <c r="BH604" s="147"/>
    </row>
    <row r="605" spans="1:60" outlineLevel="3" x14ac:dyDescent="0.2">
      <c r="A605" s="154"/>
      <c r="B605" s="155"/>
      <c r="C605" s="191" t="s">
        <v>1026</v>
      </c>
      <c r="D605" s="160"/>
      <c r="E605" s="161">
        <v>18.899999999999999</v>
      </c>
      <c r="F605" s="158"/>
      <c r="G605" s="158"/>
      <c r="H605" s="158"/>
      <c r="I605" s="158"/>
      <c r="J605" s="158"/>
      <c r="K605" s="158"/>
      <c r="L605" s="158"/>
      <c r="M605" s="158"/>
      <c r="N605" s="157"/>
      <c r="O605" s="157"/>
      <c r="P605" s="157"/>
      <c r="Q605" s="157"/>
      <c r="R605" s="158"/>
      <c r="S605" s="158"/>
      <c r="T605" s="158"/>
      <c r="U605" s="158"/>
      <c r="V605" s="158"/>
      <c r="W605" s="158"/>
      <c r="X605" s="158"/>
      <c r="Y605" s="158"/>
      <c r="Z605" s="147"/>
      <c r="AA605" s="147"/>
      <c r="AB605" s="147"/>
      <c r="AC605" s="147"/>
      <c r="AD605" s="147"/>
      <c r="AE605" s="147"/>
      <c r="AF605" s="147"/>
      <c r="AG605" s="147" t="s">
        <v>168</v>
      </c>
      <c r="AH605" s="147">
        <v>0</v>
      </c>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c r="BE605" s="147"/>
      <c r="BF605" s="147"/>
      <c r="BG605" s="147"/>
      <c r="BH605" s="147"/>
    </row>
    <row r="606" spans="1:60" outlineLevel="3" x14ac:dyDescent="0.2">
      <c r="A606" s="154"/>
      <c r="B606" s="155"/>
      <c r="C606" s="191" t="s">
        <v>1027</v>
      </c>
      <c r="D606" s="160"/>
      <c r="E606" s="161">
        <v>18.899999999999999</v>
      </c>
      <c r="F606" s="158"/>
      <c r="G606" s="158"/>
      <c r="H606" s="158"/>
      <c r="I606" s="158"/>
      <c r="J606" s="158"/>
      <c r="K606" s="158"/>
      <c r="L606" s="158"/>
      <c r="M606" s="158"/>
      <c r="N606" s="157"/>
      <c r="O606" s="157"/>
      <c r="P606" s="157"/>
      <c r="Q606" s="157"/>
      <c r="R606" s="158"/>
      <c r="S606" s="158"/>
      <c r="T606" s="158"/>
      <c r="U606" s="158"/>
      <c r="V606" s="158"/>
      <c r="W606" s="158"/>
      <c r="X606" s="158"/>
      <c r="Y606" s="158"/>
      <c r="Z606" s="147"/>
      <c r="AA606" s="147"/>
      <c r="AB606" s="147"/>
      <c r="AC606" s="147"/>
      <c r="AD606" s="147"/>
      <c r="AE606" s="147"/>
      <c r="AF606" s="147"/>
      <c r="AG606" s="147" t="s">
        <v>168</v>
      </c>
      <c r="AH606" s="147">
        <v>0</v>
      </c>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c r="BE606" s="147"/>
      <c r="BF606" s="147"/>
      <c r="BG606" s="147"/>
      <c r="BH606" s="147"/>
    </row>
    <row r="607" spans="1:60" outlineLevel="3" x14ac:dyDescent="0.2">
      <c r="A607" s="154"/>
      <c r="B607" s="155"/>
      <c r="C607" s="191" t="s">
        <v>1028</v>
      </c>
      <c r="D607" s="160"/>
      <c r="E607" s="161">
        <v>7.5</v>
      </c>
      <c r="F607" s="158"/>
      <c r="G607" s="158"/>
      <c r="H607" s="158"/>
      <c r="I607" s="158"/>
      <c r="J607" s="158"/>
      <c r="K607" s="158"/>
      <c r="L607" s="158"/>
      <c r="M607" s="158"/>
      <c r="N607" s="157"/>
      <c r="O607" s="157"/>
      <c r="P607" s="157"/>
      <c r="Q607" s="157"/>
      <c r="R607" s="158"/>
      <c r="S607" s="158"/>
      <c r="T607" s="158"/>
      <c r="U607" s="158"/>
      <c r="V607" s="158"/>
      <c r="W607" s="158"/>
      <c r="X607" s="158"/>
      <c r="Y607" s="158"/>
      <c r="Z607" s="147"/>
      <c r="AA607" s="147"/>
      <c r="AB607" s="147"/>
      <c r="AC607" s="147"/>
      <c r="AD607" s="147"/>
      <c r="AE607" s="147"/>
      <c r="AF607" s="147"/>
      <c r="AG607" s="147" t="s">
        <v>168</v>
      </c>
      <c r="AH607" s="147">
        <v>0</v>
      </c>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c r="BE607" s="147"/>
      <c r="BF607" s="147"/>
      <c r="BG607" s="147"/>
      <c r="BH607" s="147"/>
    </row>
    <row r="608" spans="1:60" outlineLevel="3" x14ac:dyDescent="0.2">
      <c r="A608" s="154"/>
      <c r="B608" s="155"/>
      <c r="C608" s="191" t="s">
        <v>1029</v>
      </c>
      <c r="D608" s="160"/>
      <c r="E608" s="161">
        <v>18.8</v>
      </c>
      <c r="F608" s="158"/>
      <c r="G608" s="158"/>
      <c r="H608" s="158"/>
      <c r="I608" s="158"/>
      <c r="J608" s="158"/>
      <c r="K608" s="158"/>
      <c r="L608" s="158"/>
      <c r="M608" s="158"/>
      <c r="N608" s="157"/>
      <c r="O608" s="157"/>
      <c r="P608" s="157"/>
      <c r="Q608" s="157"/>
      <c r="R608" s="158"/>
      <c r="S608" s="158"/>
      <c r="T608" s="158"/>
      <c r="U608" s="158"/>
      <c r="V608" s="158"/>
      <c r="W608" s="158"/>
      <c r="X608" s="158"/>
      <c r="Y608" s="158"/>
      <c r="Z608" s="147"/>
      <c r="AA608" s="147"/>
      <c r="AB608" s="147"/>
      <c r="AC608" s="147"/>
      <c r="AD608" s="147"/>
      <c r="AE608" s="147"/>
      <c r="AF608" s="147"/>
      <c r="AG608" s="147" t="s">
        <v>168</v>
      </c>
      <c r="AH608" s="147">
        <v>0</v>
      </c>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c r="BE608" s="147"/>
      <c r="BF608" s="147"/>
      <c r="BG608" s="147"/>
      <c r="BH608" s="147"/>
    </row>
    <row r="609" spans="1:60" outlineLevel="3" x14ac:dyDescent="0.2">
      <c r="A609" s="154"/>
      <c r="B609" s="155"/>
      <c r="C609" s="191" t="s">
        <v>531</v>
      </c>
      <c r="D609" s="160"/>
      <c r="E609" s="161"/>
      <c r="F609" s="158"/>
      <c r="G609" s="158"/>
      <c r="H609" s="158"/>
      <c r="I609" s="158"/>
      <c r="J609" s="158"/>
      <c r="K609" s="158"/>
      <c r="L609" s="158"/>
      <c r="M609" s="158"/>
      <c r="N609" s="157"/>
      <c r="O609" s="157"/>
      <c r="P609" s="157"/>
      <c r="Q609" s="157"/>
      <c r="R609" s="158"/>
      <c r="S609" s="158"/>
      <c r="T609" s="158"/>
      <c r="U609" s="158"/>
      <c r="V609" s="158"/>
      <c r="W609" s="158"/>
      <c r="X609" s="158"/>
      <c r="Y609" s="158"/>
      <c r="Z609" s="147"/>
      <c r="AA609" s="147"/>
      <c r="AB609" s="147"/>
      <c r="AC609" s="147"/>
      <c r="AD609" s="147"/>
      <c r="AE609" s="147"/>
      <c r="AF609" s="147"/>
      <c r="AG609" s="147" t="s">
        <v>168</v>
      </c>
      <c r="AH609" s="147">
        <v>0</v>
      </c>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c r="BE609" s="147"/>
      <c r="BF609" s="147"/>
      <c r="BG609" s="147"/>
      <c r="BH609" s="147"/>
    </row>
    <row r="610" spans="1:60" outlineLevel="3" x14ac:dyDescent="0.2">
      <c r="A610" s="154"/>
      <c r="B610" s="155"/>
      <c r="C610" s="191" t="s">
        <v>1030</v>
      </c>
      <c r="D610" s="160"/>
      <c r="E610" s="161">
        <v>6.5</v>
      </c>
      <c r="F610" s="158"/>
      <c r="G610" s="158"/>
      <c r="H610" s="158"/>
      <c r="I610" s="158"/>
      <c r="J610" s="158"/>
      <c r="K610" s="158"/>
      <c r="L610" s="158"/>
      <c r="M610" s="158"/>
      <c r="N610" s="157"/>
      <c r="O610" s="157"/>
      <c r="P610" s="157"/>
      <c r="Q610" s="157"/>
      <c r="R610" s="158"/>
      <c r="S610" s="158"/>
      <c r="T610" s="158"/>
      <c r="U610" s="158"/>
      <c r="V610" s="158"/>
      <c r="W610" s="158"/>
      <c r="X610" s="158"/>
      <c r="Y610" s="158"/>
      <c r="Z610" s="147"/>
      <c r="AA610" s="147"/>
      <c r="AB610" s="147"/>
      <c r="AC610" s="147"/>
      <c r="AD610" s="147"/>
      <c r="AE610" s="147"/>
      <c r="AF610" s="147"/>
      <c r="AG610" s="147" t="s">
        <v>168</v>
      </c>
      <c r="AH610" s="147">
        <v>0</v>
      </c>
      <c r="AI610" s="147"/>
      <c r="AJ610" s="147"/>
      <c r="AK610" s="147"/>
      <c r="AL610" s="147"/>
      <c r="AM610" s="147"/>
      <c r="AN610" s="147"/>
      <c r="AO610" s="147"/>
      <c r="AP610" s="147"/>
      <c r="AQ610" s="147"/>
      <c r="AR610" s="147"/>
      <c r="AS610" s="147"/>
      <c r="AT610" s="147"/>
      <c r="AU610" s="147"/>
      <c r="AV610" s="147"/>
      <c r="AW610" s="147"/>
      <c r="AX610" s="147"/>
      <c r="AY610" s="147"/>
      <c r="AZ610" s="147"/>
      <c r="BA610" s="147"/>
      <c r="BB610" s="147"/>
      <c r="BC610" s="147"/>
      <c r="BD610" s="147"/>
      <c r="BE610" s="147"/>
      <c r="BF610" s="147"/>
      <c r="BG610" s="147"/>
      <c r="BH610" s="147"/>
    </row>
    <row r="611" spans="1:60" outlineLevel="3" x14ac:dyDescent="0.2">
      <c r="A611" s="154"/>
      <c r="B611" s="155"/>
      <c r="C611" s="191" t="s">
        <v>1031</v>
      </c>
      <c r="D611" s="160"/>
      <c r="E611" s="161">
        <v>4.45</v>
      </c>
      <c r="F611" s="158"/>
      <c r="G611" s="158"/>
      <c r="H611" s="158"/>
      <c r="I611" s="158"/>
      <c r="J611" s="158"/>
      <c r="K611" s="158"/>
      <c r="L611" s="158"/>
      <c r="M611" s="158"/>
      <c r="N611" s="157"/>
      <c r="O611" s="157"/>
      <c r="P611" s="157"/>
      <c r="Q611" s="157"/>
      <c r="R611" s="158"/>
      <c r="S611" s="158"/>
      <c r="T611" s="158"/>
      <c r="U611" s="158"/>
      <c r="V611" s="158"/>
      <c r="W611" s="158"/>
      <c r="X611" s="158"/>
      <c r="Y611" s="158"/>
      <c r="Z611" s="147"/>
      <c r="AA611" s="147"/>
      <c r="AB611" s="147"/>
      <c r="AC611" s="147"/>
      <c r="AD611" s="147"/>
      <c r="AE611" s="147"/>
      <c r="AF611" s="147"/>
      <c r="AG611" s="147" t="s">
        <v>168</v>
      </c>
      <c r="AH611" s="147">
        <v>0</v>
      </c>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c r="BE611" s="147"/>
      <c r="BF611" s="147"/>
      <c r="BG611" s="147"/>
      <c r="BH611" s="147"/>
    </row>
    <row r="612" spans="1:60" outlineLevel="3" x14ac:dyDescent="0.2">
      <c r="A612" s="154"/>
      <c r="B612" s="155"/>
      <c r="C612" s="191" t="s">
        <v>1032</v>
      </c>
      <c r="D612" s="160"/>
      <c r="E612" s="161">
        <v>15.2</v>
      </c>
      <c r="F612" s="158"/>
      <c r="G612" s="158"/>
      <c r="H612" s="158"/>
      <c r="I612" s="158"/>
      <c r="J612" s="158"/>
      <c r="K612" s="158"/>
      <c r="L612" s="158"/>
      <c r="M612" s="158"/>
      <c r="N612" s="157"/>
      <c r="O612" s="157"/>
      <c r="P612" s="157"/>
      <c r="Q612" s="157"/>
      <c r="R612" s="158"/>
      <c r="S612" s="158"/>
      <c r="T612" s="158"/>
      <c r="U612" s="158"/>
      <c r="V612" s="158"/>
      <c r="W612" s="158"/>
      <c r="X612" s="158"/>
      <c r="Y612" s="158"/>
      <c r="Z612" s="147"/>
      <c r="AA612" s="147"/>
      <c r="AB612" s="147"/>
      <c r="AC612" s="147"/>
      <c r="AD612" s="147"/>
      <c r="AE612" s="147"/>
      <c r="AF612" s="147"/>
      <c r="AG612" s="147" t="s">
        <v>168</v>
      </c>
      <c r="AH612" s="147">
        <v>0</v>
      </c>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c r="BE612" s="147"/>
      <c r="BF612" s="147"/>
      <c r="BG612" s="147"/>
      <c r="BH612" s="147"/>
    </row>
    <row r="613" spans="1:60" outlineLevel="3" x14ac:dyDescent="0.2">
      <c r="A613" s="154"/>
      <c r="B613" s="155"/>
      <c r="C613" s="191" t="s">
        <v>1033</v>
      </c>
      <c r="D613" s="160"/>
      <c r="E613" s="161">
        <v>61.2</v>
      </c>
      <c r="F613" s="158"/>
      <c r="G613" s="158"/>
      <c r="H613" s="158"/>
      <c r="I613" s="158"/>
      <c r="J613" s="158"/>
      <c r="K613" s="158"/>
      <c r="L613" s="158"/>
      <c r="M613" s="158"/>
      <c r="N613" s="157"/>
      <c r="O613" s="157"/>
      <c r="P613" s="157"/>
      <c r="Q613" s="157"/>
      <c r="R613" s="158"/>
      <c r="S613" s="158"/>
      <c r="T613" s="158"/>
      <c r="U613" s="158"/>
      <c r="V613" s="158"/>
      <c r="W613" s="158"/>
      <c r="X613" s="158"/>
      <c r="Y613" s="158"/>
      <c r="Z613" s="147"/>
      <c r="AA613" s="147"/>
      <c r="AB613" s="147"/>
      <c r="AC613" s="147"/>
      <c r="AD613" s="147"/>
      <c r="AE613" s="147"/>
      <c r="AF613" s="147"/>
      <c r="AG613" s="147" t="s">
        <v>168</v>
      </c>
      <c r="AH613" s="147">
        <v>0</v>
      </c>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c r="BE613" s="147"/>
      <c r="BF613" s="147"/>
      <c r="BG613" s="147"/>
      <c r="BH613" s="147"/>
    </row>
    <row r="614" spans="1:60" outlineLevel="3" x14ac:dyDescent="0.2">
      <c r="A614" s="154"/>
      <c r="B614" s="155"/>
      <c r="C614" s="191" t="s">
        <v>1034</v>
      </c>
      <c r="D614" s="160"/>
      <c r="E614" s="161">
        <v>22.7</v>
      </c>
      <c r="F614" s="158"/>
      <c r="G614" s="158"/>
      <c r="H614" s="158"/>
      <c r="I614" s="158"/>
      <c r="J614" s="158"/>
      <c r="K614" s="158"/>
      <c r="L614" s="158"/>
      <c r="M614" s="158"/>
      <c r="N614" s="157"/>
      <c r="O614" s="157"/>
      <c r="P614" s="157"/>
      <c r="Q614" s="157"/>
      <c r="R614" s="158"/>
      <c r="S614" s="158"/>
      <c r="T614" s="158"/>
      <c r="U614" s="158"/>
      <c r="V614" s="158"/>
      <c r="W614" s="158"/>
      <c r="X614" s="158"/>
      <c r="Y614" s="158"/>
      <c r="Z614" s="147"/>
      <c r="AA614" s="147"/>
      <c r="AB614" s="147"/>
      <c r="AC614" s="147"/>
      <c r="AD614" s="147"/>
      <c r="AE614" s="147"/>
      <c r="AF614" s="147"/>
      <c r="AG614" s="147" t="s">
        <v>168</v>
      </c>
      <c r="AH614" s="147">
        <v>0</v>
      </c>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c r="BE614" s="147"/>
      <c r="BF614" s="147"/>
      <c r="BG614" s="147"/>
      <c r="BH614" s="147"/>
    </row>
    <row r="615" spans="1:60" ht="22.5" outlineLevel="1" x14ac:dyDescent="0.2">
      <c r="A615" s="174">
        <v>295</v>
      </c>
      <c r="B615" s="175" t="s">
        <v>1035</v>
      </c>
      <c r="C615" s="190" t="s">
        <v>1036</v>
      </c>
      <c r="D615" s="176" t="s">
        <v>162</v>
      </c>
      <c r="E615" s="177">
        <v>125.97</v>
      </c>
      <c r="F615" s="178"/>
      <c r="G615" s="179">
        <f>ROUND(E615*F615,2)</f>
        <v>0</v>
      </c>
      <c r="H615" s="178"/>
      <c r="I615" s="179">
        <f>ROUND(E615*H615,2)</f>
        <v>0</v>
      </c>
      <c r="J615" s="178"/>
      <c r="K615" s="179">
        <f>ROUND(E615*J615,2)</f>
        <v>0</v>
      </c>
      <c r="L615" s="179">
        <v>21</v>
      </c>
      <c r="M615" s="179">
        <f>G615*(1+L615/100)</f>
        <v>0</v>
      </c>
      <c r="N615" s="177">
        <v>6.9300000000000004E-3</v>
      </c>
      <c r="O615" s="177">
        <f>ROUND(E615*N615,2)</f>
        <v>0.87</v>
      </c>
      <c r="P615" s="177">
        <v>0</v>
      </c>
      <c r="Q615" s="177">
        <f>ROUND(E615*P615,2)</f>
        <v>0</v>
      </c>
      <c r="R615" s="179"/>
      <c r="S615" s="179" t="s">
        <v>163</v>
      </c>
      <c r="T615" s="180" t="s">
        <v>163</v>
      </c>
      <c r="U615" s="158">
        <v>1.3466</v>
      </c>
      <c r="V615" s="158">
        <f>ROUND(E615*U615,2)</f>
        <v>169.63</v>
      </c>
      <c r="W615" s="158"/>
      <c r="X615" s="158" t="s">
        <v>164</v>
      </c>
      <c r="Y615" s="158" t="s">
        <v>165</v>
      </c>
      <c r="Z615" s="147"/>
      <c r="AA615" s="147"/>
      <c r="AB615" s="147"/>
      <c r="AC615" s="147"/>
      <c r="AD615" s="147"/>
      <c r="AE615" s="147"/>
      <c r="AF615" s="147"/>
      <c r="AG615" s="147" t="s">
        <v>166</v>
      </c>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c r="BE615" s="147"/>
      <c r="BF615" s="147"/>
      <c r="BG615" s="147"/>
      <c r="BH615" s="147"/>
    </row>
    <row r="616" spans="1:60" outlineLevel="2" x14ac:dyDescent="0.2">
      <c r="A616" s="154"/>
      <c r="B616" s="155"/>
      <c r="C616" s="191" t="s">
        <v>1037</v>
      </c>
      <c r="D616" s="160"/>
      <c r="E616" s="161">
        <v>36.450000000000003</v>
      </c>
      <c r="F616" s="158"/>
      <c r="G616" s="158"/>
      <c r="H616" s="158"/>
      <c r="I616" s="158"/>
      <c r="J616" s="158"/>
      <c r="K616" s="158"/>
      <c r="L616" s="158"/>
      <c r="M616" s="158"/>
      <c r="N616" s="157"/>
      <c r="O616" s="157"/>
      <c r="P616" s="157"/>
      <c r="Q616" s="157"/>
      <c r="R616" s="158"/>
      <c r="S616" s="158"/>
      <c r="T616" s="158"/>
      <c r="U616" s="158"/>
      <c r="V616" s="158"/>
      <c r="W616" s="158"/>
      <c r="X616" s="158"/>
      <c r="Y616" s="158"/>
      <c r="Z616" s="147"/>
      <c r="AA616" s="147"/>
      <c r="AB616" s="147"/>
      <c r="AC616" s="147"/>
      <c r="AD616" s="147"/>
      <c r="AE616" s="147"/>
      <c r="AF616" s="147"/>
      <c r="AG616" s="147" t="s">
        <v>168</v>
      </c>
      <c r="AH616" s="147">
        <v>0</v>
      </c>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c r="BE616" s="147"/>
      <c r="BF616" s="147"/>
      <c r="BG616" s="147"/>
      <c r="BH616" s="147"/>
    </row>
    <row r="617" spans="1:60" outlineLevel="3" x14ac:dyDescent="0.2">
      <c r="A617" s="154"/>
      <c r="B617" s="155"/>
      <c r="C617" s="191" t="s">
        <v>1038</v>
      </c>
      <c r="D617" s="160"/>
      <c r="E617" s="161">
        <v>6.72</v>
      </c>
      <c r="F617" s="158"/>
      <c r="G617" s="158"/>
      <c r="H617" s="158"/>
      <c r="I617" s="158"/>
      <c r="J617" s="158"/>
      <c r="K617" s="158"/>
      <c r="L617" s="158"/>
      <c r="M617" s="158"/>
      <c r="N617" s="157"/>
      <c r="O617" s="157"/>
      <c r="P617" s="157"/>
      <c r="Q617" s="157"/>
      <c r="R617" s="158"/>
      <c r="S617" s="158"/>
      <c r="T617" s="158"/>
      <c r="U617" s="158"/>
      <c r="V617" s="158"/>
      <c r="W617" s="158"/>
      <c r="X617" s="158"/>
      <c r="Y617" s="158"/>
      <c r="Z617" s="147"/>
      <c r="AA617" s="147"/>
      <c r="AB617" s="147"/>
      <c r="AC617" s="147"/>
      <c r="AD617" s="147"/>
      <c r="AE617" s="147"/>
      <c r="AF617" s="147"/>
      <c r="AG617" s="147" t="s">
        <v>168</v>
      </c>
      <c r="AH617" s="147">
        <v>0</v>
      </c>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c r="BE617" s="147"/>
      <c r="BF617" s="147"/>
      <c r="BG617" s="147"/>
      <c r="BH617" s="147"/>
    </row>
    <row r="618" spans="1:60" outlineLevel="3" x14ac:dyDescent="0.2">
      <c r="A618" s="154"/>
      <c r="B618" s="155"/>
      <c r="C618" s="191" t="s">
        <v>1039</v>
      </c>
      <c r="D618" s="160"/>
      <c r="E618" s="161">
        <v>82.8</v>
      </c>
      <c r="F618" s="158"/>
      <c r="G618" s="158"/>
      <c r="H618" s="158"/>
      <c r="I618" s="158"/>
      <c r="J618" s="158"/>
      <c r="K618" s="158"/>
      <c r="L618" s="158"/>
      <c r="M618" s="158"/>
      <c r="N618" s="157"/>
      <c r="O618" s="157"/>
      <c r="P618" s="157"/>
      <c r="Q618" s="157"/>
      <c r="R618" s="158"/>
      <c r="S618" s="158"/>
      <c r="T618" s="158"/>
      <c r="U618" s="158"/>
      <c r="V618" s="158"/>
      <c r="W618" s="158"/>
      <c r="X618" s="158"/>
      <c r="Y618" s="158"/>
      <c r="Z618" s="147"/>
      <c r="AA618" s="147"/>
      <c r="AB618" s="147"/>
      <c r="AC618" s="147"/>
      <c r="AD618" s="147"/>
      <c r="AE618" s="147"/>
      <c r="AF618" s="147"/>
      <c r="AG618" s="147" t="s">
        <v>168</v>
      </c>
      <c r="AH618" s="147">
        <v>0</v>
      </c>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c r="BE618" s="147"/>
      <c r="BF618" s="147"/>
      <c r="BG618" s="147"/>
      <c r="BH618" s="147"/>
    </row>
    <row r="619" spans="1:60" ht="22.5" outlineLevel="1" x14ac:dyDescent="0.2">
      <c r="A619" s="174">
        <v>296</v>
      </c>
      <c r="B619" s="175" t="s">
        <v>1040</v>
      </c>
      <c r="C619" s="190" t="s">
        <v>1041</v>
      </c>
      <c r="D619" s="176" t="s">
        <v>288</v>
      </c>
      <c r="E619" s="177">
        <v>8</v>
      </c>
      <c r="F619" s="178"/>
      <c r="G619" s="179">
        <f>ROUND(E619*F619,2)</f>
        <v>0</v>
      </c>
      <c r="H619" s="178"/>
      <c r="I619" s="179">
        <f>ROUND(E619*H619,2)</f>
        <v>0</v>
      </c>
      <c r="J619" s="178"/>
      <c r="K619" s="179">
        <f>ROUND(E619*J619,2)</f>
        <v>0</v>
      </c>
      <c r="L619" s="179">
        <v>21</v>
      </c>
      <c r="M619" s="179">
        <f>G619*(1+L619/100)</f>
        <v>0</v>
      </c>
      <c r="N619" s="177">
        <v>1.7000000000000001E-4</v>
      </c>
      <c r="O619" s="177">
        <f>ROUND(E619*N619,2)</f>
        <v>0</v>
      </c>
      <c r="P619" s="177">
        <v>0</v>
      </c>
      <c r="Q619" s="177">
        <f>ROUND(E619*P619,2)</f>
        <v>0</v>
      </c>
      <c r="R619" s="179"/>
      <c r="S619" s="179" t="s">
        <v>163</v>
      </c>
      <c r="T619" s="180" t="s">
        <v>163</v>
      </c>
      <c r="U619" s="158">
        <v>0.15</v>
      </c>
      <c r="V619" s="158">
        <f>ROUND(E619*U619,2)</f>
        <v>1.2</v>
      </c>
      <c r="W619" s="158"/>
      <c r="X619" s="158" t="s">
        <v>164</v>
      </c>
      <c r="Y619" s="158" t="s">
        <v>165</v>
      </c>
      <c r="Z619" s="147"/>
      <c r="AA619" s="147"/>
      <c r="AB619" s="147"/>
      <c r="AC619" s="147"/>
      <c r="AD619" s="147"/>
      <c r="AE619" s="147"/>
      <c r="AF619" s="147"/>
      <c r="AG619" s="147" t="s">
        <v>166</v>
      </c>
      <c r="AH619" s="147"/>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c r="BE619" s="147"/>
      <c r="BF619" s="147"/>
      <c r="BG619" s="147"/>
      <c r="BH619" s="147"/>
    </row>
    <row r="620" spans="1:60" outlineLevel="2" x14ac:dyDescent="0.2">
      <c r="A620" s="154"/>
      <c r="B620" s="155"/>
      <c r="C620" s="191" t="s">
        <v>1042</v>
      </c>
      <c r="D620" s="160"/>
      <c r="E620" s="161">
        <v>2.4</v>
      </c>
      <c r="F620" s="158"/>
      <c r="G620" s="158"/>
      <c r="H620" s="158"/>
      <c r="I620" s="158"/>
      <c r="J620" s="158"/>
      <c r="K620" s="158"/>
      <c r="L620" s="158"/>
      <c r="M620" s="158"/>
      <c r="N620" s="157"/>
      <c r="O620" s="157"/>
      <c r="P620" s="157"/>
      <c r="Q620" s="157"/>
      <c r="R620" s="158"/>
      <c r="S620" s="158"/>
      <c r="T620" s="158"/>
      <c r="U620" s="158"/>
      <c r="V620" s="158"/>
      <c r="W620" s="158"/>
      <c r="X620" s="158"/>
      <c r="Y620" s="158"/>
      <c r="Z620" s="147"/>
      <c r="AA620" s="147"/>
      <c r="AB620" s="147"/>
      <c r="AC620" s="147"/>
      <c r="AD620" s="147"/>
      <c r="AE620" s="147"/>
      <c r="AF620" s="147"/>
      <c r="AG620" s="147" t="s">
        <v>168</v>
      </c>
      <c r="AH620" s="147">
        <v>0</v>
      </c>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c r="BE620" s="147"/>
      <c r="BF620" s="147"/>
      <c r="BG620" s="147"/>
      <c r="BH620" s="147"/>
    </row>
    <row r="621" spans="1:60" outlineLevel="3" x14ac:dyDescent="0.2">
      <c r="A621" s="154"/>
      <c r="B621" s="155"/>
      <c r="C621" s="191" t="s">
        <v>1043</v>
      </c>
      <c r="D621" s="160"/>
      <c r="E621" s="161">
        <v>4.0999999999999996</v>
      </c>
      <c r="F621" s="158"/>
      <c r="G621" s="158"/>
      <c r="H621" s="158"/>
      <c r="I621" s="158"/>
      <c r="J621" s="158"/>
      <c r="K621" s="158"/>
      <c r="L621" s="158"/>
      <c r="M621" s="158"/>
      <c r="N621" s="157"/>
      <c r="O621" s="157"/>
      <c r="P621" s="157"/>
      <c r="Q621" s="157"/>
      <c r="R621" s="158"/>
      <c r="S621" s="158"/>
      <c r="T621" s="158"/>
      <c r="U621" s="158"/>
      <c r="V621" s="158"/>
      <c r="W621" s="158"/>
      <c r="X621" s="158"/>
      <c r="Y621" s="158"/>
      <c r="Z621" s="147"/>
      <c r="AA621" s="147"/>
      <c r="AB621" s="147"/>
      <c r="AC621" s="147"/>
      <c r="AD621" s="147"/>
      <c r="AE621" s="147"/>
      <c r="AF621" s="147"/>
      <c r="AG621" s="147" t="s">
        <v>168</v>
      </c>
      <c r="AH621" s="147">
        <v>0</v>
      </c>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c r="BE621" s="147"/>
      <c r="BF621" s="147"/>
      <c r="BG621" s="147"/>
      <c r="BH621" s="147"/>
    </row>
    <row r="622" spans="1:60" outlineLevel="3" x14ac:dyDescent="0.2">
      <c r="A622" s="154"/>
      <c r="B622" s="155"/>
      <c r="C622" s="191" t="s">
        <v>1044</v>
      </c>
      <c r="D622" s="160"/>
      <c r="E622" s="161">
        <v>1.5</v>
      </c>
      <c r="F622" s="158"/>
      <c r="G622" s="158"/>
      <c r="H622" s="158"/>
      <c r="I622" s="158"/>
      <c r="J622" s="158"/>
      <c r="K622" s="158"/>
      <c r="L622" s="158"/>
      <c r="M622" s="158"/>
      <c r="N622" s="157"/>
      <c r="O622" s="157"/>
      <c r="P622" s="157"/>
      <c r="Q622" s="157"/>
      <c r="R622" s="158"/>
      <c r="S622" s="158"/>
      <c r="T622" s="158"/>
      <c r="U622" s="158"/>
      <c r="V622" s="158"/>
      <c r="W622" s="158"/>
      <c r="X622" s="158"/>
      <c r="Y622" s="158"/>
      <c r="Z622" s="147"/>
      <c r="AA622" s="147"/>
      <c r="AB622" s="147"/>
      <c r="AC622" s="147"/>
      <c r="AD622" s="147"/>
      <c r="AE622" s="147"/>
      <c r="AF622" s="147"/>
      <c r="AG622" s="147" t="s">
        <v>168</v>
      </c>
      <c r="AH622" s="147">
        <v>0</v>
      </c>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c r="BE622" s="147"/>
      <c r="BF622" s="147"/>
      <c r="BG622" s="147"/>
      <c r="BH622" s="147"/>
    </row>
    <row r="623" spans="1:60" ht="22.5" outlineLevel="1" x14ac:dyDescent="0.2">
      <c r="A623" s="174">
        <v>297</v>
      </c>
      <c r="B623" s="175" t="s">
        <v>1045</v>
      </c>
      <c r="C623" s="190" t="s">
        <v>1046</v>
      </c>
      <c r="D623" s="176" t="s">
        <v>173</v>
      </c>
      <c r="E623" s="177">
        <v>538.08333000000005</v>
      </c>
      <c r="F623" s="178"/>
      <c r="G623" s="179">
        <f>ROUND(E623*F623,2)</f>
        <v>0</v>
      </c>
      <c r="H623" s="178"/>
      <c r="I623" s="179">
        <f>ROUND(E623*H623,2)</f>
        <v>0</v>
      </c>
      <c r="J623" s="178"/>
      <c r="K623" s="179">
        <f>ROUND(E623*J623,2)</f>
        <v>0</v>
      </c>
      <c r="L623" s="179">
        <v>21</v>
      </c>
      <c r="M623" s="179">
        <f>G623*(1+L623/100)</f>
        <v>0</v>
      </c>
      <c r="N623" s="177">
        <v>1.25E-3</v>
      </c>
      <c r="O623" s="177">
        <f>ROUND(E623*N623,2)</f>
        <v>0.67</v>
      </c>
      <c r="P623" s="177">
        <v>0</v>
      </c>
      <c r="Q623" s="177">
        <f>ROUND(E623*P623,2)</f>
        <v>0</v>
      </c>
      <c r="R623" s="179" t="s">
        <v>244</v>
      </c>
      <c r="S623" s="179" t="s">
        <v>163</v>
      </c>
      <c r="T623" s="180" t="s">
        <v>225</v>
      </c>
      <c r="U623" s="158">
        <v>0</v>
      </c>
      <c r="V623" s="158">
        <f>ROUND(E623*U623,2)</f>
        <v>0</v>
      </c>
      <c r="W623" s="158"/>
      <c r="X623" s="158" t="s">
        <v>245</v>
      </c>
      <c r="Y623" s="158" t="s">
        <v>165</v>
      </c>
      <c r="Z623" s="147"/>
      <c r="AA623" s="147"/>
      <c r="AB623" s="147"/>
      <c r="AC623" s="147"/>
      <c r="AD623" s="147"/>
      <c r="AE623" s="147"/>
      <c r="AF623" s="147"/>
      <c r="AG623" s="147" t="s">
        <v>246</v>
      </c>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c r="BE623" s="147"/>
      <c r="BF623" s="147"/>
      <c r="BG623" s="147"/>
      <c r="BH623" s="147"/>
    </row>
    <row r="624" spans="1:60" outlineLevel="2" x14ac:dyDescent="0.2">
      <c r="A624" s="154"/>
      <c r="B624" s="155"/>
      <c r="C624" s="191" t="s">
        <v>1047</v>
      </c>
      <c r="D624" s="160"/>
      <c r="E624" s="161">
        <v>538.08333000000005</v>
      </c>
      <c r="F624" s="158"/>
      <c r="G624" s="158"/>
      <c r="H624" s="158"/>
      <c r="I624" s="158"/>
      <c r="J624" s="158"/>
      <c r="K624" s="158"/>
      <c r="L624" s="158"/>
      <c r="M624" s="158"/>
      <c r="N624" s="157"/>
      <c r="O624" s="157"/>
      <c r="P624" s="157"/>
      <c r="Q624" s="157"/>
      <c r="R624" s="158"/>
      <c r="S624" s="158"/>
      <c r="T624" s="158"/>
      <c r="U624" s="158"/>
      <c r="V624" s="158"/>
      <c r="W624" s="158"/>
      <c r="X624" s="158"/>
      <c r="Y624" s="158"/>
      <c r="Z624" s="147"/>
      <c r="AA624" s="147"/>
      <c r="AB624" s="147"/>
      <c r="AC624" s="147"/>
      <c r="AD624" s="147"/>
      <c r="AE624" s="147"/>
      <c r="AF624" s="147"/>
      <c r="AG624" s="147" t="s">
        <v>168</v>
      </c>
      <c r="AH624" s="147">
        <v>0</v>
      </c>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c r="BE624" s="147"/>
      <c r="BF624" s="147"/>
      <c r="BG624" s="147"/>
      <c r="BH624" s="147"/>
    </row>
    <row r="625" spans="1:60" ht="22.5" outlineLevel="1" x14ac:dyDescent="0.2">
      <c r="A625" s="174">
        <v>298</v>
      </c>
      <c r="B625" s="175" t="s">
        <v>1048</v>
      </c>
      <c r="C625" s="190" t="s">
        <v>1049</v>
      </c>
      <c r="D625" s="176" t="s">
        <v>162</v>
      </c>
      <c r="E625" s="177">
        <v>335.24700000000001</v>
      </c>
      <c r="F625" s="178"/>
      <c r="G625" s="179">
        <f>ROUND(E625*F625,2)</f>
        <v>0</v>
      </c>
      <c r="H625" s="178"/>
      <c r="I625" s="179">
        <f>ROUND(E625*H625,2)</f>
        <v>0</v>
      </c>
      <c r="J625" s="178"/>
      <c r="K625" s="179">
        <f>ROUND(E625*J625,2)</f>
        <v>0</v>
      </c>
      <c r="L625" s="179">
        <v>21</v>
      </c>
      <c r="M625" s="179">
        <f>G625*(1+L625/100)</f>
        <v>0</v>
      </c>
      <c r="N625" s="177">
        <v>2.1600000000000001E-2</v>
      </c>
      <c r="O625" s="177">
        <f>ROUND(E625*N625,2)</f>
        <v>7.24</v>
      </c>
      <c r="P625" s="177">
        <v>0</v>
      </c>
      <c r="Q625" s="177">
        <f>ROUND(E625*P625,2)</f>
        <v>0</v>
      </c>
      <c r="R625" s="179" t="s">
        <v>244</v>
      </c>
      <c r="S625" s="179" t="s">
        <v>163</v>
      </c>
      <c r="T625" s="180" t="s">
        <v>225</v>
      </c>
      <c r="U625" s="158">
        <v>0</v>
      </c>
      <c r="V625" s="158">
        <f>ROUND(E625*U625,2)</f>
        <v>0</v>
      </c>
      <c r="W625" s="158"/>
      <c r="X625" s="158" t="s">
        <v>245</v>
      </c>
      <c r="Y625" s="158" t="s">
        <v>165</v>
      </c>
      <c r="Z625" s="147"/>
      <c r="AA625" s="147"/>
      <c r="AB625" s="147"/>
      <c r="AC625" s="147"/>
      <c r="AD625" s="147"/>
      <c r="AE625" s="147"/>
      <c r="AF625" s="147"/>
      <c r="AG625" s="147" t="s">
        <v>246</v>
      </c>
      <c r="AH625" s="147"/>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c r="BE625" s="147"/>
      <c r="BF625" s="147"/>
      <c r="BG625" s="147"/>
      <c r="BH625" s="147"/>
    </row>
    <row r="626" spans="1:60" outlineLevel="2" x14ac:dyDescent="0.2">
      <c r="A626" s="154"/>
      <c r="B626" s="155"/>
      <c r="C626" s="191" t="s">
        <v>1050</v>
      </c>
      <c r="D626" s="160"/>
      <c r="E626" s="161">
        <v>335.24700000000001</v>
      </c>
      <c r="F626" s="158"/>
      <c r="G626" s="158"/>
      <c r="H626" s="158"/>
      <c r="I626" s="158"/>
      <c r="J626" s="158"/>
      <c r="K626" s="158"/>
      <c r="L626" s="158"/>
      <c r="M626" s="158"/>
      <c r="N626" s="157"/>
      <c r="O626" s="157"/>
      <c r="P626" s="157"/>
      <c r="Q626" s="157"/>
      <c r="R626" s="158"/>
      <c r="S626" s="158"/>
      <c r="T626" s="158"/>
      <c r="U626" s="158"/>
      <c r="V626" s="158"/>
      <c r="W626" s="158"/>
      <c r="X626" s="158"/>
      <c r="Y626" s="158"/>
      <c r="Z626" s="147"/>
      <c r="AA626" s="147"/>
      <c r="AB626" s="147"/>
      <c r="AC626" s="147"/>
      <c r="AD626" s="147"/>
      <c r="AE626" s="147"/>
      <c r="AF626" s="147"/>
      <c r="AG626" s="147" t="s">
        <v>168</v>
      </c>
      <c r="AH626" s="147">
        <v>0</v>
      </c>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c r="BE626" s="147"/>
      <c r="BF626" s="147"/>
      <c r="BG626" s="147"/>
      <c r="BH626" s="147"/>
    </row>
    <row r="627" spans="1:60" outlineLevel="1" x14ac:dyDescent="0.2">
      <c r="A627" s="181">
        <v>299</v>
      </c>
      <c r="B627" s="182" t="s">
        <v>1051</v>
      </c>
      <c r="C627" s="192" t="s">
        <v>1052</v>
      </c>
      <c r="D627" s="183" t="s">
        <v>224</v>
      </c>
      <c r="E627" s="184">
        <v>8.8821899999999996</v>
      </c>
      <c r="F627" s="185"/>
      <c r="G627" s="186">
        <f>ROUND(E627*F627,2)</f>
        <v>0</v>
      </c>
      <c r="H627" s="185"/>
      <c r="I627" s="186">
        <f>ROUND(E627*H627,2)</f>
        <v>0</v>
      </c>
      <c r="J627" s="185"/>
      <c r="K627" s="186">
        <f>ROUND(E627*J627,2)</f>
        <v>0</v>
      </c>
      <c r="L627" s="186">
        <v>21</v>
      </c>
      <c r="M627" s="186">
        <f>G627*(1+L627/100)</f>
        <v>0</v>
      </c>
      <c r="N627" s="184">
        <v>0</v>
      </c>
      <c r="O627" s="184">
        <f>ROUND(E627*N627,2)</f>
        <v>0</v>
      </c>
      <c r="P627" s="184">
        <v>0</v>
      </c>
      <c r="Q627" s="184">
        <f>ROUND(E627*P627,2)</f>
        <v>0</v>
      </c>
      <c r="R627" s="186"/>
      <c r="S627" s="186" t="s">
        <v>163</v>
      </c>
      <c r="T627" s="187" t="s">
        <v>163</v>
      </c>
      <c r="U627" s="158">
        <v>1.5980000000000001</v>
      </c>
      <c r="V627" s="158">
        <f>ROUND(E627*U627,2)</f>
        <v>14.19</v>
      </c>
      <c r="W627" s="158"/>
      <c r="X627" s="158" t="s">
        <v>722</v>
      </c>
      <c r="Y627" s="158" t="s">
        <v>165</v>
      </c>
      <c r="Z627" s="147"/>
      <c r="AA627" s="147"/>
      <c r="AB627" s="147"/>
      <c r="AC627" s="147"/>
      <c r="AD627" s="147"/>
      <c r="AE627" s="147"/>
      <c r="AF627" s="147"/>
      <c r="AG627" s="147" t="s">
        <v>723</v>
      </c>
      <c r="AH627" s="147"/>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c r="BE627" s="147"/>
      <c r="BF627" s="147"/>
      <c r="BG627" s="147"/>
      <c r="BH627" s="147"/>
    </row>
    <row r="628" spans="1:60" x14ac:dyDescent="0.2">
      <c r="A628" s="167" t="s">
        <v>158</v>
      </c>
      <c r="B628" s="168" t="s">
        <v>112</v>
      </c>
      <c r="C628" s="189" t="s">
        <v>113</v>
      </c>
      <c r="D628" s="169"/>
      <c r="E628" s="170"/>
      <c r="F628" s="171"/>
      <c r="G628" s="171">
        <f>SUMIF(AG629:AG635,"&lt;&gt;NOR",G629:G635)</f>
        <v>0</v>
      </c>
      <c r="H628" s="171"/>
      <c r="I628" s="171">
        <f>SUM(I629:I635)</f>
        <v>0</v>
      </c>
      <c r="J628" s="171"/>
      <c r="K628" s="171">
        <f>SUM(K629:K635)</f>
        <v>0</v>
      </c>
      <c r="L628" s="171"/>
      <c r="M628" s="171">
        <f>SUM(M629:M635)</f>
        <v>0</v>
      </c>
      <c r="N628" s="170"/>
      <c r="O628" s="170">
        <f>SUM(O629:O635)</f>
        <v>8.6</v>
      </c>
      <c r="P628" s="170"/>
      <c r="Q628" s="170">
        <f>SUM(Q629:Q635)</f>
        <v>0</v>
      </c>
      <c r="R628" s="171"/>
      <c r="S628" s="171"/>
      <c r="T628" s="172"/>
      <c r="U628" s="166"/>
      <c r="V628" s="166">
        <f>SUM(V629:V635)</f>
        <v>37.700000000000003</v>
      </c>
      <c r="W628" s="166"/>
      <c r="X628" s="166"/>
      <c r="Y628" s="166"/>
      <c r="AG628" t="s">
        <v>159</v>
      </c>
    </row>
    <row r="629" spans="1:60" outlineLevel="1" x14ac:dyDescent="0.2">
      <c r="A629" s="174">
        <v>300</v>
      </c>
      <c r="B629" s="175" t="s">
        <v>1053</v>
      </c>
      <c r="C629" s="190" t="s">
        <v>1054</v>
      </c>
      <c r="D629" s="176" t="s">
        <v>162</v>
      </c>
      <c r="E629" s="177">
        <v>459.8</v>
      </c>
      <c r="F629" s="178"/>
      <c r="G629" s="179">
        <f>ROUND(E629*F629,2)</f>
        <v>0</v>
      </c>
      <c r="H629" s="178"/>
      <c r="I629" s="179">
        <f>ROUND(E629*H629,2)</f>
        <v>0</v>
      </c>
      <c r="J629" s="178"/>
      <c r="K629" s="179">
        <f>ROUND(E629*J629,2)</f>
        <v>0</v>
      </c>
      <c r="L629" s="179">
        <v>21</v>
      </c>
      <c r="M629" s="179">
        <f>G629*(1+L629/100)</f>
        <v>0</v>
      </c>
      <c r="N629" s="177">
        <v>0</v>
      </c>
      <c r="O629" s="177">
        <f>ROUND(E629*N629,2)</f>
        <v>0</v>
      </c>
      <c r="P629" s="177">
        <v>0</v>
      </c>
      <c r="Q629" s="177">
        <f>ROUND(E629*P629,2)</f>
        <v>0</v>
      </c>
      <c r="R629" s="179"/>
      <c r="S629" s="179" t="s">
        <v>340</v>
      </c>
      <c r="T629" s="180" t="s">
        <v>225</v>
      </c>
      <c r="U629" s="158">
        <v>8.2000000000000003E-2</v>
      </c>
      <c r="V629" s="158">
        <f>ROUND(E629*U629,2)</f>
        <v>37.700000000000003</v>
      </c>
      <c r="W629" s="158"/>
      <c r="X629" s="158" t="s">
        <v>164</v>
      </c>
      <c r="Y629" s="158" t="s">
        <v>165</v>
      </c>
      <c r="Z629" s="147"/>
      <c r="AA629" s="147"/>
      <c r="AB629" s="147"/>
      <c r="AC629" s="147"/>
      <c r="AD629" s="147"/>
      <c r="AE629" s="147"/>
      <c r="AF629" s="147"/>
      <c r="AG629" s="147" t="s">
        <v>166</v>
      </c>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c r="BE629" s="147"/>
      <c r="BF629" s="147"/>
      <c r="BG629" s="147"/>
      <c r="BH629" s="147"/>
    </row>
    <row r="630" spans="1:60" ht="33.75" outlineLevel="2" x14ac:dyDescent="0.2">
      <c r="A630" s="154"/>
      <c r="B630" s="155"/>
      <c r="C630" s="191" t="s">
        <v>1055</v>
      </c>
      <c r="D630" s="160"/>
      <c r="E630" s="161">
        <v>211.53</v>
      </c>
      <c r="F630" s="158"/>
      <c r="G630" s="158"/>
      <c r="H630" s="158"/>
      <c r="I630" s="158"/>
      <c r="J630" s="158"/>
      <c r="K630" s="158"/>
      <c r="L630" s="158"/>
      <c r="M630" s="158"/>
      <c r="N630" s="157"/>
      <c r="O630" s="157"/>
      <c r="P630" s="157"/>
      <c r="Q630" s="157"/>
      <c r="R630" s="158"/>
      <c r="S630" s="158"/>
      <c r="T630" s="158"/>
      <c r="U630" s="158"/>
      <c r="V630" s="158"/>
      <c r="W630" s="158"/>
      <c r="X630" s="158"/>
      <c r="Y630" s="158"/>
      <c r="Z630" s="147"/>
      <c r="AA630" s="147"/>
      <c r="AB630" s="147"/>
      <c r="AC630" s="147"/>
      <c r="AD630" s="147"/>
      <c r="AE630" s="147"/>
      <c r="AF630" s="147"/>
      <c r="AG630" s="147" t="s">
        <v>168</v>
      </c>
      <c r="AH630" s="147">
        <v>0</v>
      </c>
      <c r="AI630" s="147"/>
      <c r="AJ630" s="147"/>
      <c r="AK630" s="147"/>
      <c r="AL630" s="147"/>
      <c r="AM630" s="147"/>
      <c r="AN630" s="147"/>
      <c r="AO630" s="147"/>
      <c r="AP630" s="147"/>
      <c r="AQ630" s="147"/>
      <c r="AR630" s="147"/>
      <c r="AS630" s="147"/>
      <c r="AT630" s="147"/>
      <c r="AU630" s="147"/>
      <c r="AV630" s="147"/>
      <c r="AW630" s="147"/>
      <c r="AX630" s="147"/>
      <c r="AY630" s="147"/>
      <c r="AZ630" s="147"/>
      <c r="BA630" s="147"/>
      <c r="BB630" s="147"/>
      <c r="BC630" s="147"/>
      <c r="BD630" s="147"/>
      <c r="BE630" s="147"/>
      <c r="BF630" s="147"/>
      <c r="BG630" s="147"/>
      <c r="BH630" s="147"/>
    </row>
    <row r="631" spans="1:60" outlineLevel="3" x14ac:dyDescent="0.2">
      <c r="A631" s="154"/>
      <c r="B631" s="155"/>
      <c r="C631" s="191" t="s">
        <v>1056</v>
      </c>
      <c r="D631" s="160"/>
      <c r="E631" s="161">
        <v>69.5</v>
      </c>
      <c r="F631" s="158"/>
      <c r="G631" s="158"/>
      <c r="H631" s="158"/>
      <c r="I631" s="158"/>
      <c r="J631" s="158"/>
      <c r="K631" s="158"/>
      <c r="L631" s="158"/>
      <c r="M631" s="158"/>
      <c r="N631" s="157"/>
      <c r="O631" s="157"/>
      <c r="P631" s="157"/>
      <c r="Q631" s="157"/>
      <c r="R631" s="158"/>
      <c r="S631" s="158"/>
      <c r="T631" s="158"/>
      <c r="U631" s="158"/>
      <c r="V631" s="158"/>
      <c r="W631" s="158"/>
      <c r="X631" s="158"/>
      <c r="Y631" s="158"/>
      <c r="Z631" s="147"/>
      <c r="AA631" s="147"/>
      <c r="AB631" s="147"/>
      <c r="AC631" s="147"/>
      <c r="AD631" s="147"/>
      <c r="AE631" s="147"/>
      <c r="AF631" s="147"/>
      <c r="AG631" s="147" t="s">
        <v>168</v>
      </c>
      <c r="AH631" s="147">
        <v>0</v>
      </c>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c r="BE631" s="147"/>
      <c r="BF631" s="147"/>
      <c r="BG631" s="147"/>
      <c r="BH631" s="147"/>
    </row>
    <row r="632" spans="1:60" outlineLevel="3" x14ac:dyDescent="0.2">
      <c r="A632" s="154"/>
      <c r="B632" s="155"/>
      <c r="C632" s="191" t="s">
        <v>1057</v>
      </c>
      <c r="D632" s="160"/>
      <c r="E632" s="161">
        <v>178.77</v>
      </c>
      <c r="F632" s="158"/>
      <c r="G632" s="158"/>
      <c r="H632" s="158"/>
      <c r="I632" s="158"/>
      <c r="J632" s="158"/>
      <c r="K632" s="158"/>
      <c r="L632" s="158"/>
      <c r="M632" s="158"/>
      <c r="N632" s="157"/>
      <c r="O632" s="157"/>
      <c r="P632" s="157"/>
      <c r="Q632" s="157"/>
      <c r="R632" s="158"/>
      <c r="S632" s="158"/>
      <c r="T632" s="158"/>
      <c r="U632" s="158"/>
      <c r="V632" s="158"/>
      <c r="W632" s="158"/>
      <c r="X632" s="158"/>
      <c r="Y632" s="158"/>
      <c r="Z632" s="147"/>
      <c r="AA632" s="147"/>
      <c r="AB632" s="147"/>
      <c r="AC632" s="147"/>
      <c r="AD632" s="147"/>
      <c r="AE632" s="147"/>
      <c r="AF632" s="147"/>
      <c r="AG632" s="147" t="s">
        <v>168</v>
      </c>
      <c r="AH632" s="147">
        <v>0</v>
      </c>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c r="BE632" s="147"/>
      <c r="BF632" s="147"/>
      <c r="BG632" s="147"/>
      <c r="BH632" s="147"/>
    </row>
    <row r="633" spans="1:60" ht="22.5" outlineLevel="1" x14ac:dyDescent="0.2">
      <c r="A633" s="174">
        <v>301</v>
      </c>
      <c r="B633" s="175" t="s">
        <v>1058</v>
      </c>
      <c r="C633" s="190" t="s">
        <v>1059</v>
      </c>
      <c r="D633" s="176" t="s">
        <v>162</v>
      </c>
      <c r="E633" s="177">
        <v>505.78</v>
      </c>
      <c r="F633" s="178"/>
      <c r="G633" s="179">
        <f>ROUND(E633*F633,2)</f>
        <v>0</v>
      </c>
      <c r="H633" s="178"/>
      <c r="I633" s="179">
        <f>ROUND(E633*H633,2)</f>
        <v>0</v>
      </c>
      <c r="J633" s="178"/>
      <c r="K633" s="179">
        <f>ROUND(E633*J633,2)</f>
        <v>0</v>
      </c>
      <c r="L633" s="179">
        <v>21</v>
      </c>
      <c r="M633" s="179">
        <f>G633*(1+L633/100)</f>
        <v>0</v>
      </c>
      <c r="N633" s="177">
        <v>1.7000000000000001E-2</v>
      </c>
      <c r="O633" s="177">
        <f>ROUND(E633*N633,2)</f>
        <v>8.6</v>
      </c>
      <c r="P633" s="177">
        <v>0</v>
      </c>
      <c r="Q633" s="177">
        <f>ROUND(E633*P633,2)</f>
        <v>0</v>
      </c>
      <c r="R633" s="179" t="s">
        <v>244</v>
      </c>
      <c r="S633" s="179" t="s">
        <v>163</v>
      </c>
      <c r="T633" s="180" t="s">
        <v>225</v>
      </c>
      <c r="U633" s="158">
        <v>0</v>
      </c>
      <c r="V633" s="158">
        <f>ROUND(E633*U633,2)</f>
        <v>0</v>
      </c>
      <c r="W633" s="158"/>
      <c r="X633" s="158" t="s">
        <v>245</v>
      </c>
      <c r="Y633" s="158" t="s">
        <v>165</v>
      </c>
      <c r="Z633" s="147"/>
      <c r="AA633" s="147"/>
      <c r="AB633" s="147"/>
      <c r="AC633" s="147"/>
      <c r="AD633" s="147"/>
      <c r="AE633" s="147"/>
      <c r="AF633" s="147"/>
      <c r="AG633" s="147" t="s">
        <v>246</v>
      </c>
      <c r="AH633" s="147"/>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c r="BE633" s="147"/>
      <c r="BF633" s="147"/>
      <c r="BG633" s="147"/>
      <c r="BH633" s="147"/>
    </row>
    <row r="634" spans="1:60" outlineLevel="2" x14ac:dyDescent="0.2">
      <c r="A634" s="154"/>
      <c r="B634" s="155"/>
      <c r="C634" s="191" t="s">
        <v>1060</v>
      </c>
      <c r="D634" s="160"/>
      <c r="E634" s="161">
        <v>505.78</v>
      </c>
      <c r="F634" s="158"/>
      <c r="G634" s="158"/>
      <c r="H634" s="158"/>
      <c r="I634" s="158"/>
      <c r="J634" s="158"/>
      <c r="K634" s="158"/>
      <c r="L634" s="158"/>
      <c r="M634" s="158"/>
      <c r="N634" s="157"/>
      <c r="O634" s="157"/>
      <c r="P634" s="157"/>
      <c r="Q634" s="157"/>
      <c r="R634" s="158"/>
      <c r="S634" s="158"/>
      <c r="T634" s="158"/>
      <c r="U634" s="158"/>
      <c r="V634" s="158"/>
      <c r="W634" s="158"/>
      <c r="X634" s="158"/>
      <c r="Y634" s="158"/>
      <c r="Z634" s="147"/>
      <c r="AA634" s="147"/>
      <c r="AB634" s="147"/>
      <c r="AC634" s="147"/>
      <c r="AD634" s="147"/>
      <c r="AE634" s="147"/>
      <c r="AF634" s="147"/>
      <c r="AG634" s="147" t="s">
        <v>168</v>
      </c>
      <c r="AH634" s="147">
        <v>0</v>
      </c>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c r="BE634" s="147"/>
      <c r="BF634" s="147"/>
      <c r="BG634" s="147"/>
      <c r="BH634" s="147"/>
    </row>
    <row r="635" spans="1:60" ht="22.5" outlineLevel="1" x14ac:dyDescent="0.2">
      <c r="A635" s="154">
        <v>302</v>
      </c>
      <c r="B635" s="155" t="s">
        <v>1061</v>
      </c>
      <c r="C635" s="196" t="s">
        <v>1062</v>
      </c>
      <c r="D635" s="156" t="s">
        <v>0</v>
      </c>
      <c r="E635" s="188"/>
      <c r="F635" s="159"/>
      <c r="G635" s="158">
        <f>ROUND(E635*F635,2)</f>
        <v>0</v>
      </c>
      <c r="H635" s="159"/>
      <c r="I635" s="158">
        <f>ROUND(E635*H635,2)</f>
        <v>0</v>
      </c>
      <c r="J635" s="159"/>
      <c r="K635" s="158">
        <f>ROUND(E635*J635,2)</f>
        <v>0</v>
      </c>
      <c r="L635" s="158">
        <v>21</v>
      </c>
      <c r="M635" s="158">
        <f>G635*(1+L635/100)</f>
        <v>0</v>
      </c>
      <c r="N635" s="157">
        <v>0</v>
      </c>
      <c r="O635" s="157">
        <f>ROUND(E635*N635,2)</f>
        <v>0</v>
      </c>
      <c r="P635" s="157">
        <v>0</v>
      </c>
      <c r="Q635" s="157">
        <f>ROUND(E635*P635,2)</f>
        <v>0</v>
      </c>
      <c r="R635" s="158"/>
      <c r="S635" s="158" t="s">
        <v>163</v>
      </c>
      <c r="T635" s="158" t="s">
        <v>163</v>
      </c>
      <c r="U635" s="158">
        <v>0</v>
      </c>
      <c r="V635" s="158">
        <f>ROUND(E635*U635,2)</f>
        <v>0</v>
      </c>
      <c r="W635" s="158"/>
      <c r="X635" s="158" t="s">
        <v>722</v>
      </c>
      <c r="Y635" s="158" t="s">
        <v>165</v>
      </c>
      <c r="Z635" s="147"/>
      <c r="AA635" s="147"/>
      <c r="AB635" s="147"/>
      <c r="AC635" s="147"/>
      <c r="AD635" s="147"/>
      <c r="AE635" s="147"/>
      <c r="AF635" s="147"/>
      <c r="AG635" s="147" t="s">
        <v>723</v>
      </c>
      <c r="AH635" s="147"/>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c r="BE635" s="147"/>
      <c r="BF635" s="147"/>
      <c r="BG635" s="147"/>
      <c r="BH635" s="147"/>
    </row>
    <row r="636" spans="1:60" x14ac:dyDescent="0.2">
      <c r="A636" s="167" t="s">
        <v>158</v>
      </c>
      <c r="B636" s="168" t="s">
        <v>114</v>
      </c>
      <c r="C636" s="189" t="s">
        <v>115</v>
      </c>
      <c r="D636" s="169"/>
      <c r="E636" s="170"/>
      <c r="F636" s="171"/>
      <c r="G636" s="171">
        <f>SUMIF(AG637:AG662,"&lt;&gt;NOR",G637:G662)</f>
        <v>0</v>
      </c>
      <c r="H636" s="171"/>
      <c r="I636" s="171">
        <f>SUM(I637:I662)</f>
        <v>0</v>
      </c>
      <c r="J636" s="171"/>
      <c r="K636" s="171">
        <f>SUM(K637:K662)</f>
        <v>0</v>
      </c>
      <c r="L636" s="171"/>
      <c r="M636" s="171">
        <f>SUM(M637:M662)</f>
        <v>0</v>
      </c>
      <c r="N636" s="170"/>
      <c r="O636" s="170">
        <f>SUM(O637:O662)</f>
        <v>6.5500000000000007</v>
      </c>
      <c r="P636" s="170"/>
      <c r="Q636" s="170">
        <f>SUM(Q637:Q662)</f>
        <v>0</v>
      </c>
      <c r="R636" s="171"/>
      <c r="S636" s="171"/>
      <c r="T636" s="172"/>
      <c r="U636" s="166"/>
      <c r="V636" s="166">
        <f>SUM(V637:V662)</f>
        <v>352.90000000000003</v>
      </c>
      <c r="W636" s="166"/>
      <c r="X636" s="166"/>
      <c r="Y636" s="166"/>
      <c r="AG636" t="s">
        <v>159</v>
      </c>
    </row>
    <row r="637" spans="1:60" outlineLevel="1" x14ac:dyDescent="0.2">
      <c r="A637" s="174">
        <v>303</v>
      </c>
      <c r="B637" s="175" t="s">
        <v>1063</v>
      </c>
      <c r="C637" s="190" t="s">
        <v>1064</v>
      </c>
      <c r="D637" s="176" t="s">
        <v>288</v>
      </c>
      <c r="E637" s="177">
        <v>46.5</v>
      </c>
      <c r="F637" s="178"/>
      <c r="G637" s="179">
        <f>ROUND(E637*F637,2)</f>
        <v>0</v>
      </c>
      <c r="H637" s="178"/>
      <c r="I637" s="179">
        <f>ROUND(E637*H637,2)</f>
        <v>0</v>
      </c>
      <c r="J637" s="178"/>
      <c r="K637" s="179">
        <f>ROUND(E637*J637,2)</f>
        <v>0</v>
      </c>
      <c r="L637" s="179">
        <v>21</v>
      </c>
      <c r="M637" s="179">
        <f>G637*(1+L637/100)</f>
        <v>0</v>
      </c>
      <c r="N637" s="177">
        <v>4.0000000000000003E-5</v>
      </c>
      <c r="O637" s="177">
        <f>ROUND(E637*N637,2)</f>
        <v>0</v>
      </c>
      <c r="P637" s="177">
        <v>0</v>
      </c>
      <c r="Q637" s="177">
        <f>ROUND(E637*P637,2)</f>
        <v>0</v>
      </c>
      <c r="R637" s="179"/>
      <c r="S637" s="179" t="s">
        <v>163</v>
      </c>
      <c r="T637" s="180" t="s">
        <v>163</v>
      </c>
      <c r="U637" s="158">
        <v>7.0000000000000007E-2</v>
      </c>
      <c r="V637" s="158">
        <f>ROUND(E637*U637,2)</f>
        <v>3.26</v>
      </c>
      <c r="W637" s="158"/>
      <c r="X637" s="158" t="s">
        <v>164</v>
      </c>
      <c r="Y637" s="158" t="s">
        <v>165</v>
      </c>
      <c r="Z637" s="147"/>
      <c r="AA637" s="147"/>
      <c r="AB637" s="147"/>
      <c r="AC637" s="147"/>
      <c r="AD637" s="147"/>
      <c r="AE637" s="147"/>
      <c r="AF637" s="147"/>
      <c r="AG637" s="147" t="s">
        <v>166</v>
      </c>
      <c r="AH637" s="147"/>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c r="BE637" s="147"/>
      <c r="BF637" s="147"/>
      <c r="BG637" s="147"/>
      <c r="BH637" s="147"/>
    </row>
    <row r="638" spans="1:60" outlineLevel="2" x14ac:dyDescent="0.2">
      <c r="A638" s="154"/>
      <c r="B638" s="155"/>
      <c r="C638" s="191" t="s">
        <v>1065</v>
      </c>
      <c r="D638" s="160"/>
      <c r="E638" s="161"/>
      <c r="F638" s="158"/>
      <c r="G638" s="158"/>
      <c r="H638" s="158"/>
      <c r="I638" s="158"/>
      <c r="J638" s="158"/>
      <c r="K638" s="158"/>
      <c r="L638" s="158"/>
      <c r="M638" s="158"/>
      <c r="N638" s="157"/>
      <c r="O638" s="157"/>
      <c r="P638" s="157"/>
      <c r="Q638" s="157"/>
      <c r="R638" s="158"/>
      <c r="S638" s="158"/>
      <c r="T638" s="158"/>
      <c r="U638" s="158"/>
      <c r="V638" s="158"/>
      <c r="W638" s="158"/>
      <c r="X638" s="158"/>
      <c r="Y638" s="158"/>
      <c r="Z638" s="147"/>
      <c r="AA638" s="147"/>
      <c r="AB638" s="147"/>
      <c r="AC638" s="147"/>
      <c r="AD638" s="147"/>
      <c r="AE638" s="147"/>
      <c r="AF638" s="147"/>
      <c r="AG638" s="147" t="s">
        <v>168</v>
      </c>
      <c r="AH638" s="147">
        <v>0</v>
      </c>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c r="BE638" s="147"/>
      <c r="BF638" s="147"/>
      <c r="BG638" s="147"/>
      <c r="BH638" s="147"/>
    </row>
    <row r="639" spans="1:60" outlineLevel="3" x14ac:dyDescent="0.2">
      <c r="A639" s="154"/>
      <c r="B639" s="155"/>
      <c r="C639" s="191" t="s">
        <v>1066</v>
      </c>
      <c r="D639" s="160"/>
      <c r="E639" s="161">
        <v>16</v>
      </c>
      <c r="F639" s="158"/>
      <c r="G639" s="158"/>
      <c r="H639" s="158"/>
      <c r="I639" s="158"/>
      <c r="J639" s="158"/>
      <c r="K639" s="158"/>
      <c r="L639" s="158"/>
      <c r="M639" s="158"/>
      <c r="N639" s="157"/>
      <c r="O639" s="157"/>
      <c r="P639" s="157"/>
      <c r="Q639" s="157"/>
      <c r="R639" s="158"/>
      <c r="S639" s="158"/>
      <c r="T639" s="158"/>
      <c r="U639" s="158"/>
      <c r="V639" s="158"/>
      <c r="W639" s="158"/>
      <c r="X639" s="158"/>
      <c r="Y639" s="158"/>
      <c r="Z639" s="147"/>
      <c r="AA639" s="147"/>
      <c r="AB639" s="147"/>
      <c r="AC639" s="147"/>
      <c r="AD639" s="147"/>
      <c r="AE639" s="147"/>
      <c r="AF639" s="147"/>
      <c r="AG639" s="147" t="s">
        <v>168</v>
      </c>
      <c r="AH639" s="147">
        <v>0</v>
      </c>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c r="BE639" s="147"/>
      <c r="BF639" s="147"/>
      <c r="BG639" s="147"/>
      <c r="BH639" s="147"/>
    </row>
    <row r="640" spans="1:60" outlineLevel="3" x14ac:dyDescent="0.2">
      <c r="A640" s="154"/>
      <c r="B640" s="155"/>
      <c r="C640" s="191" t="s">
        <v>1067</v>
      </c>
      <c r="D640" s="160"/>
      <c r="E640" s="161">
        <v>16.100000000000001</v>
      </c>
      <c r="F640" s="158"/>
      <c r="G640" s="158"/>
      <c r="H640" s="158"/>
      <c r="I640" s="158"/>
      <c r="J640" s="158"/>
      <c r="K640" s="158"/>
      <c r="L640" s="158"/>
      <c r="M640" s="158"/>
      <c r="N640" s="157"/>
      <c r="O640" s="157"/>
      <c r="P640" s="157"/>
      <c r="Q640" s="157"/>
      <c r="R640" s="158"/>
      <c r="S640" s="158"/>
      <c r="T640" s="158"/>
      <c r="U640" s="158"/>
      <c r="V640" s="158"/>
      <c r="W640" s="158"/>
      <c r="X640" s="158"/>
      <c r="Y640" s="158"/>
      <c r="Z640" s="147"/>
      <c r="AA640" s="147"/>
      <c r="AB640" s="147"/>
      <c r="AC640" s="147"/>
      <c r="AD640" s="147"/>
      <c r="AE640" s="147"/>
      <c r="AF640" s="147"/>
      <c r="AG640" s="147" t="s">
        <v>168</v>
      </c>
      <c r="AH640" s="147">
        <v>0</v>
      </c>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c r="BE640" s="147"/>
      <c r="BF640" s="147"/>
      <c r="BG640" s="147"/>
      <c r="BH640" s="147"/>
    </row>
    <row r="641" spans="1:60" outlineLevel="3" x14ac:dyDescent="0.2">
      <c r="A641" s="154"/>
      <c r="B641" s="155"/>
      <c r="C641" s="191" t="s">
        <v>1068</v>
      </c>
      <c r="D641" s="160"/>
      <c r="E641" s="161">
        <v>10.4</v>
      </c>
      <c r="F641" s="158"/>
      <c r="G641" s="158"/>
      <c r="H641" s="158"/>
      <c r="I641" s="158"/>
      <c r="J641" s="158"/>
      <c r="K641" s="158"/>
      <c r="L641" s="158"/>
      <c r="M641" s="158"/>
      <c r="N641" s="157"/>
      <c r="O641" s="157"/>
      <c r="P641" s="157"/>
      <c r="Q641" s="157"/>
      <c r="R641" s="158"/>
      <c r="S641" s="158"/>
      <c r="T641" s="158"/>
      <c r="U641" s="158"/>
      <c r="V641" s="158"/>
      <c r="W641" s="158"/>
      <c r="X641" s="158"/>
      <c r="Y641" s="158"/>
      <c r="Z641" s="147"/>
      <c r="AA641" s="147"/>
      <c r="AB641" s="147"/>
      <c r="AC641" s="147"/>
      <c r="AD641" s="147"/>
      <c r="AE641" s="147"/>
      <c r="AF641" s="147"/>
      <c r="AG641" s="147" t="s">
        <v>168</v>
      </c>
      <c r="AH641" s="147">
        <v>0</v>
      </c>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c r="BE641" s="147"/>
      <c r="BF641" s="147"/>
      <c r="BG641" s="147"/>
      <c r="BH641" s="147"/>
    </row>
    <row r="642" spans="1:60" outlineLevel="3" x14ac:dyDescent="0.2">
      <c r="A642" s="154"/>
      <c r="B642" s="155"/>
      <c r="C642" s="191" t="s">
        <v>1069</v>
      </c>
      <c r="D642" s="160"/>
      <c r="E642" s="161">
        <v>4</v>
      </c>
      <c r="F642" s="158"/>
      <c r="G642" s="158"/>
      <c r="H642" s="158"/>
      <c r="I642" s="158"/>
      <c r="J642" s="158"/>
      <c r="K642" s="158"/>
      <c r="L642" s="158"/>
      <c r="M642" s="158"/>
      <c r="N642" s="157"/>
      <c r="O642" s="157"/>
      <c r="P642" s="157"/>
      <c r="Q642" s="157"/>
      <c r="R642" s="158"/>
      <c r="S642" s="158"/>
      <c r="T642" s="158"/>
      <c r="U642" s="158"/>
      <c r="V642" s="158"/>
      <c r="W642" s="158"/>
      <c r="X642" s="158"/>
      <c r="Y642" s="158"/>
      <c r="Z642" s="147"/>
      <c r="AA642" s="147"/>
      <c r="AB642" s="147"/>
      <c r="AC642" s="147"/>
      <c r="AD642" s="147"/>
      <c r="AE642" s="147"/>
      <c r="AF642" s="147"/>
      <c r="AG642" s="147" t="s">
        <v>168</v>
      </c>
      <c r="AH642" s="147">
        <v>0</v>
      </c>
      <c r="AI642" s="147"/>
      <c r="AJ642" s="147"/>
      <c r="AK642" s="147"/>
      <c r="AL642" s="147"/>
      <c r="AM642" s="147"/>
      <c r="AN642" s="147"/>
      <c r="AO642" s="147"/>
      <c r="AP642" s="147"/>
      <c r="AQ642" s="147"/>
      <c r="AR642" s="147"/>
      <c r="AS642" s="147"/>
      <c r="AT642" s="147"/>
      <c r="AU642" s="147"/>
      <c r="AV642" s="147"/>
      <c r="AW642" s="147"/>
      <c r="AX642" s="147"/>
      <c r="AY642" s="147"/>
      <c r="AZ642" s="147"/>
      <c r="BA642" s="147"/>
      <c r="BB642" s="147"/>
      <c r="BC642" s="147"/>
      <c r="BD642" s="147"/>
      <c r="BE642" s="147"/>
      <c r="BF642" s="147"/>
      <c r="BG642" s="147"/>
      <c r="BH642" s="147"/>
    </row>
    <row r="643" spans="1:60" ht="22.5" outlineLevel="1" x14ac:dyDescent="0.2">
      <c r="A643" s="181">
        <v>304</v>
      </c>
      <c r="B643" s="182" t="s">
        <v>1070</v>
      </c>
      <c r="C643" s="192" t="s">
        <v>1071</v>
      </c>
      <c r="D643" s="183" t="s">
        <v>162</v>
      </c>
      <c r="E643" s="184">
        <v>248.84</v>
      </c>
      <c r="F643" s="185"/>
      <c r="G643" s="186">
        <f>ROUND(E643*F643,2)</f>
        <v>0</v>
      </c>
      <c r="H643" s="185"/>
      <c r="I643" s="186">
        <f>ROUND(E643*H643,2)</f>
        <v>0</v>
      </c>
      <c r="J643" s="185"/>
      <c r="K643" s="186">
        <f>ROUND(E643*J643,2)</f>
        <v>0</v>
      </c>
      <c r="L643" s="186">
        <v>21</v>
      </c>
      <c r="M643" s="186">
        <f>G643*(1+L643/100)</f>
        <v>0</v>
      </c>
      <c r="N643" s="184">
        <v>3.0000000000000001E-5</v>
      </c>
      <c r="O643" s="184">
        <f>ROUND(E643*N643,2)</f>
        <v>0.01</v>
      </c>
      <c r="P643" s="184">
        <v>0</v>
      </c>
      <c r="Q643" s="184">
        <f>ROUND(E643*P643,2)</f>
        <v>0</v>
      </c>
      <c r="R643" s="186"/>
      <c r="S643" s="186" t="s">
        <v>163</v>
      </c>
      <c r="T643" s="187" t="s">
        <v>163</v>
      </c>
      <c r="U643" s="158">
        <v>0.05</v>
      </c>
      <c r="V643" s="158">
        <f>ROUND(E643*U643,2)</f>
        <v>12.44</v>
      </c>
      <c r="W643" s="158"/>
      <c r="X643" s="158" t="s">
        <v>164</v>
      </c>
      <c r="Y643" s="158" t="s">
        <v>165</v>
      </c>
      <c r="Z643" s="147"/>
      <c r="AA643" s="147"/>
      <c r="AB643" s="147"/>
      <c r="AC643" s="147"/>
      <c r="AD643" s="147"/>
      <c r="AE643" s="147"/>
      <c r="AF643" s="147"/>
      <c r="AG643" s="147" t="s">
        <v>166</v>
      </c>
      <c r="AH643" s="147"/>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c r="BE643" s="147"/>
      <c r="BF643" s="147"/>
      <c r="BG643" s="147"/>
      <c r="BH643" s="147"/>
    </row>
    <row r="644" spans="1:60" ht="22.5" outlineLevel="1" x14ac:dyDescent="0.2">
      <c r="A644" s="174">
        <v>305</v>
      </c>
      <c r="B644" s="175" t="s">
        <v>1072</v>
      </c>
      <c r="C644" s="190" t="s">
        <v>1073</v>
      </c>
      <c r="D644" s="176" t="s">
        <v>162</v>
      </c>
      <c r="E644" s="177">
        <v>248.84</v>
      </c>
      <c r="F644" s="178"/>
      <c r="G644" s="179">
        <f>ROUND(E644*F644,2)</f>
        <v>0</v>
      </c>
      <c r="H644" s="178"/>
      <c r="I644" s="179">
        <f>ROUND(E644*H644,2)</f>
        <v>0</v>
      </c>
      <c r="J644" s="178"/>
      <c r="K644" s="179">
        <f>ROUND(E644*J644,2)</f>
        <v>0</v>
      </c>
      <c r="L644" s="179">
        <v>21</v>
      </c>
      <c r="M644" s="179">
        <f>G644*(1+L644/100)</f>
        <v>0</v>
      </c>
      <c r="N644" s="177">
        <v>5.3499999999999997E-3</v>
      </c>
      <c r="O644" s="177">
        <f>ROUND(E644*N644,2)</f>
        <v>1.33</v>
      </c>
      <c r="P644" s="177">
        <v>0</v>
      </c>
      <c r="Q644" s="177">
        <f>ROUND(E644*P644,2)</f>
        <v>0</v>
      </c>
      <c r="R644" s="179"/>
      <c r="S644" s="179" t="s">
        <v>163</v>
      </c>
      <c r="T644" s="180" t="s">
        <v>163</v>
      </c>
      <c r="U644" s="158">
        <v>1.288</v>
      </c>
      <c r="V644" s="158">
        <f>ROUND(E644*U644,2)</f>
        <v>320.51</v>
      </c>
      <c r="W644" s="158"/>
      <c r="X644" s="158" t="s">
        <v>164</v>
      </c>
      <c r="Y644" s="158" t="s">
        <v>165</v>
      </c>
      <c r="Z644" s="147"/>
      <c r="AA644" s="147"/>
      <c r="AB644" s="147"/>
      <c r="AC644" s="147"/>
      <c r="AD644" s="147"/>
      <c r="AE644" s="147"/>
      <c r="AF644" s="147"/>
      <c r="AG644" s="147" t="s">
        <v>166</v>
      </c>
      <c r="AH644" s="147"/>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c r="BE644" s="147"/>
      <c r="BF644" s="147"/>
      <c r="BG644" s="147"/>
      <c r="BH644" s="147"/>
    </row>
    <row r="645" spans="1:60" outlineLevel="2" x14ac:dyDescent="0.2">
      <c r="A645" s="154"/>
      <c r="B645" s="155"/>
      <c r="C645" s="191" t="s">
        <v>524</v>
      </c>
      <c r="D645" s="160"/>
      <c r="E645" s="161"/>
      <c r="F645" s="158"/>
      <c r="G645" s="158"/>
      <c r="H645" s="158"/>
      <c r="I645" s="158"/>
      <c r="J645" s="158"/>
      <c r="K645" s="158"/>
      <c r="L645" s="158"/>
      <c r="M645" s="158"/>
      <c r="N645" s="157"/>
      <c r="O645" s="157"/>
      <c r="P645" s="157"/>
      <c r="Q645" s="157"/>
      <c r="R645" s="158"/>
      <c r="S645" s="158"/>
      <c r="T645" s="158"/>
      <c r="U645" s="158"/>
      <c r="V645" s="158"/>
      <c r="W645" s="158"/>
      <c r="X645" s="158"/>
      <c r="Y645" s="158"/>
      <c r="Z645" s="147"/>
      <c r="AA645" s="147"/>
      <c r="AB645" s="147"/>
      <c r="AC645" s="147"/>
      <c r="AD645" s="147"/>
      <c r="AE645" s="147"/>
      <c r="AF645" s="147"/>
      <c r="AG645" s="147" t="s">
        <v>168</v>
      </c>
      <c r="AH645" s="147">
        <v>0</v>
      </c>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c r="BE645" s="147"/>
      <c r="BF645" s="147"/>
      <c r="BG645" s="147"/>
      <c r="BH645" s="147"/>
    </row>
    <row r="646" spans="1:60" ht="33.75" outlineLevel="3" x14ac:dyDescent="0.2">
      <c r="A646" s="154"/>
      <c r="B646" s="155"/>
      <c r="C646" s="191" t="s">
        <v>525</v>
      </c>
      <c r="D646" s="160"/>
      <c r="E646" s="161">
        <v>59.085000000000001</v>
      </c>
      <c r="F646" s="158"/>
      <c r="G646" s="158"/>
      <c r="H646" s="158"/>
      <c r="I646" s="158"/>
      <c r="J646" s="158"/>
      <c r="K646" s="158"/>
      <c r="L646" s="158"/>
      <c r="M646" s="158"/>
      <c r="N646" s="157"/>
      <c r="O646" s="157"/>
      <c r="P646" s="157"/>
      <c r="Q646" s="157"/>
      <c r="R646" s="158"/>
      <c r="S646" s="158"/>
      <c r="T646" s="158"/>
      <c r="U646" s="158"/>
      <c r="V646" s="158"/>
      <c r="W646" s="158"/>
      <c r="X646" s="158"/>
      <c r="Y646" s="158"/>
      <c r="Z646" s="147"/>
      <c r="AA646" s="147"/>
      <c r="AB646" s="147"/>
      <c r="AC646" s="147"/>
      <c r="AD646" s="147"/>
      <c r="AE646" s="147"/>
      <c r="AF646" s="147"/>
      <c r="AG646" s="147" t="s">
        <v>168</v>
      </c>
      <c r="AH646" s="147">
        <v>0</v>
      </c>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c r="BE646" s="147"/>
      <c r="BF646" s="147"/>
      <c r="BG646" s="147"/>
      <c r="BH646" s="147"/>
    </row>
    <row r="647" spans="1:60" outlineLevel="3" x14ac:dyDescent="0.2">
      <c r="A647" s="154"/>
      <c r="B647" s="155"/>
      <c r="C647" s="191" t="s">
        <v>526</v>
      </c>
      <c r="D647" s="160"/>
      <c r="E647" s="161">
        <v>30.045000000000002</v>
      </c>
      <c r="F647" s="158"/>
      <c r="G647" s="158"/>
      <c r="H647" s="158"/>
      <c r="I647" s="158"/>
      <c r="J647" s="158"/>
      <c r="K647" s="158"/>
      <c r="L647" s="158"/>
      <c r="M647" s="158"/>
      <c r="N647" s="157"/>
      <c r="O647" s="157"/>
      <c r="P647" s="157"/>
      <c r="Q647" s="157"/>
      <c r="R647" s="158"/>
      <c r="S647" s="158"/>
      <c r="T647" s="158"/>
      <c r="U647" s="158"/>
      <c r="V647" s="158"/>
      <c r="W647" s="158"/>
      <c r="X647" s="158"/>
      <c r="Y647" s="158"/>
      <c r="Z647" s="147"/>
      <c r="AA647" s="147"/>
      <c r="AB647" s="147"/>
      <c r="AC647" s="147"/>
      <c r="AD647" s="147"/>
      <c r="AE647" s="147"/>
      <c r="AF647" s="147"/>
      <c r="AG647" s="147" t="s">
        <v>168</v>
      </c>
      <c r="AH647" s="147">
        <v>0</v>
      </c>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c r="BE647" s="147"/>
      <c r="BF647" s="147"/>
      <c r="BG647" s="147"/>
      <c r="BH647" s="147"/>
    </row>
    <row r="648" spans="1:60" outlineLevel="3" x14ac:dyDescent="0.2">
      <c r="A648" s="154"/>
      <c r="B648" s="155"/>
      <c r="C648" s="191" t="s">
        <v>527</v>
      </c>
      <c r="D648" s="160"/>
      <c r="E648" s="161">
        <v>37.82</v>
      </c>
      <c r="F648" s="158"/>
      <c r="G648" s="158"/>
      <c r="H648" s="158"/>
      <c r="I648" s="158"/>
      <c r="J648" s="158"/>
      <c r="K648" s="158"/>
      <c r="L648" s="158"/>
      <c r="M648" s="158"/>
      <c r="N648" s="157"/>
      <c r="O648" s="157"/>
      <c r="P648" s="157"/>
      <c r="Q648" s="157"/>
      <c r="R648" s="158"/>
      <c r="S648" s="158"/>
      <c r="T648" s="158"/>
      <c r="U648" s="158"/>
      <c r="V648" s="158"/>
      <c r="W648" s="158"/>
      <c r="X648" s="158"/>
      <c r="Y648" s="158"/>
      <c r="Z648" s="147"/>
      <c r="AA648" s="147"/>
      <c r="AB648" s="147"/>
      <c r="AC648" s="147"/>
      <c r="AD648" s="147"/>
      <c r="AE648" s="147"/>
      <c r="AF648" s="147"/>
      <c r="AG648" s="147" t="s">
        <v>168</v>
      </c>
      <c r="AH648" s="147">
        <v>0</v>
      </c>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c r="BE648" s="147"/>
      <c r="BF648" s="147"/>
      <c r="BG648" s="147"/>
      <c r="BH648" s="147"/>
    </row>
    <row r="649" spans="1:60" outlineLevel="3" x14ac:dyDescent="0.2">
      <c r="A649" s="154"/>
      <c r="B649" s="155"/>
      <c r="C649" s="191" t="s">
        <v>528</v>
      </c>
      <c r="D649" s="160"/>
      <c r="E649" s="161">
        <v>37.82</v>
      </c>
      <c r="F649" s="158"/>
      <c r="G649" s="158"/>
      <c r="H649" s="158"/>
      <c r="I649" s="158"/>
      <c r="J649" s="158"/>
      <c r="K649" s="158"/>
      <c r="L649" s="158"/>
      <c r="M649" s="158"/>
      <c r="N649" s="157"/>
      <c r="O649" s="157"/>
      <c r="P649" s="157"/>
      <c r="Q649" s="157"/>
      <c r="R649" s="158"/>
      <c r="S649" s="158"/>
      <c r="T649" s="158"/>
      <c r="U649" s="158"/>
      <c r="V649" s="158"/>
      <c r="W649" s="158"/>
      <c r="X649" s="158"/>
      <c r="Y649" s="158"/>
      <c r="Z649" s="147"/>
      <c r="AA649" s="147"/>
      <c r="AB649" s="147"/>
      <c r="AC649" s="147"/>
      <c r="AD649" s="147"/>
      <c r="AE649" s="147"/>
      <c r="AF649" s="147"/>
      <c r="AG649" s="147" t="s">
        <v>168</v>
      </c>
      <c r="AH649" s="147">
        <v>0</v>
      </c>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c r="BE649" s="147"/>
      <c r="BF649" s="147"/>
      <c r="BG649" s="147"/>
      <c r="BH649" s="147"/>
    </row>
    <row r="650" spans="1:60" outlineLevel="3" x14ac:dyDescent="0.2">
      <c r="A650" s="154"/>
      <c r="B650" s="155"/>
      <c r="C650" s="191" t="s">
        <v>529</v>
      </c>
      <c r="D650" s="160"/>
      <c r="E650" s="161">
        <v>30.045000000000002</v>
      </c>
      <c r="F650" s="158"/>
      <c r="G650" s="158"/>
      <c r="H650" s="158"/>
      <c r="I650" s="158"/>
      <c r="J650" s="158"/>
      <c r="K650" s="158"/>
      <c r="L650" s="158"/>
      <c r="M650" s="158"/>
      <c r="N650" s="157"/>
      <c r="O650" s="157"/>
      <c r="P650" s="157"/>
      <c r="Q650" s="157"/>
      <c r="R650" s="158"/>
      <c r="S650" s="158"/>
      <c r="T650" s="158"/>
      <c r="U650" s="158"/>
      <c r="V650" s="158"/>
      <c r="W650" s="158"/>
      <c r="X650" s="158"/>
      <c r="Y650" s="158"/>
      <c r="Z650" s="147"/>
      <c r="AA650" s="147"/>
      <c r="AB650" s="147"/>
      <c r="AC650" s="147"/>
      <c r="AD650" s="147"/>
      <c r="AE650" s="147"/>
      <c r="AF650" s="147"/>
      <c r="AG650" s="147" t="s">
        <v>168</v>
      </c>
      <c r="AH650" s="147">
        <v>0</v>
      </c>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c r="BE650" s="147"/>
      <c r="BF650" s="147"/>
      <c r="BG650" s="147"/>
      <c r="BH650" s="147"/>
    </row>
    <row r="651" spans="1:60" outlineLevel="3" x14ac:dyDescent="0.2">
      <c r="A651" s="154"/>
      <c r="B651" s="155"/>
      <c r="C651" s="191" t="s">
        <v>530</v>
      </c>
      <c r="D651" s="160"/>
      <c r="E651" s="161">
        <v>2.25</v>
      </c>
      <c r="F651" s="158"/>
      <c r="G651" s="158"/>
      <c r="H651" s="158"/>
      <c r="I651" s="158"/>
      <c r="J651" s="158"/>
      <c r="K651" s="158"/>
      <c r="L651" s="158"/>
      <c r="M651" s="158"/>
      <c r="N651" s="157"/>
      <c r="O651" s="157"/>
      <c r="P651" s="157"/>
      <c r="Q651" s="157"/>
      <c r="R651" s="158"/>
      <c r="S651" s="158"/>
      <c r="T651" s="158"/>
      <c r="U651" s="158"/>
      <c r="V651" s="158"/>
      <c r="W651" s="158"/>
      <c r="X651" s="158"/>
      <c r="Y651" s="158"/>
      <c r="Z651" s="147"/>
      <c r="AA651" s="147"/>
      <c r="AB651" s="147"/>
      <c r="AC651" s="147"/>
      <c r="AD651" s="147"/>
      <c r="AE651" s="147"/>
      <c r="AF651" s="147"/>
      <c r="AG651" s="147" t="s">
        <v>168</v>
      </c>
      <c r="AH651" s="147">
        <v>0</v>
      </c>
      <c r="AI651" s="147"/>
      <c r="AJ651" s="147"/>
      <c r="AK651" s="147"/>
      <c r="AL651" s="147"/>
      <c r="AM651" s="147"/>
      <c r="AN651" s="147"/>
      <c r="AO651" s="147"/>
      <c r="AP651" s="147"/>
      <c r="AQ651" s="147"/>
      <c r="AR651" s="147"/>
      <c r="AS651" s="147"/>
      <c r="AT651" s="147"/>
      <c r="AU651" s="147"/>
      <c r="AV651" s="147"/>
      <c r="AW651" s="147"/>
      <c r="AX651" s="147"/>
      <c r="AY651" s="147"/>
      <c r="AZ651" s="147"/>
      <c r="BA651" s="147"/>
      <c r="BB651" s="147"/>
      <c r="BC651" s="147"/>
      <c r="BD651" s="147"/>
      <c r="BE651" s="147"/>
      <c r="BF651" s="147"/>
      <c r="BG651" s="147"/>
      <c r="BH651" s="147"/>
    </row>
    <row r="652" spans="1:60" outlineLevel="3" x14ac:dyDescent="0.2">
      <c r="A652" s="154"/>
      <c r="B652" s="155"/>
      <c r="C652" s="191" t="s">
        <v>531</v>
      </c>
      <c r="D652" s="160"/>
      <c r="E652" s="161"/>
      <c r="F652" s="158"/>
      <c r="G652" s="158"/>
      <c r="H652" s="158"/>
      <c r="I652" s="158"/>
      <c r="J652" s="158"/>
      <c r="K652" s="158"/>
      <c r="L652" s="158"/>
      <c r="M652" s="158"/>
      <c r="N652" s="157"/>
      <c r="O652" s="157"/>
      <c r="P652" s="157"/>
      <c r="Q652" s="157"/>
      <c r="R652" s="158"/>
      <c r="S652" s="158"/>
      <c r="T652" s="158"/>
      <c r="U652" s="158"/>
      <c r="V652" s="158"/>
      <c r="W652" s="158"/>
      <c r="X652" s="158"/>
      <c r="Y652" s="158"/>
      <c r="Z652" s="147"/>
      <c r="AA652" s="147"/>
      <c r="AB652" s="147"/>
      <c r="AC652" s="147"/>
      <c r="AD652" s="147"/>
      <c r="AE652" s="147"/>
      <c r="AF652" s="147"/>
      <c r="AG652" s="147" t="s">
        <v>168</v>
      </c>
      <c r="AH652" s="147">
        <v>0</v>
      </c>
      <c r="AI652" s="147"/>
      <c r="AJ652" s="147"/>
      <c r="AK652" s="147"/>
      <c r="AL652" s="147"/>
      <c r="AM652" s="147"/>
      <c r="AN652" s="147"/>
      <c r="AO652" s="147"/>
      <c r="AP652" s="147"/>
      <c r="AQ652" s="147"/>
      <c r="AR652" s="147"/>
      <c r="AS652" s="147"/>
      <c r="AT652" s="147"/>
      <c r="AU652" s="147"/>
      <c r="AV652" s="147"/>
      <c r="AW652" s="147"/>
      <c r="AX652" s="147"/>
      <c r="AY652" s="147"/>
      <c r="AZ652" s="147"/>
      <c r="BA652" s="147"/>
      <c r="BB652" s="147"/>
      <c r="BC652" s="147"/>
      <c r="BD652" s="147"/>
      <c r="BE652" s="147"/>
      <c r="BF652" s="147"/>
      <c r="BG652" s="147"/>
      <c r="BH652" s="147"/>
    </row>
    <row r="653" spans="1:60" ht="22.5" outlineLevel="3" x14ac:dyDescent="0.2">
      <c r="A653" s="154"/>
      <c r="B653" s="155"/>
      <c r="C653" s="191" t="s">
        <v>532</v>
      </c>
      <c r="D653" s="160"/>
      <c r="E653" s="161">
        <v>25.274999999999999</v>
      </c>
      <c r="F653" s="158"/>
      <c r="G653" s="158"/>
      <c r="H653" s="158"/>
      <c r="I653" s="158"/>
      <c r="J653" s="158"/>
      <c r="K653" s="158"/>
      <c r="L653" s="158"/>
      <c r="M653" s="158"/>
      <c r="N653" s="157"/>
      <c r="O653" s="157"/>
      <c r="P653" s="157"/>
      <c r="Q653" s="157"/>
      <c r="R653" s="158"/>
      <c r="S653" s="158"/>
      <c r="T653" s="158"/>
      <c r="U653" s="158"/>
      <c r="V653" s="158"/>
      <c r="W653" s="158"/>
      <c r="X653" s="158"/>
      <c r="Y653" s="158"/>
      <c r="Z653" s="147"/>
      <c r="AA653" s="147"/>
      <c r="AB653" s="147"/>
      <c r="AC653" s="147"/>
      <c r="AD653" s="147"/>
      <c r="AE653" s="147"/>
      <c r="AF653" s="147"/>
      <c r="AG653" s="147" t="s">
        <v>168</v>
      </c>
      <c r="AH653" s="147">
        <v>0</v>
      </c>
      <c r="AI653" s="147"/>
      <c r="AJ653" s="147"/>
      <c r="AK653" s="147"/>
      <c r="AL653" s="147"/>
      <c r="AM653" s="147"/>
      <c r="AN653" s="147"/>
      <c r="AO653" s="147"/>
      <c r="AP653" s="147"/>
      <c r="AQ653" s="147"/>
      <c r="AR653" s="147"/>
      <c r="AS653" s="147"/>
      <c r="AT653" s="147"/>
      <c r="AU653" s="147"/>
      <c r="AV653" s="147"/>
      <c r="AW653" s="147"/>
      <c r="AX653" s="147"/>
      <c r="AY653" s="147"/>
      <c r="AZ653" s="147"/>
      <c r="BA653" s="147"/>
      <c r="BB653" s="147"/>
      <c r="BC653" s="147"/>
      <c r="BD653" s="147"/>
      <c r="BE653" s="147"/>
      <c r="BF653" s="147"/>
      <c r="BG653" s="147"/>
      <c r="BH653" s="147"/>
    </row>
    <row r="654" spans="1:60" outlineLevel="3" x14ac:dyDescent="0.2">
      <c r="A654" s="154"/>
      <c r="B654" s="155"/>
      <c r="C654" s="191" t="s">
        <v>533</v>
      </c>
      <c r="D654" s="160"/>
      <c r="E654" s="161">
        <v>22</v>
      </c>
      <c r="F654" s="158"/>
      <c r="G654" s="158"/>
      <c r="H654" s="158"/>
      <c r="I654" s="158"/>
      <c r="J654" s="158"/>
      <c r="K654" s="158"/>
      <c r="L654" s="158"/>
      <c r="M654" s="158"/>
      <c r="N654" s="157"/>
      <c r="O654" s="157"/>
      <c r="P654" s="157"/>
      <c r="Q654" s="157"/>
      <c r="R654" s="158"/>
      <c r="S654" s="158"/>
      <c r="T654" s="158"/>
      <c r="U654" s="158"/>
      <c r="V654" s="158"/>
      <c r="W654" s="158"/>
      <c r="X654" s="158"/>
      <c r="Y654" s="158"/>
      <c r="Z654" s="147"/>
      <c r="AA654" s="147"/>
      <c r="AB654" s="147"/>
      <c r="AC654" s="147"/>
      <c r="AD654" s="147"/>
      <c r="AE654" s="147"/>
      <c r="AF654" s="147"/>
      <c r="AG654" s="147" t="s">
        <v>168</v>
      </c>
      <c r="AH654" s="147">
        <v>0</v>
      </c>
      <c r="AI654" s="147"/>
      <c r="AJ654" s="147"/>
      <c r="AK654" s="147"/>
      <c r="AL654" s="147"/>
      <c r="AM654" s="147"/>
      <c r="AN654" s="147"/>
      <c r="AO654" s="147"/>
      <c r="AP654" s="147"/>
      <c r="AQ654" s="147"/>
      <c r="AR654" s="147"/>
      <c r="AS654" s="147"/>
      <c r="AT654" s="147"/>
      <c r="AU654" s="147"/>
      <c r="AV654" s="147"/>
      <c r="AW654" s="147"/>
      <c r="AX654" s="147"/>
      <c r="AY654" s="147"/>
      <c r="AZ654" s="147"/>
      <c r="BA654" s="147"/>
      <c r="BB654" s="147"/>
      <c r="BC654" s="147"/>
      <c r="BD654" s="147"/>
      <c r="BE654" s="147"/>
      <c r="BF654" s="147"/>
      <c r="BG654" s="147"/>
      <c r="BH654" s="147"/>
    </row>
    <row r="655" spans="1:60" outlineLevel="3" x14ac:dyDescent="0.2">
      <c r="A655" s="154"/>
      <c r="B655" s="155"/>
      <c r="C655" s="191" t="s">
        <v>534</v>
      </c>
      <c r="D655" s="160"/>
      <c r="E655" s="161">
        <v>4.5</v>
      </c>
      <c r="F655" s="158"/>
      <c r="G655" s="158"/>
      <c r="H655" s="158"/>
      <c r="I655" s="158"/>
      <c r="J655" s="158"/>
      <c r="K655" s="158"/>
      <c r="L655" s="158"/>
      <c r="M655" s="158"/>
      <c r="N655" s="157"/>
      <c r="O655" s="157"/>
      <c r="P655" s="157"/>
      <c r="Q655" s="157"/>
      <c r="R655" s="158"/>
      <c r="S655" s="158"/>
      <c r="T655" s="158"/>
      <c r="U655" s="158"/>
      <c r="V655" s="158"/>
      <c r="W655" s="158"/>
      <c r="X655" s="158"/>
      <c r="Y655" s="158"/>
      <c r="Z655" s="147"/>
      <c r="AA655" s="147"/>
      <c r="AB655" s="147"/>
      <c r="AC655" s="147"/>
      <c r="AD655" s="147"/>
      <c r="AE655" s="147"/>
      <c r="AF655" s="147"/>
      <c r="AG655" s="147" t="s">
        <v>168</v>
      </c>
      <c r="AH655" s="147">
        <v>0</v>
      </c>
      <c r="AI655" s="147"/>
      <c r="AJ655" s="147"/>
      <c r="AK655" s="147"/>
      <c r="AL655" s="147"/>
      <c r="AM655" s="147"/>
      <c r="AN655" s="147"/>
      <c r="AO655" s="147"/>
      <c r="AP655" s="147"/>
      <c r="AQ655" s="147"/>
      <c r="AR655" s="147"/>
      <c r="AS655" s="147"/>
      <c r="AT655" s="147"/>
      <c r="AU655" s="147"/>
      <c r="AV655" s="147"/>
      <c r="AW655" s="147"/>
      <c r="AX655" s="147"/>
      <c r="AY655" s="147"/>
      <c r="AZ655" s="147"/>
      <c r="BA655" s="147"/>
      <c r="BB655" s="147"/>
      <c r="BC655" s="147"/>
      <c r="BD655" s="147"/>
      <c r="BE655" s="147"/>
      <c r="BF655" s="147"/>
      <c r="BG655" s="147"/>
      <c r="BH655" s="147"/>
    </row>
    <row r="656" spans="1:60" ht="22.5" outlineLevel="1" x14ac:dyDescent="0.2">
      <c r="A656" s="174">
        <v>306</v>
      </c>
      <c r="B656" s="175" t="s">
        <v>1074</v>
      </c>
      <c r="C656" s="190" t="s">
        <v>1075</v>
      </c>
      <c r="D656" s="176" t="s">
        <v>288</v>
      </c>
      <c r="E656" s="177">
        <v>51.85</v>
      </c>
      <c r="F656" s="178"/>
      <c r="G656" s="179">
        <f>ROUND(E656*F656,2)</f>
        <v>0</v>
      </c>
      <c r="H656" s="178"/>
      <c r="I656" s="179">
        <f>ROUND(E656*H656,2)</f>
        <v>0</v>
      </c>
      <c r="J656" s="178"/>
      <c r="K656" s="179">
        <f>ROUND(E656*J656,2)</f>
        <v>0</v>
      </c>
      <c r="L656" s="179">
        <v>21</v>
      </c>
      <c r="M656" s="179">
        <f>G656*(1+L656/100)</f>
        <v>0</v>
      </c>
      <c r="N656" s="177">
        <v>0</v>
      </c>
      <c r="O656" s="177">
        <f>ROUND(E656*N656,2)</f>
        <v>0</v>
      </c>
      <c r="P656" s="177">
        <v>0</v>
      </c>
      <c r="Q656" s="177">
        <f>ROUND(E656*P656,2)</f>
        <v>0</v>
      </c>
      <c r="R656" s="179"/>
      <c r="S656" s="179" t="s">
        <v>163</v>
      </c>
      <c r="T656" s="180" t="s">
        <v>163</v>
      </c>
      <c r="U656" s="158">
        <v>0.12</v>
      </c>
      <c r="V656" s="158">
        <f>ROUND(E656*U656,2)</f>
        <v>6.22</v>
      </c>
      <c r="W656" s="158"/>
      <c r="X656" s="158" t="s">
        <v>164</v>
      </c>
      <c r="Y656" s="158" t="s">
        <v>165</v>
      </c>
      <c r="Z656" s="147"/>
      <c r="AA656" s="147"/>
      <c r="AB656" s="147"/>
      <c r="AC656" s="147"/>
      <c r="AD656" s="147"/>
      <c r="AE656" s="147"/>
      <c r="AF656" s="147"/>
      <c r="AG656" s="147" t="s">
        <v>166</v>
      </c>
      <c r="AH656" s="147"/>
      <c r="AI656" s="147"/>
      <c r="AJ656" s="147"/>
      <c r="AK656" s="147"/>
      <c r="AL656" s="147"/>
      <c r="AM656" s="147"/>
      <c r="AN656" s="147"/>
      <c r="AO656" s="147"/>
      <c r="AP656" s="147"/>
      <c r="AQ656" s="147"/>
      <c r="AR656" s="147"/>
      <c r="AS656" s="147"/>
      <c r="AT656" s="147"/>
      <c r="AU656" s="147"/>
      <c r="AV656" s="147"/>
      <c r="AW656" s="147"/>
      <c r="AX656" s="147"/>
      <c r="AY656" s="147"/>
      <c r="AZ656" s="147"/>
      <c r="BA656" s="147"/>
      <c r="BB656" s="147"/>
      <c r="BC656" s="147"/>
      <c r="BD656" s="147"/>
      <c r="BE656" s="147"/>
      <c r="BF656" s="147"/>
      <c r="BG656" s="147"/>
      <c r="BH656" s="147"/>
    </row>
    <row r="657" spans="1:60" outlineLevel="2" x14ac:dyDescent="0.2">
      <c r="A657" s="154"/>
      <c r="B657" s="155"/>
      <c r="C657" s="191" t="s">
        <v>1076</v>
      </c>
      <c r="D657" s="160"/>
      <c r="E657" s="161">
        <v>41.85</v>
      </c>
      <c r="F657" s="158"/>
      <c r="G657" s="158"/>
      <c r="H657" s="158"/>
      <c r="I657" s="158"/>
      <c r="J657" s="158"/>
      <c r="K657" s="158"/>
      <c r="L657" s="158"/>
      <c r="M657" s="158"/>
      <c r="N657" s="157"/>
      <c r="O657" s="157"/>
      <c r="P657" s="157"/>
      <c r="Q657" s="157"/>
      <c r="R657" s="158"/>
      <c r="S657" s="158"/>
      <c r="T657" s="158"/>
      <c r="U657" s="158"/>
      <c r="V657" s="158"/>
      <c r="W657" s="158"/>
      <c r="X657" s="158"/>
      <c r="Y657" s="158"/>
      <c r="Z657" s="147"/>
      <c r="AA657" s="147"/>
      <c r="AB657" s="147"/>
      <c r="AC657" s="147"/>
      <c r="AD657" s="147"/>
      <c r="AE657" s="147"/>
      <c r="AF657" s="147"/>
      <c r="AG657" s="147" t="s">
        <v>168</v>
      </c>
      <c r="AH657" s="147">
        <v>0</v>
      </c>
      <c r="AI657" s="147"/>
      <c r="AJ657" s="147"/>
      <c r="AK657" s="147"/>
      <c r="AL657" s="147"/>
      <c r="AM657" s="147"/>
      <c r="AN657" s="147"/>
      <c r="AO657" s="147"/>
      <c r="AP657" s="147"/>
      <c r="AQ657" s="147"/>
      <c r="AR657" s="147"/>
      <c r="AS657" s="147"/>
      <c r="AT657" s="147"/>
      <c r="AU657" s="147"/>
      <c r="AV657" s="147"/>
      <c r="AW657" s="147"/>
      <c r="AX657" s="147"/>
      <c r="AY657" s="147"/>
      <c r="AZ657" s="147"/>
      <c r="BA657" s="147"/>
      <c r="BB657" s="147"/>
      <c r="BC657" s="147"/>
      <c r="BD657" s="147"/>
      <c r="BE657" s="147"/>
      <c r="BF657" s="147"/>
      <c r="BG657" s="147"/>
      <c r="BH657" s="147"/>
    </row>
    <row r="658" spans="1:60" outlineLevel="3" x14ac:dyDescent="0.2">
      <c r="A658" s="154"/>
      <c r="B658" s="155"/>
      <c r="C658" s="191" t="s">
        <v>1077</v>
      </c>
      <c r="D658" s="160"/>
      <c r="E658" s="161">
        <v>10</v>
      </c>
      <c r="F658" s="158"/>
      <c r="G658" s="158"/>
      <c r="H658" s="158"/>
      <c r="I658" s="158"/>
      <c r="J658" s="158"/>
      <c r="K658" s="158"/>
      <c r="L658" s="158"/>
      <c r="M658" s="158"/>
      <c r="N658" s="157"/>
      <c r="O658" s="157"/>
      <c r="P658" s="157"/>
      <c r="Q658" s="157"/>
      <c r="R658" s="158"/>
      <c r="S658" s="158"/>
      <c r="T658" s="158"/>
      <c r="U658" s="158"/>
      <c r="V658" s="158"/>
      <c r="W658" s="158"/>
      <c r="X658" s="158"/>
      <c r="Y658" s="158"/>
      <c r="Z658" s="147"/>
      <c r="AA658" s="147"/>
      <c r="AB658" s="147"/>
      <c r="AC658" s="147"/>
      <c r="AD658" s="147"/>
      <c r="AE658" s="147"/>
      <c r="AF658" s="147"/>
      <c r="AG658" s="147" t="s">
        <v>168</v>
      </c>
      <c r="AH658" s="147">
        <v>0</v>
      </c>
      <c r="AI658" s="147"/>
      <c r="AJ658" s="147"/>
      <c r="AK658" s="147"/>
      <c r="AL658" s="147"/>
      <c r="AM658" s="147"/>
      <c r="AN658" s="147"/>
      <c r="AO658" s="147"/>
      <c r="AP658" s="147"/>
      <c r="AQ658" s="147"/>
      <c r="AR658" s="147"/>
      <c r="AS658" s="147"/>
      <c r="AT658" s="147"/>
      <c r="AU658" s="147"/>
      <c r="AV658" s="147"/>
      <c r="AW658" s="147"/>
      <c r="AX658" s="147"/>
      <c r="AY658" s="147"/>
      <c r="AZ658" s="147"/>
      <c r="BA658" s="147"/>
      <c r="BB658" s="147"/>
      <c r="BC658" s="147"/>
      <c r="BD658" s="147"/>
      <c r="BE658" s="147"/>
      <c r="BF658" s="147"/>
      <c r="BG658" s="147"/>
      <c r="BH658" s="147"/>
    </row>
    <row r="659" spans="1:60" outlineLevel="1" x14ac:dyDescent="0.2">
      <c r="A659" s="181">
        <v>307</v>
      </c>
      <c r="B659" s="182" t="s">
        <v>1078</v>
      </c>
      <c r="C659" s="192" t="s">
        <v>1079</v>
      </c>
      <c r="D659" s="183" t="s">
        <v>288</v>
      </c>
      <c r="E659" s="184">
        <v>55</v>
      </c>
      <c r="F659" s="185"/>
      <c r="G659" s="186">
        <f>ROUND(E659*F659,2)</f>
        <v>0</v>
      </c>
      <c r="H659" s="185"/>
      <c r="I659" s="186">
        <f>ROUND(E659*H659,2)</f>
        <v>0</v>
      </c>
      <c r="J659" s="185"/>
      <c r="K659" s="186">
        <f>ROUND(E659*J659,2)</f>
        <v>0</v>
      </c>
      <c r="L659" s="186">
        <v>21</v>
      </c>
      <c r="M659" s="186">
        <f>G659*(1+L659/100)</f>
        <v>0</v>
      </c>
      <c r="N659" s="184">
        <v>2.2000000000000001E-4</v>
      </c>
      <c r="O659" s="184">
        <f>ROUND(E659*N659,2)</f>
        <v>0.01</v>
      </c>
      <c r="P659" s="184">
        <v>0</v>
      </c>
      <c r="Q659" s="184">
        <f>ROUND(E659*P659,2)</f>
        <v>0</v>
      </c>
      <c r="R659" s="186" t="s">
        <v>244</v>
      </c>
      <c r="S659" s="186" t="s">
        <v>163</v>
      </c>
      <c r="T659" s="187" t="s">
        <v>225</v>
      </c>
      <c r="U659" s="158">
        <v>0</v>
      </c>
      <c r="V659" s="158">
        <f>ROUND(E659*U659,2)</f>
        <v>0</v>
      </c>
      <c r="W659" s="158"/>
      <c r="X659" s="158" t="s">
        <v>245</v>
      </c>
      <c r="Y659" s="158" t="s">
        <v>165</v>
      </c>
      <c r="Z659" s="147"/>
      <c r="AA659" s="147"/>
      <c r="AB659" s="147"/>
      <c r="AC659" s="147"/>
      <c r="AD659" s="147"/>
      <c r="AE659" s="147"/>
      <c r="AF659" s="147"/>
      <c r="AG659" s="147" t="s">
        <v>246</v>
      </c>
      <c r="AH659" s="147"/>
      <c r="AI659" s="147"/>
      <c r="AJ659" s="147"/>
      <c r="AK659" s="147"/>
      <c r="AL659" s="147"/>
      <c r="AM659" s="147"/>
      <c r="AN659" s="147"/>
      <c r="AO659" s="147"/>
      <c r="AP659" s="147"/>
      <c r="AQ659" s="147"/>
      <c r="AR659" s="147"/>
      <c r="AS659" s="147"/>
      <c r="AT659" s="147"/>
      <c r="AU659" s="147"/>
      <c r="AV659" s="147"/>
      <c r="AW659" s="147"/>
      <c r="AX659" s="147"/>
      <c r="AY659" s="147"/>
      <c r="AZ659" s="147"/>
      <c r="BA659" s="147"/>
      <c r="BB659" s="147"/>
      <c r="BC659" s="147"/>
      <c r="BD659" s="147"/>
      <c r="BE659" s="147"/>
      <c r="BF659" s="147"/>
      <c r="BG659" s="147"/>
      <c r="BH659" s="147"/>
    </row>
    <row r="660" spans="1:60" ht="22.5" outlineLevel="1" x14ac:dyDescent="0.2">
      <c r="A660" s="174">
        <v>308</v>
      </c>
      <c r="B660" s="175" t="s">
        <v>1080</v>
      </c>
      <c r="C660" s="190" t="s">
        <v>1081</v>
      </c>
      <c r="D660" s="176" t="s">
        <v>162</v>
      </c>
      <c r="E660" s="177">
        <v>273.72399999999999</v>
      </c>
      <c r="F660" s="178"/>
      <c r="G660" s="179">
        <f>ROUND(E660*F660,2)</f>
        <v>0</v>
      </c>
      <c r="H660" s="178"/>
      <c r="I660" s="179">
        <f>ROUND(E660*H660,2)</f>
        <v>0</v>
      </c>
      <c r="J660" s="178"/>
      <c r="K660" s="179">
        <f>ROUND(E660*J660,2)</f>
        <v>0</v>
      </c>
      <c r="L660" s="179">
        <v>21</v>
      </c>
      <c r="M660" s="179">
        <f>G660*(1+L660/100)</f>
        <v>0</v>
      </c>
      <c r="N660" s="177">
        <v>1.9E-2</v>
      </c>
      <c r="O660" s="177">
        <f>ROUND(E660*N660,2)</f>
        <v>5.2</v>
      </c>
      <c r="P660" s="177">
        <v>0</v>
      </c>
      <c r="Q660" s="177">
        <f>ROUND(E660*P660,2)</f>
        <v>0</v>
      </c>
      <c r="R660" s="179" t="s">
        <v>244</v>
      </c>
      <c r="S660" s="179" t="s">
        <v>163</v>
      </c>
      <c r="T660" s="180" t="s">
        <v>225</v>
      </c>
      <c r="U660" s="158">
        <v>0</v>
      </c>
      <c r="V660" s="158">
        <f>ROUND(E660*U660,2)</f>
        <v>0</v>
      </c>
      <c r="W660" s="158"/>
      <c r="X660" s="158" t="s">
        <v>245</v>
      </c>
      <c r="Y660" s="158" t="s">
        <v>165</v>
      </c>
      <c r="Z660" s="147"/>
      <c r="AA660" s="147"/>
      <c r="AB660" s="147"/>
      <c r="AC660" s="147"/>
      <c r="AD660" s="147"/>
      <c r="AE660" s="147"/>
      <c r="AF660" s="147"/>
      <c r="AG660" s="147" t="s">
        <v>246</v>
      </c>
      <c r="AH660" s="147"/>
      <c r="AI660" s="147"/>
      <c r="AJ660" s="147"/>
      <c r="AK660" s="147"/>
      <c r="AL660" s="147"/>
      <c r="AM660" s="147"/>
      <c r="AN660" s="147"/>
      <c r="AO660" s="147"/>
      <c r="AP660" s="147"/>
      <c r="AQ660" s="147"/>
      <c r="AR660" s="147"/>
      <c r="AS660" s="147"/>
      <c r="AT660" s="147"/>
      <c r="AU660" s="147"/>
      <c r="AV660" s="147"/>
      <c r="AW660" s="147"/>
      <c r="AX660" s="147"/>
      <c r="AY660" s="147"/>
      <c r="AZ660" s="147"/>
      <c r="BA660" s="147"/>
      <c r="BB660" s="147"/>
      <c r="BC660" s="147"/>
      <c r="BD660" s="147"/>
      <c r="BE660" s="147"/>
      <c r="BF660" s="147"/>
      <c r="BG660" s="147"/>
      <c r="BH660" s="147"/>
    </row>
    <row r="661" spans="1:60" outlineLevel="2" x14ac:dyDescent="0.2">
      <c r="A661" s="154"/>
      <c r="B661" s="155"/>
      <c r="C661" s="191" t="s">
        <v>1082</v>
      </c>
      <c r="D661" s="160"/>
      <c r="E661" s="161">
        <v>273.72399999999999</v>
      </c>
      <c r="F661" s="158"/>
      <c r="G661" s="158"/>
      <c r="H661" s="158"/>
      <c r="I661" s="158"/>
      <c r="J661" s="158"/>
      <c r="K661" s="158"/>
      <c r="L661" s="158"/>
      <c r="M661" s="158"/>
      <c r="N661" s="157"/>
      <c r="O661" s="157"/>
      <c r="P661" s="157"/>
      <c r="Q661" s="157"/>
      <c r="R661" s="158"/>
      <c r="S661" s="158"/>
      <c r="T661" s="158"/>
      <c r="U661" s="158"/>
      <c r="V661" s="158"/>
      <c r="W661" s="158"/>
      <c r="X661" s="158"/>
      <c r="Y661" s="158"/>
      <c r="Z661" s="147"/>
      <c r="AA661" s="147"/>
      <c r="AB661" s="147"/>
      <c r="AC661" s="147"/>
      <c r="AD661" s="147"/>
      <c r="AE661" s="147"/>
      <c r="AF661" s="147"/>
      <c r="AG661" s="147" t="s">
        <v>168</v>
      </c>
      <c r="AH661" s="147">
        <v>0</v>
      </c>
      <c r="AI661" s="147"/>
      <c r="AJ661" s="147"/>
      <c r="AK661" s="147"/>
      <c r="AL661" s="147"/>
      <c r="AM661" s="147"/>
      <c r="AN661" s="147"/>
      <c r="AO661" s="147"/>
      <c r="AP661" s="147"/>
      <c r="AQ661" s="147"/>
      <c r="AR661" s="147"/>
      <c r="AS661" s="147"/>
      <c r="AT661" s="147"/>
      <c r="AU661" s="147"/>
      <c r="AV661" s="147"/>
      <c r="AW661" s="147"/>
      <c r="AX661" s="147"/>
      <c r="AY661" s="147"/>
      <c r="AZ661" s="147"/>
      <c r="BA661" s="147"/>
      <c r="BB661" s="147"/>
      <c r="BC661" s="147"/>
      <c r="BD661" s="147"/>
      <c r="BE661" s="147"/>
      <c r="BF661" s="147"/>
      <c r="BG661" s="147"/>
      <c r="BH661" s="147"/>
    </row>
    <row r="662" spans="1:60" outlineLevel="1" x14ac:dyDescent="0.2">
      <c r="A662" s="181">
        <v>309</v>
      </c>
      <c r="B662" s="182" t="s">
        <v>1083</v>
      </c>
      <c r="C662" s="192" t="s">
        <v>1084</v>
      </c>
      <c r="D662" s="183" t="s">
        <v>224</v>
      </c>
      <c r="E662" s="184">
        <v>6.5534800000000004</v>
      </c>
      <c r="F662" s="185"/>
      <c r="G662" s="186">
        <f>ROUND(E662*F662,2)</f>
        <v>0</v>
      </c>
      <c r="H662" s="185"/>
      <c r="I662" s="186">
        <f>ROUND(E662*H662,2)</f>
        <v>0</v>
      </c>
      <c r="J662" s="185"/>
      <c r="K662" s="186">
        <f>ROUND(E662*J662,2)</f>
        <v>0</v>
      </c>
      <c r="L662" s="186">
        <v>21</v>
      </c>
      <c r="M662" s="186">
        <f>G662*(1+L662/100)</f>
        <v>0</v>
      </c>
      <c r="N662" s="184">
        <v>0</v>
      </c>
      <c r="O662" s="184">
        <f>ROUND(E662*N662,2)</f>
        <v>0</v>
      </c>
      <c r="P662" s="184">
        <v>0</v>
      </c>
      <c r="Q662" s="184">
        <f>ROUND(E662*P662,2)</f>
        <v>0</v>
      </c>
      <c r="R662" s="186"/>
      <c r="S662" s="186" t="s">
        <v>163</v>
      </c>
      <c r="T662" s="187" t="s">
        <v>163</v>
      </c>
      <c r="U662" s="158">
        <v>1.5980000000000001</v>
      </c>
      <c r="V662" s="158">
        <f>ROUND(E662*U662,2)</f>
        <v>10.47</v>
      </c>
      <c r="W662" s="158"/>
      <c r="X662" s="158" t="s">
        <v>722</v>
      </c>
      <c r="Y662" s="158" t="s">
        <v>165</v>
      </c>
      <c r="Z662" s="147"/>
      <c r="AA662" s="147"/>
      <c r="AB662" s="147"/>
      <c r="AC662" s="147"/>
      <c r="AD662" s="147"/>
      <c r="AE662" s="147"/>
      <c r="AF662" s="147"/>
      <c r="AG662" s="147" t="s">
        <v>723</v>
      </c>
      <c r="AH662" s="147"/>
      <c r="AI662" s="147"/>
      <c r="AJ662" s="147"/>
      <c r="AK662" s="147"/>
      <c r="AL662" s="147"/>
      <c r="AM662" s="147"/>
      <c r="AN662" s="147"/>
      <c r="AO662" s="147"/>
      <c r="AP662" s="147"/>
      <c r="AQ662" s="147"/>
      <c r="AR662" s="147"/>
      <c r="AS662" s="147"/>
      <c r="AT662" s="147"/>
      <c r="AU662" s="147"/>
      <c r="AV662" s="147"/>
      <c r="AW662" s="147"/>
      <c r="AX662" s="147"/>
      <c r="AY662" s="147"/>
      <c r="AZ662" s="147"/>
      <c r="BA662" s="147"/>
      <c r="BB662" s="147"/>
      <c r="BC662" s="147"/>
      <c r="BD662" s="147"/>
      <c r="BE662" s="147"/>
      <c r="BF662" s="147"/>
      <c r="BG662" s="147"/>
      <c r="BH662" s="147"/>
    </row>
    <row r="663" spans="1:60" x14ac:dyDescent="0.2">
      <c r="A663" s="167" t="s">
        <v>158</v>
      </c>
      <c r="B663" s="168" t="s">
        <v>116</v>
      </c>
      <c r="C663" s="189" t="s">
        <v>117</v>
      </c>
      <c r="D663" s="169"/>
      <c r="E663" s="170"/>
      <c r="F663" s="171"/>
      <c r="G663" s="171">
        <f>SUMIF(AG664:AG666,"&lt;&gt;NOR",G664:G666)</f>
        <v>0</v>
      </c>
      <c r="H663" s="171"/>
      <c r="I663" s="171">
        <f>SUM(I664:I666)</f>
        <v>0</v>
      </c>
      <c r="J663" s="171"/>
      <c r="K663" s="171">
        <f>SUM(K664:K666)</f>
        <v>0</v>
      </c>
      <c r="L663" s="171"/>
      <c r="M663" s="171">
        <f>SUM(M664:M666)</f>
        <v>0</v>
      </c>
      <c r="N663" s="170"/>
      <c r="O663" s="170">
        <f>SUM(O664:O666)</f>
        <v>0.01</v>
      </c>
      <c r="P663" s="170"/>
      <c r="Q663" s="170">
        <f>SUM(Q664:Q666)</f>
        <v>0</v>
      </c>
      <c r="R663" s="171"/>
      <c r="S663" s="171"/>
      <c r="T663" s="172"/>
      <c r="U663" s="166"/>
      <c r="V663" s="166">
        <f>SUM(V664:V666)</f>
        <v>16.260000000000002</v>
      </c>
      <c r="W663" s="166"/>
      <c r="X663" s="166"/>
      <c r="Y663" s="166"/>
      <c r="AG663" t="s">
        <v>159</v>
      </c>
    </row>
    <row r="664" spans="1:60" outlineLevel="1" x14ac:dyDescent="0.2">
      <c r="A664" s="174">
        <v>310</v>
      </c>
      <c r="B664" s="175" t="s">
        <v>1085</v>
      </c>
      <c r="C664" s="190" t="s">
        <v>1086</v>
      </c>
      <c r="D664" s="176" t="s">
        <v>162</v>
      </c>
      <c r="E664" s="177">
        <v>40.35</v>
      </c>
      <c r="F664" s="178"/>
      <c r="G664" s="179">
        <f>ROUND(E664*F664,2)</f>
        <v>0</v>
      </c>
      <c r="H664" s="178"/>
      <c r="I664" s="179">
        <f>ROUND(E664*H664,2)</f>
        <v>0</v>
      </c>
      <c r="J664" s="178"/>
      <c r="K664" s="179">
        <f>ROUND(E664*J664,2)</f>
        <v>0</v>
      </c>
      <c r="L664" s="179">
        <v>21</v>
      </c>
      <c r="M664" s="179">
        <f>G664*(1+L664/100)</f>
        <v>0</v>
      </c>
      <c r="N664" s="177">
        <v>3.1E-4</v>
      </c>
      <c r="O664" s="177">
        <f>ROUND(E664*N664,2)</f>
        <v>0.01</v>
      </c>
      <c r="P664" s="177">
        <v>0</v>
      </c>
      <c r="Q664" s="177">
        <f>ROUND(E664*P664,2)</f>
        <v>0</v>
      </c>
      <c r="R664" s="179"/>
      <c r="S664" s="179" t="s">
        <v>163</v>
      </c>
      <c r="T664" s="180" t="s">
        <v>163</v>
      </c>
      <c r="U664" s="158">
        <v>0.40300000000000002</v>
      </c>
      <c r="V664" s="158">
        <f>ROUND(E664*U664,2)</f>
        <v>16.260000000000002</v>
      </c>
      <c r="W664" s="158"/>
      <c r="X664" s="158" t="s">
        <v>164</v>
      </c>
      <c r="Y664" s="158" t="s">
        <v>165</v>
      </c>
      <c r="Z664" s="147"/>
      <c r="AA664" s="147"/>
      <c r="AB664" s="147"/>
      <c r="AC664" s="147"/>
      <c r="AD664" s="147"/>
      <c r="AE664" s="147"/>
      <c r="AF664" s="147"/>
      <c r="AG664" s="147" t="s">
        <v>166</v>
      </c>
      <c r="AH664" s="147"/>
      <c r="AI664" s="147"/>
      <c r="AJ664" s="147"/>
      <c r="AK664" s="147"/>
      <c r="AL664" s="147"/>
      <c r="AM664" s="147"/>
      <c r="AN664" s="147"/>
      <c r="AO664" s="147"/>
      <c r="AP664" s="147"/>
      <c r="AQ664" s="147"/>
      <c r="AR664" s="147"/>
      <c r="AS664" s="147"/>
      <c r="AT664" s="147"/>
      <c r="AU664" s="147"/>
      <c r="AV664" s="147"/>
      <c r="AW664" s="147"/>
      <c r="AX664" s="147"/>
      <c r="AY664" s="147"/>
      <c r="AZ664" s="147"/>
      <c r="BA664" s="147"/>
      <c r="BB664" s="147"/>
      <c r="BC664" s="147"/>
      <c r="BD664" s="147"/>
      <c r="BE664" s="147"/>
      <c r="BF664" s="147"/>
      <c r="BG664" s="147"/>
      <c r="BH664" s="147"/>
    </row>
    <row r="665" spans="1:60" outlineLevel="2" x14ac:dyDescent="0.2">
      <c r="A665" s="154"/>
      <c r="B665" s="155"/>
      <c r="C665" s="191" t="s">
        <v>1087</v>
      </c>
      <c r="D665" s="160"/>
      <c r="E665" s="161">
        <v>25.8</v>
      </c>
      <c r="F665" s="158"/>
      <c r="G665" s="158"/>
      <c r="H665" s="158"/>
      <c r="I665" s="158"/>
      <c r="J665" s="158"/>
      <c r="K665" s="158"/>
      <c r="L665" s="158"/>
      <c r="M665" s="158"/>
      <c r="N665" s="157"/>
      <c r="O665" s="157"/>
      <c r="P665" s="157"/>
      <c r="Q665" s="157"/>
      <c r="R665" s="158"/>
      <c r="S665" s="158"/>
      <c r="T665" s="158"/>
      <c r="U665" s="158"/>
      <c r="V665" s="158"/>
      <c r="W665" s="158"/>
      <c r="X665" s="158"/>
      <c r="Y665" s="158"/>
      <c r="Z665" s="147"/>
      <c r="AA665" s="147"/>
      <c r="AB665" s="147"/>
      <c r="AC665" s="147"/>
      <c r="AD665" s="147"/>
      <c r="AE665" s="147"/>
      <c r="AF665" s="147"/>
      <c r="AG665" s="147" t="s">
        <v>168</v>
      </c>
      <c r="AH665" s="147">
        <v>0</v>
      </c>
      <c r="AI665" s="147"/>
      <c r="AJ665" s="147"/>
      <c r="AK665" s="147"/>
      <c r="AL665" s="147"/>
      <c r="AM665" s="147"/>
      <c r="AN665" s="147"/>
      <c r="AO665" s="147"/>
      <c r="AP665" s="147"/>
      <c r="AQ665" s="147"/>
      <c r="AR665" s="147"/>
      <c r="AS665" s="147"/>
      <c r="AT665" s="147"/>
      <c r="AU665" s="147"/>
      <c r="AV665" s="147"/>
      <c r="AW665" s="147"/>
      <c r="AX665" s="147"/>
      <c r="AY665" s="147"/>
      <c r="AZ665" s="147"/>
      <c r="BA665" s="147"/>
      <c r="BB665" s="147"/>
      <c r="BC665" s="147"/>
      <c r="BD665" s="147"/>
      <c r="BE665" s="147"/>
      <c r="BF665" s="147"/>
      <c r="BG665" s="147"/>
      <c r="BH665" s="147"/>
    </row>
    <row r="666" spans="1:60" outlineLevel="3" x14ac:dyDescent="0.2">
      <c r="A666" s="154"/>
      <c r="B666" s="155"/>
      <c r="C666" s="191" t="s">
        <v>1088</v>
      </c>
      <c r="D666" s="160"/>
      <c r="E666" s="161">
        <v>14.55</v>
      </c>
      <c r="F666" s="158"/>
      <c r="G666" s="158"/>
      <c r="H666" s="158"/>
      <c r="I666" s="158"/>
      <c r="J666" s="158"/>
      <c r="K666" s="158"/>
      <c r="L666" s="158"/>
      <c r="M666" s="158"/>
      <c r="N666" s="157"/>
      <c r="O666" s="157"/>
      <c r="P666" s="157"/>
      <c r="Q666" s="157"/>
      <c r="R666" s="158"/>
      <c r="S666" s="158"/>
      <c r="T666" s="158"/>
      <c r="U666" s="158"/>
      <c r="V666" s="158"/>
      <c r="W666" s="158"/>
      <c r="X666" s="158"/>
      <c r="Y666" s="158"/>
      <c r="Z666" s="147"/>
      <c r="AA666" s="147"/>
      <c r="AB666" s="147"/>
      <c r="AC666" s="147"/>
      <c r="AD666" s="147"/>
      <c r="AE666" s="147"/>
      <c r="AF666" s="147"/>
      <c r="AG666" s="147" t="s">
        <v>168</v>
      </c>
      <c r="AH666" s="147">
        <v>0</v>
      </c>
      <c r="AI666" s="147"/>
      <c r="AJ666" s="147"/>
      <c r="AK666" s="147"/>
      <c r="AL666" s="147"/>
      <c r="AM666" s="147"/>
      <c r="AN666" s="147"/>
      <c r="AO666" s="147"/>
      <c r="AP666" s="147"/>
      <c r="AQ666" s="147"/>
      <c r="AR666" s="147"/>
      <c r="AS666" s="147"/>
      <c r="AT666" s="147"/>
      <c r="AU666" s="147"/>
      <c r="AV666" s="147"/>
      <c r="AW666" s="147"/>
      <c r="AX666" s="147"/>
      <c r="AY666" s="147"/>
      <c r="AZ666" s="147"/>
      <c r="BA666" s="147"/>
      <c r="BB666" s="147"/>
      <c r="BC666" s="147"/>
      <c r="BD666" s="147"/>
      <c r="BE666" s="147"/>
      <c r="BF666" s="147"/>
      <c r="BG666" s="147"/>
      <c r="BH666" s="147"/>
    </row>
    <row r="667" spans="1:60" x14ac:dyDescent="0.2">
      <c r="A667" s="167" t="s">
        <v>158</v>
      </c>
      <c r="B667" s="168" t="s">
        <v>118</v>
      </c>
      <c r="C667" s="189" t="s">
        <v>119</v>
      </c>
      <c r="D667" s="169"/>
      <c r="E667" s="170"/>
      <c r="F667" s="171"/>
      <c r="G667" s="171">
        <f>SUMIF(AG668:AG675,"&lt;&gt;NOR",G668:G675)</f>
        <v>0</v>
      </c>
      <c r="H667" s="171"/>
      <c r="I667" s="171">
        <f>SUM(I668:I675)</f>
        <v>0</v>
      </c>
      <c r="J667" s="171"/>
      <c r="K667" s="171">
        <f>SUM(K668:K675)</f>
        <v>0</v>
      </c>
      <c r="L667" s="171"/>
      <c r="M667" s="171">
        <f>SUM(M668:M675)</f>
        <v>0</v>
      </c>
      <c r="N667" s="170"/>
      <c r="O667" s="170">
        <f>SUM(O668:O675)</f>
        <v>1.1100000000000001</v>
      </c>
      <c r="P667" s="170"/>
      <c r="Q667" s="170">
        <f>SUM(Q668:Q675)</f>
        <v>0</v>
      </c>
      <c r="R667" s="171"/>
      <c r="S667" s="171"/>
      <c r="T667" s="172"/>
      <c r="U667" s="166"/>
      <c r="V667" s="166">
        <f>SUM(V668:V675)</f>
        <v>233.4</v>
      </c>
      <c r="W667" s="166"/>
      <c r="X667" s="166"/>
      <c r="Y667" s="166"/>
      <c r="AG667" t="s">
        <v>159</v>
      </c>
    </row>
    <row r="668" spans="1:60" outlineLevel="1" x14ac:dyDescent="0.2">
      <c r="A668" s="181">
        <v>311</v>
      </c>
      <c r="B668" s="182" t="s">
        <v>1089</v>
      </c>
      <c r="C668" s="192" t="s">
        <v>1090</v>
      </c>
      <c r="D668" s="183" t="s">
        <v>162</v>
      </c>
      <c r="E668" s="184">
        <v>1736.7249999999999</v>
      </c>
      <c r="F668" s="185"/>
      <c r="G668" s="186">
        <f>ROUND(E668*F668,2)</f>
        <v>0</v>
      </c>
      <c r="H668" s="185"/>
      <c r="I668" s="186">
        <f>ROUND(E668*H668,2)</f>
        <v>0</v>
      </c>
      <c r="J668" s="185"/>
      <c r="K668" s="186">
        <f>ROUND(E668*J668,2)</f>
        <v>0</v>
      </c>
      <c r="L668" s="186">
        <v>21</v>
      </c>
      <c r="M668" s="186">
        <f>G668*(1+L668/100)</f>
        <v>0</v>
      </c>
      <c r="N668" s="184">
        <v>4.6000000000000001E-4</v>
      </c>
      <c r="O668" s="184">
        <f>ROUND(E668*N668,2)</f>
        <v>0.8</v>
      </c>
      <c r="P668" s="184">
        <v>0</v>
      </c>
      <c r="Q668" s="184">
        <f>ROUND(E668*P668,2)</f>
        <v>0</v>
      </c>
      <c r="R668" s="186"/>
      <c r="S668" s="186" t="s">
        <v>163</v>
      </c>
      <c r="T668" s="187" t="s">
        <v>163</v>
      </c>
      <c r="U668" s="158">
        <v>0.10191</v>
      </c>
      <c r="V668" s="158">
        <f>ROUND(E668*U668,2)</f>
        <v>176.99</v>
      </c>
      <c r="W668" s="158"/>
      <c r="X668" s="158" t="s">
        <v>164</v>
      </c>
      <c r="Y668" s="158" t="s">
        <v>165</v>
      </c>
      <c r="Z668" s="147"/>
      <c r="AA668" s="147"/>
      <c r="AB668" s="147"/>
      <c r="AC668" s="147"/>
      <c r="AD668" s="147"/>
      <c r="AE668" s="147"/>
      <c r="AF668" s="147"/>
      <c r="AG668" s="147" t="s">
        <v>166</v>
      </c>
      <c r="AH668" s="147"/>
      <c r="AI668" s="147"/>
      <c r="AJ668" s="147"/>
      <c r="AK668" s="147"/>
      <c r="AL668" s="147"/>
      <c r="AM668" s="147"/>
      <c r="AN668" s="147"/>
      <c r="AO668" s="147"/>
      <c r="AP668" s="147"/>
      <c r="AQ668" s="147"/>
      <c r="AR668" s="147"/>
      <c r="AS668" s="147"/>
      <c r="AT668" s="147"/>
      <c r="AU668" s="147"/>
      <c r="AV668" s="147"/>
      <c r="AW668" s="147"/>
      <c r="AX668" s="147"/>
      <c r="AY668" s="147"/>
      <c r="AZ668" s="147"/>
      <c r="BA668" s="147"/>
      <c r="BB668" s="147"/>
      <c r="BC668" s="147"/>
      <c r="BD668" s="147"/>
      <c r="BE668" s="147"/>
      <c r="BF668" s="147"/>
      <c r="BG668" s="147"/>
      <c r="BH668" s="147"/>
    </row>
    <row r="669" spans="1:60" outlineLevel="1" x14ac:dyDescent="0.2">
      <c r="A669" s="174">
        <v>312</v>
      </c>
      <c r="B669" s="175" t="s">
        <v>1091</v>
      </c>
      <c r="C669" s="190" t="s">
        <v>1092</v>
      </c>
      <c r="D669" s="176" t="s">
        <v>162</v>
      </c>
      <c r="E669" s="177">
        <v>1736.7249999999999</v>
      </c>
      <c r="F669" s="178"/>
      <c r="G669" s="179">
        <f>ROUND(E669*F669,2)</f>
        <v>0</v>
      </c>
      <c r="H669" s="178"/>
      <c r="I669" s="179">
        <f>ROUND(E669*H669,2)</f>
        <v>0</v>
      </c>
      <c r="J669" s="178"/>
      <c r="K669" s="179">
        <f>ROUND(E669*J669,2)</f>
        <v>0</v>
      </c>
      <c r="L669" s="179">
        <v>21</v>
      </c>
      <c r="M669" s="179">
        <f>G669*(1+L669/100)</f>
        <v>0</v>
      </c>
      <c r="N669" s="177">
        <v>1.8000000000000001E-4</v>
      </c>
      <c r="O669" s="177">
        <f>ROUND(E669*N669,2)</f>
        <v>0.31</v>
      </c>
      <c r="P669" s="177">
        <v>0</v>
      </c>
      <c r="Q669" s="177">
        <f>ROUND(E669*P669,2)</f>
        <v>0</v>
      </c>
      <c r="R669" s="179"/>
      <c r="S669" s="179" t="s">
        <v>163</v>
      </c>
      <c r="T669" s="180" t="s">
        <v>163</v>
      </c>
      <c r="U669" s="158">
        <v>3.2480000000000002E-2</v>
      </c>
      <c r="V669" s="158">
        <f>ROUND(E669*U669,2)</f>
        <v>56.41</v>
      </c>
      <c r="W669" s="158"/>
      <c r="X669" s="158" t="s">
        <v>164</v>
      </c>
      <c r="Y669" s="158" t="s">
        <v>165</v>
      </c>
      <c r="Z669" s="147"/>
      <c r="AA669" s="147"/>
      <c r="AB669" s="147"/>
      <c r="AC669" s="147"/>
      <c r="AD669" s="147"/>
      <c r="AE669" s="147"/>
      <c r="AF669" s="147"/>
      <c r="AG669" s="147" t="s">
        <v>166</v>
      </c>
      <c r="AH669" s="147"/>
      <c r="AI669" s="147"/>
      <c r="AJ669" s="147"/>
      <c r="AK669" s="147"/>
      <c r="AL669" s="147"/>
      <c r="AM669" s="147"/>
      <c r="AN669" s="147"/>
      <c r="AO669" s="147"/>
      <c r="AP669" s="147"/>
      <c r="AQ669" s="147"/>
      <c r="AR669" s="147"/>
      <c r="AS669" s="147"/>
      <c r="AT669" s="147"/>
      <c r="AU669" s="147"/>
      <c r="AV669" s="147"/>
      <c r="AW669" s="147"/>
      <c r="AX669" s="147"/>
      <c r="AY669" s="147"/>
      <c r="AZ669" s="147"/>
      <c r="BA669" s="147"/>
      <c r="BB669" s="147"/>
      <c r="BC669" s="147"/>
      <c r="BD669" s="147"/>
      <c r="BE669" s="147"/>
      <c r="BF669" s="147"/>
      <c r="BG669" s="147"/>
      <c r="BH669" s="147"/>
    </row>
    <row r="670" spans="1:60" outlineLevel="2" x14ac:dyDescent="0.2">
      <c r="A670" s="154"/>
      <c r="B670" s="155"/>
      <c r="C670" s="191" t="s">
        <v>1093</v>
      </c>
      <c r="D670" s="160"/>
      <c r="E670" s="161"/>
      <c r="F670" s="158"/>
      <c r="G670" s="158"/>
      <c r="H670" s="158"/>
      <c r="I670" s="158"/>
      <c r="J670" s="158"/>
      <c r="K670" s="158"/>
      <c r="L670" s="158"/>
      <c r="M670" s="158"/>
      <c r="N670" s="157"/>
      <c r="O670" s="157"/>
      <c r="P670" s="157"/>
      <c r="Q670" s="157"/>
      <c r="R670" s="158"/>
      <c r="S670" s="158"/>
      <c r="T670" s="158"/>
      <c r="U670" s="158"/>
      <c r="V670" s="158"/>
      <c r="W670" s="158"/>
      <c r="X670" s="158"/>
      <c r="Y670" s="158"/>
      <c r="Z670" s="147"/>
      <c r="AA670" s="147"/>
      <c r="AB670" s="147"/>
      <c r="AC670" s="147"/>
      <c r="AD670" s="147"/>
      <c r="AE670" s="147"/>
      <c r="AF670" s="147"/>
      <c r="AG670" s="147" t="s">
        <v>168</v>
      </c>
      <c r="AH670" s="147">
        <v>0</v>
      </c>
      <c r="AI670" s="147"/>
      <c r="AJ670" s="147"/>
      <c r="AK670" s="147"/>
      <c r="AL670" s="147"/>
      <c r="AM670" s="147"/>
      <c r="AN670" s="147"/>
      <c r="AO670" s="147"/>
      <c r="AP670" s="147"/>
      <c r="AQ670" s="147"/>
      <c r="AR670" s="147"/>
      <c r="AS670" s="147"/>
      <c r="AT670" s="147"/>
      <c r="AU670" s="147"/>
      <c r="AV670" s="147"/>
      <c r="AW670" s="147"/>
      <c r="AX670" s="147"/>
      <c r="AY670" s="147"/>
      <c r="AZ670" s="147"/>
      <c r="BA670" s="147"/>
      <c r="BB670" s="147"/>
      <c r="BC670" s="147"/>
      <c r="BD670" s="147"/>
      <c r="BE670" s="147"/>
      <c r="BF670" s="147"/>
      <c r="BG670" s="147"/>
      <c r="BH670" s="147"/>
    </row>
    <row r="671" spans="1:60" outlineLevel="3" x14ac:dyDescent="0.2">
      <c r="A671" s="154"/>
      <c r="B671" s="155"/>
      <c r="C671" s="191" t="s">
        <v>518</v>
      </c>
      <c r="D671" s="160"/>
      <c r="E671" s="161">
        <v>175.08</v>
      </c>
      <c r="F671" s="158"/>
      <c r="G671" s="158"/>
      <c r="H671" s="158"/>
      <c r="I671" s="158"/>
      <c r="J671" s="158"/>
      <c r="K671" s="158"/>
      <c r="L671" s="158"/>
      <c r="M671" s="158"/>
      <c r="N671" s="157"/>
      <c r="O671" s="157"/>
      <c r="P671" s="157"/>
      <c r="Q671" s="157"/>
      <c r="R671" s="158"/>
      <c r="S671" s="158"/>
      <c r="T671" s="158"/>
      <c r="U671" s="158"/>
      <c r="V671" s="158"/>
      <c r="W671" s="158"/>
      <c r="X671" s="158"/>
      <c r="Y671" s="158"/>
      <c r="Z671" s="147"/>
      <c r="AA671" s="147"/>
      <c r="AB671" s="147"/>
      <c r="AC671" s="147"/>
      <c r="AD671" s="147"/>
      <c r="AE671" s="147"/>
      <c r="AF671" s="147"/>
      <c r="AG671" s="147" t="s">
        <v>168</v>
      </c>
      <c r="AH671" s="147">
        <v>0</v>
      </c>
      <c r="AI671" s="147"/>
      <c r="AJ671" s="147"/>
      <c r="AK671" s="147"/>
      <c r="AL671" s="147"/>
      <c r="AM671" s="147"/>
      <c r="AN671" s="147"/>
      <c r="AO671" s="147"/>
      <c r="AP671" s="147"/>
      <c r="AQ671" s="147"/>
      <c r="AR671" s="147"/>
      <c r="AS671" s="147"/>
      <c r="AT671" s="147"/>
      <c r="AU671" s="147"/>
      <c r="AV671" s="147"/>
      <c r="AW671" s="147"/>
      <c r="AX671" s="147"/>
      <c r="AY671" s="147"/>
      <c r="AZ671" s="147"/>
      <c r="BA671" s="147"/>
      <c r="BB671" s="147"/>
      <c r="BC671" s="147"/>
      <c r="BD671" s="147"/>
      <c r="BE671" s="147"/>
      <c r="BF671" s="147"/>
      <c r="BG671" s="147"/>
      <c r="BH671" s="147"/>
    </row>
    <row r="672" spans="1:60" outlineLevel="3" x14ac:dyDescent="0.2">
      <c r="A672" s="154"/>
      <c r="B672" s="155"/>
      <c r="C672" s="191" t="s">
        <v>519</v>
      </c>
      <c r="D672" s="160"/>
      <c r="E672" s="161">
        <v>267.7</v>
      </c>
      <c r="F672" s="158"/>
      <c r="G672" s="158"/>
      <c r="H672" s="158"/>
      <c r="I672" s="158"/>
      <c r="J672" s="158"/>
      <c r="K672" s="158"/>
      <c r="L672" s="158"/>
      <c r="M672" s="158"/>
      <c r="N672" s="157"/>
      <c r="O672" s="157"/>
      <c r="P672" s="157"/>
      <c r="Q672" s="157"/>
      <c r="R672" s="158"/>
      <c r="S672" s="158"/>
      <c r="T672" s="158"/>
      <c r="U672" s="158"/>
      <c r="V672" s="158"/>
      <c r="W672" s="158"/>
      <c r="X672" s="158"/>
      <c r="Y672" s="158"/>
      <c r="Z672" s="147"/>
      <c r="AA672" s="147"/>
      <c r="AB672" s="147"/>
      <c r="AC672" s="147"/>
      <c r="AD672" s="147"/>
      <c r="AE672" s="147"/>
      <c r="AF672" s="147"/>
      <c r="AG672" s="147" t="s">
        <v>168</v>
      </c>
      <c r="AH672" s="147">
        <v>0</v>
      </c>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row>
    <row r="673" spans="1:60" outlineLevel="3" x14ac:dyDescent="0.2">
      <c r="A673" s="154"/>
      <c r="B673" s="155"/>
      <c r="C673" s="191" t="s">
        <v>1094</v>
      </c>
      <c r="D673" s="160"/>
      <c r="E673" s="161"/>
      <c r="F673" s="158"/>
      <c r="G673" s="158"/>
      <c r="H673" s="158"/>
      <c r="I673" s="158"/>
      <c r="J673" s="158"/>
      <c r="K673" s="158"/>
      <c r="L673" s="158"/>
      <c r="M673" s="158"/>
      <c r="N673" s="157"/>
      <c r="O673" s="157"/>
      <c r="P673" s="157"/>
      <c r="Q673" s="157"/>
      <c r="R673" s="158"/>
      <c r="S673" s="158"/>
      <c r="T673" s="158"/>
      <c r="U673" s="158"/>
      <c r="V673" s="158"/>
      <c r="W673" s="158"/>
      <c r="X673" s="158"/>
      <c r="Y673" s="158"/>
      <c r="Z673" s="147"/>
      <c r="AA673" s="147"/>
      <c r="AB673" s="147"/>
      <c r="AC673" s="147"/>
      <c r="AD673" s="147"/>
      <c r="AE673" s="147"/>
      <c r="AF673" s="147"/>
      <c r="AG673" s="147" t="s">
        <v>168</v>
      </c>
      <c r="AH673" s="147">
        <v>0</v>
      </c>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row>
    <row r="674" spans="1:60" outlineLevel="3" x14ac:dyDescent="0.2">
      <c r="A674" s="154"/>
      <c r="B674" s="155"/>
      <c r="C674" s="191" t="s">
        <v>1095</v>
      </c>
      <c r="D674" s="160"/>
      <c r="E674" s="161">
        <v>913.28</v>
      </c>
      <c r="F674" s="158"/>
      <c r="G674" s="158"/>
      <c r="H674" s="158"/>
      <c r="I674" s="158"/>
      <c r="J674" s="158"/>
      <c r="K674" s="158"/>
      <c r="L674" s="158"/>
      <c r="M674" s="158"/>
      <c r="N674" s="157"/>
      <c r="O674" s="157"/>
      <c r="P674" s="157"/>
      <c r="Q674" s="157"/>
      <c r="R674" s="158"/>
      <c r="S674" s="158"/>
      <c r="T674" s="158"/>
      <c r="U674" s="158"/>
      <c r="V674" s="158"/>
      <c r="W674" s="158"/>
      <c r="X674" s="158"/>
      <c r="Y674" s="158"/>
      <c r="Z674" s="147"/>
      <c r="AA674" s="147"/>
      <c r="AB674" s="147"/>
      <c r="AC674" s="147"/>
      <c r="AD674" s="147"/>
      <c r="AE674" s="147"/>
      <c r="AF674" s="147"/>
      <c r="AG674" s="147" t="s">
        <v>168</v>
      </c>
      <c r="AH674" s="147">
        <v>0</v>
      </c>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row>
    <row r="675" spans="1:60" outlineLevel="3" x14ac:dyDescent="0.2">
      <c r="A675" s="154"/>
      <c r="B675" s="155"/>
      <c r="C675" s="191" t="s">
        <v>1096</v>
      </c>
      <c r="D675" s="160"/>
      <c r="E675" s="161">
        <v>380.66500000000002</v>
      </c>
      <c r="F675" s="158"/>
      <c r="G675" s="158"/>
      <c r="H675" s="158"/>
      <c r="I675" s="158"/>
      <c r="J675" s="158"/>
      <c r="K675" s="158"/>
      <c r="L675" s="158"/>
      <c r="M675" s="158"/>
      <c r="N675" s="157"/>
      <c r="O675" s="157"/>
      <c r="P675" s="157"/>
      <c r="Q675" s="157"/>
      <c r="R675" s="158"/>
      <c r="S675" s="158"/>
      <c r="T675" s="158"/>
      <c r="U675" s="158"/>
      <c r="V675" s="158"/>
      <c r="W675" s="158"/>
      <c r="X675" s="158"/>
      <c r="Y675" s="158"/>
      <c r="Z675" s="147"/>
      <c r="AA675" s="147"/>
      <c r="AB675" s="147"/>
      <c r="AC675" s="147"/>
      <c r="AD675" s="147"/>
      <c r="AE675" s="147"/>
      <c r="AF675" s="147"/>
      <c r="AG675" s="147" t="s">
        <v>168</v>
      </c>
      <c r="AH675" s="147">
        <v>0</v>
      </c>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row>
    <row r="676" spans="1:60" x14ac:dyDescent="0.2">
      <c r="A676" s="167" t="s">
        <v>158</v>
      </c>
      <c r="B676" s="168" t="s">
        <v>120</v>
      </c>
      <c r="C676" s="189" t="s">
        <v>121</v>
      </c>
      <c r="D676" s="169"/>
      <c r="E676" s="170"/>
      <c r="F676" s="171"/>
      <c r="G676" s="171">
        <f>SUMIF(AG677:AG677,"&lt;&gt;NOR",G677:G677)</f>
        <v>0</v>
      </c>
      <c r="H676" s="171"/>
      <c r="I676" s="171">
        <f>SUM(I677:I677)</f>
        <v>0</v>
      </c>
      <c r="J676" s="171"/>
      <c r="K676" s="171">
        <f>SUM(K677:K677)</f>
        <v>0</v>
      </c>
      <c r="L676" s="171"/>
      <c r="M676" s="171">
        <f>SUM(M677:M677)</f>
        <v>0</v>
      </c>
      <c r="N676" s="170"/>
      <c r="O676" s="170">
        <f>SUM(O677:O677)</f>
        <v>0</v>
      </c>
      <c r="P676" s="170"/>
      <c r="Q676" s="170">
        <f>SUM(Q677:Q677)</f>
        <v>0</v>
      </c>
      <c r="R676" s="171"/>
      <c r="S676" s="171"/>
      <c r="T676" s="172"/>
      <c r="U676" s="166"/>
      <c r="V676" s="166">
        <f>SUM(V677:V677)</f>
        <v>0</v>
      </c>
      <c r="W676" s="166"/>
      <c r="X676" s="166"/>
      <c r="Y676" s="166"/>
      <c r="AG676" t="s">
        <v>159</v>
      </c>
    </row>
    <row r="677" spans="1:60" outlineLevel="1" x14ac:dyDescent="0.2">
      <c r="A677" s="181">
        <v>313</v>
      </c>
      <c r="B677" s="182" t="s">
        <v>1097</v>
      </c>
      <c r="C677" s="192" t="s">
        <v>1098</v>
      </c>
      <c r="D677" s="183" t="s">
        <v>339</v>
      </c>
      <c r="E677" s="184">
        <v>1</v>
      </c>
      <c r="F677" s="185">
        <f>'VNITŘNÍ VYBAVENÍ'!G14</f>
        <v>0</v>
      </c>
      <c r="G677" s="186">
        <f>ROUND(E677*F677,2)</f>
        <v>0</v>
      </c>
      <c r="H677" s="185"/>
      <c r="I677" s="186">
        <f>ROUND(E677*H677,2)</f>
        <v>0</v>
      </c>
      <c r="J677" s="185"/>
      <c r="K677" s="186">
        <f>ROUND(E677*J677,2)</f>
        <v>0</v>
      </c>
      <c r="L677" s="186">
        <v>21</v>
      </c>
      <c r="M677" s="186">
        <f>G677*(1+L677/100)</f>
        <v>0</v>
      </c>
      <c r="N677" s="184">
        <v>0</v>
      </c>
      <c r="O677" s="184">
        <f>ROUND(E677*N677,2)</f>
        <v>0</v>
      </c>
      <c r="P677" s="184">
        <v>0</v>
      </c>
      <c r="Q677" s="184">
        <f>ROUND(E677*P677,2)</f>
        <v>0</v>
      </c>
      <c r="R677" s="186"/>
      <c r="S677" s="186" t="s">
        <v>340</v>
      </c>
      <c r="T677" s="187" t="s">
        <v>225</v>
      </c>
      <c r="U677" s="158">
        <v>0</v>
      </c>
      <c r="V677" s="158">
        <f>ROUND(E677*U677,2)</f>
        <v>0</v>
      </c>
      <c r="W677" s="158"/>
      <c r="X677" s="158" t="s">
        <v>164</v>
      </c>
      <c r="Y677" s="158" t="s">
        <v>165</v>
      </c>
      <c r="Z677" s="147"/>
      <c r="AA677" s="147"/>
      <c r="AB677" s="147"/>
      <c r="AC677" s="147"/>
      <c r="AD677" s="147"/>
      <c r="AE677" s="147"/>
      <c r="AF677" s="147"/>
      <c r="AG677" s="147" t="s">
        <v>166</v>
      </c>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row>
    <row r="678" spans="1:60" x14ac:dyDescent="0.2">
      <c r="A678" s="167" t="s">
        <v>158</v>
      </c>
      <c r="B678" s="168" t="s">
        <v>122</v>
      </c>
      <c r="C678" s="189" t="s">
        <v>123</v>
      </c>
      <c r="D678" s="169"/>
      <c r="E678" s="170"/>
      <c r="F678" s="171"/>
      <c r="G678" s="171">
        <f>SUMIF(AG679:AG679,"&lt;&gt;NOR",G679:G679)</f>
        <v>0</v>
      </c>
      <c r="H678" s="171"/>
      <c r="I678" s="171">
        <f>SUM(I679:I679)</f>
        <v>0</v>
      </c>
      <c r="J678" s="171"/>
      <c r="K678" s="171">
        <f>SUM(K679:K679)</f>
        <v>0</v>
      </c>
      <c r="L678" s="171"/>
      <c r="M678" s="171">
        <f>SUM(M679:M679)</f>
        <v>0</v>
      </c>
      <c r="N678" s="170"/>
      <c r="O678" s="170">
        <f>SUM(O679:O679)</f>
        <v>0</v>
      </c>
      <c r="P678" s="170"/>
      <c r="Q678" s="170">
        <f>SUM(Q679:Q679)</f>
        <v>0</v>
      </c>
      <c r="R678" s="171"/>
      <c r="S678" s="171"/>
      <c r="T678" s="172"/>
      <c r="U678" s="166"/>
      <c r="V678" s="166">
        <f>SUM(V679:V679)</f>
        <v>0</v>
      </c>
      <c r="W678" s="166"/>
      <c r="X678" s="166"/>
      <c r="Y678" s="166"/>
      <c r="AG678" t="s">
        <v>159</v>
      </c>
    </row>
    <row r="679" spans="1:60" ht="22.5" outlineLevel="1" x14ac:dyDescent="0.2">
      <c r="A679" s="181">
        <v>314</v>
      </c>
      <c r="B679" s="182" t="s">
        <v>1099</v>
      </c>
      <c r="C679" s="192" t="s">
        <v>1100</v>
      </c>
      <c r="D679" s="183" t="s">
        <v>339</v>
      </c>
      <c r="E679" s="184">
        <v>1</v>
      </c>
      <c r="F679" s="185">
        <f>'SILNOPROUD REKAPITULACE'!F21</f>
        <v>0</v>
      </c>
      <c r="G679" s="186">
        <f>ROUND(E679*F679,2)</f>
        <v>0</v>
      </c>
      <c r="H679" s="185"/>
      <c r="I679" s="186">
        <f>ROUND(E679*H679,2)</f>
        <v>0</v>
      </c>
      <c r="J679" s="185"/>
      <c r="K679" s="186">
        <f>ROUND(E679*J679,2)</f>
        <v>0</v>
      </c>
      <c r="L679" s="186">
        <v>21</v>
      </c>
      <c r="M679" s="186">
        <f>G679*(1+L679/100)</f>
        <v>0</v>
      </c>
      <c r="N679" s="184">
        <v>0</v>
      </c>
      <c r="O679" s="184">
        <f>ROUND(E679*N679,2)</f>
        <v>0</v>
      </c>
      <c r="P679" s="184">
        <v>0</v>
      </c>
      <c r="Q679" s="184">
        <f>ROUND(E679*P679,2)</f>
        <v>0</v>
      </c>
      <c r="R679" s="186"/>
      <c r="S679" s="186" t="s">
        <v>340</v>
      </c>
      <c r="T679" s="187" t="s">
        <v>225</v>
      </c>
      <c r="U679" s="158">
        <v>0</v>
      </c>
      <c r="V679" s="158">
        <f>ROUND(E679*U679,2)</f>
        <v>0</v>
      </c>
      <c r="W679" s="158"/>
      <c r="X679" s="158" t="s">
        <v>164</v>
      </c>
      <c r="Y679" s="158" t="s">
        <v>165</v>
      </c>
      <c r="Z679" s="147"/>
      <c r="AA679" s="147"/>
      <c r="AB679" s="147"/>
      <c r="AC679" s="147"/>
      <c r="AD679" s="147"/>
      <c r="AE679" s="147"/>
      <c r="AF679" s="147"/>
      <c r="AG679" s="147" t="s">
        <v>166</v>
      </c>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row>
    <row r="680" spans="1:60" x14ac:dyDescent="0.2">
      <c r="A680" s="167" t="s">
        <v>158</v>
      </c>
      <c r="B680" s="168" t="s">
        <v>124</v>
      </c>
      <c r="C680" s="189" t="s">
        <v>125</v>
      </c>
      <c r="D680" s="169"/>
      <c r="E680" s="170"/>
      <c r="F680" s="171"/>
      <c r="G680" s="171">
        <f>SUMIF(AG681:AG684,"&lt;&gt;NOR",G681:G684)</f>
        <v>0</v>
      </c>
      <c r="H680" s="171"/>
      <c r="I680" s="171">
        <f>SUM(I681:I684)</f>
        <v>0</v>
      </c>
      <c r="J680" s="171"/>
      <c r="K680" s="171">
        <f>SUM(K681:K684)</f>
        <v>0</v>
      </c>
      <c r="L680" s="171"/>
      <c r="M680" s="171">
        <f>SUM(M681:M684)</f>
        <v>0</v>
      </c>
      <c r="N680" s="170"/>
      <c r="O680" s="170">
        <f>SUM(O681:O684)</f>
        <v>0</v>
      </c>
      <c r="P680" s="170"/>
      <c r="Q680" s="170">
        <f>SUM(Q681:Q684)</f>
        <v>0</v>
      </c>
      <c r="R680" s="171"/>
      <c r="S680" s="171"/>
      <c r="T680" s="172"/>
      <c r="U680" s="166"/>
      <c r="V680" s="166">
        <f>SUM(V681:V684)</f>
        <v>0</v>
      </c>
      <c r="W680" s="166"/>
      <c r="X680" s="166"/>
      <c r="Y680" s="166"/>
      <c r="AG680" t="s">
        <v>159</v>
      </c>
    </row>
    <row r="681" spans="1:60" ht="22.5" outlineLevel="1" x14ac:dyDescent="0.2">
      <c r="A681" s="181">
        <v>315</v>
      </c>
      <c r="B681" s="182" t="s">
        <v>1101</v>
      </c>
      <c r="C681" s="192" t="s">
        <v>1102</v>
      </c>
      <c r="D681" s="183" t="s">
        <v>339</v>
      </c>
      <c r="E681" s="184">
        <v>1</v>
      </c>
      <c r="F681" s="185">
        <f>'EZS REKAPITULACE'!F17</f>
        <v>0</v>
      </c>
      <c r="G681" s="186">
        <f>ROUND(E681*F681,2)</f>
        <v>0</v>
      </c>
      <c r="H681" s="185"/>
      <c r="I681" s="186">
        <f>ROUND(E681*H681,2)</f>
        <v>0</v>
      </c>
      <c r="J681" s="185"/>
      <c r="K681" s="186">
        <f>ROUND(E681*J681,2)</f>
        <v>0</v>
      </c>
      <c r="L681" s="186">
        <v>21</v>
      </c>
      <c r="M681" s="186">
        <f>G681*(1+L681/100)</f>
        <v>0</v>
      </c>
      <c r="N681" s="184">
        <v>0</v>
      </c>
      <c r="O681" s="184">
        <f>ROUND(E681*N681,2)</f>
        <v>0</v>
      </c>
      <c r="P681" s="184">
        <v>0</v>
      </c>
      <c r="Q681" s="184">
        <f>ROUND(E681*P681,2)</f>
        <v>0</v>
      </c>
      <c r="R681" s="186"/>
      <c r="S681" s="186" t="s">
        <v>340</v>
      </c>
      <c r="T681" s="187" t="s">
        <v>225</v>
      </c>
      <c r="U681" s="158">
        <v>0</v>
      </c>
      <c r="V681" s="158">
        <f>ROUND(E681*U681,2)</f>
        <v>0</v>
      </c>
      <c r="W681" s="158"/>
      <c r="X681" s="158" t="s">
        <v>164</v>
      </c>
      <c r="Y681" s="158" t="s">
        <v>165</v>
      </c>
      <c r="Z681" s="147"/>
      <c r="AA681" s="147"/>
      <c r="AB681" s="147"/>
      <c r="AC681" s="147"/>
      <c r="AD681" s="147"/>
      <c r="AE681" s="147"/>
      <c r="AF681" s="147"/>
      <c r="AG681" s="147" t="s">
        <v>166</v>
      </c>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row>
    <row r="682" spans="1:60" ht="22.5" outlineLevel="1" x14ac:dyDescent="0.2">
      <c r="A682" s="181">
        <v>316</v>
      </c>
      <c r="B682" s="182" t="s">
        <v>1103</v>
      </c>
      <c r="C682" s="192" t="s">
        <v>1104</v>
      </c>
      <c r="D682" s="183" t="s">
        <v>339</v>
      </c>
      <c r="E682" s="184">
        <v>1</v>
      </c>
      <c r="F682" s="185">
        <f>'REKAPITULACE ROZŠÍŘENÍ CCTV'!F21</f>
        <v>0</v>
      </c>
      <c r="G682" s="186">
        <f>ROUND(E682*F682,2)</f>
        <v>0</v>
      </c>
      <c r="H682" s="185"/>
      <c r="I682" s="186">
        <f>ROUND(E682*H682,2)</f>
        <v>0</v>
      </c>
      <c r="J682" s="185"/>
      <c r="K682" s="186">
        <f>ROUND(E682*J682,2)</f>
        <v>0</v>
      </c>
      <c r="L682" s="186">
        <v>21</v>
      </c>
      <c r="M682" s="186">
        <f>G682*(1+L682/100)</f>
        <v>0</v>
      </c>
      <c r="N682" s="184">
        <v>0</v>
      </c>
      <c r="O682" s="184">
        <f>ROUND(E682*N682,2)</f>
        <v>0</v>
      </c>
      <c r="P682" s="184">
        <v>0</v>
      </c>
      <c r="Q682" s="184">
        <f>ROUND(E682*P682,2)</f>
        <v>0</v>
      </c>
      <c r="R682" s="186"/>
      <c r="S682" s="186" t="s">
        <v>340</v>
      </c>
      <c r="T682" s="187" t="s">
        <v>225</v>
      </c>
      <c r="U682" s="158">
        <v>0</v>
      </c>
      <c r="V682" s="158">
        <f>ROUND(E682*U682,2)</f>
        <v>0</v>
      </c>
      <c r="W682" s="158"/>
      <c r="X682" s="158" t="s">
        <v>164</v>
      </c>
      <c r="Y682" s="158" t="s">
        <v>165</v>
      </c>
      <c r="Z682" s="147"/>
      <c r="AA682" s="147"/>
      <c r="AB682" s="147"/>
      <c r="AC682" s="147"/>
      <c r="AD682" s="147"/>
      <c r="AE682" s="147"/>
      <c r="AF682" s="147"/>
      <c r="AG682" s="147" t="s">
        <v>166</v>
      </c>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row>
    <row r="683" spans="1:60" outlineLevel="1" x14ac:dyDescent="0.2">
      <c r="A683" s="181">
        <v>317</v>
      </c>
      <c r="B683" s="182" t="s">
        <v>1105</v>
      </c>
      <c r="C683" s="192" t="s">
        <v>1106</v>
      </c>
      <c r="D683" s="183" t="s">
        <v>339</v>
      </c>
      <c r="E683" s="184">
        <v>1</v>
      </c>
      <c r="F683" s="185">
        <f>NZS!F31</f>
        <v>0</v>
      </c>
      <c r="G683" s="186">
        <f>ROUND(E683*F683,2)</f>
        <v>0</v>
      </c>
      <c r="H683" s="185"/>
      <c r="I683" s="186">
        <f>ROUND(E683*H683,2)</f>
        <v>0</v>
      </c>
      <c r="J683" s="185"/>
      <c r="K683" s="186">
        <f>ROUND(E683*J683,2)</f>
        <v>0</v>
      </c>
      <c r="L683" s="186">
        <v>21</v>
      </c>
      <c r="M683" s="186">
        <f>G683*(1+L683/100)</f>
        <v>0</v>
      </c>
      <c r="N683" s="184">
        <v>0</v>
      </c>
      <c r="O683" s="184">
        <f>ROUND(E683*N683,2)</f>
        <v>0</v>
      </c>
      <c r="P683" s="184">
        <v>0</v>
      </c>
      <c r="Q683" s="184">
        <f>ROUND(E683*P683,2)</f>
        <v>0</v>
      </c>
      <c r="R683" s="186"/>
      <c r="S683" s="186" t="s">
        <v>340</v>
      </c>
      <c r="T683" s="187" t="s">
        <v>225</v>
      </c>
      <c r="U683" s="158">
        <v>0</v>
      </c>
      <c r="V683" s="158">
        <f>ROUND(E683*U683,2)</f>
        <v>0</v>
      </c>
      <c r="W683" s="158"/>
      <c r="X683" s="158" t="s">
        <v>164</v>
      </c>
      <c r="Y683" s="158" t="s">
        <v>165</v>
      </c>
      <c r="Z683" s="147"/>
      <c r="AA683" s="147"/>
      <c r="AB683" s="147"/>
      <c r="AC683" s="147"/>
      <c r="AD683" s="147"/>
      <c r="AE683" s="147"/>
      <c r="AF683" s="147"/>
      <c r="AG683" s="147" t="s">
        <v>166</v>
      </c>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row>
    <row r="684" spans="1:60" outlineLevel="1" x14ac:dyDescent="0.2">
      <c r="A684" s="181">
        <v>318</v>
      </c>
      <c r="B684" s="182" t="s">
        <v>1107</v>
      </c>
      <c r="C684" s="192" t="s">
        <v>1108</v>
      </c>
      <c r="D684" s="183" t="s">
        <v>339</v>
      </c>
      <c r="E684" s="184">
        <v>1</v>
      </c>
      <c r="F684" s="185">
        <f>EPS!F33</f>
        <v>0</v>
      </c>
      <c r="G684" s="186">
        <f>ROUND(E684*F684,2)</f>
        <v>0</v>
      </c>
      <c r="H684" s="185"/>
      <c r="I684" s="186">
        <f>ROUND(E684*H684,2)</f>
        <v>0</v>
      </c>
      <c r="J684" s="185"/>
      <c r="K684" s="186">
        <f>ROUND(E684*J684,2)</f>
        <v>0</v>
      </c>
      <c r="L684" s="186">
        <v>21</v>
      </c>
      <c r="M684" s="186">
        <f>G684*(1+L684/100)</f>
        <v>0</v>
      </c>
      <c r="N684" s="184">
        <v>0</v>
      </c>
      <c r="O684" s="184">
        <f>ROUND(E684*N684,2)</f>
        <v>0</v>
      </c>
      <c r="P684" s="184">
        <v>0</v>
      </c>
      <c r="Q684" s="184">
        <f>ROUND(E684*P684,2)</f>
        <v>0</v>
      </c>
      <c r="R684" s="186"/>
      <c r="S684" s="186" t="s">
        <v>340</v>
      </c>
      <c r="T684" s="187" t="s">
        <v>225</v>
      </c>
      <c r="U684" s="158">
        <v>0</v>
      </c>
      <c r="V684" s="158">
        <f>ROUND(E684*U684,2)</f>
        <v>0</v>
      </c>
      <c r="W684" s="158"/>
      <c r="X684" s="158" t="s">
        <v>164</v>
      </c>
      <c r="Y684" s="158" t="s">
        <v>165</v>
      </c>
      <c r="Z684" s="147"/>
      <c r="AA684" s="147"/>
      <c r="AB684" s="147"/>
      <c r="AC684" s="147"/>
      <c r="AD684" s="147"/>
      <c r="AE684" s="147"/>
      <c r="AF684" s="147"/>
      <c r="AG684" s="147" t="s">
        <v>166</v>
      </c>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row>
    <row r="685" spans="1:60" ht="25.5" x14ac:dyDescent="0.2">
      <c r="A685" s="167" t="s">
        <v>158</v>
      </c>
      <c r="B685" s="168" t="s">
        <v>126</v>
      </c>
      <c r="C685" s="189" t="s">
        <v>127</v>
      </c>
      <c r="D685" s="169"/>
      <c r="E685" s="170"/>
      <c r="F685" s="171"/>
      <c r="G685" s="171">
        <f>SUMIF(AG686:AG686,"&lt;&gt;NOR",G686:G686)</f>
        <v>0</v>
      </c>
      <c r="H685" s="171"/>
      <c r="I685" s="171">
        <f>SUM(I686:I686)</f>
        <v>0</v>
      </c>
      <c r="J685" s="171"/>
      <c r="K685" s="171">
        <f>SUM(K686:K686)</f>
        <v>0</v>
      </c>
      <c r="L685" s="171"/>
      <c r="M685" s="171">
        <f>SUM(M686:M686)</f>
        <v>0</v>
      </c>
      <c r="N685" s="170"/>
      <c r="O685" s="170">
        <f>SUM(O686:O686)</f>
        <v>0</v>
      </c>
      <c r="P685" s="170"/>
      <c r="Q685" s="170">
        <f>SUM(Q686:Q686)</f>
        <v>0</v>
      </c>
      <c r="R685" s="171"/>
      <c r="S685" s="171"/>
      <c r="T685" s="172"/>
      <c r="U685" s="166"/>
      <c r="V685" s="166">
        <f>SUM(V686:V686)</f>
        <v>0</v>
      </c>
      <c r="W685" s="166"/>
      <c r="X685" s="166"/>
      <c r="Y685" s="166"/>
      <c r="AG685" t="s">
        <v>159</v>
      </c>
    </row>
    <row r="686" spans="1:60" outlineLevel="1" x14ac:dyDescent="0.2">
      <c r="A686" s="181">
        <v>319</v>
      </c>
      <c r="B686" s="182" t="s">
        <v>1109</v>
      </c>
      <c r="C686" s="192" t="s">
        <v>1110</v>
      </c>
      <c r="D686" s="183" t="s">
        <v>173</v>
      </c>
      <c r="E686" s="184">
        <v>1</v>
      </c>
      <c r="F686" s="185">
        <f>VZDUCHOTECHNIKA!F72</f>
        <v>0</v>
      </c>
      <c r="G686" s="186">
        <f>ROUND(E686*F686,2)</f>
        <v>0</v>
      </c>
      <c r="H686" s="185"/>
      <c r="I686" s="186">
        <f>ROUND(E686*H686,2)</f>
        <v>0</v>
      </c>
      <c r="J686" s="185"/>
      <c r="K686" s="186">
        <f>ROUND(E686*J686,2)</f>
        <v>0</v>
      </c>
      <c r="L686" s="186">
        <v>21</v>
      </c>
      <c r="M686" s="186">
        <f>G686*(1+L686/100)</f>
        <v>0</v>
      </c>
      <c r="N686" s="184">
        <v>0</v>
      </c>
      <c r="O686" s="184">
        <f>ROUND(E686*N686,2)</f>
        <v>0</v>
      </c>
      <c r="P686" s="184">
        <v>0</v>
      </c>
      <c r="Q686" s="184">
        <f>ROUND(E686*P686,2)</f>
        <v>0</v>
      </c>
      <c r="R686" s="186"/>
      <c r="S686" s="186" t="s">
        <v>340</v>
      </c>
      <c r="T686" s="187" t="s">
        <v>225</v>
      </c>
      <c r="U686" s="158">
        <v>0</v>
      </c>
      <c r="V686" s="158">
        <f>ROUND(E686*U686,2)</f>
        <v>0</v>
      </c>
      <c r="W686" s="158"/>
      <c r="X686" s="158" t="s">
        <v>164</v>
      </c>
      <c r="Y686" s="158" t="s">
        <v>165</v>
      </c>
      <c r="Z686" s="147"/>
      <c r="AA686" s="147"/>
      <c r="AB686" s="147"/>
      <c r="AC686" s="147"/>
      <c r="AD686" s="147"/>
      <c r="AE686" s="147"/>
      <c r="AF686" s="147"/>
      <c r="AG686" s="147" t="s">
        <v>166</v>
      </c>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c r="BE686" s="147"/>
      <c r="BF686" s="147"/>
      <c r="BG686" s="147"/>
      <c r="BH686" s="147"/>
    </row>
    <row r="687" spans="1:60" x14ac:dyDescent="0.2">
      <c r="A687" s="167" t="s">
        <v>158</v>
      </c>
      <c r="B687" s="168" t="s">
        <v>128</v>
      </c>
      <c r="C687" s="189" t="s">
        <v>129</v>
      </c>
      <c r="D687" s="169"/>
      <c r="E687" s="170"/>
      <c r="F687" s="171"/>
      <c r="G687" s="171">
        <f>SUMIF(AG688:AG688,"&lt;&gt;NOR",G688:G688)</f>
        <v>0</v>
      </c>
      <c r="H687" s="171"/>
      <c r="I687" s="171">
        <f>SUM(I688:I688)</f>
        <v>0</v>
      </c>
      <c r="J687" s="171"/>
      <c r="K687" s="171">
        <f>SUM(K688:K688)</f>
        <v>0</v>
      </c>
      <c r="L687" s="171"/>
      <c r="M687" s="171">
        <f>SUM(M688:M688)</f>
        <v>0</v>
      </c>
      <c r="N687" s="170"/>
      <c r="O687" s="170">
        <f>SUM(O688:O688)</f>
        <v>0</v>
      </c>
      <c r="P687" s="170"/>
      <c r="Q687" s="170">
        <f>SUM(Q688:Q688)</f>
        <v>0</v>
      </c>
      <c r="R687" s="171"/>
      <c r="S687" s="171"/>
      <c r="T687" s="172"/>
      <c r="U687" s="166"/>
      <c r="V687" s="166">
        <f>SUM(V688:V688)</f>
        <v>0</v>
      </c>
      <c r="W687" s="166"/>
      <c r="X687" s="166"/>
      <c r="Y687" s="166"/>
      <c r="AG687" t="s">
        <v>159</v>
      </c>
    </row>
    <row r="688" spans="1:60" ht="22.5" outlineLevel="1" x14ac:dyDescent="0.2">
      <c r="A688" s="181">
        <v>320</v>
      </c>
      <c r="B688" s="182" t="s">
        <v>1111</v>
      </c>
      <c r="C688" s="192" t="s">
        <v>1112</v>
      </c>
      <c r="D688" s="183" t="s">
        <v>339</v>
      </c>
      <c r="E688" s="184">
        <v>1</v>
      </c>
      <c r="F688" s="185">
        <f>'REKAPITULACE VEŘEJNÉ OSVĚTLENÍ'!F24</f>
        <v>0</v>
      </c>
      <c r="G688" s="186">
        <f>ROUND(E688*F688,2)</f>
        <v>0</v>
      </c>
      <c r="H688" s="185"/>
      <c r="I688" s="186">
        <f>ROUND(E688*H688,2)</f>
        <v>0</v>
      </c>
      <c r="J688" s="185"/>
      <c r="K688" s="186">
        <f>ROUND(E688*J688,2)</f>
        <v>0</v>
      </c>
      <c r="L688" s="186">
        <v>21</v>
      </c>
      <c r="M688" s="186">
        <f>G688*(1+L688/100)</f>
        <v>0</v>
      </c>
      <c r="N688" s="184">
        <v>0</v>
      </c>
      <c r="O688" s="184">
        <f>ROUND(E688*N688,2)</f>
        <v>0</v>
      </c>
      <c r="P688" s="184">
        <v>0</v>
      </c>
      <c r="Q688" s="184">
        <f>ROUND(E688*P688,2)</f>
        <v>0</v>
      </c>
      <c r="R688" s="186"/>
      <c r="S688" s="186" t="s">
        <v>340</v>
      </c>
      <c r="T688" s="187" t="s">
        <v>225</v>
      </c>
      <c r="U688" s="158">
        <v>0</v>
      </c>
      <c r="V688" s="158">
        <f>ROUND(E688*U688,2)</f>
        <v>0</v>
      </c>
      <c r="W688" s="158"/>
      <c r="X688" s="158" t="s">
        <v>164</v>
      </c>
      <c r="Y688" s="158" t="s">
        <v>165</v>
      </c>
      <c r="Z688" s="147"/>
      <c r="AA688" s="147"/>
      <c r="AB688" s="147"/>
      <c r="AC688" s="147"/>
      <c r="AD688" s="147"/>
      <c r="AE688" s="147"/>
      <c r="AF688" s="147"/>
      <c r="AG688" s="147" t="s">
        <v>166</v>
      </c>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row>
    <row r="689" spans="1:60" x14ac:dyDescent="0.2">
      <c r="A689" s="167" t="s">
        <v>158</v>
      </c>
      <c r="B689" s="168" t="s">
        <v>130</v>
      </c>
      <c r="C689" s="189" t="s">
        <v>30</v>
      </c>
      <c r="D689" s="169"/>
      <c r="E689" s="170"/>
      <c r="F689" s="171"/>
      <c r="G689" s="171">
        <f>SUMIF(AG690:AG691,"&lt;&gt;NOR",G690:G691)</f>
        <v>0</v>
      </c>
      <c r="H689" s="171"/>
      <c r="I689" s="171">
        <f>SUM(I690:I691)</f>
        <v>0</v>
      </c>
      <c r="J689" s="171"/>
      <c r="K689" s="171">
        <f>SUM(K690:K691)</f>
        <v>0</v>
      </c>
      <c r="L689" s="171"/>
      <c r="M689" s="171">
        <f>SUM(M690:M691)</f>
        <v>0</v>
      </c>
      <c r="N689" s="170"/>
      <c r="O689" s="170">
        <f>SUM(O690:O691)</f>
        <v>0</v>
      </c>
      <c r="P689" s="170"/>
      <c r="Q689" s="170">
        <f>SUM(Q690:Q691)</f>
        <v>0</v>
      </c>
      <c r="R689" s="171"/>
      <c r="S689" s="171"/>
      <c r="T689" s="172"/>
      <c r="U689" s="166"/>
      <c r="V689" s="166">
        <f>SUM(V690:V691)</f>
        <v>0</v>
      </c>
      <c r="W689" s="166"/>
      <c r="X689" s="166"/>
      <c r="Y689" s="166"/>
      <c r="AG689" t="s">
        <v>159</v>
      </c>
    </row>
    <row r="690" spans="1:60" outlineLevel="1" x14ac:dyDescent="0.2">
      <c r="A690" s="181">
        <v>321</v>
      </c>
      <c r="B690" s="182" t="s">
        <v>1113</v>
      </c>
      <c r="C690" s="192" t="s">
        <v>1114</v>
      </c>
      <c r="D690" s="183" t="s">
        <v>1115</v>
      </c>
      <c r="E690" s="184">
        <v>1</v>
      </c>
      <c r="F690" s="185"/>
      <c r="G690" s="186">
        <f>ROUND(E690*F690,2)</f>
        <v>0</v>
      </c>
      <c r="H690" s="185"/>
      <c r="I690" s="186">
        <f>ROUND(E690*H690,2)</f>
        <v>0</v>
      </c>
      <c r="J690" s="185"/>
      <c r="K690" s="186">
        <f>ROUND(E690*J690,2)</f>
        <v>0</v>
      </c>
      <c r="L690" s="186">
        <v>21</v>
      </c>
      <c r="M690" s="186">
        <f>G690*(1+L690/100)</f>
        <v>0</v>
      </c>
      <c r="N690" s="184">
        <v>0</v>
      </c>
      <c r="O690" s="184">
        <f>ROUND(E690*N690,2)</f>
        <v>0</v>
      </c>
      <c r="P690" s="184">
        <v>0</v>
      </c>
      <c r="Q690" s="184">
        <f>ROUND(E690*P690,2)</f>
        <v>0</v>
      </c>
      <c r="R690" s="186"/>
      <c r="S690" s="186" t="s">
        <v>163</v>
      </c>
      <c r="T690" s="187" t="s">
        <v>225</v>
      </c>
      <c r="U690" s="158">
        <v>0</v>
      </c>
      <c r="V690" s="158">
        <f>ROUND(E690*U690,2)</f>
        <v>0</v>
      </c>
      <c r="W690" s="158"/>
      <c r="X690" s="158" t="s">
        <v>1116</v>
      </c>
      <c r="Y690" s="158" t="s">
        <v>165</v>
      </c>
      <c r="Z690" s="147"/>
      <c r="AA690" s="147"/>
      <c r="AB690" s="147"/>
      <c r="AC690" s="147"/>
      <c r="AD690" s="147"/>
      <c r="AE690" s="147"/>
      <c r="AF690" s="147"/>
      <c r="AG690" s="147" t="s">
        <v>1117</v>
      </c>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row>
    <row r="691" spans="1:60" outlineLevel="1" x14ac:dyDescent="0.2">
      <c r="A691" s="174">
        <v>322</v>
      </c>
      <c r="B691" s="175" t="s">
        <v>1118</v>
      </c>
      <c r="C691" s="190" t="s">
        <v>1119</v>
      </c>
      <c r="D691" s="176" t="s">
        <v>1115</v>
      </c>
      <c r="E691" s="177">
        <v>1</v>
      </c>
      <c r="F691" s="178"/>
      <c r="G691" s="179">
        <f>ROUND(E691*F691,2)</f>
        <v>0</v>
      </c>
      <c r="H691" s="178"/>
      <c r="I691" s="179">
        <f>ROUND(E691*H691,2)</f>
        <v>0</v>
      </c>
      <c r="J691" s="178"/>
      <c r="K691" s="179">
        <f>ROUND(E691*J691,2)</f>
        <v>0</v>
      </c>
      <c r="L691" s="179">
        <v>21</v>
      </c>
      <c r="M691" s="179">
        <f>G691*(1+L691/100)</f>
        <v>0</v>
      </c>
      <c r="N691" s="177">
        <v>0</v>
      </c>
      <c r="O691" s="177">
        <f>ROUND(E691*N691,2)</f>
        <v>0</v>
      </c>
      <c r="P691" s="177">
        <v>0</v>
      </c>
      <c r="Q691" s="177">
        <f>ROUND(E691*P691,2)</f>
        <v>0</v>
      </c>
      <c r="R691" s="179"/>
      <c r="S691" s="179" t="s">
        <v>163</v>
      </c>
      <c r="T691" s="180" t="s">
        <v>225</v>
      </c>
      <c r="U691" s="158">
        <v>0</v>
      </c>
      <c r="V691" s="158">
        <f>ROUND(E691*U691,2)</f>
        <v>0</v>
      </c>
      <c r="W691" s="158"/>
      <c r="X691" s="158" t="s">
        <v>1116</v>
      </c>
      <c r="Y691" s="158" t="s">
        <v>165</v>
      </c>
      <c r="Z691" s="147"/>
      <c r="AA691" s="147"/>
      <c r="AB691" s="147"/>
      <c r="AC691" s="147"/>
      <c r="AD691" s="147"/>
      <c r="AE691" s="147"/>
      <c r="AF691" s="147"/>
      <c r="AG691" s="147" t="s">
        <v>1117</v>
      </c>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row>
    <row r="692" spans="1:60" x14ac:dyDescent="0.2">
      <c r="A692" s="3"/>
      <c r="B692" s="4"/>
      <c r="C692" s="197"/>
      <c r="D692" s="6"/>
      <c r="E692" s="3"/>
      <c r="F692" s="3"/>
      <c r="G692" s="3"/>
      <c r="H692" s="3"/>
      <c r="I692" s="3"/>
      <c r="J692" s="3"/>
      <c r="K692" s="3"/>
      <c r="L692" s="3"/>
      <c r="M692" s="3"/>
      <c r="N692" s="3"/>
      <c r="O692" s="3"/>
      <c r="P692" s="3"/>
      <c r="Q692" s="3"/>
      <c r="R692" s="3"/>
      <c r="S692" s="3"/>
      <c r="T692" s="3"/>
      <c r="U692" s="3"/>
      <c r="V692" s="3"/>
      <c r="W692" s="3"/>
      <c r="X692" s="3"/>
      <c r="Y692" s="3"/>
      <c r="AE692">
        <v>12</v>
      </c>
      <c r="AF692">
        <v>21</v>
      </c>
      <c r="AG692" t="s">
        <v>144</v>
      </c>
    </row>
    <row r="693" spans="1:60" x14ac:dyDescent="0.2">
      <c r="A693" s="150"/>
      <c r="B693" s="151" t="s">
        <v>31</v>
      </c>
      <c r="C693" s="198"/>
      <c r="D693" s="152"/>
      <c r="E693" s="153"/>
      <c r="F693" s="153"/>
      <c r="G693" s="173">
        <f>G8+G51+G64+G80+G142+G164+G240+G305+G323+G335+G366+G378+G381+G400+G402+G424+G460+G478+G508+G532+G546+G548+G555+G571+G592+G596+G628+G636+G663+G667+G676+G678+G680+G685+G687+G689</f>
        <v>0</v>
      </c>
      <c r="H693" s="3"/>
      <c r="I693" s="3"/>
      <c r="J693" s="3"/>
      <c r="K693" s="3"/>
      <c r="L693" s="3"/>
      <c r="M693" s="3"/>
      <c r="N693" s="3"/>
      <c r="O693" s="3"/>
      <c r="P693" s="3"/>
      <c r="Q693" s="3"/>
      <c r="R693" s="3"/>
      <c r="S693" s="3"/>
      <c r="T693" s="3"/>
      <c r="U693" s="3"/>
      <c r="V693" s="3"/>
      <c r="W693" s="3"/>
      <c r="X693" s="3"/>
      <c r="Y693" s="3"/>
      <c r="AE693">
        <f>SUMIF(L7:L691,AE692,G7:G691)</f>
        <v>0</v>
      </c>
      <c r="AF693">
        <f>SUMIF(L7:L691,AF692,G7:G691)</f>
        <v>0</v>
      </c>
      <c r="AG693" t="s">
        <v>1120</v>
      </c>
    </row>
    <row r="694" spans="1:60" x14ac:dyDescent="0.2">
      <c r="A694" s="3"/>
      <c r="B694" s="4"/>
      <c r="C694" s="197"/>
      <c r="D694" s="6"/>
      <c r="E694" s="3"/>
      <c r="F694" s="3"/>
      <c r="G694" s="3"/>
      <c r="H694" s="3"/>
      <c r="I694" s="3"/>
      <c r="J694" s="3"/>
      <c r="K694" s="3"/>
      <c r="L694" s="3"/>
      <c r="M694" s="3"/>
      <c r="N694" s="3"/>
      <c r="O694" s="3"/>
      <c r="P694" s="3"/>
      <c r="Q694" s="3"/>
      <c r="R694" s="3"/>
      <c r="S694" s="3"/>
      <c r="T694" s="3"/>
      <c r="U694" s="3"/>
      <c r="V694" s="3"/>
      <c r="W694" s="3"/>
      <c r="X694" s="3"/>
      <c r="Y694" s="3"/>
    </row>
    <row r="695" spans="1:60" x14ac:dyDescent="0.2">
      <c r="A695" s="3"/>
      <c r="B695" s="4"/>
      <c r="C695" s="197"/>
      <c r="D695" s="6"/>
      <c r="E695" s="3"/>
      <c r="F695" s="3"/>
      <c r="G695" s="3"/>
      <c r="H695" s="3"/>
      <c r="I695" s="3"/>
      <c r="J695" s="3"/>
      <c r="K695" s="3"/>
      <c r="L695" s="3"/>
      <c r="M695" s="3"/>
      <c r="N695" s="3"/>
      <c r="O695" s="3"/>
      <c r="P695" s="3"/>
      <c r="Q695" s="3"/>
      <c r="R695" s="3"/>
      <c r="S695" s="3"/>
      <c r="T695" s="3"/>
      <c r="U695" s="3"/>
      <c r="V695" s="3"/>
      <c r="W695" s="3"/>
      <c r="X695" s="3"/>
      <c r="Y695" s="3"/>
    </row>
    <row r="696" spans="1:60" x14ac:dyDescent="0.2">
      <c r="A696" s="463" t="s">
        <v>1121</v>
      </c>
      <c r="B696" s="463"/>
      <c r="C696" s="464"/>
      <c r="D696" s="6"/>
      <c r="E696" s="3"/>
      <c r="F696" s="3"/>
      <c r="G696" s="3"/>
      <c r="H696" s="3"/>
      <c r="I696" s="3"/>
      <c r="J696" s="3"/>
      <c r="K696" s="3"/>
      <c r="L696" s="3"/>
      <c r="M696" s="3"/>
      <c r="N696" s="3"/>
      <c r="O696" s="3"/>
      <c r="P696" s="3"/>
      <c r="Q696" s="3"/>
      <c r="R696" s="3"/>
      <c r="S696" s="3"/>
      <c r="T696" s="3"/>
      <c r="U696" s="3"/>
      <c r="V696" s="3"/>
      <c r="W696" s="3"/>
      <c r="X696" s="3"/>
      <c r="Y696" s="3"/>
    </row>
    <row r="697" spans="1:60" x14ac:dyDescent="0.2">
      <c r="A697" s="444"/>
      <c r="B697" s="445"/>
      <c r="C697" s="446"/>
      <c r="D697" s="445"/>
      <c r="E697" s="445"/>
      <c r="F697" s="445"/>
      <c r="G697" s="447"/>
      <c r="H697" s="3"/>
      <c r="I697" s="3"/>
      <c r="J697" s="3"/>
      <c r="K697" s="3"/>
      <c r="L697" s="3"/>
      <c r="M697" s="3"/>
      <c r="N697" s="3"/>
      <c r="O697" s="3"/>
      <c r="P697" s="3"/>
      <c r="Q697" s="3"/>
      <c r="R697" s="3"/>
      <c r="S697" s="3"/>
      <c r="T697" s="3"/>
      <c r="U697" s="3"/>
      <c r="V697" s="3"/>
      <c r="W697" s="3"/>
      <c r="X697" s="3"/>
      <c r="Y697" s="3"/>
      <c r="AG697" t="s">
        <v>1122</v>
      </c>
    </row>
    <row r="698" spans="1:60" x14ac:dyDescent="0.2">
      <c r="A698" s="448"/>
      <c r="B698" s="449"/>
      <c r="C698" s="450"/>
      <c r="D698" s="449"/>
      <c r="E698" s="449"/>
      <c r="F698" s="449"/>
      <c r="G698" s="451"/>
      <c r="H698" s="3"/>
      <c r="I698" s="3"/>
      <c r="J698" s="3"/>
      <c r="K698" s="3"/>
      <c r="L698" s="3"/>
      <c r="M698" s="3"/>
      <c r="N698" s="3"/>
      <c r="O698" s="3"/>
      <c r="P698" s="3"/>
      <c r="Q698" s="3"/>
      <c r="R698" s="3"/>
      <c r="S698" s="3"/>
      <c r="T698" s="3"/>
      <c r="U698" s="3"/>
      <c r="V698" s="3"/>
      <c r="W698" s="3"/>
      <c r="X698" s="3"/>
      <c r="Y698" s="3"/>
    </row>
    <row r="699" spans="1:60" x14ac:dyDescent="0.2">
      <c r="A699" s="448"/>
      <c r="B699" s="449"/>
      <c r="C699" s="450"/>
      <c r="D699" s="449"/>
      <c r="E699" s="449"/>
      <c r="F699" s="449"/>
      <c r="G699" s="451"/>
      <c r="H699" s="3"/>
      <c r="I699" s="3"/>
      <c r="J699" s="3"/>
      <c r="K699" s="3"/>
      <c r="L699" s="3"/>
      <c r="M699" s="3"/>
      <c r="N699" s="3"/>
      <c r="O699" s="3"/>
      <c r="P699" s="3"/>
      <c r="Q699" s="3"/>
      <c r="R699" s="3"/>
      <c r="S699" s="3"/>
      <c r="T699" s="3"/>
      <c r="U699" s="3"/>
      <c r="V699" s="3"/>
      <c r="W699" s="3"/>
      <c r="X699" s="3"/>
      <c r="Y699" s="3"/>
    </row>
    <row r="700" spans="1:60" x14ac:dyDescent="0.2">
      <c r="A700" s="448"/>
      <c r="B700" s="449"/>
      <c r="C700" s="450"/>
      <c r="D700" s="449"/>
      <c r="E700" s="449"/>
      <c r="F700" s="449"/>
      <c r="G700" s="451"/>
      <c r="H700" s="3"/>
      <c r="I700" s="3"/>
      <c r="J700" s="3"/>
      <c r="K700" s="3"/>
      <c r="L700" s="3"/>
      <c r="M700" s="3"/>
      <c r="N700" s="3"/>
      <c r="O700" s="3"/>
      <c r="P700" s="3"/>
      <c r="Q700" s="3"/>
      <c r="R700" s="3"/>
      <c r="S700" s="3"/>
      <c r="T700" s="3"/>
      <c r="U700" s="3"/>
      <c r="V700" s="3"/>
      <c r="W700" s="3"/>
      <c r="X700" s="3"/>
      <c r="Y700" s="3"/>
    </row>
    <row r="701" spans="1:60" x14ac:dyDescent="0.2">
      <c r="A701" s="452"/>
      <c r="B701" s="453"/>
      <c r="C701" s="454"/>
      <c r="D701" s="453"/>
      <c r="E701" s="453"/>
      <c r="F701" s="453"/>
      <c r="G701" s="455"/>
      <c r="H701" s="3"/>
      <c r="I701" s="3"/>
      <c r="J701" s="3"/>
      <c r="K701" s="3"/>
      <c r="L701" s="3"/>
      <c r="M701" s="3"/>
      <c r="N701" s="3"/>
      <c r="O701" s="3"/>
      <c r="P701" s="3"/>
      <c r="Q701" s="3"/>
      <c r="R701" s="3"/>
      <c r="S701" s="3"/>
      <c r="T701" s="3"/>
      <c r="U701" s="3"/>
      <c r="V701" s="3"/>
      <c r="W701" s="3"/>
      <c r="X701" s="3"/>
      <c r="Y701" s="3"/>
    </row>
    <row r="702" spans="1:60" x14ac:dyDescent="0.2">
      <c r="A702" s="3"/>
      <c r="B702" s="4"/>
      <c r="C702" s="197"/>
      <c r="D702" s="6"/>
      <c r="E702" s="3"/>
      <c r="F702" s="3"/>
      <c r="G702" s="3"/>
      <c r="H702" s="3"/>
      <c r="I702" s="3"/>
      <c r="J702" s="3"/>
      <c r="K702" s="3"/>
      <c r="L702" s="3"/>
      <c r="M702" s="3"/>
      <c r="N702" s="3"/>
      <c r="O702" s="3"/>
      <c r="P702" s="3"/>
      <c r="Q702" s="3"/>
      <c r="R702" s="3"/>
      <c r="S702" s="3"/>
      <c r="T702" s="3"/>
      <c r="U702" s="3"/>
      <c r="V702" s="3"/>
      <c r="W702" s="3"/>
      <c r="X702" s="3"/>
      <c r="Y702" s="3"/>
    </row>
    <row r="703" spans="1:60" x14ac:dyDescent="0.2">
      <c r="C703" s="199"/>
      <c r="D703" s="10"/>
      <c r="AG703" t="s">
        <v>1123</v>
      </c>
    </row>
    <row r="704" spans="1:60"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2AFkzRBNEZ6BzaJCeqMiseAgM7A2H6WjGL49OaLw4BoUxAzg/URB2IeoOdFeupA8VGcIeKfBkJQKEWaavofSIA==" saltValue="88UevsWg33Cbn6ByRAG3rw==" spinCount="100000" sheet="1" formatRows="0"/>
  <mergeCells count="6">
    <mergeCell ref="A697:G701"/>
    <mergeCell ref="A1:G1"/>
    <mergeCell ref="C2:G2"/>
    <mergeCell ref="C3:G3"/>
    <mergeCell ref="C4:G4"/>
    <mergeCell ref="A696:C696"/>
  </mergeCells>
  <pageMargins left="0.59055118110236204" right="0.196850393700787" top="0.78740157499999996" bottom="0.78740157499999996" header="0.3" footer="0.3"/>
  <pageSetup paperSize="9" orientation="landscape"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E1A1E-284E-4FF4-9B8B-978D0609E4A6}">
  <dimension ref="A1:H33"/>
  <sheetViews>
    <sheetView topLeftCell="A18" zoomScale="130" zoomScaleNormal="130" workbookViewId="0">
      <selection activeCell="F29" sqref="F29"/>
    </sheetView>
  </sheetViews>
  <sheetFormatPr defaultRowHeight="15" x14ac:dyDescent="0.25"/>
  <cols>
    <col min="1" max="1" width="5.5703125" style="204" customWidth="1"/>
    <col min="2" max="2" width="60.28515625" style="204" customWidth="1"/>
    <col min="3" max="3" width="5.28515625" style="204" bestFit="1" customWidth="1"/>
    <col min="4" max="4" width="6.5703125" style="204" bestFit="1" customWidth="1"/>
    <col min="5" max="5" width="8.85546875" style="204" bestFit="1" customWidth="1"/>
    <col min="6" max="6" width="13.28515625" style="204" bestFit="1" customWidth="1"/>
    <col min="7" max="7" width="8.85546875" style="204" bestFit="1" customWidth="1"/>
    <col min="8" max="8" width="8" style="204" bestFit="1" customWidth="1"/>
    <col min="9" max="16384" width="9.140625" style="204"/>
  </cols>
  <sheetData>
    <row r="1" spans="1:8" ht="20.25" x14ac:dyDescent="0.3">
      <c r="A1" s="200" t="s">
        <v>1124</v>
      </c>
      <c r="B1" s="201"/>
      <c r="C1" s="202"/>
      <c r="D1" s="202"/>
      <c r="E1" s="203"/>
      <c r="F1" s="203"/>
    </row>
    <row r="2" spans="1:8" ht="9.75" customHeight="1" x14ac:dyDescent="0.3">
      <c r="A2" s="200"/>
      <c r="B2" s="201"/>
      <c r="C2" s="202"/>
      <c r="D2" s="202"/>
      <c r="E2" s="203"/>
      <c r="F2" s="203"/>
    </row>
    <row r="3" spans="1:8" ht="12" customHeight="1" x14ac:dyDescent="0.3">
      <c r="A3" s="200"/>
      <c r="B3" s="205"/>
      <c r="C3" s="205"/>
      <c r="D3" s="205"/>
    </row>
    <row r="4" spans="1:8" ht="21" thickBot="1" x14ac:dyDescent="0.35">
      <c r="A4" s="206" t="s">
        <v>1125</v>
      </c>
      <c r="B4" s="203"/>
      <c r="C4" s="203"/>
      <c r="D4" s="203"/>
      <c r="E4" s="203"/>
    </row>
    <row r="5" spans="1:8" x14ac:dyDescent="0.25">
      <c r="A5" s="207" t="s">
        <v>1126</v>
      </c>
      <c r="B5" s="208" t="s">
        <v>1127</v>
      </c>
      <c r="C5" s="208" t="s">
        <v>1128</v>
      </c>
      <c r="D5" s="208" t="s">
        <v>1129</v>
      </c>
      <c r="E5" s="209" t="s">
        <v>32</v>
      </c>
      <c r="F5" s="209" t="s">
        <v>32</v>
      </c>
      <c r="G5" s="209" t="s">
        <v>33</v>
      </c>
      <c r="H5" s="210" t="s">
        <v>33</v>
      </c>
    </row>
    <row r="6" spans="1:8" ht="15.75" thickBot="1" x14ac:dyDescent="0.3">
      <c r="A6" s="211"/>
      <c r="B6" s="212"/>
      <c r="C6" s="212"/>
      <c r="D6" s="212"/>
      <c r="E6" s="213" t="s">
        <v>1130</v>
      </c>
      <c r="F6" s="214" t="s">
        <v>31</v>
      </c>
      <c r="G6" s="213" t="s">
        <v>1130</v>
      </c>
      <c r="H6" s="215" t="s">
        <v>31</v>
      </c>
    </row>
    <row r="7" spans="1:8" ht="15.75" thickTop="1" x14ac:dyDescent="0.25">
      <c r="A7" s="216" t="s">
        <v>1131</v>
      </c>
      <c r="B7" s="217" t="s">
        <v>1132</v>
      </c>
      <c r="C7" s="218" t="s">
        <v>1133</v>
      </c>
      <c r="D7" s="219">
        <v>2</v>
      </c>
      <c r="E7" s="220"/>
      <c r="F7" s="220">
        <f t="shared" ref="F7:F28" si="0">E7*D7</f>
        <v>0</v>
      </c>
      <c r="G7" s="220"/>
      <c r="H7" s="221">
        <f t="shared" ref="H7:H28" si="1">G7*D7</f>
        <v>0</v>
      </c>
    </row>
    <row r="8" spans="1:8" x14ac:dyDescent="0.25">
      <c r="A8" s="216" t="s">
        <v>1134</v>
      </c>
      <c r="B8" s="217" t="s">
        <v>1135</v>
      </c>
      <c r="C8" s="218" t="s">
        <v>1133</v>
      </c>
      <c r="D8" s="219">
        <v>16</v>
      </c>
      <c r="E8" s="220"/>
      <c r="F8" s="220">
        <f>E8*D8</f>
        <v>0</v>
      </c>
      <c r="G8" s="220"/>
      <c r="H8" s="221">
        <f>G8*D8</f>
        <v>0</v>
      </c>
    </row>
    <row r="9" spans="1:8" x14ac:dyDescent="0.25">
      <c r="A9" s="216" t="s">
        <v>1136</v>
      </c>
      <c r="B9" s="217" t="s">
        <v>1137</v>
      </c>
      <c r="C9" s="218" t="s">
        <v>1133</v>
      </c>
      <c r="D9" s="219">
        <v>7</v>
      </c>
      <c r="E9" s="220"/>
      <c r="F9" s="220">
        <f t="shared" si="0"/>
        <v>0</v>
      </c>
      <c r="G9" s="220"/>
      <c r="H9" s="221">
        <f t="shared" si="1"/>
        <v>0</v>
      </c>
    </row>
    <row r="10" spans="1:8" x14ac:dyDescent="0.25">
      <c r="A10" s="216" t="s">
        <v>1138</v>
      </c>
      <c r="B10" s="217" t="s">
        <v>1139</v>
      </c>
      <c r="C10" s="218" t="s">
        <v>1133</v>
      </c>
      <c r="D10" s="219">
        <v>7</v>
      </c>
      <c r="E10" s="220"/>
      <c r="F10" s="220">
        <f t="shared" si="0"/>
        <v>0</v>
      </c>
      <c r="G10" s="220"/>
      <c r="H10" s="221">
        <f t="shared" si="1"/>
        <v>0</v>
      </c>
    </row>
    <row r="11" spans="1:8" x14ac:dyDescent="0.25">
      <c r="A11" s="216" t="s">
        <v>1140</v>
      </c>
      <c r="B11" s="217" t="s">
        <v>1141</v>
      </c>
      <c r="C11" s="218" t="s">
        <v>1133</v>
      </c>
      <c r="D11" s="219">
        <v>1</v>
      </c>
      <c r="E11" s="220"/>
      <c r="F11" s="220">
        <f t="shared" si="0"/>
        <v>0</v>
      </c>
      <c r="G11" s="220"/>
      <c r="H11" s="221">
        <f t="shared" si="1"/>
        <v>0</v>
      </c>
    </row>
    <row r="12" spans="1:8" x14ac:dyDescent="0.25">
      <c r="A12" s="216" t="s">
        <v>1142</v>
      </c>
      <c r="B12" s="217" t="s">
        <v>1143</v>
      </c>
      <c r="C12" s="218" t="s">
        <v>1133</v>
      </c>
      <c r="D12" s="219">
        <v>7</v>
      </c>
      <c r="E12" s="220"/>
      <c r="F12" s="220">
        <f t="shared" si="0"/>
        <v>0</v>
      </c>
      <c r="G12" s="220"/>
      <c r="H12" s="221">
        <f t="shared" si="1"/>
        <v>0</v>
      </c>
    </row>
    <row r="13" spans="1:8" x14ac:dyDescent="0.25">
      <c r="A13" s="216" t="s">
        <v>1144</v>
      </c>
      <c r="B13" s="217" t="s">
        <v>1145</v>
      </c>
      <c r="C13" s="218" t="s">
        <v>1133</v>
      </c>
      <c r="D13" s="219">
        <v>7</v>
      </c>
      <c r="E13" s="220"/>
      <c r="F13" s="220">
        <f t="shared" si="0"/>
        <v>0</v>
      </c>
      <c r="G13" s="220"/>
      <c r="H13" s="221">
        <f t="shared" si="1"/>
        <v>0</v>
      </c>
    </row>
    <row r="14" spans="1:8" x14ac:dyDescent="0.25">
      <c r="A14" s="216" t="s">
        <v>1146</v>
      </c>
      <c r="B14" s="217" t="s">
        <v>1147</v>
      </c>
      <c r="C14" s="218" t="s">
        <v>288</v>
      </c>
      <c r="D14" s="219">
        <v>300</v>
      </c>
      <c r="E14" s="220"/>
      <c r="F14" s="220">
        <f t="shared" si="0"/>
        <v>0</v>
      </c>
      <c r="G14" s="220"/>
      <c r="H14" s="221">
        <f t="shared" si="1"/>
        <v>0</v>
      </c>
    </row>
    <row r="15" spans="1:8" x14ac:dyDescent="0.25">
      <c r="A15" s="216" t="s">
        <v>1148</v>
      </c>
      <c r="B15" s="217" t="s">
        <v>1149</v>
      </c>
      <c r="C15" s="218" t="s">
        <v>1133</v>
      </c>
      <c r="D15" s="219">
        <v>5</v>
      </c>
      <c r="E15" s="220"/>
      <c r="F15" s="220">
        <f t="shared" si="0"/>
        <v>0</v>
      </c>
      <c r="G15" s="220"/>
      <c r="H15" s="221">
        <f t="shared" si="1"/>
        <v>0</v>
      </c>
    </row>
    <row r="16" spans="1:8" x14ac:dyDescent="0.25">
      <c r="A16" s="216" t="s">
        <v>1150</v>
      </c>
      <c r="B16" s="217" t="s">
        <v>1151</v>
      </c>
      <c r="C16" s="218" t="s">
        <v>1133</v>
      </c>
      <c r="D16" s="219">
        <v>150</v>
      </c>
      <c r="E16" s="220"/>
      <c r="F16" s="220">
        <f t="shared" si="0"/>
        <v>0</v>
      </c>
      <c r="G16" s="220"/>
      <c r="H16" s="221">
        <f t="shared" si="1"/>
        <v>0</v>
      </c>
    </row>
    <row r="17" spans="1:8" x14ac:dyDescent="0.25">
      <c r="A17" s="216" t="s">
        <v>1152</v>
      </c>
      <c r="B17" s="217" t="s">
        <v>1153</v>
      </c>
      <c r="C17" s="218" t="s">
        <v>288</v>
      </c>
      <c r="D17" s="219">
        <v>50</v>
      </c>
      <c r="E17" s="220"/>
      <c r="F17" s="220">
        <f t="shared" si="0"/>
        <v>0</v>
      </c>
      <c r="G17" s="220"/>
      <c r="H17" s="221">
        <f t="shared" si="1"/>
        <v>0</v>
      </c>
    </row>
    <row r="18" spans="1:8" x14ac:dyDescent="0.25">
      <c r="A18" s="216" t="s">
        <v>1154</v>
      </c>
      <c r="B18" s="217" t="s">
        <v>1155</v>
      </c>
      <c r="C18" s="218" t="s">
        <v>1133</v>
      </c>
      <c r="D18" s="219">
        <v>220</v>
      </c>
      <c r="E18" s="220"/>
      <c r="F18" s="220">
        <f t="shared" si="0"/>
        <v>0</v>
      </c>
      <c r="G18" s="220"/>
      <c r="H18" s="221">
        <f t="shared" si="1"/>
        <v>0</v>
      </c>
    </row>
    <row r="19" spans="1:8" x14ac:dyDescent="0.25">
      <c r="A19" s="216" t="s">
        <v>1156</v>
      </c>
      <c r="B19" s="217" t="s">
        <v>1157</v>
      </c>
      <c r="C19" s="218" t="s">
        <v>1133</v>
      </c>
      <c r="D19" s="219">
        <v>1</v>
      </c>
      <c r="E19" s="220"/>
      <c r="F19" s="220">
        <f t="shared" si="0"/>
        <v>0</v>
      </c>
      <c r="G19" s="220"/>
      <c r="H19" s="221">
        <f t="shared" si="1"/>
        <v>0</v>
      </c>
    </row>
    <row r="20" spans="1:8" ht="26.25" x14ac:dyDescent="0.25">
      <c r="A20" s="216" t="s">
        <v>1158</v>
      </c>
      <c r="B20" s="217" t="s">
        <v>1159</v>
      </c>
      <c r="C20" s="218" t="s">
        <v>162</v>
      </c>
      <c r="D20" s="219">
        <v>0.5</v>
      </c>
      <c r="E20" s="220"/>
      <c r="F20" s="220">
        <f t="shared" si="0"/>
        <v>0</v>
      </c>
      <c r="G20" s="220"/>
      <c r="H20" s="221">
        <f t="shared" si="1"/>
        <v>0</v>
      </c>
    </row>
    <row r="21" spans="1:8" x14ac:dyDescent="0.25">
      <c r="A21" s="216" t="s">
        <v>1160</v>
      </c>
      <c r="B21" s="217" t="s">
        <v>1161</v>
      </c>
      <c r="C21" s="218" t="s">
        <v>1133</v>
      </c>
      <c r="D21" s="219">
        <v>30</v>
      </c>
      <c r="E21" s="220"/>
      <c r="F21" s="220">
        <f t="shared" si="0"/>
        <v>0</v>
      </c>
      <c r="G21" s="220"/>
      <c r="H21" s="221">
        <f t="shared" si="1"/>
        <v>0</v>
      </c>
    </row>
    <row r="22" spans="1:8" x14ac:dyDescent="0.25">
      <c r="A22" s="216" t="s">
        <v>1162</v>
      </c>
      <c r="B22" s="217" t="s">
        <v>1163</v>
      </c>
      <c r="C22" s="218" t="s">
        <v>1133</v>
      </c>
      <c r="D22" s="219">
        <v>30</v>
      </c>
      <c r="E22" s="220"/>
      <c r="F22" s="220">
        <f t="shared" si="0"/>
        <v>0</v>
      </c>
      <c r="G22" s="220"/>
      <c r="H22" s="221">
        <f t="shared" si="1"/>
        <v>0</v>
      </c>
    </row>
    <row r="23" spans="1:8" ht="27" customHeight="1" x14ac:dyDescent="0.25">
      <c r="A23" s="216" t="s">
        <v>1164</v>
      </c>
      <c r="B23" s="217" t="s">
        <v>1165</v>
      </c>
      <c r="C23" s="218" t="s">
        <v>1166</v>
      </c>
      <c r="D23" s="219">
        <v>30</v>
      </c>
      <c r="E23" s="220"/>
      <c r="F23" s="220">
        <f t="shared" si="0"/>
        <v>0</v>
      </c>
      <c r="G23" s="220"/>
      <c r="H23" s="221">
        <f t="shared" si="1"/>
        <v>0</v>
      </c>
    </row>
    <row r="24" spans="1:8" x14ac:dyDescent="0.25">
      <c r="A24" s="216" t="s">
        <v>1167</v>
      </c>
      <c r="B24" s="217" t="s">
        <v>1168</v>
      </c>
      <c r="C24" s="218" t="s">
        <v>1166</v>
      </c>
      <c r="D24" s="219">
        <v>4</v>
      </c>
      <c r="E24" s="220"/>
      <c r="F24" s="220">
        <f t="shared" si="0"/>
        <v>0</v>
      </c>
      <c r="G24" s="220"/>
      <c r="H24" s="221">
        <f t="shared" si="1"/>
        <v>0</v>
      </c>
    </row>
    <row r="25" spans="1:8" x14ac:dyDescent="0.25">
      <c r="A25" s="216" t="s">
        <v>1169</v>
      </c>
      <c r="B25" s="217" t="s">
        <v>1170</v>
      </c>
      <c r="C25" s="218" t="s">
        <v>1171</v>
      </c>
      <c r="D25" s="219">
        <v>1</v>
      </c>
      <c r="E25" s="220"/>
      <c r="F25" s="220">
        <f t="shared" si="0"/>
        <v>0</v>
      </c>
      <c r="G25" s="220"/>
      <c r="H25" s="221">
        <f t="shared" si="1"/>
        <v>0</v>
      </c>
    </row>
    <row r="26" spans="1:8" ht="26.25" x14ac:dyDescent="0.25">
      <c r="A26" s="216" t="s">
        <v>1172</v>
      </c>
      <c r="B26" s="217" t="s">
        <v>1173</v>
      </c>
      <c r="C26" s="218" t="s">
        <v>1166</v>
      </c>
      <c r="D26" s="219">
        <v>4</v>
      </c>
      <c r="E26" s="220"/>
      <c r="F26" s="220">
        <f t="shared" si="0"/>
        <v>0</v>
      </c>
      <c r="G26" s="220"/>
      <c r="H26" s="221">
        <f t="shared" si="1"/>
        <v>0</v>
      </c>
    </row>
    <row r="27" spans="1:8" ht="26.25" x14ac:dyDescent="0.25">
      <c r="A27" s="216" t="s">
        <v>1169</v>
      </c>
      <c r="B27" s="217" t="s">
        <v>1174</v>
      </c>
      <c r="C27" s="218" t="s">
        <v>1166</v>
      </c>
      <c r="D27" s="219">
        <v>10</v>
      </c>
      <c r="E27" s="220"/>
      <c r="F27" s="220">
        <f t="shared" si="0"/>
        <v>0</v>
      </c>
      <c r="G27" s="220"/>
      <c r="H27" s="221">
        <f t="shared" si="1"/>
        <v>0</v>
      </c>
    </row>
    <row r="28" spans="1:8" ht="39.75" thickBot="1" x14ac:dyDescent="0.3">
      <c r="A28" s="222" t="s">
        <v>1175</v>
      </c>
      <c r="B28" s="223" t="s">
        <v>1176</v>
      </c>
      <c r="C28" s="224" t="s">
        <v>1166</v>
      </c>
      <c r="D28" s="225">
        <v>24</v>
      </c>
      <c r="E28" s="226"/>
      <c r="F28" s="226">
        <v>0</v>
      </c>
      <c r="G28" s="226"/>
      <c r="H28" s="227">
        <f t="shared" si="1"/>
        <v>0</v>
      </c>
    </row>
    <row r="30" spans="1:8" x14ac:dyDescent="0.25">
      <c r="F30" s="228">
        <f>SUM(F7:F29)</f>
        <v>0</v>
      </c>
      <c r="H30" s="228">
        <f>SUM(H7:H29)</f>
        <v>0</v>
      </c>
    </row>
    <row r="33" spans="2:6" ht="15.75" x14ac:dyDescent="0.25">
      <c r="B33" s="229" t="s">
        <v>1177</v>
      </c>
      <c r="C33" s="229"/>
      <c r="D33" s="229"/>
      <c r="E33" s="229"/>
      <c r="F33" s="230">
        <f>F30+H30</f>
        <v>0</v>
      </c>
    </row>
  </sheetData>
  <pageMargins left="0.7" right="0.7" top="0.78740157499999996" bottom="0.78740157499999996"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3F8C-F716-4642-82E4-D07398E852F5}">
  <dimension ref="A1:H31"/>
  <sheetViews>
    <sheetView topLeftCell="A12" zoomScale="140" zoomScaleNormal="140" workbookViewId="0">
      <selection activeCell="F27" sqref="F27"/>
    </sheetView>
  </sheetViews>
  <sheetFormatPr defaultRowHeight="15" x14ac:dyDescent="0.25"/>
  <cols>
    <col min="1" max="1" width="5.42578125" style="204" customWidth="1"/>
    <col min="2" max="2" width="63.28515625" style="204" customWidth="1"/>
    <col min="3" max="3" width="5" style="204" bestFit="1" customWidth="1"/>
    <col min="4" max="4" width="6.5703125" style="204" bestFit="1" customWidth="1"/>
    <col min="5" max="5" width="8.85546875" style="204" bestFit="1" customWidth="1"/>
    <col min="6" max="6" width="14" style="204" customWidth="1"/>
    <col min="7" max="7" width="8.85546875" style="204" bestFit="1" customWidth="1"/>
    <col min="8" max="8" width="13.28515625" style="204" customWidth="1"/>
    <col min="9" max="16384" width="9.140625" style="204"/>
  </cols>
  <sheetData>
    <row r="1" spans="1:8" ht="20.25" x14ac:dyDescent="0.3">
      <c r="A1" s="200" t="s">
        <v>1124</v>
      </c>
      <c r="B1" s="203"/>
      <c r="C1" s="203"/>
      <c r="D1" s="203"/>
      <c r="E1" s="203"/>
    </row>
    <row r="2" spans="1:8" ht="20.25" x14ac:dyDescent="0.3">
      <c r="A2" s="206"/>
      <c r="B2" s="203"/>
      <c r="C2" s="203"/>
      <c r="D2" s="203"/>
      <c r="E2" s="203"/>
    </row>
    <row r="3" spans="1:8" ht="21" thickBot="1" x14ac:dyDescent="0.35">
      <c r="A3" s="206" t="s">
        <v>1178</v>
      </c>
      <c r="B3" s="203"/>
      <c r="C3" s="203"/>
      <c r="D3" s="203"/>
      <c r="E3" s="203"/>
    </row>
    <row r="4" spans="1:8" x14ac:dyDescent="0.25">
      <c r="A4" s="207" t="s">
        <v>1126</v>
      </c>
      <c r="B4" s="208" t="s">
        <v>1127</v>
      </c>
      <c r="C4" s="208" t="s">
        <v>1128</v>
      </c>
      <c r="D4" s="208" t="s">
        <v>1129</v>
      </c>
      <c r="E4" s="209" t="s">
        <v>32</v>
      </c>
      <c r="F4" s="209" t="s">
        <v>32</v>
      </c>
      <c r="G4" s="209" t="s">
        <v>33</v>
      </c>
      <c r="H4" s="210" t="s">
        <v>33</v>
      </c>
    </row>
    <row r="5" spans="1:8" ht="15.75" thickBot="1" x14ac:dyDescent="0.3">
      <c r="A5" s="231"/>
      <c r="B5" s="232"/>
      <c r="C5" s="232"/>
      <c r="D5" s="232"/>
      <c r="E5" s="233" t="s">
        <v>1130</v>
      </c>
      <c r="F5" s="234" t="s">
        <v>31</v>
      </c>
      <c r="G5" s="233" t="s">
        <v>1130</v>
      </c>
      <c r="H5" s="235" t="s">
        <v>31</v>
      </c>
    </row>
    <row r="6" spans="1:8" ht="26.25" x14ac:dyDescent="0.25">
      <c r="A6" s="236" t="s">
        <v>1131</v>
      </c>
      <c r="B6" s="237" t="s">
        <v>1179</v>
      </c>
      <c r="C6" s="238" t="s">
        <v>1133</v>
      </c>
      <c r="D6" s="239">
        <v>1</v>
      </c>
      <c r="E6" s="240"/>
      <c r="F6" s="240">
        <f t="shared" ref="F6:F26" si="0">E6*D6</f>
        <v>0</v>
      </c>
      <c r="G6" s="240"/>
      <c r="H6" s="241">
        <f t="shared" ref="H6:H26" si="1">G6*D6</f>
        <v>0</v>
      </c>
    </row>
    <row r="7" spans="1:8" ht="26.25" x14ac:dyDescent="0.25">
      <c r="A7" s="242" t="s">
        <v>1134</v>
      </c>
      <c r="B7" s="243" t="s">
        <v>1180</v>
      </c>
      <c r="C7" s="244" t="s">
        <v>1133</v>
      </c>
      <c r="D7" s="245">
        <v>1</v>
      </c>
      <c r="E7" s="246"/>
      <c r="F7" s="246">
        <f t="shared" si="0"/>
        <v>0</v>
      </c>
      <c r="G7" s="246"/>
      <c r="H7" s="247">
        <f t="shared" si="1"/>
        <v>0</v>
      </c>
    </row>
    <row r="8" spans="1:8" x14ac:dyDescent="0.25">
      <c r="A8" s="242" t="s">
        <v>1136</v>
      </c>
      <c r="B8" s="243" t="s">
        <v>1181</v>
      </c>
      <c r="C8" s="244" t="s">
        <v>1133</v>
      </c>
      <c r="D8" s="245">
        <v>1</v>
      </c>
      <c r="E8" s="246"/>
      <c r="F8" s="246">
        <f>E8*D8</f>
        <v>0</v>
      </c>
      <c r="G8" s="246"/>
      <c r="H8" s="247">
        <f>G8*D8</f>
        <v>0</v>
      </c>
    </row>
    <row r="9" spans="1:8" x14ac:dyDescent="0.25">
      <c r="A9" s="242" t="s">
        <v>1138</v>
      </c>
      <c r="B9" s="248" t="s">
        <v>1182</v>
      </c>
      <c r="C9" s="244" t="s">
        <v>1133</v>
      </c>
      <c r="D9" s="245">
        <v>28</v>
      </c>
      <c r="E9" s="246"/>
      <c r="F9" s="246">
        <f t="shared" si="0"/>
        <v>0</v>
      </c>
      <c r="G9" s="246"/>
      <c r="H9" s="247">
        <f t="shared" si="1"/>
        <v>0</v>
      </c>
    </row>
    <row r="10" spans="1:8" x14ac:dyDescent="0.25">
      <c r="A10" s="242" t="s">
        <v>1140</v>
      </c>
      <c r="B10" s="248" t="s">
        <v>1183</v>
      </c>
      <c r="C10" s="244" t="s">
        <v>1133</v>
      </c>
      <c r="D10" s="245">
        <v>1</v>
      </c>
      <c r="E10" s="246"/>
      <c r="F10" s="246">
        <f t="shared" si="0"/>
        <v>0</v>
      </c>
      <c r="G10" s="246"/>
      <c r="H10" s="247">
        <f t="shared" si="1"/>
        <v>0</v>
      </c>
    </row>
    <row r="11" spans="1:8" x14ac:dyDescent="0.25">
      <c r="A11" s="242" t="s">
        <v>1142</v>
      </c>
      <c r="B11" s="248" t="s">
        <v>1184</v>
      </c>
      <c r="C11" s="244" t="s">
        <v>1133</v>
      </c>
      <c r="D11" s="245">
        <v>1</v>
      </c>
      <c r="E11" s="246"/>
      <c r="F11" s="246">
        <f t="shared" si="0"/>
        <v>0</v>
      </c>
      <c r="G11" s="246"/>
      <c r="H11" s="247">
        <f t="shared" si="1"/>
        <v>0</v>
      </c>
    </row>
    <row r="12" spans="1:8" ht="26.25" x14ac:dyDescent="0.25">
      <c r="A12" s="242" t="s">
        <v>1144</v>
      </c>
      <c r="B12" s="248" t="s">
        <v>1185</v>
      </c>
      <c r="C12" s="244" t="s">
        <v>288</v>
      </c>
      <c r="D12" s="245">
        <v>400</v>
      </c>
      <c r="E12" s="246"/>
      <c r="F12" s="246">
        <f t="shared" si="0"/>
        <v>0</v>
      </c>
      <c r="G12" s="246"/>
      <c r="H12" s="247">
        <f t="shared" si="1"/>
        <v>0</v>
      </c>
    </row>
    <row r="13" spans="1:8" x14ac:dyDescent="0.25">
      <c r="A13" s="242" t="s">
        <v>1146</v>
      </c>
      <c r="B13" s="248" t="s">
        <v>1151</v>
      </c>
      <c r="C13" s="249" t="s">
        <v>288</v>
      </c>
      <c r="D13" s="245">
        <v>200</v>
      </c>
      <c r="E13" s="246"/>
      <c r="F13" s="246">
        <f t="shared" si="0"/>
        <v>0</v>
      </c>
      <c r="G13" s="246"/>
      <c r="H13" s="247">
        <f t="shared" si="1"/>
        <v>0</v>
      </c>
    </row>
    <row r="14" spans="1:8" x14ac:dyDescent="0.25">
      <c r="A14" s="242" t="s">
        <v>1148</v>
      </c>
      <c r="B14" s="248" t="s">
        <v>1153</v>
      </c>
      <c r="C14" s="249" t="s">
        <v>288</v>
      </c>
      <c r="D14" s="245">
        <v>100</v>
      </c>
      <c r="E14" s="246"/>
      <c r="F14" s="246">
        <f>E14*D14</f>
        <v>0</v>
      </c>
      <c r="G14" s="246"/>
      <c r="H14" s="247">
        <f>G14*D14</f>
        <v>0</v>
      </c>
    </row>
    <row r="15" spans="1:8" x14ac:dyDescent="0.25">
      <c r="A15" s="242" t="s">
        <v>1150</v>
      </c>
      <c r="B15" s="248" t="s">
        <v>1155</v>
      </c>
      <c r="C15" s="249" t="s">
        <v>288</v>
      </c>
      <c r="D15" s="245">
        <v>320</v>
      </c>
      <c r="E15" s="246"/>
      <c r="F15" s="246">
        <f>E15*D15</f>
        <v>0</v>
      </c>
      <c r="G15" s="246"/>
      <c r="H15" s="247">
        <f>G15*D15</f>
        <v>0</v>
      </c>
    </row>
    <row r="16" spans="1:8" x14ac:dyDescent="0.25">
      <c r="A16" s="242" t="s">
        <v>1152</v>
      </c>
      <c r="B16" s="248" t="s">
        <v>1157</v>
      </c>
      <c r="C16" s="250" t="s">
        <v>1171</v>
      </c>
      <c r="D16" s="245">
        <v>1</v>
      </c>
      <c r="E16" s="246"/>
      <c r="F16" s="246">
        <f t="shared" si="0"/>
        <v>0</v>
      </c>
      <c r="G16" s="246"/>
      <c r="H16" s="247">
        <f t="shared" si="1"/>
        <v>0</v>
      </c>
    </row>
    <row r="17" spans="1:8" x14ac:dyDescent="0.25">
      <c r="A17" s="242" t="s">
        <v>1154</v>
      </c>
      <c r="B17" s="248" t="s">
        <v>1186</v>
      </c>
      <c r="C17" s="249" t="s">
        <v>1171</v>
      </c>
      <c r="D17" s="251">
        <v>1</v>
      </c>
      <c r="E17" s="246"/>
      <c r="F17" s="246">
        <f t="shared" si="0"/>
        <v>0</v>
      </c>
      <c r="G17" s="246"/>
      <c r="H17" s="247">
        <f t="shared" si="1"/>
        <v>0</v>
      </c>
    </row>
    <row r="18" spans="1:8" x14ac:dyDescent="0.25">
      <c r="A18" s="242" t="s">
        <v>1156</v>
      </c>
      <c r="B18" s="248" t="s">
        <v>1187</v>
      </c>
      <c r="C18" s="249" t="s">
        <v>1171</v>
      </c>
      <c r="D18" s="251">
        <v>1</v>
      </c>
      <c r="E18" s="246"/>
      <c r="F18" s="246">
        <f t="shared" si="0"/>
        <v>0</v>
      </c>
      <c r="G18" s="246"/>
      <c r="H18" s="247">
        <f t="shared" si="1"/>
        <v>0</v>
      </c>
    </row>
    <row r="19" spans="1:8" x14ac:dyDescent="0.25">
      <c r="A19" s="242" t="s">
        <v>1158</v>
      </c>
      <c r="B19" s="248" t="s">
        <v>1188</v>
      </c>
      <c r="C19" s="249" t="s">
        <v>1133</v>
      </c>
      <c r="D19" s="251">
        <v>28</v>
      </c>
      <c r="E19" s="246"/>
      <c r="F19" s="246">
        <f t="shared" si="0"/>
        <v>0</v>
      </c>
      <c r="G19" s="246"/>
      <c r="H19" s="247">
        <f t="shared" si="1"/>
        <v>0</v>
      </c>
    </row>
    <row r="20" spans="1:8" x14ac:dyDescent="0.25">
      <c r="A20" s="242" t="s">
        <v>1160</v>
      </c>
      <c r="B20" s="248" t="s">
        <v>1189</v>
      </c>
      <c r="C20" s="249" t="s">
        <v>1190</v>
      </c>
      <c r="D20" s="251">
        <v>24</v>
      </c>
      <c r="E20" s="246"/>
      <c r="F20" s="246">
        <f t="shared" si="0"/>
        <v>0</v>
      </c>
      <c r="G20" s="246"/>
      <c r="H20" s="247">
        <f t="shared" si="1"/>
        <v>0</v>
      </c>
    </row>
    <row r="21" spans="1:8" x14ac:dyDescent="0.25">
      <c r="A21" s="242" t="s">
        <v>1162</v>
      </c>
      <c r="B21" s="248" t="s">
        <v>1191</v>
      </c>
      <c r="C21" s="249" t="s">
        <v>1171</v>
      </c>
      <c r="D21" s="251">
        <v>1</v>
      </c>
      <c r="E21" s="246"/>
      <c r="F21" s="246">
        <f t="shared" si="0"/>
        <v>0</v>
      </c>
      <c r="G21" s="246"/>
      <c r="H21" s="247">
        <f t="shared" si="1"/>
        <v>0</v>
      </c>
    </row>
    <row r="22" spans="1:8" x14ac:dyDescent="0.25">
      <c r="A22" s="242" t="s">
        <v>1164</v>
      </c>
      <c r="B22" s="248" t="s">
        <v>1192</v>
      </c>
      <c r="C22" s="249" t="s">
        <v>1171</v>
      </c>
      <c r="D22" s="251">
        <v>1</v>
      </c>
      <c r="E22" s="246"/>
      <c r="F22" s="246">
        <f>E22*D22</f>
        <v>0</v>
      </c>
      <c r="G22" s="246"/>
      <c r="H22" s="247">
        <f>G22*D22</f>
        <v>0</v>
      </c>
    </row>
    <row r="23" spans="1:8" x14ac:dyDescent="0.25">
      <c r="A23" s="242" t="s">
        <v>1167</v>
      </c>
      <c r="B23" s="248" t="s">
        <v>1193</v>
      </c>
      <c r="C23" s="249" t="s">
        <v>1171</v>
      </c>
      <c r="D23" s="251">
        <v>1</v>
      </c>
      <c r="E23" s="246"/>
      <c r="F23" s="246">
        <f t="shared" si="0"/>
        <v>0</v>
      </c>
      <c r="G23" s="246"/>
      <c r="H23" s="247">
        <f t="shared" si="1"/>
        <v>0</v>
      </c>
    </row>
    <row r="24" spans="1:8" x14ac:dyDescent="0.25">
      <c r="A24" s="252" t="s">
        <v>1172</v>
      </c>
      <c r="B24" s="253" t="s">
        <v>1170</v>
      </c>
      <c r="C24" s="249" t="s">
        <v>1171</v>
      </c>
      <c r="D24" s="245">
        <v>1</v>
      </c>
      <c r="E24" s="254"/>
      <c r="F24" s="254">
        <f t="shared" si="0"/>
        <v>0</v>
      </c>
      <c r="G24" s="254"/>
      <c r="H24" s="255">
        <f t="shared" si="1"/>
        <v>0</v>
      </c>
    </row>
    <row r="25" spans="1:8" x14ac:dyDescent="0.25">
      <c r="A25" s="242" t="s">
        <v>1169</v>
      </c>
      <c r="B25" s="243" t="s">
        <v>1194</v>
      </c>
      <c r="C25" s="256" t="s">
        <v>1171</v>
      </c>
      <c r="D25" s="257">
        <v>1</v>
      </c>
      <c r="E25" s="246"/>
      <c r="F25" s="246">
        <f t="shared" si="0"/>
        <v>0</v>
      </c>
      <c r="G25" s="246"/>
      <c r="H25" s="247">
        <f t="shared" si="1"/>
        <v>0</v>
      </c>
    </row>
    <row r="26" spans="1:8" ht="15.75" thickBot="1" x14ac:dyDescent="0.3">
      <c r="A26" s="258" t="s">
        <v>1175</v>
      </c>
      <c r="B26" s="259" t="s">
        <v>1195</v>
      </c>
      <c r="C26" s="260" t="s">
        <v>1171</v>
      </c>
      <c r="D26" s="261">
        <v>1</v>
      </c>
      <c r="E26" s="262"/>
      <c r="F26" s="262">
        <v>0</v>
      </c>
      <c r="G26" s="262"/>
      <c r="H26" s="263">
        <f t="shared" si="1"/>
        <v>0</v>
      </c>
    </row>
    <row r="27" spans="1:8" x14ac:dyDescent="0.25">
      <c r="A27" s="264"/>
      <c r="B27" s="265"/>
      <c r="C27" s="266"/>
      <c r="D27" s="267"/>
      <c r="E27" s="268"/>
      <c r="F27" s="268"/>
      <c r="G27" s="268"/>
      <c r="H27" s="268"/>
    </row>
    <row r="28" spans="1:8" x14ac:dyDescent="0.25">
      <c r="A28" s="264"/>
      <c r="B28" s="269"/>
      <c r="C28" s="266"/>
      <c r="D28" s="267"/>
      <c r="E28" s="268"/>
      <c r="F28" s="268"/>
      <c r="G28" s="268"/>
      <c r="H28" s="268"/>
    </row>
    <row r="29" spans="1:8" x14ac:dyDescent="0.25">
      <c r="F29" s="270">
        <f>SUM(F6:F26)</f>
        <v>0</v>
      </c>
      <c r="G29" s="271"/>
      <c r="H29" s="270">
        <f>SUM(H6:H26)</f>
        <v>0</v>
      </c>
    </row>
    <row r="30" spans="1:8" x14ac:dyDescent="0.25">
      <c r="F30" s="271"/>
      <c r="G30" s="271"/>
      <c r="H30" s="271"/>
    </row>
    <row r="31" spans="1:8" x14ac:dyDescent="0.25">
      <c r="B31" s="272" t="s">
        <v>1196</v>
      </c>
      <c r="C31" s="272"/>
      <c r="D31" s="272"/>
      <c r="E31" s="272"/>
      <c r="F31" s="273">
        <f>F29+H29</f>
        <v>0</v>
      </c>
    </row>
  </sheetData>
  <pageMargins left="0.7" right="0.7" top="0.78740157499999996" bottom="0.78740157499999996"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23B9-5CC4-46D9-BDC9-570A44508E40}">
  <sheetPr>
    <pageSetUpPr fitToPage="1"/>
  </sheetPr>
  <dimension ref="A3:Q188"/>
  <sheetViews>
    <sheetView topLeftCell="A157" workbookViewId="0">
      <selection activeCell="F176" sqref="F176"/>
    </sheetView>
  </sheetViews>
  <sheetFormatPr defaultRowHeight="15" x14ac:dyDescent="0.25"/>
  <cols>
    <col min="1" max="1" width="4.140625" style="277" bestFit="1" customWidth="1"/>
    <col min="2" max="2" width="10" style="277" bestFit="1" customWidth="1"/>
    <col min="3" max="3" width="54.5703125" style="277" bestFit="1" customWidth="1"/>
    <col min="4" max="4" width="4.85546875" style="277" bestFit="1" customWidth="1"/>
    <col min="5" max="5" width="8.28515625" style="277" bestFit="1" customWidth="1"/>
    <col min="6" max="6" width="10.42578125" style="277" bestFit="1" customWidth="1"/>
    <col min="7" max="7" width="11.5703125" style="277" bestFit="1" customWidth="1"/>
    <col min="8" max="8" width="9.7109375" style="277" bestFit="1" customWidth="1"/>
    <col min="9" max="9" width="10.85546875" style="277" bestFit="1" customWidth="1"/>
    <col min="10" max="10" width="5.42578125" style="356" hidden="1" customWidth="1"/>
    <col min="11" max="11" width="5.42578125" style="277" hidden="1" customWidth="1"/>
    <col min="12" max="12" width="0" style="277" hidden="1" customWidth="1"/>
    <col min="13" max="13" width="4.5703125" style="277" hidden="1" customWidth="1"/>
    <col min="14" max="17" width="0" style="278" hidden="1" customWidth="1"/>
    <col min="18" max="256" width="9.140625" style="277"/>
    <col min="257" max="257" width="4.140625" style="277" bestFit="1" customWidth="1"/>
    <col min="258" max="258" width="10" style="277" bestFit="1" customWidth="1"/>
    <col min="259" max="259" width="54.5703125" style="277" bestFit="1" customWidth="1"/>
    <col min="260" max="260" width="4.85546875" style="277" bestFit="1" customWidth="1"/>
    <col min="261" max="261" width="8.28515625" style="277" bestFit="1" customWidth="1"/>
    <col min="262" max="262" width="10.42578125" style="277" bestFit="1" customWidth="1"/>
    <col min="263" max="263" width="11.5703125" style="277" bestFit="1" customWidth="1"/>
    <col min="264" max="264" width="9.7109375" style="277" bestFit="1" customWidth="1"/>
    <col min="265" max="265" width="10.85546875" style="277" bestFit="1" customWidth="1"/>
    <col min="266" max="273" width="0" style="277" hidden="1" customWidth="1"/>
    <col min="274" max="512" width="9.140625" style="277"/>
    <col min="513" max="513" width="4.140625" style="277" bestFit="1" customWidth="1"/>
    <col min="514" max="514" width="10" style="277" bestFit="1" customWidth="1"/>
    <col min="515" max="515" width="54.5703125" style="277" bestFit="1" customWidth="1"/>
    <col min="516" max="516" width="4.85546875" style="277" bestFit="1" customWidth="1"/>
    <col min="517" max="517" width="8.28515625" style="277" bestFit="1" customWidth="1"/>
    <col min="518" max="518" width="10.42578125" style="277" bestFit="1" customWidth="1"/>
    <col min="519" max="519" width="11.5703125" style="277" bestFit="1" customWidth="1"/>
    <col min="520" max="520" width="9.7109375" style="277" bestFit="1" customWidth="1"/>
    <col min="521" max="521" width="10.85546875" style="277" bestFit="1" customWidth="1"/>
    <col min="522" max="529" width="0" style="277" hidden="1" customWidth="1"/>
    <col min="530" max="768" width="9.140625" style="277"/>
    <col min="769" max="769" width="4.140625" style="277" bestFit="1" customWidth="1"/>
    <col min="770" max="770" width="10" style="277" bestFit="1" customWidth="1"/>
    <col min="771" max="771" width="54.5703125" style="277" bestFit="1" customWidth="1"/>
    <col min="772" max="772" width="4.85546875" style="277" bestFit="1" customWidth="1"/>
    <col min="773" max="773" width="8.28515625" style="277" bestFit="1" customWidth="1"/>
    <col min="774" max="774" width="10.42578125" style="277" bestFit="1" customWidth="1"/>
    <col min="775" max="775" width="11.5703125" style="277" bestFit="1" customWidth="1"/>
    <col min="776" max="776" width="9.7109375" style="277" bestFit="1" customWidth="1"/>
    <col min="777" max="777" width="10.85546875" style="277" bestFit="1" customWidth="1"/>
    <col min="778" max="785" width="0" style="277" hidden="1" customWidth="1"/>
    <col min="786" max="1024" width="9.140625" style="277"/>
    <col min="1025" max="1025" width="4.140625" style="277" bestFit="1" customWidth="1"/>
    <col min="1026" max="1026" width="10" style="277" bestFit="1" customWidth="1"/>
    <col min="1027" max="1027" width="54.5703125" style="277" bestFit="1" customWidth="1"/>
    <col min="1028" max="1028" width="4.85546875" style="277" bestFit="1" customWidth="1"/>
    <col min="1029" max="1029" width="8.28515625" style="277" bestFit="1" customWidth="1"/>
    <col min="1030" max="1030" width="10.42578125" style="277" bestFit="1" customWidth="1"/>
    <col min="1031" max="1031" width="11.5703125" style="277" bestFit="1" customWidth="1"/>
    <col min="1032" max="1032" width="9.7109375" style="277" bestFit="1" customWidth="1"/>
    <col min="1033" max="1033" width="10.85546875" style="277" bestFit="1" customWidth="1"/>
    <col min="1034" max="1041" width="0" style="277" hidden="1" customWidth="1"/>
    <col min="1042" max="1280" width="9.140625" style="277"/>
    <col min="1281" max="1281" width="4.140625" style="277" bestFit="1" customWidth="1"/>
    <col min="1282" max="1282" width="10" style="277" bestFit="1" customWidth="1"/>
    <col min="1283" max="1283" width="54.5703125" style="277" bestFit="1" customWidth="1"/>
    <col min="1284" max="1284" width="4.85546875" style="277" bestFit="1" customWidth="1"/>
    <col min="1285" max="1285" width="8.28515625" style="277" bestFit="1" customWidth="1"/>
    <col min="1286" max="1286" width="10.42578125" style="277" bestFit="1" customWidth="1"/>
    <col min="1287" max="1287" width="11.5703125" style="277" bestFit="1" customWidth="1"/>
    <col min="1288" max="1288" width="9.7109375" style="277" bestFit="1" customWidth="1"/>
    <col min="1289" max="1289" width="10.85546875" style="277" bestFit="1" customWidth="1"/>
    <col min="1290" max="1297" width="0" style="277" hidden="1" customWidth="1"/>
    <col min="1298" max="1536" width="9.140625" style="277"/>
    <col min="1537" max="1537" width="4.140625" style="277" bestFit="1" customWidth="1"/>
    <col min="1538" max="1538" width="10" style="277" bestFit="1" customWidth="1"/>
    <col min="1539" max="1539" width="54.5703125" style="277" bestFit="1" customWidth="1"/>
    <col min="1540" max="1540" width="4.85546875" style="277" bestFit="1" customWidth="1"/>
    <col min="1541" max="1541" width="8.28515625" style="277" bestFit="1" customWidth="1"/>
    <col min="1542" max="1542" width="10.42578125" style="277" bestFit="1" customWidth="1"/>
    <col min="1543" max="1543" width="11.5703125" style="277" bestFit="1" customWidth="1"/>
    <col min="1544" max="1544" width="9.7109375" style="277" bestFit="1" customWidth="1"/>
    <col min="1545" max="1545" width="10.85546875" style="277" bestFit="1" customWidth="1"/>
    <col min="1546" max="1553" width="0" style="277" hidden="1" customWidth="1"/>
    <col min="1554" max="1792" width="9.140625" style="277"/>
    <col min="1793" max="1793" width="4.140625" style="277" bestFit="1" customWidth="1"/>
    <col min="1794" max="1794" width="10" style="277" bestFit="1" customWidth="1"/>
    <col min="1795" max="1795" width="54.5703125" style="277" bestFit="1" customWidth="1"/>
    <col min="1796" max="1796" width="4.85546875" style="277" bestFit="1" customWidth="1"/>
    <col min="1797" max="1797" width="8.28515625" style="277" bestFit="1" customWidth="1"/>
    <col min="1798" max="1798" width="10.42578125" style="277" bestFit="1" customWidth="1"/>
    <col min="1799" max="1799" width="11.5703125" style="277" bestFit="1" customWidth="1"/>
    <col min="1800" max="1800" width="9.7109375" style="277" bestFit="1" customWidth="1"/>
    <col min="1801" max="1801" width="10.85546875" style="277" bestFit="1" customWidth="1"/>
    <col min="1802" max="1809" width="0" style="277" hidden="1" customWidth="1"/>
    <col min="1810" max="2048" width="9.140625" style="277"/>
    <col min="2049" max="2049" width="4.140625" style="277" bestFit="1" customWidth="1"/>
    <col min="2050" max="2050" width="10" style="277" bestFit="1" customWidth="1"/>
    <col min="2051" max="2051" width="54.5703125" style="277" bestFit="1" customWidth="1"/>
    <col min="2052" max="2052" width="4.85546875" style="277" bestFit="1" customWidth="1"/>
    <col min="2053" max="2053" width="8.28515625" style="277" bestFit="1" customWidth="1"/>
    <col min="2054" max="2054" width="10.42578125" style="277" bestFit="1" customWidth="1"/>
    <col min="2055" max="2055" width="11.5703125" style="277" bestFit="1" customWidth="1"/>
    <col min="2056" max="2056" width="9.7109375" style="277" bestFit="1" customWidth="1"/>
    <col min="2057" max="2057" width="10.85546875" style="277" bestFit="1" customWidth="1"/>
    <col min="2058" max="2065" width="0" style="277" hidden="1" customWidth="1"/>
    <col min="2066" max="2304" width="9.140625" style="277"/>
    <col min="2305" max="2305" width="4.140625" style="277" bestFit="1" customWidth="1"/>
    <col min="2306" max="2306" width="10" style="277" bestFit="1" customWidth="1"/>
    <col min="2307" max="2307" width="54.5703125" style="277" bestFit="1" customWidth="1"/>
    <col min="2308" max="2308" width="4.85546875" style="277" bestFit="1" customWidth="1"/>
    <col min="2309" max="2309" width="8.28515625" style="277" bestFit="1" customWidth="1"/>
    <col min="2310" max="2310" width="10.42578125" style="277" bestFit="1" customWidth="1"/>
    <col min="2311" max="2311" width="11.5703125" style="277" bestFit="1" customWidth="1"/>
    <col min="2312" max="2312" width="9.7109375" style="277" bestFit="1" customWidth="1"/>
    <col min="2313" max="2313" width="10.85546875" style="277" bestFit="1" customWidth="1"/>
    <col min="2314" max="2321" width="0" style="277" hidden="1" customWidth="1"/>
    <col min="2322" max="2560" width="9.140625" style="277"/>
    <col min="2561" max="2561" width="4.140625" style="277" bestFit="1" customWidth="1"/>
    <col min="2562" max="2562" width="10" style="277" bestFit="1" customWidth="1"/>
    <col min="2563" max="2563" width="54.5703125" style="277" bestFit="1" customWidth="1"/>
    <col min="2564" max="2564" width="4.85546875" style="277" bestFit="1" customWidth="1"/>
    <col min="2565" max="2565" width="8.28515625" style="277" bestFit="1" customWidth="1"/>
    <col min="2566" max="2566" width="10.42578125" style="277" bestFit="1" customWidth="1"/>
    <col min="2567" max="2567" width="11.5703125" style="277" bestFit="1" customWidth="1"/>
    <col min="2568" max="2568" width="9.7109375" style="277" bestFit="1" customWidth="1"/>
    <col min="2569" max="2569" width="10.85546875" style="277" bestFit="1" customWidth="1"/>
    <col min="2570" max="2577" width="0" style="277" hidden="1" customWidth="1"/>
    <col min="2578" max="2816" width="9.140625" style="277"/>
    <col min="2817" max="2817" width="4.140625" style="277" bestFit="1" customWidth="1"/>
    <col min="2818" max="2818" width="10" style="277" bestFit="1" customWidth="1"/>
    <col min="2819" max="2819" width="54.5703125" style="277" bestFit="1" customWidth="1"/>
    <col min="2820" max="2820" width="4.85546875" style="277" bestFit="1" customWidth="1"/>
    <col min="2821" max="2821" width="8.28515625" style="277" bestFit="1" customWidth="1"/>
    <col min="2822" max="2822" width="10.42578125" style="277" bestFit="1" customWidth="1"/>
    <col min="2823" max="2823" width="11.5703125" style="277" bestFit="1" customWidth="1"/>
    <col min="2824" max="2824" width="9.7109375" style="277" bestFit="1" customWidth="1"/>
    <col min="2825" max="2825" width="10.85546875" style="277" bestFit="1" customWidth="1"/>
    <col min="2826" max="2833" width="0" style="277" hidden="1" customWidth="1"/>
    <col min="2834" max="3072" width="9.140625" style="277"/>
    <col min="3073" max="3073" width="4.140625" style="277" bestFit="1" customWidth="1"/>
    <col min="3074" max="3074" width="10" style="277" bestFit="1" customWidth="1"/>
    <col min="3075" max="3075" width="54.5703125" style="277" bestFit="1" customWidth="1"/>
    <col min="3076" max="3076" width="4.85546875" style="277" bestFit="1" customWidth="1"/>
    <col min="3077" max="3077" width="8.28515625" style="277" bestFit="1" customWidth="1"/>
    <col min="3078" max="3078" width="10.42578125" style="277" bestFit="1" customWidth="1"/>
    <col min="3079" max="3079" width="11.5703125" style="277" bestFit="1" customWidth="1"/>
    <col min="3080" max="3080" width="9.7109375" style="277" bestFit="1" customWidth="1"/>
    <col min="3081" max="3081" width="10.85546875" style="277" bestFit="1" customWidth="1"/>
    <col min="3082" max="3089" width="0" style="277" hidden="1" customWidth="1"/>
    <col min="3090" max="3328" width="9.140625" style="277"/>
    <col min="3329" max="3329" width="4.140625" style="277" bestFit="1" customWidth="1"/>
    <col min="3330" max="3330" width="10" style="277" bestFit="1" customWidth="1"/>
    <col min="3331" max="3331" width="54.5703125" style="277" bestFit="1" customWidth="1"/>
    <col min="3332" max="3332" width="4.85546875" style="277" bestFit="1" customWidth="1"/>
    <col min="3333" max="3333" width="8.28515625" style="277" bestFit="1" customWidth="1"/>
    <col min="3334" max="3334" width="10.42578125" style="277" bestFit="1" customWidth="1"/>
    <col min="3335" max="3335" width="11.5703125" style="277" bestFit="1" customWidth="1"/>
    <col min="3336" max="3336" width="9.7109375" style="277" bestFit="1" customWidth="1"/>
    <col min="3337" max="3337" width="10.85546875" style="277" bestFit="1" customWidth="1"/>
    <col min="3338" max="3345" width="0" style="277" hidden="1" customWidth="1"/>
    <col min="3346" max="3584" width="9.140625" style="277"/>
    <col min="3585" max="3585" width="4.140625" style="277" bestFit="1" customWidth="1"/>
    <col min="3586" max="3586" width="10" style="277" bestFit="1" customWidth="1"/>
    <col min="3587" max="3587" width="54.5703125" style="277" bestFit="1" customWidth="1"/>
    <col min="3588" max="3588" width="4.85546875" style="277" bestFit="1" customWidth="1"/>
    <col min="3589" max="3589" width="8.28515625" style="277" bestFit="1" customWidth="1"/>
    <col min="3590" max="3590" width="10.42578125" style="277" bestFit="1" customWidth="1"/>
    <col min="3591" max="3591" width="11.5703125" style="277" bestFit="1" customWidth="1"/>
    <col min="3592" max="3592" width="9.7109375" style="277" bestFit="1" customWidth="1"/>
    <col min="3593" max="3593" width="10.85546875" style="277" bestFit="1" customWidth="1"/>
    <col min="3594" max="3601" width="0" style="277" hidden="1" customWidth="1"/>
    <col min="3602" max="3840" width="9.140625" style="277"/>
    <col min="3841" max="3841" width="4.140625" style="277" bestFit="1" customWidth="1"/>
    <col min="3842" max="3842" width="10" style="277" bestFit="1" customWidth="1"/>
    <col min="3843" max="3843" width="54.5703125" style="277" bestFit="1" customWidth="1"/>
    <col min="3844" max="3844" width="4.85546875" style="277" bestFit="1" customWidth="1"/>
    <col min="3845" max="3845" width="8.28515625" style="277" bestFit="1" customWidth="1"/>
    <col min="3846" max="3846" width="10.42578125" style="277" bestFit="1" customWidth="1"/>
    <col min="3847" max="3847" width="11.5703125" style="277" bestFit="1" customWidth="1"/>
    <col min="3848" max="3848" width="9.7109375" style="277" bestFit="1" customWidth="1"/>
    <col min="3849" max="3849" width="10.85546875" style="277" bestFit="1" customWidth="1"/>
    <col min="3850" max="3857" width="0" style="277" hidden="1" customWidth="1"/>
    <col min="3858" max="4096" width="9.140625" style="277"/>
    <col min="4097" max="4097" width="4.140625" style="277" bestFit="1" customWidth="1"/>
    <col min="4098" max="4098" width="10" style="277" bestFit="1" customWidth="1"/>
    <col min="4099" max="4099" width="54.5703125" style="277" bestFit="1" customWidth="1"/>
    <col min="4100" max="4100" width="4.85546875" style="277" bestFit="1" customWidth="1"/>
    <col min="4101" max="4101" width="8.28515625" style="277" bestFit="1" customWidth="1"/>
    <col min="4102" max="4102" width="10.42578125" style="277" bestFit="1" customWidth="1"/>
    <col min="4103" max="4103" width="11.5703125" style="277" bestFit="1" customWidth="1"/>
    <col min="4104" max="4104" width="9.7109375" style="277" bestFit="1" customWidth="1"/>
    <col min="4105" max="4105" width="10.85546875" style="277" bestFit="1" customWidth="1"/>
    <col min="4106" max="4113" width="0" style="277" hidden="1" customWidth="1"/>
    <col min="4114" max="4352" width="9.140625" style="277"/>
    <col min="4353" max="4353" width="4.140625" style="277" bestFit="1" customWidth="1"/>
    <col min="4354" max="4354" width="10" style="277" bestFit="1" customWidth="1"/>
    <col min="4355" max="4355" width="54.5703125" style="277" bestFit="1" customWidth="1"/>
    <col min="4356" max="4356" width="4.85546875" style="277" bestFit="1" customWidth="1"/>
    <col min="4357" max="4357" width="8.28515625" style="277" bestFit="1" customWidth="1"/>
    <col min="4358" max="4358" width="10.42578125" style="277" bestFit="1" customWidth="1"/>
    <col min="4359" max="4359" width="11.5703125" style="277" bestFit="1" customWidth="1"/>
    <col min="4360" max="4360" width="9.7109375" style="277" bestFit="1" customWidth="1"/>
    <col min="4361" max="4361" width="10.85546875" style="277" bestFit="1" customWidth="1"/>
    <col min="4362" max="4369" width="0" style="277" hidden="1" customWidth="1"/>
    <col min="4370" max="4608" width="9.140625" style="277"/>
    <col min="4609" max="4609" width="4.140625" style="277" bestFit="1" customWidth="1"/>
    <col min="4610" max="4610" width="10" style="277" bestFit="1" customWidth="1"/>
    <col min="4611" max="4611" width="54.5703125" style="277" bestFit="1" customWidth="1"/>
    <col min="4612" max="4612" width="4.85546875" style="277" bestFit="1" customWidth="1"/>
    <col min="4613" max="4613" width="8.28515625" style="277" bestFit="1" customWidth="1"/>
    <col min="4614" max="4614" width="10.42578125" style="277" bestFit="1" customWidth="1"/>
    <col min="4615" max="4615" width="11.5703125" style="277" bestFit="1" customWidth="1"/>
    <col min="4616" max="4616" width="9.7109375" style="277" bestFit="1" customWidth="1"/>
    <col min="4617" max="4617" width="10.85546875" style="277" bestFit="1" customWidth="1"/>
    <col min="4618" max="4625" width="0" style="277" hidden="1" customWidth="1"/>
    <col min="4626" max="4864" width="9.140625" style="277"/>
    <col min="4865" max="4865" width="4.140625" style="277" bestFit="1" customWidth="1"/>
    <col min="4866" max="4866" width="10" style="277" bestFit="1" customWidth="1"/>
    <col min="4867" max="4867" width="54.5703125" style="277" bestFit="1" customWidth="1"/>
    <col min="4868" max="4868" width="4.85546875" style="277" bestFit="1" customWidth="1"/>
    <col min="4869" max="4869" width="8.28515625" style="277" bestFit="1" customWidth="1"/>
    <col min="4870" max="4870" width="10.42578125" style="277" bestFit="1" customWidth="1"/>
    <col min="4871" max="4871" width="11.5703125" style="277" bestFit="1" customWidth="1"/>
    <col min="4872" max="4872" width="9.7109375" style="277" bestFit="1" customWidth="1"/>
    <col min="4873" max="4873" width="10.85546875" style="277" bestFit="1" customWidth="1"/>
    <col min="4874" max="4881" width="0" style="277" hidden="1" customWidth="1"/>
    <col min="4882" max="5120" width="9.140625" style="277"/>
    <col min="5121" max="5121" width="4.140625" style="277" bestFit="1" customWidth="1"/>
    <col min="5122" max="5122" width="10" style="277" bestFit="1" customWidth="1"/>
    <col min="5123" max="5123" width="54.5703125" style="277" bestFit="1" customWidth="1"/>
    <col min="5124" max="5124" width="4.85546875" style="277" bestFit="1" customWidth="1"/>
    <col min="5125" max="5125" width="8.28515625" style="277" bestFit="1" customWidth="1"/>
    <col min="5126" max="5126" width="10.42578125" style="277" bestFit="1" customWidth="1"/>
    <col min="5127" max="5127" width="11.5703125" style="277" bestFit="1" customWidth="1"/>
    <col min="5128" max="5128" width="9.7109375" style="277" bestFit="1" customWidth="1"/>
    <col min="5129" max="5129" width="10.85546875" style="277" bestFit="1" customWidth="1"/>
    <col min="5130" max="5137" width="0" style="277" hidden="1" customWidth="1"/>
    <col min="5138" max="5376" width="9.140625" style="277"/>
    <col min="5377" max="5377" width="4.140625" style="277" bestFit="1" customWidth="1"/>
    <col min="5378" max="5378" width="10" style="277" bestFit="1" customWidth="1"/>
    <col min="5379" max="5379" width="54.5703125" style="277" bestFit="1" customWidth="1"/>
    <col min="5380" max="5380" width="4.85546875" style="277" bestFit="1" customWidth="1"/>
    <col min="5381" max="5381" width="8.28515625" style="277" bestFit="1" customWidth="1"/>
    <col min="5382" max="5382" width="10.42578125" style="277" bestFit="1" customWidth="1"/>
    <col min="5383" max="5383" width="11.5703125" style="277" bestFit="1" customWidth="1"/>
    <col min="5384" max="5384" width="9.7109375" style="277" bestFit="1" customWidth="1"/>
    <col min="5385" max="5385" width="10.85546875" style="277" bestFit="1" customWidth="1"/>
    <col min="5386" max="5393" width="0" style="277" hidden="1" customWidth="1"/>
    <col min="5394" max="5632" width="9.140625" style="277"/>
    <col min="5633" max="5633" width="4.140625" style="277" bestFit="1" customWidth="1"/>
    <col min="5634" max="5634" width="10" style="277" bestFit="1" customWidth="1"/>
    <col min="5635" max="5635" width="54.5703125" style="277" bestFit="1" customWidth="1"/>
    <col min="5636" max="5636" width="4.85546875" style="277" bestFit="1" customWidth="1"/>
    <col min="5637" max="5637" width="8.28515625" style="277" bestFit="1" customWidth="1"/>
    <col min="5638" max="5638" width="10.42578125" style="277" bestFit="1" customWidth="1"/>
    <col min="5639" max="5639" width="11.5703125" style="277" bestFit="1" customWidth="1"/>
    <col min="5640" max="5640" width="9.7109375" style="277" bestFit="1" customWidth="1"/>
    <col min="5641" max="5641" width="10.85546875" style="277" bestFit="1" customWidth="1"/>
    <col min="5642" max="5649" width="0" style="277" hidden="1" customWidth="1"/>
    <col min="5650" max="5888" width="9.140625" style="277"/>
    <col min="5889" max="5889" width="4.140625" style="277" bestFit="1" customWidth="1"/>
    <col min="5890" max="5890" width="10" style="277" bestFit="1" customWidth="1"/>
    <col min="5891" max="5891" width="54.5703125" style="277" bestFit="1" customWidth="1"/>
    <col min="5892" max="5892" width="4.85546875" style="277" bestFit="1" customWidth="1"/>
    <col min="5893" max="5893" width="8.28515625" style="277" bestFit="1" customWidth="1"/>
    <col min="5894" max="5894" width="10.42578125" style="277" bestFit="1" customWidth="1"/>
    <col min="5895" max="5895" width="11.5703125" style="277" bestFit="1" customWidth="1"/>
    <col min="5896" max="5896" width="9.7109375" style="277" bestFit="1" customWidth="1"/>
    <col min="5897" max="5897" width="10.85546875" style="277" bestFit="1" customWidth="1"/>
    <col min="5898" max="5905" width="0" style="277" hidden="1" customWidth="1"/>
    <col min="5906" max="6144" width="9.140625" style="277"/>
    <col min="6145" max="6145" width="4.140625" style="277" bestFit="1" customWidth="1"/>
    <col min="6146" max="6146" width="10" style="277" bestFit="1" customWidth="1"/>
    <col min="6147" max="6147" width="54.5703125" style="277" bestFit="1" customWidth="1"/>
    <col min="6148" max="6148" width="4.85546875" style="277" bestFit="1" customWidth="1"/>
    <col min="6149" max="6149" width="8.28515625" style="277" bestFit="1" customWidth="1"/>
    <col min="6150" max="6150" width="10.42578125" style="277" bestFit="1" customWidth="1"/>
    <col min="6151" max="6151" width="11.5703125" style="277" bestFit="1" customWidth="1"/>
    <col min="6152" max="6152" width="9.7109375" style="277" bestFit="1" customWidth="1"/>
    <col min="6153" max="6153" width="10.85546875" style="277" bestFit="1" customWidth="1"/>
    <col min="6154" max="6161" width="0" style="277" hidden="1" customWidth="1"/>
    <col min="6162" max="6400" width="9.140625" style="277"/>
    <col min="6401" max="6401" width="4.140625" style="277" bestFit="1" customWidth="1"/>
    <col min="6402" max="6402" width="10" style="277" bestFit="1" customWidth="1"/>
    <col min="6403" max="6403" width="54.5703125" style="277" bestFit="1" customWidth="1"/>
    <col min="6404" max="6404" width="4.85546875" style="277" bestFit="1" customWidth="1"/>
    <col min="6405" max="6405" width="8.28515625" style="277" bestFit="1" customWidth="1"/>
    <col min="6406" max="6406" width="10.42578125" style="277" bestFit="1" customWidth="1"/>
    <col min="6407" max="6407" width="11.5703125" style="277" bestFit="1" customWidth="1"/>
    <col min="6408" max="6408" width="9.7109375" style="277" bestFit="1" customWidth="1"/>
    <col min="6409" max="6409" width="10.85546875" style="277" bestFit="1" customWidth="1"/>
    <col min="6410" max="6417" width="0" style="277" hidden="1" customWidth="1"/>
    <col min="6418" max="6656" width="9.140625" style="277"/>
    <col min="6657" max="6657" width="4.140625" style="277" bestFit="1" customWidth="1"/>
    <col min="6658" max="6658" width="10" style="277" bestFit="1" customWidth="1"/>
    <col min="6659" max="6659" width="54.5703125" style="277" bestFit="1" customWidth="1"/>
    <col min="6660" max="6660" width="4.85546875" style="277" bestFit="1" customWidth="1"/>
    <col min="6661" max="6661" width="8.28515625" style="277" bestFit="1" customWidth="1"/>
    <col min="6662" max="6662" width="10.42578125" style="277" bestFit="1" customWidth="1"/>
    <col min="6663" max="6663" width="11.5703125" style="277" bestFit="1" customWidth="1"/>
    <col min="6664" max="6664" width="9.7109375" style="277" bestFit="1" customWidth="1"/>
    <col min="6665" max="6665" width="10.85546875" style="277" bestFit="1" customWidth="1"/>
    <col min="6666" max="6673" width="0" style="277" hidden="1" customWidth="1"/>
    <col min="6674" max="6912" width="9.140625" style="277"/>
    <col min="6913" max="6913" width="4.140625" style="277" bestFit="1" customWidth="1"/>
    <col min="6914" max="6914" width="10" style="277" bestFit="1" customWidth="1"/>
    <col min="6915" max="6915" width="54.5703125" style="277" bestFit="1" customWidth="1"/>
    <col min="6916" max="6916" width="4.85546875" style="277" bestFit="1" customWidth="1"/>
    <col min="6917" max="6917" width="8.28515625" style="277" bestFit="1" customWidth="1"/>
    <col min="6918" max="6918" width="10.42578125" style="277" bestFit="1" customWidth="1"/>
    <col min="6919" max="6919" width="11.5703125" style="277" bestFit="1" customWidth="1"/>
    <col min="6920" max="6920" width="9.7109375" style="277" bestFit="1" customWidth="1"/>
    <col min="6921" max="6921" width="10.85546875" style="277" bestFit="1" customWidth="1"/>
    <col min="6922" max="6929" width="0" style="277" hidden="1" customWidth="1"/>
    <col min="6930" max="7168" width="9.140625" style="277"/>
    <col min="7169" max="7169" width="4.140625" style="277" bestFit="1" customWidth="1"/>
    <col min="7170" max="7170" width="10" style="277" bestFit="1" customWidth="1"/>
    <col min="7171" max="7171" width="54.5703125" style="277" bestFit="1" customWidth="1"/>
    <col min="7172" max="7172" width="4.85546875" style="277" bestFit="1" customWidth="1"/>
    <col min="7173" max="7173" width="8.28515625" style="277" bestFit="1" customWidth="1"/>
    <col min="7174" max="7174" width="10.42578125" style="277" bestFit="1" customWidth="1"/>
    <col min="7175" max="7175" width="11.5703125" style="277" bestFit="1" customWidth="1"/>
    <col min="7176" max="7176" width="9.7109375" style="277" bestFit="1" customWidth="1"/>
    <col min="7177" max="7177" width="10.85546875" style="277" bestFit="1" customWidth="1"/>
    <col min="7178" max="7185" width="0" style="277" hidden="1" customWidth="1"/>
    <col min="7186" max="7424" width="9.140625" style="277"/>
    <col min="7425" max="7425" width="4.140625" style="277" bestFit="1" customWidth="1"/>
    <col min="7426" max="7426" width="10" style="277" bestFit="1" customWidth="1"/>
    <col min="7427" max="7427" width="54.5703125" style="277" bestFit="1" customWidth="1"/>
    <col min="7428" max="7428" width="4.85546875" style="277" bestFit="1" customWidth="1"/>
    <col min="7429" max="7429" width="8.28515625" style="277" bestFit="1" customWidth="1"/>
    <col min="7430" max="7430" width="10.42578125" style="277" bestFit="1" customWidth="1"/>
    <col min="7431" max="7431" width="11.5703125" style="277" bestFit="1" customWidth="1"/>
    <col min="7432" max="7432" width="9.7109375" style="277" bestFit="1" customWidth="1"/>
    <col min="7433" max="7433" width="10.85546875" style="277" bestFit="1" customWidth="1"/>
    <col min="7434" max="7441" width="0" style="277" hidden="1" customWidth="1"/>
    <col min="7442" max="7680" width="9.140625" style="277"/>
    <col min="7681" max="7681" width="4.140625" style="277" bestFit="1" customWidth="1"/>
    <col min="7682" max="7682" width="10" style="277" bestFit="1" customWidth="1"/>
    <col min="7683" max="7683" width="54.5703125" style="277" bestFit="1" customWidth="1"/>
    <col min="7684" max="7684" width="4.85546875" style="277" bestFit="1" customWidth="1"/>
    <col min="7685" max="7685" width="8.28515625" style="277" bestFit="1" customWidth="1"/>
    <col min="7686" max="7686" width="10.42578125" style="277" bestFit="1" customWidth="1"/>
    <col min="7687" max="7687" width="11.5703125" style="277" bestFit="1" customWidth="1"/>
    <col min="7688" max="7688" width="9.7109375" style="277" bestFit="1" customWidth="1"/>
    <col min="7689" max="7689" width="10.85546875" style="277" bestFit="1" customWidth="1"/>
    <col min="7690" max="7697" width="0" style="277" hidden="1" customWidth="1"/>
    <col min="7698" max="7936" width="9.140625" style="277"/>
    <col min="7937" max="7937" width="4.140625" style="277" bestFit="1" customWidth="1"/>
    <col min="7938" max="7938" width="10" style="277" bestFit="1" customWidth="1"/>
    <col min="7939" max="7939" width="54.5703125" style="277" bestFit="1" customWidth="1"/>
    <col min="7940" max="7940" width="4.85546875" style="277" bestFit="1" customWidth="1"/>
    <col min="7941" max="7941" width="8.28515625" style="277" bestFit="1" customWidth="1"/>
    <col min="7942" max="7942" width="10.42578125" style="277" bestFit="1" customWidth="1"/>
    <col min="7943" max="7943" width="11.5703125" style="277" bestFit="1" customWidth="1"/>
    <col min="7944" max="7944" width="9.7109375" style="277" bestFit="1" customWidth="1"/>
    <col min="7945" max="7945" width="10.85546875" style="277" bestFit="1" customWidth="1"/>
    <col min="7946" max="7953" width="0" style="277" hidden="1" customWidth="1"/>
    <col min="7954" max="8192" width="9.140625" style="277"/>
    <col min="8193" max="8193" width="4.140625" style="277" bestFit="1" customWidth="1"/>
    <col min="8194" max="8194" width="10" style="277" bestFit="1" customWidth="1"/>
    <col min="8195" max="8195" width="54.5703125" style="277" bestFit="1" customWidth="1"/>
    <col min="8196" max="8196" width="4.85546875" style="277" bestFit="1" customWidth="1"/>
    <col min="8197" max="8197" width="8.28515625" style="277" bestFit="1" customWidth="1"/>
    <col min="8198" max="8198" width="10.42578125" style="277" bestFit="1" customWidth="1"/>
    <col min="8199" max="8199" width="11.5703125" style="277" bestFit="1" customWidth="1"/>
    <col min="8200" max="8200" width="9.7109375" style="277" bestFit="1" customWidth="1"/>
    <col min="8201" max="8201" width="10.85546875" style="277" bestFit="1" customWidth="1"/>
    <col min="8202" max="8209" width="0" style="277" hidden="1" customWidth="1"/>
    <col min="8210" max="8448" width="9.140625" style="277"/>
    <col min="8449" max="8449" width="4.140625" style="277" bestFit="1" customWidth="1"/>
    <col min="8450" max="8450" width="10" style="277" bestFit="1" customWidth="1"/>
    <col min="8451" max="8451" width="54.5703125" style="277" bestFit="1" customWidth="1"/>
    <col min="8452" max="8452" width="4.85546875" style="277" bestFit="1" customWidth="1"/>
    <col min="8453" max="8453" width="8.28515625" style="277" bestFit="1" customWidth="1"/>
    <col min="8454" max="8454" width="10.42578125" style="277" bestFit="1" customWidth="1"/>
    <col min="8455" max="8455" width="11.5703125" style="277" bestFit="1" customWidth="1"/>
    <col min="8456" max="8456" width="9.7109375" style="277" bestFit="1" customWidth="1"/>
    <col min="8457" max="8457" width="10.85546875" style="277" bestFit="1" customWidth="1"/>
    <col min="8458" max="8465" width="0" style="277" hidden="1" customWidth="1"/>
    <col min="8466" max="8704" width="9.140625" style="277"/>
    <col min="8705" max="8705" width="4.140625" style="277" bestFit="1" customWidth="1"/>
    <col min="8706" max="8706" width="10" style="277" bestFit="1" customWidth="1"/>
    <col min="8707" max="8707" width="54.5703125" style="277" bestFit="1" customWidth="1"/>
    <col min="8708" max="8708" width="4.85546875" style="277" bestFit="1" customWidth="1"/>
    <col min="8709" max="8709" width="8.28515625" style="277" bestFit="1" customWidth="1"/>
    <col min="8710" max="8710" width="10.42578125" style="277" bestFit="1" customWidth="1"/>
    <col min="8711" max="8711" width="11.5703125" style="277" bestFit="1" customWidth="1"/>
    <col min="8712" max="8712" width="9.7109375" style="277" bestFit="1" customWidth="1"/>
    <col min="8713" max="8713" width="10.85546875" style="277" bestFit="1" customWidth="1"/>
    <col min="8714" max="8721" width="0" style="277" hidden="1" customWidth="1"/>
    <col min="8722" max="8960" width="9.140625" style="277"/>
    <col min="8961" max="8961" width="4.140625" style="277" bestFit="1" customWidth="1"/>
    <col min="8962" max="8962" width="10" style="277" bestFit="1" customWidth="1"/>
    <col min="8963" max="8963" width="54.5703125" style="277" bestFit="1" customWidth="1"/>
    <col min="8964" max="8964" width="4.85546875" style="277" bestFit="1" customWidth="1"/>
    <col min="8965" max="8965" width="8.28515625" style="277" bestFit="1" customWidth="1"/>
    <col min="8966" max="8966" width="10.42578125" style="277" bestFit="1" customWidth="1"/>
    <col min="8967" max="8967" width="11.5703125" style="277" bestFit="1" customWidth="1"/>
    <col min="8968" max="8968" width="9.7109375" style="277" bestFit="1" customWidth="1"/>
    <col min="8969" max="8969" width="10.85546875" style="277" bestFit="1" customWidth="1"/>
    <col min="8970" max="8977" width="0" style="277" hidden="1" customWidth="1"/>
    <col min="8978" max="9216" width="9.140625" style="277"/>
    <col min="9217" max="9217" width="4.140625" style="277" bestFit="1" customWidth="1"/>
    <col min="9218" max="9218" width="10" style="277" bestFit="1" customWidth="1"/>
    <col min="9219" max="9219" width="54.5703125" style="277" bestFit="1" customWidth="1"/>
    <col min="9220" max="9220" width="4.85546875" style="277" bestFit="1" customWidth="1"/>
    <col min="9221" max="9221" width="8.28515625" style="277" bestFit="1" customWidth="1"/>
    <col min="9222" max="9222" width="10.42578125" style="277" bestFit="1" customWidth="1"/>
    <col min="9223" max="9223" width="11.5703125" style="277" bestFit="1" customWidth="1"/>
    <col min="9224" max="9224" width="9.7109375" style="277" bestFit="1" customWidth="1"/>
    <col min="9225" max="9225" width="10.85546875" style="277" bestFit="1" customWidth="1"/>
    <col min="9226" max="9233" width="0" style="277" hidden="1" customWidth="1"/>
    <col min="9234" max="9472" width="9.140625" style="277"/>
    <col min="9473" max="9473" width="4.140625" style="277" bestFit="1" customWidth="1"/>
    <col min="9474" max="9474" width="10" style="277" bestFit="1" customWidth="1"/>
    <col min="9475" max="9475" width="54.5703125" style="277" bestFit="1" customWidth="1"/>
    <col min="9476" max="9476" width="4.85546875" style="277" bestFit="1" customWidth="1"/>
    <col min="9477" max="9477" width="8.28515625" style="277" bestFit="1" customWidth="1"/>
    <col min="9478" max="9478" width="10.42578125" style="277" bestFit="1" customWidth="1"/>
    <col min="9479" max="9479" width="11.5703125" style="277" bestFit="1" customWidth="1"/>
    <col min="9480" max="9480" width="9.7109375" style="277" bestFit="1" customWidth="1"/>
    <col min="9481" max="9481" width="10.85546875" style="277" bestFit="1" customWidth="1"/>
    <col min="9482" max="9489" width="0" style="277" hidden="1" customWidth="1"/>
    <col min="9490" max="9728" width="9.140625" style="277"/>
    <col min="9729" max="9729" width="4.140625" style="277" bestFit="1" customWidth="1"/>
    <col min="9730" max="9730" width="10" style="277" bestFit="1" customWidth="1"/>
    <col min="9731" max="9731" width="54.5703125" style="277" bestFit="1" customWidth="1"/>
    <col min="9732" max="9732" width="4.85546875" style="277" bestFit="1" customWidth="1"/>
    <col min="9733" max="9733" width="8.28515625" style="277" bestFit="1" customWidth="1"/>
    <col min="9734" max="9734" width="10.42578125" style="277" bestFit="1" customWidth="1"/>
    <col min="9735" max="9735" width="11.5703125" style="277" bestFit="1" customWidth="1"/>
    <col min="9736" max="9736" width="9.7109375" style="277" bestFit="1" customWidth="1"/>
    <col min="9737" max="9737" width="10.85546875" style="277" bestFit="1" customWidth="1"/>
    <col min="9738" max="9745" width="0" style="277" hidden="1" customWidth="1"/>
    <col min="9746" max="9984" width="9.140625" style="277"/>
    <col min="9985" max="9985" width="4.140625" style="277" bestFit="1" customWidth="1"/>
    <col min="9986" max="9986" width="10" style="277" bestFit="1" customWidth="1"/>
    <col min="9987" max="9987" width="54.5703125" style="277" bestFit="1" customWidth="1"/>
    <col min="9988" max="9988" width="4.85546875" style="277" bestFit="1" customWidth="1"/>
    <col min="9989" max="9989" width="8.28515625" style="277" bestFit="1" customWidth="1"/>
    <col min="9990" max="9990" width="10.42578125" style="277" bestFit="1" customWidth="1"/>
    <col min="9991" max="9991" width="11.5703125" style="277" bestFit="1" customWidth="1"/>
    <col min="9992" max="9992" width="9.7109375" style="277" bestFit="1" customWidth="1"/>
    <col min="9993" max="9993" width="10.85546875" style="277" bestFit="1" customWidth="1"/>
    <col min="9994" max="10001" width="0" style="277" hidden="1" customWidth="1"/>
    <col min="10002" max="10240" width="9.140625" style="277"/>
    <col min="10241" max="10241" width="4.140625" style="277" bestFit="1" customWidth="1"/>
    <col min="10242" max="10242" width="10" style="277" bestFit="1" customWidth="1"/>
    <col min="10243" max="10243" width="54.5703125" style="277" bestFit="1" customWidth="1"/>
    <col min="10244" max="10244" width="4.85546875" style="277" bestFit="1" customWidth="1"/>
    <col min="10245" max="10245" width="8.28515625" style="277" bestFit="1" customWidth="1"/>
    <col min="10246" max="10246" width="10.42578125" style="277" bestFit="1" customWidth="1"/>
    <col min="10247" max="10247" width="11.5703125" style="277" bestFit="1" customWidth="1"/>
    <col min="10248" max="10248" width="9.7109375" style="277" bestFit="1" customWidth="1"/>
    <col min="10249" max="10249" width="10.85546875" style="277" bestFit="1" customWidth="1"/>
    <col min="10250" max="10257" width="0" style="277" hidden="1" customWidth="1"/>
    <col min="10258" max="10496" width="9.140625" style="277"/>
    <col min="10497" max="10497" width="4.140625" style="277" bestFit="1" customWidth="1"/>
    <col min="10498" max="10498" width="10" style="277" bestFit="1" customWidth="1"/>
    <col min="10499" max="10499" width="54.5703125" style="277" bestFit="1" customWidth="1"/>
    <col min="10500" max="10500" width="4.85546875" style="277" bestFit="1" customWidth="1"/>
    <col min="10501" max="10501" width="8.28515625" style="277" bestFit="1" customWidth="1"/>
    <col min="10502" max="10502" width="10.42578125" style="277" bestFit="1" customWidth="1"/>
    <col min="10503" max="10503" width="11.5703125" style="277" bestFit="1" customWidth="1"/>
    <col min="10504" max="10504" width="9.7109375" style="277" bestFit="1" customWidth="1"/>
    <col min="10505" max="10505" width="10.85546875" style="277" bestFit="1" customWidth="1"/>
    <col min="10506" max="10513" width="0" style="277" hidden="1" customWidth="1"/>
    <col min="10514" max="10752" width="9.140625" style="277"/>
    <col min="10753" max="10753" width="4.140625" style="277" bestFit="1" customWidth="1"/>
    <col min="10754" max="10754" width="10" style="277" bestFit="1" customWidth="1"/>
    <col min="10755" max="10755" width="54.5703125" style="277" bestFit="1" customWidth="1"/>
    <col min="10756" max="10756" width="4.85546875" style="277" bestFit="1" customWidth="1"/>
    <col min="10757" max="10757" width="8.28515625" style="277" bestFit="1" customWidth="1"/>
    <col min="10758" max="10758" width="10.42578125" style="277" bestFit="1" customWidth="1"/>
    <col min="10759" max="10759" width="11.5703125" style="277" bestFit="1" customWidth="1"/>
    <col min="10760" max="10760" width="9.7109375" style="277" bestFit="1" customWidth="1"/>
    <col min="10761" max="10761" width="10.85546875" style="277" bestFit="1" customWidth="1"/>
    <col min="10762" max="10769" width="0" style="277" hidden="1" customWidth="1"/>
    <col min="10770" max="11008" width="9.140625" style="277"/>
    <col min="11009" max="11009" width="4.140625" style="277" bestFit="1" customWidth="1"/>
    <col min="11010" max="11010" width="10" style="277" bestFit="1" customWidth="1"/>
    <col min="11011" max="11011" width="54.5703125" style="277" bestFit="1" customWidth="1"/>
    <col min="11012" max="11012" width="4.85546875" style="277" bestFit="1" customWidth="1"/>
    <col min="11013" max="11013" width="8.28515625" style="277" bestFit="1" customWidth="1"/>
    <col min="11014" max="11014" width="10.42578125" style="277" bestFit="1" customWidth="1"/>
    <col min="11015" max="11015" width="11.5703125" style="277" bestFit="1" customWidth="1"/>
    <col min="11016" max="11016" width="9.7109375" style="277" bestFit="1" customWidth="1"/>
    <col min="11017" max="11017" width="10.85546875" style="277" bestFit="1" customWidth="1"/>
    <col min="11018" max="11025" width="0" style="277" hidden="1" customWidth="1"/>
    <col min="11026" max="11264" width="9.140625" style="277"/>
    <col min="11265" max="11265" width="4.140625" style="277" bestFit="1" customWidth="1"/>
    <col min="11266" max="11266" width="10" style="277" bestFit="1" customWidth="1"/>
    <col min="11267" max="11267" width="54.5703125" style="277" bestFit="1" customWidth="1"/>
    <col min="11268" max="11268" width="4.85546875" style="277" bestFit="1" customWidth="1"/>
    <col min="11269" max="11269" width="8.28515625" style="277" bestFit="1" customWidth="1"/>
    <col min="11270" max="11270" width="10.42578125" style="277" bestFit="1" customWidth="1"/>
    <col min="11271" max="11271" width="11.5703125" style="277" bestFit="1" customWidth="1"/>
    <col min="11272" max="11272" width="9.7109375" style="277" bestFit="1" customWidth="1"/>
    <col min="11273" max="11273" width="10.85546875" style="277" bestFit="1" customWidth="1"/>
    <col min="11274" max="11281" width="0" style="277" hidden="1" customWidth="1"/>
    <col min="11282" max="11520" width="9.140625" style="277"/>
    <col min="11521" max="11521" width="4.140625" style="277" bestFit="1" customWidth="1"/>
    <col min="11522" max="11522" width="10" style="277" bestFit="1" customWidth="1"/>
    <col min="11523" max="11523" width="54.5703125" style="277" bestFit="1" customWidth="1"/>
    <col min="11524" max="11524" width="4.85546875" style="277" bestFit="1" customWidth="1"/>
    <col min="11525" max="11525" width="8.28515625" style="277" bestFit="1" customWidth="1"/>
    <col min="11526" max="11526" width="10.42578125" style="277" bestFit="1" customWidth="1"/>
    <col min="11527" max="11527" width="11.5703125" style="277" bestFit="1" customWidth="1"/>
    <col min="11528" max="11528" width="9.7109375" style="277" bestFit="1" customWidth="1"/>
    <col min="11529" max="11529" width="10.85546875" style="277" bestFit="1" customWidth="1"/>
    <col min="11530" max="11537" width="0" style="277" hidden="1" customWidth="1"/>
    <col min="11538" max="11776" width="9.140625" style="277"/>
    <col min="11777" max="11777" width="4.140625" style="277" bestFit="1" customWidth="1"/>
    <col min="11778" max="11778" width="10" style="277" bestFit="1" customWidth="1"/>
    <col min="11779" max="11779" width="54.5703125" style="277" bestFit="1" customWidth="1"/>
    <col min="11780" max="11780" width="4.85546875" style="277" bestFit="1" customWidth="1"/>
    <col min="11781" max="11781" width="8.28515625" style="277" bestFit="1" customWidth="1"/>
    <col min="11782" max="11782" width="10.42578125" style="277" bestFit="1" customWidth="1"/>
    <col min="11783" max="11783" width="11.5703125" style="277" bestFit="1" customWidth="1"/>
    <col min="11784" max="11784" width="9.7109375" style="277" bestFit="1" customWidth="1"/>
    <col min="11785" max="11785" width="10.85546875" style="277" bestFit="1" customWidth="1"/>
    <col min="11786" max="11793" width="0" style="277" hidden="1" customWidth="1"/>
    <col min="11794" max="12032" width="9.140625" style="277"/>
    <col min="12033" max="12033" width="4.140625" style="277" bestFit="1" customWidth="1"/>
    <col min="12034" max="12034" width="10" style="277" bestFit="1" customWidth="1"/>
    <col min="12035" max="12035" width="54.5703125" style="277" bestFit="1" customWidth="1"/>
    <col min="12036" max="12036" width="4.85546875" style="277" bestFit="1" customWidth="1"/>
    <col min="12037" max="12037" width="8.28515625" style="277" bestFit="1" customWidth="1"/>
    <col min="12038" max="12038" width="10.42578125" style="277" bestFit="1" customWidth="1"/>
    <col min="12039" max="12039" width="11.5703125" style="277" bestFit="1" customWidth="1"/>
    <col min="12040" max="12040" width="9.7109375" style="277" bestFit="1" customWidth="1"/>
    <col min="12041" max="12041" width="10.85546875" style="277" bestFit="1" customWidth="1"/>
    <col min="12042" max="12049" width="0" style="277" hidden="1" customWidth="1"/>
    <col min="12050" max="12288" width="9.140625" style="277"/>
    <col min="12289" max="12289" width="4.140625" style="277" bestFit="1" customWidth="1"/>
    <col min="12290" max="12290" width="10" style="277" bestFit="1" customWidth="1"/>
    <col min="12291" max="12291" width="54.5703125" style="277" bestFit="1" customWidth="1"/>
    <col min="12292" max="12292" width="4.85546875" style="277" bestFit="1" customWidth="1"/>
    <col min="12293" max="12293" width="8.28515625" style="277" bestFit="1" customWidth="1"/>
    <col min="12294" max="12294" width="10.42578125" style="277" bestFit="1" customWidth="1"/>
    <col min="12295" max="12295" width="11.5703125" style="277" bestFit="1" customWidth="1"/>
    <col min="12296" max="12296" width="9.7109375" style="277" bestFit="1" customWidth="1"/>
    <col min="12297" max="12297" width="10.85546875" style="277" bestFit="1" customWidth="1"/>
    <col min="12298" max="12305" width="0" style="277" hidden="1" customWidth="1"/>
    <col min="12306" max="12544" width="9.140625" style="277"/>
    <col min="12545" max="12545" width="4.140625" style="277" bestFit="1" customWidth="1"/>
    <col min="12546" max="12546" width="10" style="277" bestFit="1" customWidth="1"/>
    <col min="12547" max="12547" width="54.5703125" style="277" bestFit="1" customWidth="1"/>
    <col min="12548" max="12548" width="4.85546875" style="277" bestFit="1" customWidth="1"/>
    <col min="12549" max="12549" width="8.28515625" style="277" bestFit="1" customWidth="1"/>
    <col min="12550" max="12550" width="10.42578125" style="277" bestFit="1" customWidth="1"/>
    <col min="12551" max="12551" width="11.5703125" style="277" bestFit="1" customWidth="1"/>
    <col min="12552" max="12552" width="9.7109375" style="277" bestFit="1" customWidth="1"/>
    <col min="12553" max="12553" width="10.85546875" style="277" bestFit="1" customWidth="1"/>
    <col min="12554" max="12561" width="0" style="277" hidden="1" customWidth="1"/>
    <col min="12562" max="12800" width="9.140625" style="277"/>
    <col min="12801" max="12801" width="4.140625" style="277" bestFit="1" customWidth="1"/>
    <col min="12802" max="12802" width="10" style="277" bestFit="1" customWidth="1"/>
    <col min="12803" max="12803" width="54.5703125" style="277" bestFit="1" customWidth="1"/>
    <col min="12804" max="12804" width="4.85546875" style="277" bestFit="1" customWidth="1"/>
    <col min="12805" max="12805" width="8.28515625" style="277" bestFit="1" customWidth="1"/>
    <col min="12806" max="12806" width="10.42578125" style="277" bestFit="1" customWidth="1"/>
    <col min="12807" max="12807" width="11.5703125" style="277" bestFit="1" customWidth="1"/>
    <col min="12808" max="12808" width="9.7109375" style="277" bestFit="1" customWidth="1"/>
    <col min="12809" max="12809" width="10.85546875" style="277" bestFit="1" customWidth="1"/>
    <col min="12810" max="12817" width="0" style="277" hidden="1" customWidth="1"/>
    <col min="12818" max="13056" width="9.140625" style="277"/>
    <col min="13057" max="13057" width="4.140625" style="277" bestFit="1" customWidth="1"/>
    <col min="13058" max="13058" width="10" style="277" bestFit="1" customWidth="1"/>
    <col min="13059" max="13059" width="54.5703125" style="277" bestFit="1" customWidth="1"/>
    <col min="13060" max="13060" width="4.85546875" style="277" bestFit="1" customWidth="1"/>
    <col min="13061" max="13061" width="8.28515625" style="277" bestFit="1" customWidth="1"/>
    <col min="13062" max="13062" width="10.42578125" style="277" bestFit="1" customWidth="1"/>
    <col min="13063" max="13063" width="11.5703125" style="277" bestFit="1" customWidth="1"/>
    <col min="13064" max="13064" width="9.7109375" style="277" bestFit="1" customWidth="1"/>
    <col min="13065" max="13065" width="10.85546875" style="277" bestFit="1" customWidth="1"/>
    <col min="13066" max="13073" width="0" style="277" hidden="1" customWidth="1"/>
    <col min="13074" max="13312" width="9.140625" style="277"/>
    <col min="13313" max="13313" width="4.140625" style="277" bestFit="1" customWidth="1"/>
    <col min="13314" max="13314" width="10" style="277" bestFit="1" customWidth="1"/>
    <col min="13315" max="13315" width="54.5703125" style="277" bestFit="1" customWidth="1"/>
    <col min="13316" max="13316" width="4.85546875" style="277" bestFit="1" customWidth="1"/>
    <col min="13317" max="13317" width="8.28515625" style="277" bestFit="1" customWidth="1"/>
    <col min="13318" max="13318" width="10.42578125" style="277" bestFit="1" customWidth="1"/>
    <col min="13319" max="13319" width="11.5703125" style="277" bestFit="1" customWidth="1"/>
    <col min="13320" max="13320" width="9.7109375" style="277" bestFit="1" customWidth="1"/>
    <col min="13321" max="13321" width="10.85546875" style="277" bestFit="1" customWidth="1"/>
    <col min="13322" max="13329" width="0" style="277" hidden="1" customWidth="1"/>
    <col min="13330" max="13568" width="9.140625" style="277"/>
    <col min="13569" max="13569" width="4.140625" style="277" bestFit="1" customWidth="1"/>
    <col min="13570" max="13570" width="10" style="277" bestFit="1" customWidth="1"/>
    <col min="13571" max="13571" width="54.5703125" style="277" bestFit="1" customWidth="1"/>
    <col min="13572" max="13572" width="4.85546875" style="277" bestFit="1" customWidth="1"/>
    <col min="13573" max="13573" width="8.28515625" style="277" bestFit="1" customWidth="1"/>
    <col min="13574" max="13574" width="10.42578125" style="277" bestFit="1" customWidth="1"/>
    <col min="13575" max="13575" width="11.5703125" style="277" bestFit="1" customWidth="1"/>
    <col min="13576" max="13576" width="9.7109375" style="277" bestFit="1" customWidth="1"/>
    <col min="13577" max="13577" width="10.85546875" style="277" bestFit="1" customWidth="1"/>
    <col min="13578" max="13585" width="0" style="277" hidden="1" customWidth="1"/>
    <col min="13586" max="13824" width="9.140625" style="277"/>
    <col min="13825" max="13825" width="4.140625" style="277" bestFit="1" customWidth="1"/>
    <col min="13826" max="13826" width="10" style="277" bestFit="1" customWidth="1"/>
    <col min="13827" max="13827" width="54.5703125" style="277" bestFit="1" customWidth="1"/>
    <col min="13828" max="13828" width="4.85546875" style="277" bestFit="1" customWidth="1"/>
    <col min="13829" max="13829" width="8.28515625" style="277" bestFit="1" customWidth="1"/>
    <col min="13830" max="13830" width="10.42578125" style="277" bestFit="1" customWidth="1"/>
    <col min="13831" max="13831" width="11.5703125" style="277" bestFit="1" customWidth="1"/>
    <col min="13832" max="13832" width="9.7109375" style="277" bestFit="1" customWidth="1"/>
    <col min="13833" max="13833" width="10.85546875" style="277" bestFit="1" customWidth="1"/>
    <col min="13834" max="13841" width="0" style="277" hidden="1" customWidth="1"/>
    <col min="13842" max="14080" width="9.140625" style="277"/>
    <col min="14081" max="14081" width="4.140625" style="277" bestFit="1" customWidth="1"/>
    <col min="14082" max="14082" width="10" style="277" bestFit="1" customWidth="1"/>
    <col min="14083" max="14083" width="54.5703125" style="277" bestFit="1" customWidth="1"/>
    <col min="14084" max="14084" width="4.85546875" style="277" bestFit="1" customWidth="1"/>
    <col min="14085" max="14085" width="8.28515625" style="277" bestFit="1" customWidth="1"/>
    <col min="14086" max="14086" width="10.42578125" style="277" bestFit="1" customWidth="1"/>
    <col min="14087" max="14087" width="11.5703125" style="277" bestFit="1" customWidth="1"/>
    <col min="14088" max="14088" width="9.7109375" style="277" bestFit="1" customWidth="1"/>
    <col min="14089" max="14089" width="10.85546875" style="277" bestFit="1" customWidth="1"/>
    <col min="14090" max="14097" width="0" style="277" hidden="1" customWidth="1"/>
    <col min="14098" max="14336" width="9.140625" style="277"/>
    <col min="14337" max="14337" width="4.140625" style="277" bestFit="1" customWidth="1"/>
    <col min="14338" max="14338" width="10" style="277" bestFit="1" customWidth="1"/>
    <col min="14339" max="14339" width="54.5703125" style="277" bestFit="1" customWidth="1"/>
    <col min="14340" max="14340" width="4.85546875" style="277" bestFit="1" customWidth="1"/>
    <col min="14341" max="14341" width="8.28515625" style="277" bestFit="1" customWidth="1"/>
    <col min="14342" max="14342" width="10.42578125" style="277" bestFit="1" customWidth="1"/>
    <col min="14343" max="14343" width="11.5703125" style="277" bestFit="1" customWidth="1"/>
    <col min="14344" max="14344" width="9.7109375" style="277" bestFit="1" customWidth="1"/>
    <col min="14345" max="14345" width="10.85546875" style="277" bestFit="1" customWidth="1"/>
    <col min="14346" max="14353" width="0" style="277" hidden="1" customWidth="1"/>
    <col min="14354" max="14592" width="9.140625" style="277"/>
    <col min="14593" max="14593" width="4.140625" style="277" bestFit="1" customWidth="1"/>
    <col min="14594" max="14594" width="10" style="277" bestFit="1" customWidth="1"/>
    <col min="14595" max="14595" width="54.5703125" style="277" bestFit="1" customWidth="1"/>
    <col min="14596" max="14596" width="4.85546875" style="277" bestFit="1" customWidth="1"/>
    <col min="14597" max="14597" width="8.28515625" style="277" bestFit="1" customWidth="1"/>
    <col min="14598" max="14598" width="10.42578125" style="277" bestFit="1" customWidth="1"/>
    <col min="14599" max="14599" width="11.5703125" style="277" bestFit="1" customWidth="1"/>
    <col min="14600" max="14600" width="9.7109375" style="277" bestFit="1" customWidth="1"/>
    <col min="14601" max="14601" width="10.85546875" style="277" bestFit="1" customWidth="1"/>
    <col min="14602" max="14609" width="0" style="277" hidden="1" customWidth="1"/>
    <col min="14610" max="14848" width="9.140625" style="277"/>
    <col min="14849" max="14849" width="4.140625" style="277" bestFit="1" customWidth="1"/>
    <col min="14850" max="14850" width="10" style="277" bestFit="1" customWidth="1"/>
    <col min="14851" max="14851" width="54.5703125" style="277" bestFit="1" customWidth="1"/>
    <col min="14852" max="14852" width="4.85546875" style="277" bestFit="1" customWidth="1"/>
    <col min="14853" max="14853" width="8.28515625" style="277" bestFit="1" customWidth="1"/>
    <col min="14854" max="14854" width="10.42578125" style="277" bestFit="1" customWidth="1"/>
    <col min="14855" max="14855" width="11.5703125" style="277" bestFit="1" customWidth="1"/>
    <col min="14856" max="14856" width="9.7109375" style="277" bestFit="1" customWidth="1"/>
    <col min="14857" max="14857" width="10.85546875" style="277" bestFit="1" customWidth="1"/>
    <col min="14858" max="14865" width="0" style="277" hidden="1" customWidth="1"/>
    <col min="14866" max="15104" width="9.140625" style="277"/>
    <col min="15105" max="15105" width="4.140625" style="277" bestFit="1" customWidth="1"/>
    <col min="15106" max="15106" width="10" style="277" bestFit="1" customWidth="1"/>
    <col min="15107" max="15107" width="54.5703125" style="277" bestFit="1" customWidth="1"/>
    <col min="15108" max="15108" width="4.85546875" style="277" bestFit="1" customWidth="1"/>
    <col min="15109" max="15109" width="8.28515625" style="277" bestFit="1" customWidth="1"/>
    <col min="15110" max="15110" width="10.42578125" style="277" bestFit="1" customWidth="1"/>
    <col min="15111" max="15111" width="11.5703125" style="277" bestFit="1" customWidth="1"/>
    <col min="15112" max="15112" width="9.7109375" style="277" bestFit="1" customWidth="1"/>
    <col min="15113" max="15113" width="10.85546875" style="277" bestFit="1" customWidth="1"/>
    <col min="15114" max="15121" width="0" style="277" hidden="1" customWidth="1"/>
    <col min="15122" max="15360" width="9.140625" style="277"/>
    <col min="15361" max="15361" width="4.140625" style="277" bestFit="1" customWidth="1"/>
    <col min="15362" max="15362" width="10" style="277" bestFit="1" customWidth="1"/>
    <col min="15363" max="15363" width="54.5703125" style="277" bestFit="1" customWidth="1"/>
    <col min="15364" max="15364" width="4.85546875" style="277" bestFit="1" customWidth="1"/>
    <col min="15365" max="15365" width="8.28515625" style="277" bestFit="1" customWidth="1"/>
    <col min="15366" max="15366" width="10.42578125" style="277" bestFit="1" customWidth="1"/>
    <col min="15367" max="15367" width="11.5703125" style="277" bestFit="1" customWidth="1"/>
    <col min="15368" max="15368" width="9.7109375" style="277" bestFit="1" customWidth="1"/>
    <col min="15369" max="15369" width="10.85546875" style="277" bestFit="1" customWidth="1"/>
    <col min="15370" max="15377" width="0" style="277" hidden="1" customWidth="1"/>
    <col min="15378" max="15616" width="9.140625" style="277"/>
    <col min="15617" max="15617" width="4.140625" style="277" bestFit="1" customWidth="1"/>
    <col min="15618" max="15618" width="10" style="277" bestFit="1" customWidth="1"/>
    <col min="15619" max="15619" width="54.5703125" style="277" bestFit="1" customWidth="1"/>
    <col min="15620" max="15620" width="4.85546875" style="277" bestFit="1" customWidth="1"/>
    <col min="15621" max="15621" width="8.28515625" style="277" bestFit="1" customWidth="1"/>
    <col min="15622" max="15622" width="10.42578125" style="277" bestFit="1" customWidth="1"/>
    <col min="15623" max="15623" width="11.5703125" style="277" bestFit="1" customWidth="1"/>
    <col min="15624" max="15624" width="9.7109375" style="277" bestFit="1" customWidth="1"/>
    <col min="15625" max="15625" width="10.85546875" style="277" bestFit="1" customWidth="1"/>
    <col min="15626" max="15633" width="0" style="277" hidden="1" customWidth="1"/>
    <col min="15634" max="15872" width="9.140625" style="277"/>
    <col min="15873" max="15873" width="4.140625" style="277" bestFit="1" customWidth="1"/>
    <col min="15874" max="15874" width="10" style="277" bestFit="1" customWidth="1"/>
    <col min="15875" max="15875" width="54.5703125" style="277" bestFit="1" customWidth="1"/>
    <col min="15876" max="15876" width="4.85546875" style="277" bestFit="1" customWidth="1"/>
    <col min="15877" max="15877" width="8.28515625" style="277" bestFit="1" customWidth="1"/>
    <col min="15878" max="15878" width="10.42578125" style="277" bestFit="1" customWidth="1"/>
    <col min="15879" max="15879" width="11.5703125" style="277" bestFit="1" customWidth="1"/>
    <col min="15880" max="15880" width="9.7109375" style="277" bestFit="1" customWidth="1"/>
    <col min="15881" max="15881" width="10.85546875" style="277" bestFit="1" customWidth="1"/>
    <col min="15882" max="15889" width="0" style="277" hidden="1" customWidth="1"/>
    <col min="15890" max="16128" width="9.140625" style="277"/>
    <col min="16129" max="16129" width="4.140625" style="277" bestFit="1" customWidth="1"/>
    <col min="16130" max="16130" width="10" style="277" bestFit="1" customWidth="1"/>
    <col min="16131" max="16131" width="54.5703125" style="277" bestFit="1" customWidth="1"/>
    <col min="16132" max="16132" width="4.85546875" style="277" bestFit="1" customWidth="1"/>
    <col min="16133" max="16133" width="8.28515625" style="277" bestFit="1" customWidth="1"/>
    <col min="16134" max="16134" width="10.42578125" style="277" bestFit="1" customWidth="1"/>
    <col min="16135" max="16135" width="11.5703125" style="277" bestFit="1" customWidth="1"/>
    <col min="16136" max="16136" width="9.7109375" style="277" bestFit="1" customWidth="1"/>
    <col min="16137" max="16137" width="10.85546875" style="277" bestFit="1" customWidth="1"/>
    <col min="16138" max="16145" width="0" style="277" hidden="1" customWidth="1"/>
    <col min="16146" max="16384" width="9.140625" style="277"/>
  </cols>
  <sheetData>
    <row r="3" spans="1:17" ht="15.75" x14ac:dyDescent="0.25">
      <c r="A3" s="274"/>
      <c r="B3" s="275" t="s">
        <v>1197</v>
      </c>
      <c r="C3" s="274"/>
      <c r="D3" s="274"/>
      <c r="E3" s="274"/>
      <c r="F3" s="274"/>
      <c r="G3" s="274"/>
      <c r="H3" s="274"/>
      <c r="I3" s="274"/>
      <c r="J3" s="276"/>
    </row>
    <row r="4" spans="1:17" ht="15.75" x14ac:dyDescent="0.25">
      <c r="A4" s="274"/>
      <c r="B4" s="275" t="s">
        <v>1198</v>
      </c>
      <c r="C4" s="274"/>
      <c r="D4" s="274"/>
      <c r="E4" s="274"/>
      <c r="F4" s="274"/>
      <c r="G4" s="274"/>
      <c r="H4" s="274"/>
      <c r="I4" s="274"/>
      <c r="J4" s="276"/>
    </row>
    <row r="5" spans="1:17" ht="15.75" x14ac:dyDescent="0.25">
      <c r="A5" s="274"/>
      <c r="B5" s="275" t="s">
        <v>1199</v>
      </c>
      <c r="C5" s="274"/>
      <c r="D5" s="274"/>
      <c r="E5" s="274"/>
      <c r="F5" s="274"/>
      <c r="G5" s="274"/>
      <c r="H5" s="274"/>
      <c r="I5" s="274"/>
      <c r="J5" s="276"/>
    </row>
    <row r="6" spans="1:17" ht="15.75" x14ac:dyDescent="0.25">
      <c r="A6" s="274"/>
      <c r="B6" s="275"/>
      <c r="C6" s="274"/>
      <c r="D6" s="274"/>
      <c r="E6" s="274"/>
      <c r="F6" s="274"/>
      <c r="G6" s="274"/>
      <c r="H6" s="274"/>
      <c r="I6" s="274"/>
      <c r="J6" s="276"/>
    </row>
    <row r="7" spans="1:17" s="281" customFormat="1" ht="33.950000000000003" customHeight="1" thickBot="1" x14ac:dyDescent="0.25">
      <c r="A7" s="279" t="s">
        <v>1200</v>
      </c>
      <c r="B7" s="279"/>
      <c r="C7" s="279"/>
      <c r="D7" s="279"/>
      <c r="E7" s="279"/>
      <c r="F7" s="279"/>
      <c r="G7" s="279"/>
      <c r="H7" s="279"/>
      <c r="I7" s="279"/>
      <c r="J7" s="280"/>
      <c r="N7" s="282"/>
      <c r="O7" s="282"/>
      <c r="P7" s="282"/>
      <c r="Q7" s="282"/>
    </row>
    <row r="8" spans="1:17" ht="15.75" thickBot="1" x14ac:dyDescent="0.3">
      <c r="A8" s="283" t="s">
        <v>1201</v>
      </c>
      <c r="B8" s="284" t="s">
        <v>1202</v>
      </c>
      <c r="C8" s="285" t="s">
        <v>1203</v>
      </c>
      <c r="D8" s="285" t="s">
        <v>1204</v>
      </c>
      <c r="E8" s="286" t="s">
        <v>1205</v>
      </c>
      <c r="F8" s="286" t="s">
        <v>1206</v>
      </c>
      <c r="G8" s="287" t="s">
        <v>1207</v>
      </c>
      <c r="H8" s="288" t="s">
        <v>1208</v>
      </c>
      <c r="I8" s="289" t="s">
        <v>1209</v>
      </c>
      <c r="J8" s="290" t="s">
        <v>144</v>
      </c>
      <c r="K8" s="277" t="s">
        <v>1210</v>
      </c>
      <c r="L8" s="277" t="s">
        <v>1211</v>
      </c>
      <c r="M8" s="277" t="s">
        <v>1212</v>
      </c>
      <c r="N8" s="278" t="s">
        <v>1213</v>
      </c>
      <c r="O8" s="278" t="s">
        <v>1214</v>
      </c>
      <c r="P8" s="278" t="s">
        <v>1215</v>
      </c>
      <c r="Q8" s="278" t="s">
        <v>1216</v>
      </c>
    </row>
    <row r="9" spans="1:17" s="293" customFormat="1" ht="20.100000000000001" customHeight="1" x14ac:dyDescent="0.25">
      <c r="A9" s="291" t="s">
        <v>1217</v>
      </c>
      <c r="B9" s="292"/>
      <c r="E9" s="294"/>
      <c r="F9" s="294"/>
      <c r="G9" s="295"/>
      <c r="H9" s="296" t="s">
        <v>1218</v>
      </c>
      <c r="I9" s="297" t="s">
        <v>1219</v>
      </c>
      <c r="J9" s="298"/>
      <c r="N9" s="299"/>
      <c r="O9" s="299"/>
      <c r="P9" s="299"/>
      <c r="Q9" s="299"/>
    </row>
    <row r="10" spans="1:17" x14ac:dyDescent="0.25">
      <c r="A10" s="300">
        <v>1</v>
      </c>
      <c r="B10" s="301">
        <v>509621</v>
      </c>
      <c r="C10" s="302" t="s">
        <v>1220</v>
      </c>
      <c r="D10" s="302" t="s">
        <v>1133</v>
      </c>
      <c r="E10" s="303">
        <v>42</v>
      </c>
      <c r="F10" s="304"/>
      <c r="G10" s="305">
        <f t="shared" ref="G10:G28" si="0">E10*F10</f>
        <v>0</v>
      </c>
      <c r="H10" s="306"/>
      <c r="I10" s="307">
        <f t="shared" ref="I10:I28" si="1">E10*H10</f>
        <v>0</v>
      </c>
      <c r="J10" s="308" t="s">
        <v>1221</v>
      </c>
      <c r="K10" s="277" t="s">
        <v>1222</v>
      </c>
      <c r="M10" s="309" t="s">
        <v>1223</v>
      </c>
    </row>
    <row r="11" spans="1:17" x14ac:dyDescent="0.25">
      <c r="A11" s="300"/>
      <c r="B11" s="301"/>
      <c r="C11" s="302" t="s">
        <v>1224</v>
      </c>
      <c r="D11" s="310"/>
      <c r="E11" s="303"/>
      <c r="F11" s="303"/>
      <c r="G11" s="305">
        <f t="shared" si="0"/>
        <v>0</v>
      </c>
      <c r="H11" s="311"/>
      <c r="I11" s="307">
        <f t="shared" si="1"/>
        <v>0</v>
      </c>
      <c r="J11" s="312"/>
      <c r="K11" s="277" t="s">
        <v>1225</v>
      </c>
      <c r="M11" s="309" t="s">
        <v>1223</v>
      </c>
    </row>
    <row r="12" spans="1:17" x14ac:dyDescent="0.25">
      <c r="A12" s="300">
        <v>2</v>
      </c>
      <c r="B12" s="301">
        <v>509641</v>
      </c>
      <c r="C12" s="302" t="s">
        <v>1226</v>
      </c>
      <c r="D12" s="302" t="s">
        <v>1133</v>
      </c>
      <c r="E12" s="303">
        <v>42</v>
      </c>
      <c r="F12" s="304"/>
      <c r="G12" s="305">
        <f t="shared" si="0"/>
        <v>0</v>
      </c>
      <c r="H12" s="306"/>
      <c r="I12" s="307">
        <f t="shared" si="1"/>
        <v>0</v>
      </c>
      <c r="J12" s="308" t="s">
        <v>1221</v>
      </c>
      <c r="K12" s="277" t="s">
        <v>1222</v>
      </c>
      <c r="M12" s="309" t="s">
        <v>1223</v>
      </c>
    </row>
    <row r="13" spans="1:17" x14ac:dyDescent="0.25">
      <c r="A13" s="300"/>
      <c r="B13" s="301"/>
      <c r="C13" s="302" t="s">
        <v>1227</v>
      </c>
      <c r="D13" s="310"/>
      <c r="E13" s="303"/>
      <c r="F13" s="303"/>
      <c r="G13" s="305">
        <f t="shared" si="0"/>
        <v>0</v>
      </c>
      <c r="H13" s="311"/>
      <c r="I13" s="307">
        <f t="shared" si="1"/>
        <v>0</v>
      </c>
      <c r="J13" s="312"/>
      <c r="K13" s="277" t="s">
        <v>1225</v>
      </c>
      <c r="M13" s="309" t="s">
        <v>1223</v>
      </c>
    </row>
    <row r="14" spans="1:17" x14ac:dyDescent="0.25">
      <c r="A14" s="300">
        <v>3</v>
      </c>
      <c r="B14" s="301">
        <v>509622</v>
      </c>
      <c r="C14" s="302" t="s">
        <v>1228</v>
      </c>
      <c r="D14" s="302" t="s">
        <v>1133</v>
      </c>
      <c r="E14" s="303">
        <v>8</v>
      </c>
      <c r="F14" s="304"/>
      <c r="G14" s="305">
        <f t="shared" si="0"/>
        <v>0</v>
      </c>
      <c r="H14" s="306"/>
      <c r="I14" s="307">
        <f t="shared" si="1"/>
        <v>0</v>
      </c>
      <c r="J14" s="308" t="s">
        <v>1221</v>
      </c>
      <c r="K14" s="277" t="s">
        <v>1222</v>
      </c>
      <c r="M14" s="309" t="s">
        <v>1223</v>
      </c>
    </row>
    <row r="15" spans="1:17" x14ac:dyDescent="0.25">
      <c r="A15" s="300"/>
      <c r="B15" s="301"/>
      <c r="C15" s="302" t="s">
        <v>1229</v>
      </c>
      <c r="D15" s="310"/>
      <c r="E15" s="303"/>
      <c r="F15" s="303"/>
      <c r="G15" s="305">
        <f t="shared" si="0"/>
        <v>0</v>
      </c>
      <c r="H15" s="311"/>
      <c r="I15" s="307">
        <f t="shared" si="1"/>
        <v>0</v>
      </c>
      <c r="J15" s="312"/>
      <c r="K15" s="277" t="s">
        <v>1225</v>
      </c>
      <c r="M15" s="309" t="s">
        <v>1223</v>
      </c>
    </row>
    <row r="16" spans="1:17" x14ac:dyDescent="0.25">
      <c r="A16" s="300">
        <v>4</v>
      </c>
      <c r="B16" s="301">
        <v>509623</v>
      </c>
      <c r="C16" s="302" t="s">
        <v>1230</v>
      </c>
      <c r="D16" s="302" t="s">
        <v>1133</v>
      </c>
      <c r="E16" s="303">
        <v>5</v>
      </c>
      <c r="F16" s="304"/>
      <c r="G16" s="305">
        <f t="shared" si="0"/>
        <v>0</v>
      </c>
      <c r="H16" s="306"/>
      <c r="I16" s="307">
        <f t="shared" si="1"/>
        <v>0</v>
      </c>
      <c r="J16" s="308" t="s">
        <v>1221</v>
      </c>
      <c r="K16" s="277" t="s">
        <v>1222</v>
      </c>
      <c r="M16" s="309" t="s">
        <v>1223</v>
      </c>
    </row>
    <row r="17" spans="1:17" x14ac:dyDescent="0.25">
      <c r="A17" s="300"/>
      <c r="B17" s="301"/>
      <c r="C17" s="302" t="s">
        <v>1231</v>
      </c>
      <c r="D17" s="310"/>
      <c r="E17" s="303"/>
      <c r="F17" s="303"/>
      <c r="G17" s="305">
        <f t="shared" si="0"/>
        <v>0</v>
      </c>
      <c r="H17" s="311"/>
      <c r="I17" s="307">
        <f t="shared" si="1"/>
        <v>0</v>
      </c>
      <c r="J17" s="312"/>
      <c r="K17" s="277" t="s">
        <v>1225</v>
      </c>
      <c r="M17" s="309" t="s">
        <v>1223</v>
      </c>
    </row>
    <row r="18" spans="1:17" x14ac:dyDescent="0.25">
      <c r="A18" s="300">
        <v>5</v>
      </c>
      <c r="B18" s="301">
        <v>509503</v>
      </c>
      <c r="C18" s="302" t="s">
        <v>1232</v>
      </c>
      <c r="D18" s="302" t="s">
        <v>1133</v>
      </c>
      <c r="E18" s="303">
        <v>17</v>
      </c>
      <c r="F18" s="304"/>
      <c r="G18" s="305">
        <f t="shared" si="0"/>
        <v>0</v>
      </c>
      <c r="H18" s="306"/>
      <c r="I18" s="307">
        <f t="shared" si="1"/>
        <v>0</v>
      </c>
      <c r="J18" s="308" t="s">
        <v>1221</v>
      </c>
      <c r="K18" s="277" t="s">
        <v>1222</v>
      </c>
      <c r="M18" s="309" t="s">
        <v>1223</v>
      </c>
    </row>
    <row r="19" spans="1:17" x14ac:dyDescent="0.25">
      <c r="A19" s="300"/>
      <c r="B19" s="301"/>
      <c r="C19" s="302" t="s">
        <v>1233</v>
      </c>
      <c r="D19" s="310"/>
      <c r="E19" s="303"/>
      <c r="F19" s="303"/>
      <c r="G19" s="305">
        <f t="shared" si="0"/>
        <v>0</v>
      </c>
      <c r="H19" s="311"/>
      <c r="I19" s="307">
        <f t="shared" si="1"/>
        <v>0</v>
      </c>
      <c r="J19" s="312"/>
      <c r="K19" s="277" t="s">
        <v>1225</v>
      </c>
      <c r="M19" s="309" t="s">
        <v>1223</v>
      </c>
    </row>
    <row r="20" spans="1:17" x14ac:dyDescent="0.25">
      <c r="A20" s="300">
        <v>6</v>
      </c>
      <c r="B20" s="301">
        <v>509601</v>
      </c>
      <c r="C20" s="302" t="s">
        <v>1232</v>
      </c>
      <c r="D20" s="302" t="s">
        <v>1133</v>
      </c>
      <c r="E20" s="303">
        <v>3</v>
      </c>
      <c r="F20" s="304"/>
      <c r="G20" s="305">
        <f t="shared" si="0"/>
        <v>0</v>
      </c>
      <c r="H20" s="306"/>
      <c r="I20" s="307">
        <f t="shared" si="1"/>
        <v>0</v>
      </c>
      <c r="J20" s="308" t="s">
        <v>1221</v>
      </c>
      <c r="K20" s="277" t="s">
        <v>1222</v>
      </c>
      <c r="M20" s="309" t="s">
        <v>1223</v>
      </c>
    </row>
    <row r="21" spans="1:17" x14ac:dyDescent="0.25">
      <c r="A21" s="300"/>
      <c r="B21" s="301"/>
      <c r="C21" s="302" t="s">
        <v>1234</v>
      </c>
      <c r="D21" s="310"/>
      <c r="E21" s="303"/>
      <c r="F21" s="303"/>
      <c r="G21" s="305">
        <f t="shared" si="0"/>
        <v>0</v>
      </c>
      <c r="H21" s="311"/>
      <c r="I21" s="307">
        <f t="shared" si="1"/>
        <v>0</v>
      </c>
      <c r="J21" s="312"/>
      <c r="K21" s="277" t="s">
        <v>1225</v>
      </c>
      <c r="M21" s="309" t="s">
        <v>1223</v>
      </c>
    </row>
    <row r="22" spans="1:17" x14ac:dyDescent="0.25">
      <c r="A22" s="300">
        <v>7</v>
      </c>
      <c r="B22" s="301">
        <v>509601</v>
      </c>
      <c r="C22" s="302" t="s">
        <v>1232</v>
      </c>
      <c r="D22" s="302" t="s">
        <v>1133</v>
      </c>
      <c r="E22" s="303">
        <v>7</v>
      </c>
      <c r="F22" s="304"/>
      <c r="G22" s="305">
        <f t="shared" si="0"/>
        <v>0</v>
      </c>
      <c r="H22" s="306"/>
      <c r="I22" s="307">
        <f t="shared" si="1"/>
        <v>0</v>
      </c>
      <c r="J22" s="308" t="s">
        <v>1221</v>
      </c>
      <c r="K22" s="277" t="s">
        <v>1222</v>
      </c>
      <c r="M22" s="309" t="s">
        <v>1223</v>
      </c>
    </row>
    <row r="23" spans="1:17" x14ac:dyDescent="0.25">
      <c r="A23" s="300"/>
      <c r="B23" s="301"/>
      <c r="C23" s="302" t="s">
        <v>1234</v>
      </c>
      <c r="D23" s="310"/>
      <c r="E23" s="303"/>
      <c r="F23" s="303"/>
      <c r="G23" s="305">
        <f t="shared" si="0"/>
        <v>0</v>
      </c>
      <c r="H23" s="311"/>
      <c r="I23" s="307">
        <f t="shared" si="1"/>
        <v>0</v>
      </c>
      <c r="J23" s="312"/>
      <c r="K23" s="277" t="s">
        <v>1225</v>
      </c>
      <c r="M23" s="309" t="s">
        <v>1223</v>
      </c>
    </row>
    <row r="24" spans="1:17" x14ac:dyDescent="0.25">
      <c r="A24" s="300">
        <v>8</v>
      </c>
      <c r="B24" s="301">
        <v>739111</v>
      </c>
      <c r="C24" s="302" t="s">
        <v>1235</v>
      </c>
      <c r="D24" s="302" t="s">
        <v>339</v>
      </c>
      <c r="E24" s="303">
        <v>1</v>
      </c>
      <c r="F24" s="304"/>
      <c r="G24" s="305">
        <f t="shared" si="0"/>
        <v>0</v>
      </c>
      <c r="H24" s="306">
        <v>0</v>
      </c>
      <c r="I24" s="307">
        <f t="shared" si="1"/>
        <v>0</v>
      </c>
      <c r="J24" s="308" t="s">
        <v>1236</v>
      </c>
      <c r="K24" s="277" t="s">
        <v>1222</v>
      </c>
      <c r="M24" s="309" t="s">
        <v>1223</v>
      </c>
      <c r="P24" s="278">
        <f>E24*F24</f>
        <v>0</v>
      </c>
      <c r="Q24" s="278">
        <f>E24*H24</f>
        <v>0</v>
      </c>
    </row>
    <row r="25" spans="1:17" x14ac:dyDescent="0.25">
      <c r="A25" s="300"/>
      <c r="B25" s="301"/>
      <c r="C25" s="302" t="s">
        <v>1237</v>
      </c>
      <c r="D25" s="310"/>
      <c r="E25" s="303"/>
      <c r="F25" s="303"/>
      <c r="G25" s="305">
        <f t="shared" si="0"/>
        <v>0</v>
      </c>
      <c r="H25" s="311"/>
      <c r="I25" s="307">
        <f t="shared" si="1"/>
        <v>0</v>
      </c>
      <c r="J25" s="312"/>
      <c r="K25" s="277" t="s">
        <v>1225</v>
      </c>
      <c r="M25" s="309" t="s">
        <v>1223</v>
      </c>
    </row>
    <row r="26" spans="1:17" x14ac:dyDescent="0.25">
      <c r="A26" s="300">
        <v>9</v>
      </c>
      <c r="B26" s="301">
        <v>715111</v>
      </c>
      <c r="C26" s="302" t="s">
        <v>1238</v>
      </c>
      <c r="D26" s="302" t="s">
        <v>339</v>
      </c>
      <c r="E26" s="303">
        <v>1</v>
      </c>
      <c r="F26" s="304"/>
      <c r="G26" s="305">
        <f t="shared" si="0"/>
        <v>0</v>
      </c>
      <c r="H26" s="311">
        <v>0</v>
      </c>
      <c r="I26" s="307">
        <f t="shared" si="1"/>
        <v>0</v>
      </c>
      <c r="J26" s="308" t="s">
        <v>1236</v>
      </c>
      <c r="K26" s="277" t="s">
        <v>1222</v>
      </c>
      <c r="M26" s="309" t="s">
        <v>1223</v>
      </c>
      <c r="P26" s="278">
        <f>E26*F26</f>
        <v>0</v>
      </c>
      <c r="Q26" s="278">
        <f>E26*H26</f>
        <v>0</v>
      </c>
    </row>
    <row r="27" spans="1:17" x14ac:dyDescent="0.25">
      <c r="A27" s="300">
        <v>10</v>
      </c>
      <c r="B27" s="301">
        <v>715112</v>
      </c>
      <c r="C27" s="302" t="s">
        <v>1239</v>
      </c>
      <c r="D27" s="302" t="s">
        <v>339</v>
      </c>
      <c r="E27" s="303">
        <v>1</v>
      </c>
      <c r="F27" s="304"/>
      <c r="G27" s="305">
        <f t="shared" si="0"/>
        <v>0</v>
      </c>
      <c r="H27" s="311">
        <v>0</v>
      </c>
      <c r="I27" s="307">
        <f t="shared" si="1"/>
        <v>0</v>
      </c>
      <c r="J27" s="308" t="s">
        <v>1236</v>
      </c>
      <c r="K27" s="277" t="s">
        <v>1222</v>
      </c>
      <c r="M27" s="309" t="s">
        <v>1223</v>
      </c>
      <c r="P27" s="278">
        <f>E27*F27</f>
        <v>0</v>
      </c>
      <c r="Q27" s="278">
        <f>E27*H27</f>
        <v>0</v>
      </c>
    </row>
    <row r="28" spans="1:17" ht="15.75" thickBot="1" x14ac:dyDescent="0.3">
      <c r="A28" s="313">
        <v>11</v>
      </c>
      <c r="B28" s="314">
        <v>715113</v>
      </c>
      <c r="C28" s="315" t="s">
        <v>1240</v>
      </c>
      <c r="D28" s="315" t="s">
        <v>339</v>
      </c>
      <c r="E28" s="316">
        <v>1</v>
      </c>
      <c r="F28" s="317"/>
      <c r="G28" s="318">
        <f t="shared" si="0"/>
        <v>0</v>
      </c>
      <c r="H28" s="319">
        <v>0</v>
      </c>
      <c r="I28" s="320">
        <f t="shared" si="1"/>
        <v>0</v>
      </c>
      <c r="J28" s="321" t="s">
        <v>1236</v>
      </c>
      <c r="K28" s="277" t="s">
        <v>1222</v>
      </c>
      <c r="M28" s="309" t="s">
        <v>1223</v>
      </c>
      <c r="P28" s="278">
        <f>E28*F28</f>
        <v>0</v>
      </c>
      <c r="Q28" s="278">
        <f>E28*H28</f>
        <v>0</v>
      </c>
    </row>
    <row r="29" spans="1:17" s="330" customFormat="1" ht="14.25" x14ac:dyDescent="0.2">
      <c r="A29" s="322"/>
      <c r="B29" s="323"/>
      <c r="C29" s="324" t="s">
        <v>1241</v>
      </c>
      <c r="D29" s="324"/>
      <c r="E29" s="325"/>
      <c r="F29" s="325"/>
      <c r="G29" s="326">
        <f>SUM(G10:G28)</f>
        <v>0</v>
      </c>
      <c r="H29" s="327"/>
      <c r="I29" s="328">
        <f>SUM(I10:I28)</f>
        <v>0</v>
      </c>
      <c r="J29" s="329"/>
      <c r="M29" s="331" t="s">
        <v>1223</v>
      </c>
      <c r="N29" s="332"/>
      <c r="O29" s="333">
        <f>I29</f>
        <v>0</v>
      </c>
      <c r="P29" s="332"/>
      <c r="Q29" s="332"/>
    </row>
    <row r="30" spans="1:17" s="293" customFormat="1" ht="20.100000000000001" customHeight="1" x14ac:dyDescent="0.25">
      <c r="A30" s="334" t="s">
        <v>1242</v>
      </c>
      <c r="B30" s="335"/>
      <c r="C30" s="336"/>
      <c r="D30" s="336"/>
      <c r="E30" s="337"/>
      <c r="F30" s="337"/>
      <c r="G30" s="338"/>
      <c r="H30" s="339" t="s">
        <v>1218</v>
      </c>
      <c r="I30" s="340" t="s">
        <v>1219</v>
      </c>
      <c r="J30" s="341"/>
      <c r="M30" s="342"/>
      <c r="N30" s="299"/>
      <c r="O30" s="299"/>
      <c r="P30" s="299"/>
      <c r="Q30" s="299"/>
    </row>
    <row r="31" spans="1:17" x14ac:dyDescent="0.25">
      <c r="A31" s="300">
        <v>12</v>
      </c>
      <c r="B31" s="301">
        <v>132210</v>
      </c>
      <c r="C31" s="302" t="s">
        <v>1243</v>
      </c>
      <c r="D31" s="302" t="s">
        <v>288</v>
      </c>
      <c r="E31" s="303">
        <v>120</v>
      </c>
      <c r="F31" s="304"/>
      <c r="G31" s="305">
        <f t="shared" ref="G31:G94" si="2">E31*F31</f>
        <v>0</v>
      </c>
      <c r="H31" s="311">
        <v>0</v>
      </c>
      <c r="I31" s="307">
        <f t="shared" ref="I31:I94" si="3">E31*H31</f>
        <v>0</v>
      </c>
      <c r="J31" s="308" t="s">
        <v>1221</v>
      </c>
      <c r="K31" s="277" t="s">
        <v>1222</v>
      </c>
      <c r="M31" s="309" t="s">
        <v>1244</v>
      </c>
      <c r="N31" s="278">
        <f t="shared" ref="N31:N42" si="4">E31*F31</f>
        <v>0</v>
      </c>
    </row>
    <row r="32" spans="1:17" x14ac:dyDescent="0.25">
      <c r="A32" s="300">
        <v>13</v>
      </c>
      <c r="B32" s="301">
        <v>132211</v>
      </c>
      <c r="C32" s="302" t="s">
        <v>1245</v>
      </c>
      <c r="D32" s="302" t="s">
        <v>288</v>
      </c>
      <c r="E32" s="303">
        <v>130</v>
      </c>
      <c r="F32" s="304"/>
      <c r="G32" s="305">
        <f t="shared" si="2"/>
        <v>0</v>
      </c>
      <c r="H32" s="311">
        <v>0</v>
      </c>
      <c r="I32" s="307">
        <f t="shared" si="3"/>
        <v>0</v>
      </c>
      <c r="J32" s="308" t="s">
        <v>1221</v>
      </c>
      <c r="K32" s="277" t="s">
        <v>1222</v>
      </c>
      <c r="M32" s="309" t="s">
        <v>1244</v>
      </c>
      <c r="N32" s="278">
        <f t="shared" si="4"/>
        <v>0</v>
      </c>
    </row>
    <row r="33" spans="1:14" x14ac:dyDescent="0.25">
      <c r="A33" s="300">
        <v>14</v>
      </c>
      <c r="B33" s="301">
        <v>173211</v>
      </c>
      <c r="C33" s="302" t="s">
        <v>1246</v>
      </c>
      <c r="D33" s="302" t="s">
        <v>288</v>
      </c>
      <c r="E33" s="303">
        <v>180</v>
      </c>
      <c r="F33" s="304"/>
      <c r="G33" s="305">
        <f t="shared" si="2"/>
        <v>0</v>
      </c>
      <c r="H33" s="311">
        <v>0</v>
      </c>
      <c r="I33" s="307">
        <f t="shared" si="3"/>
        <v>0</v>
      </c>
      <c r="J33" s="308" t="s">
        <v>1221</v>
      </c>
      <c r="K33" s="277" t="s">
        <v>1222</v>
      </c>
      <c r="M33" s="309" t="s">
        <v>1244</v>
      </c>
      <c r="N33" s="278">
        <f t="shared" si="4"/>
        <v>0</v>
      </c>
    </row>
    <row r="34" spans="1:14" x14ac:dyDescent="0.25">
      <c r="A34" s="300">
        <v>15</v>
      </c>
      <c r="B34" s="301">
        <v>123309</v>
      </c>
      <c r="C34" s="302" t="s">
        <v>1247</v>
      </c>
      <c r="D34" s="302" t="s">
        <v>288</v>
      </c>
      <c r="E34" s="303">
        <v>16</v>
      </c>
      <c r="F34" s="304"/>
      <c r="G34" s="305">
        <f t="shared" si="2"/>
        <v>0</v>
      </c>
      <c r="H34" s="311">
        <v>0</v>
      </c>
      <c r="I34" s="307">
        <f t="shared" si="3"/>
        <v>0</v>
      </c>
      <c r="J34" s="308" t="s">
        <v>1221</v>
      </c>
      <c r="K34" s="277" t="s">
        <v>1222</v>
      </c>
      <c r="M34" s="309" t="s">
        <v>1244</v>
      </c>
      <c r="N34" s="278">
        <f t="shared" si="4"/>
        <v>0</v>
      </c>
    </row>
    <row r="35" spans="1:14" x14ac:dyDescent="0.25">
      <c r="A35" s="300">
        <v>16</v>
      </c>
      <c r="B35" s="301">
        <v>101309</v>
      </c>
      <c r="C35" s="302" t="s">
        <v>1248</v>
      </c>
      <c r="D35" s="302" t="s">
        <v>288</v>
      </c>
      <c r="E35" s="303">
        <v>30</v>
      </c>
      <c r="F35" s="304"/>
      <c r="G35" s="305">
        <f t="shared" si="2"/>
        <v>0</v>
      </c>
      <c r="H35" s="311">
        <v>0</v>
      </c>
      <c r="I35" s="307">
        <f t="shared" si="3"/>
        <v>0</v>
      </c>
      <c r="J35" s="308" t="s">
        <v>1221</v>
      </c>
      <c r="K35" s="277" t="s">
        <v>1222</v>
      </c>
      <c r="M35" s="309" t="s">
        <v>1244</v>
      </c>
      <c r="N35" s="278">
        <f t="shared" si="4"/>
        <v>0</v>
      </c>
    </row>
    <row r="36" spans="1:14" x14ac:dyDescent="0.25">
      <c r="A36" s="300">
        <v>17</v>
      </c>
      <c r="B36" s="301">
        <v>173111</v>
      </c>
      <c r="C36" s="302" t="s">
        <v>1249</v>
      </c>
      <c r="D36" s="302" t="s">
        <v>288</v>
      </c>
      <c r="E36" s="303">
        <v>70</v>
      </c>
      <c r="F36" s="304"/>
      <c r="G36" s="305">
        <f t="shared" si="2"/>
        <v>0</v>
      </c>
      <c r="H36" s="311">
        <v>0</v>
      </c>
      <c r="I36" s="307">
        <f t="shared" si="3"/>
        <v>0</v>
      </c>
      <c r="J36" s="308" t="s">
        <v>1221</v>
      </c>
      <c r="K36" s="277" t="s">
        <v>1222</v>
      </c>
      <c r="M36" s="309" t="s">
        <v>1244</v>
      </c>
      <c r="N36" s="278">
        <f t="shared" si="4"/>
        <v>0</v>
      </c>
    </row>
    <row r="37" spans="1:14" x14ac:dyDescent="0.25">
      <c r="A37" s="300">
        <v>18</v>
      </c>
      <c r="B37" s="301">
        <v>171108</v>
      </c>
      <c r="C37" s="302" t="s">
        <v>1250</v>
      </c>
      <c r="D37" s="302" t="s">
        <v>288</v>
      </c>
      <c r="E37" s="303">
        <v>200</v>
      </c>
      <c r="F37" s="304"/>
      <c r="G37" s="305">
        <f t="shared" si="2"/>
        <v>0</v>
      </c>
      <c r="H37" s="311">
        <v>0</v>
      </c>
      <c r="I37" s="307">
        <f t="shared" si="3"/>
        <v>0</v>
      </c>
      <c r="J37" s="308" t="s">
        <v>1221</v>
      </c>
      <c r="K37" s="277" t="s">
        <v>1222</v>
      </c>
      <c r="M37" s="309" t="s">
        <v>1244</v>
      </c>
      <c r="N37" s="278">
        <f t="shared" si="4"/>
        <v>0</v>
      </c>
    </row>
    <row r="38" spans="1:14" x14ac:dyDescent="0.25">
      <c r="A38" s="300">
        <v>19</v>
      </c>
      <c r="B38" s="301">
        <v>171107</v>
      </c>
      <c r="C38" s="302" t="s">
        <v>1251</v>
      </c>
      <c r="D38" s="302" t="s">
        <v>288</v>
      </c>
      <c r="E38" s="303">
        <v>210</v>
      </c>
      <c r="F38" s="304"/>
      <c r="G38" s="305">
        <f t="shared" si="2"/>
        <v>0</v>
      </c>
      <c r="H38" s="311">
        <v>0</v>
      </c>
      <c r="I38" s="307">
        <f t="shared" si="3"/>
        <v>0</v>
      </c>
      <c r="J38" s="308" t="s">
        <v>1221</v>
      </c>
      <c r="K38" s="277" t="s">
        <v>1222</v>
      </c>
      <c r="M38" s="309" t="s">
        <v>1244</v>
      </c>
      <c r="N38" s="278">
        <f t="shared" si="4"/>
        <v>0</v>
      </c>
    </row>
    <row r="39" spans="1:14" x14ac:dyDescent="0.25">
      <c r="A39" s="300">
        <v>20</v>
      </c>
      <c r="B39" s="301">
        <v>101308</v>
      </c>
      <c r="C39" s="302" t="s">
        <v>1252</v>
      </c>
      <c r="D39" s="302" t="s">
        <v>288</v>
      </c>
      <c r="E39" s="303">
        <v>10</v>
      </c>
      <c r="F39" s="304"/>
      <c r="G39" s="305">
        <f t="shared" si="2"/>
        <v>0</v>
      </c>
      <c r="H39" s="311">
        <v>0</v>
      </c>
      <c r="I39" s="307">
        <f t="shared" si="3"/>
        <v>0</v>
      </c>
      <c r="J39" s="308" t="s">
        <v>1221</v>
      </c>
      <c r="K39" s="277" t="s">
        <v>1222</v>
      </c>
      <c r="M39" s="309" t="s">
        <v>1244</v>
      </c>
      <c r="N39" s="278">
        <f t="shared" si="4"/>
        <v>0</v>
      </c>
    </row>
    <row r="40" spans="1:14" x14ac:dyDescent="0.25">
      <c r="A40" s="300">
        <v>21</v>
      </c>
      <c r="B40" s="301">
        <v>101106</v>
      </c>
      <c r="C40" s="302" t="s">
        <v>1253</v>
      </c>
      <c r="D40" s="302" t="s">
        <v>288</v>
      </c>
      <c r="E40" s="303">
        <v>450</v>
      </c>
      <c r="F40" s="304"/>
      <c r="G40" s="305">
        <f t="shared" si="2"/>
        <v>0</v>
      </c>
      <c r="H40" s="311">
        <v>0</v>
      </c>
      <c r="I40" s="307">
        <f t="shared" si="3"/>
        <v>0</v>
      </c>
      <c r="J40" s="308" t="s">
        <v>1221</v>
      </c>
      <c r="K40" s="277" t="s">
        <v>1222</v>
      </c>
      <c r="M40" s="309" t="s">
        <v>1244</v>
      </c>
      <c r="N40" s="278">
        <f t="shared" si="4"/>
        <v>0</v>
      </c>
    </row>
    <row r="41" spans="1:14" x14ac:dyDescent="0.25">
      <c r="A41" s="300">
        <v>22</v>
      </c>
      <c r="B41" s="301">
        <v>101105</v>
      </c>
      <c r="C41" s="302" t="s">
        <v>1254</v>
      </c>
      <c r="D41" s="302" t="s">
        <v>288</v>
      </c>
      <c r="E41" s="303">
        <v>870</v>
      </c>
      <c r="F41" s="304"/>
      <c r="G41" s="305">
        <f t="shared" si="2"/>
        <v>0</v>
      </c>
      <c r="H41" s="311">
        <v>0</v>
      </c>
      <c r="I41" s="307">
        <f t="shared" si="3"/>
        <v>0</v>
      </c>
      <c r="J41" s="308" t="s">
        <v>1221</v>
      </c>
      <c r="K41" s="277" t="s">
        <v>1222</v>
      </c>
      <c r="M41" s="309" t="s">
        <v>1244</v>
      </c>
      <c r="N41" s="278">
        <f t="shared" si="4"/>
        <v>0</v>
      </c>
    </row>
    <row r="42" spans="1:14" x14ac:dyDescent="0.25">
      <c r="A42" s="300">
        <v>23</v>
      </c>
      <c r="B42" s="301">
        <v>101305</v>
      </c>
      <c r="C42" s="302" t="s">
        <v>1255</v>
      </c>
      <c r="D42" s="302" t="s">
        <v>288</v>
      </c>
      <c r="E42" s="303">
        <v>225</v>
      </c>
      <c r="F42" s="304"/>
      <c r="G42" s="305">
        <f t="shared" si="2"/>
        <v>0</v>
      </c>
      <c r="H42" s="311">
        <v>0</v>
      </c>
      <c r="I42" s="307">
        <f t="shared" si="3"/>
        <v>0</v>
      </c>
      <c r="J42" s="308" t="s">
        <v>1221</v>
      </c>
      <c r="K42" s="277" t="s">
        <v>1222</v>
      </c>
      <c r="M42" s="309" t="s">
        <v>1244</v>
      </c>
      <c r="N42" s="278">
        <f t="shared" si="4"/>
        <v>0</v>
      </c>
    </row>
    <row r="43" spans="1:14" x14ac:dyDescent="0.25">
      <c r="A43" s="300">
        <v>24</v>
      </c>
      <c r="B43" s="301">
        <v>190112</v>
      </c>
      <c r="C43" s="302" t="s">
        <v>1256</v>
      </c>
      <c r="D43" s="302" t="s">
        <v>1133</v>
      </c>
      <c r="E43" s="303">
        <v>8</v>
      </c>
      <c r="F43" s="304"/>
      <c r="G43" s="305">
        <f t="shared" si="2"/>
        <v>0</v>
      </c>
      <c r="H43" s="311">
        <v>0</v>
      </c>
      <c r="I43" s="307">
        <f t="shared" si="3"/>
        <v>0</v>
      </c>
      <c r="J43" s="308" t="s">
        <v>1221</v>
      </c>
      <c r="M43" s="309" t="s">
        <v>1244</v>
      </c>
    </row>
    <row r="44" spans="1:14" x14ac:dyDescent="0.25">
      <c r="A44" s="300">
        <v>25</v>
      </c>
      <c r="B44" s="301">
        <v>199511</v>
      </c>
      <c r="C44" s="302" t="s">
        <v>1257</v>
      </c>
      <c r="D44" s="302" t="s">
        <v>1133</v>
      </c>
      <c r="E44" s="303">
        <v>120</v>
      </c>
      <c r="F44" s="304"/>
      <c r="G44" s="305">
        <f t="shared" si="2"/>
        <v>0</v>
      </c>
      <c r="H44" s="311">
        <v>0</v>
      </c>
      <c r="I44" s="307">
        <f t="shared" si="3"/>
        <v>0</v>
      </c>
      <c r="J44" s="308" t="s">
        <v>1221</v>
      </c>
      <c r="K44" s="277" t="s">
        <v>1222</v>
      </c>
      <c r="M44" s="309" t="s">
        <v>1244</v>
      </c>
    </row>
    <row r="45" spans="1:14" x14ac:dyDescent="0.25">
      <c r="A45" s="300">
        <v>26</v>
      </c>
      <c r="B45" s="301">
        <v>199512</v>
      </c>
      <c r="C45" s="302" t="s">
        <v>1258</v>
      </c>
      <c r="D45" s="302" t="s">
        <v>1133</v>
      </c>
      <c r="E45" s="303">
        <v>24</v>
      </c>
      <c r="F45" s="304"/>
      <c r="G45" s="305">
        <f t="shared" si="2"/>
        <v>0</v>
      </c>
      <c r="H45" s="311">
        <v>0</v>
      </c>
      <c r="I45" s="307">
        <f t="shared" si="3"/>
        <v>0</v>
      </c>
      <c r="J45" s="308" t="s">
        <v>1221</v>
      </c>
      <c r="K45" s="277" t="s">
        <v>1222</v>
      </c>
      <c r="M45" s="309" t="s">
        <v>1244</v>
      </c>
    </row>
    <row r="46" spans="1:14" x14ac:dyDescent="0.25">
      <c r="A46" s="300">
        <v>27</v>
      </c>
      <c r="B46" s="301">
        <v>321123</v>
      </c>
      <c r="C46" s="302" t="s">
        <v>1259</v>
      </c>
      <c r="D46" s="302" t="s">
        <v>288</v>
      </c>
      <c r="E46" s="303">
        <v>280</v>
      </c>
      <c r="F46" s="304"/>
      <c r="G46" s="305">
        <f t="shared" si="2"/>
        <v>0</v>
      </c>
      <c r="H46" s="311">
        <v>0</v>
      </c>
      <c r="I46" s="307">
        <f t="shared" si="3"/>
        <v>0</v>
      </c>
      <c r="J46" s="308" t="s">
        <v>1221</v>
      </c>
      <c r="K46" s="277" t="s">
        <v>1222</v>
      </c>
      <c r="M46" s="309" t="s">
        <v>1244</v>
      </c>
      <c r="N46" s="278">
        <f>E46*F46</f>
        <v>0</v>
      </c>
    </row>
    <row r="47" spans="1:14" x14ac:dyDescent="0.25">
      <c r="A47" s="300">
        <v>28</v>
      </c>
      <c r="B47" s="301">
        <v>363341</v>
      </c>
      <c r="C47" s="302" t="s">
        <v>1260</v>
      </c>
      <c r="D47" s="302" t="s">
        <v>288</v>
      </c>
      <c r="E47" s="303">
        <v>130</v>
      </c>
      <c r="F47" s="304"/>
      <c r="G47" s="305">
        <f t="shared" si="2"/>
        <v>0</v>
      </c>
      <c r="H47" s="311">
        <v>0</v>
      </c>
      <c r="I47" s="307">
        <f t="shared" si="3"/>
        <v>0</v>
      </c>
      <c r="J47" s="308" t="s">
        <v>1221</v>
      </c>
      <c r="K47" s="277" t="s">
        <v>1222</v>
      </c>
      <c r="M47" s="309" t="s">
        <v>1244</v>
      </c>
      <c r="N47" s="278">
        <f>E47*F47</f>
        <v>0</v>
      </c>
    </row>
    <row r="48" spans="1:14" x14ac:dyDescent="0.25">
      <c r="A48" s="300">
        <v>29</v>
      </c>
      <c r="B48" s="301">
        <v>363384</v>
      </c>
      <c r="C48" s="302" t="s">
        <v>1261</v>
      </c>
      <c r="D48" s="302" t="s">
        <v>1133</v>
      </c>
      <c r="E48" s="303">
        <v>195</v>
      </c>
      <c r="F48" s="304"/>
      <c r="G48" s="305">
        <f t="shared" si="2"/>
        <v>0</v>
      </c>
      <c r="H48" s="311">
        <v>0</v>
      </c>
      <c r="I48" s="307">
        <f t="shared" si="3"/>
        <v>0</v>
      </c>
      <c r="J48" s="308" t="s">
        <v>1221</v>
      </c>
      <c r="K48" s="277" t="s">
        <v>1222</v>
      </c>
      <c r="M48" s="309" t="s">
        <v>1244</v>
      </c>
    </row>
    <row r="49" spans="1:14" x14ac:dyDescent="0.25">
      <c r="A49" s="300">
        <v>30</v>
      </c>
      <c r="B49" s="301">
        <v>363422</v>
      </c>
      <c r="C49" s="302" t="s">
        <v>1262</v>
      </c>
      <c r="D49" s="302" t="s">
        <v>1133</v>
      </c>
      <c r="E49" s="303">
        <v>132</v>
      </c>
      <c r="F49" s="304"/>
      <c r="G49" s="305">
        <f t="shared" si="2"/>
        <v>0</v>
      </c>
      <c r="H49" s="311">
        <v>0</v>
      </c>
      <c r="I49" s="307">
        <f t="shared" si="3"/>
        <v>0</v>
      </c>
      <c r="J49" s="308" t="s">
        <v>1221</v>
      </c>
      <c r="K49" s="277" t="s">
        <v>1222</v>
      </c>
      <c r="M49" s="309" t="s">
        <v>1244</v>
      </c>
    </row>
    <row r="50" spans="1:14" x14ac:dyDescent="0.25">
      <c r="A50" s="300">
        <v>31</v>
      </c>
      <c r="B50" s="301">
        <v>363391</v>
      </c>
      <c r="C50" s="302" t="s">
        <v>1263</v>
      </c>
      <c r="D50" s="302" t="s">
        <v>1264</v>
      </c>
      <c r="E50" s="303">
        <v>2</v>
      </c>
      <c r="F50" s="304"/>
      <c r="G50" s="305">
        <f t="shared" si="2"/>
        <v>0</v>
      </c>
      <c r="H50" s="311">
        <v>0</v>
      </c>
      <c r="I50" s="307">
        <f t="shared" si="3"/>
        <v>0</v>
      </c>
      <c r="J50" s="308" t="s">
        <v>1221</v>
      </c>
      <c r="K50" s="277" t="s">
        <v>1222</v>
      </c>
      <c r="M50" s="309" t="s">
        <v>1244</v>
      </c>
    </row>
    <row r="51" spans="1:14" x14ac:dyDescent="0.25">
      <c r="A51" s="300">
        <v>32</v>
      </c>
      <c r="B51" s="301">
        <v>363529</v>
      </c>
      <c r="C51" s="302" t="s">
        <v>1265</v>
      </c>
      <c r="D51" s="302" t="s">
        <v>1266</v>
      </c>
      <c r="E51" s="303">
        <v>2</v>
      </c>
      <c r="F51" s="304"/>
      <c r="G51" s="305">
        <f t="shared" si="2"/>
        <v>0</v>
      </c>
      <c r="H51" s="311">
        <v>0</v>
      </c>
      <c r="I51" s="307">
        <f t="shared" si="3"/>
        <v>0</v>
      </c>
      <c r="J51" s="308" t="s">
        <v>1221</v>
      </c>
      <c r="K51" s="277" t="s">
        <v>1222</v>
      </c>
      <c r="M51" s="309" t="s">
        <v>1244</v>
      </c>
    </row>
    <row r="52" spans="1:14" x14ac:dyDescent="0.25">
      <c r="A52" s="300">
        <v>33</v>
      </c>
      <c r="B52" s="301">
        <v>363341</v>
      </c>
      <c r="C52" s="302" t="s">
        <v>1260</v>
      </c>
      <c r="D52" s="302" t="s">
        <v>1267</v>
      </c>
      <c r="E52" s="303">
        <v>12</v>
      </c>
      <c r="F52" s="304"/>
      <c r="G52" s="305">
        <f t="shared" si="2"/>
        <v>0</v>
      </c>
      <c r="H52" s="311">
        <v>0</v>
      </c>
      <c r="I52" s="307">
        <f t="shared" si="3"/>
        <v>0</v>
      </c>
      <c r="J52" s="308" t="s">
        <v>1221</v>
      </c>
      <c r="K52" s="277" t="s">
        <v>1222</v>
      </c>
      <c r="M52" s="309" t="s">
        <v>1244</v>
      </c>
      <c r="N52" s="278">
        <f>E52*F52</f>
        <v>0</v>
      </c>
    </row>
    <row r="53" spans="1:14" x14ac:dyDescent="0.25">
      <c r="A53" s="300">
        <v>34</v>
      </c>
      <c r="B53" s="301">
        <v>363387</v>
      </c>
      <c r="C53" s="302" t="s">
        <v>1268</v>
      </c>
      <c r="D53" s="302" t="s">
        <v>1266</v>
      </c>
      <c r="E53" s="303">
        <v>22</v>
      </c>
      <c r="F53" s="304"/>
      <c r="G53" s="305">
        <f t="shared" si="2"/>
        <v>0</v>
      </c>
      <c r="H53" s="311">
        <v>0</v>
      </c>
      <c r="I53" s="307">
        <f t="shared" si="3"/>
        <v>0</v>
      </c>
      <c r="J53" s="308" t="s">
        <v>1221</v>
      </c>
      <c r="K53" s="277" t="s">
        <v>1222</v>
      </c>
      <c r="M53" s="309" t="s">
        <v>1244</v>
      </c>
    </row>
    <row r="54" spans="1:14" x14ac:dyDescent="0.25">
      <c r="A54" s="300">
        <v>35</v>
      </c>
      <c r="B54" s="301">
        <v>363461</v>
      </c>
      <c r="C54" s="302" t="s">
        <v>1269</v>
      </c>
      <c r="D54" s="302" t="s">
        <v>1266</v>
      </c>
      <c r="E54" s="303">
        <v>4</v>
      </c>
      <c r="F54" s="304"/>
      <c r="G54" s="305">
        <f t="shared" si="2"/>
        <v>0</v>
      </c>
      <c r="H54" s="311">
        <v>0</v>
      </c>
      <c r="I54" s="307">
        <f t="shared" si="3"/>
        <v>0</v>
      </c>
      <c r="J54" s="308" t="s">
        <v>1221</v>
      </c>
      <c r="K54" s="277" t="s">
        <v>1222</v>
      </c>
      <c r="M54" s="309" t="s">
        <v>1244</v>
      </c>
    </row>
    <row r="55" spans="1:14" x14ac:dyDescent="0.25">
      <c r="A55" s="300">
        <v>36</v>
      </c>
      <c r="B55" s="301">
        <v>321500</v>
      </c>
      <c r="C55" s="302" t="s">
        <v>1270</v>
      </c>
      <c r="D55" s="302" t="s">
        <v>288</v>
      </c>
      <c r="E55" s="303">
        <v>12</v>
      </c>
      <c r="F55" s="304"/>
      <c r="G55" s="305">
        <f t="shared" si="2"/>
        <v>0</v>
      </c>
      <c r="H55" s="311">
        <v>0</v>
      </c>
      <c r="I55" s="307">
        <f t="shared" si="3"/>
        <v>0</v>
      </c>
      <c r="J55" s="308" t="s">
        <v>1221</v>
      </c>
      <c r="K55" s="277" t="s">
        <v>1222</v>
      </c>
      <c r="M55" s="309" t="s">
        <v>1244</v>
      </c>
      <c r="N55" s="278">
        <f>E55*F55</f>
        <v>0</v>
      </c>
    </row>
    <row r="56" spans="1:14" x14ac:dyDescent="0.25">
      <c r="A56" s="300">
        <v>37</v>
      </c>
      <c r="B56" s="301">
        <v>324132</v>
      </c>
      <c r="C56" s="302" t="s">
        <v>1271</v>
      </c>
      <c r="D56" s="302" t="s">
        <v>288</v>
      </c>
      <c r="E56" s="303">
        <v>8</v>
      </c>
      <c r="F56" s="304"/>
      <c r="G56" s="305">
        <f t="shared" si="2"/>
        <v>0</v>
      </c>
      <c r="H56" s="311">
        <v>0</v>
      </c>
      <c r="I56" s="307">
        <f t="shared" si="3"/>
        <v>0</v>
      </c>
      <c r="J56" s="308" t="s">
        <v>1221</v>
      </c>
      <c r="K56" s="277" t="s">
        <v>1222</v>
      </c>
      <c r="M56" s="309" t="s">
        <v>1244</v>
      </c>
      <c r="N56" s="278">
        <f>E56*F56</f>
        <v>0</v>
      </c>
    </row>
    <row r="57" spans="1:14" x14ac:dyDescent="0.25">
      <c r="A57" s="300">
        <v>38</v>
      </c>
      <c r="B57" s="301">
        <v>410130</v>
      </c>
      <c r="C57" s="302" t="s">
        <v>1272</v>
      </c>
      <c r="D57" s="310"/>
      <c r="E57" s="303">
        <v>1</v>
      </c>
      <c r="F57" s="303">
        <v>0</v>
      </c>
      <c r="G57" s="305">
        <f t="shared" si="2"/>
        <v>0</v>
      </c>
      <c r="H57" s="311">
        <v>0</v>
      </c>
      <c r="I57" s="307">
        <f t="shared" si="3"/>
        <v>0</v>
      </c>
      <c r="J57" s="312"/>
      <c r="K57" s="277" t="s">
        <v>1222</v>
      </c>
      <c r="M57" s="309" t="s">
        <v>1244</v>
      </c>
    </row>
    <row r="58" spans="1:14" x14ac:dyDescent="0.25">
      <c r="A58" s="300">
        <v>39</v>
      </c>
      <c r="B58" s="301">
        <v>409820</v>
      </c>
      <c r="C58" s="302" t="s">
        <v>1273</v>
      </c>
      <c r="D58" s="302" t="s">
        <v>1133</v>
      </c>
      <c r="E58" s="303">
        <v>1</v>
      </c>
      <c r="F58" s="304"/>
      <c r="G58" s="305">
        <f t="shared" si="2"/>
        <v>0</v>
      </c>
      <c r="H58" s="311">
        <v>0</v>
      </c>
      <c r="I58" s="307">
        <f t="shared" si="3"/>
        <v>0</v>
      </c>
      <c r="J58" s="308" t="s">
        <v>1221</v>
      </c>
      <c r="M58" s="309" t="s">
        <v>1244</v>
      </c>
    </row>
    <row r="59" spans="1:14" x14ac:dyDescent="0.25">
      <c r="A59" s="300">
        <v>40</v>
      </c>
      <c r="B59" s="301">
        <v>410101</v>
      </c>
      <c r="C59" s="302" t="s">
        <v>1274</v>
      </c>
      <c r="D59" s="302" t="s">
        <v>1133</v>
      </c>
      <c r="E59" s="303">
        <v>1</v>
      </c>
      <c r="F59" s="304"/>
      <c r="G59" s="305">
        <f t="shared" si="2"/>
        <v>0</v>
      </c>
      <c r="H59" s="311">
        <v>0</v>
      </c>
      <c r="I59" s="307">
        <f t="shared" si="3"/>
        <v>0</v>
      </c>
      <c r="J59" s="308" t="s">
        <v>1221</v>
      </c>
      <c r="M59" s="309" t="s">
        <v>1244</v>
      </c>
    </row>
    <row r="60" spans="1:14" x14ac:dyDescent="0.25">
      <c r="A60" s="300">
        <v>41</v>
      </c>
      <c r="B60" s="301">
        <v>420091</v>
      </c>
      <c r="C60" s="302" t="s">
        <v>1275</v>
      </c>
      <c r="D60" s="302" t="s">
        <v>1133</v>
      </c>
      <c r="E60" s="303">
        <v>1</v>
      </c>
      <c r="F60" s="304"/>
      <c r="G60" s="305">
        <f t="shared" si="2"/>
        <v>0</v>
      </c>
      <c r="H60" s="311">
        <v>0</v>
      </c>
      <c r="I60" s="307">
        <f t="shared" si="3"/>
        <v>0</v>
      </c>
      <c r="J60" s="308" t="s">
        <v>1221</v>
      </c>
      <c r="M60" s="309" t="s">
        <v>1244</v>
      </c>
    </row>
    <row r="61" spans="1:14" x14ac:dyDescent="0.25">
      <c r="A61" s="300">
        <v>42</v>
      </c>
      <c r="B61" s="301">
        <v>410151</v>
      </c>
      <c r="C61" s="302" t="s">
        <v>1276</v>
      </c>
      <c r="D61" s="310"/>
      <c r="E61" s="303">
        <v>3</v>
      </c>
      <c r="F61" s="303">
        <v>0</v>
      </c>
      <c r="G61" s="305">
        <f t="shared" si="2"/>
        <v>0</v>
      </c>
      <c r="H61" s="311">
        <v>0</v>
      </c>
      <c r="I61" s="307">
        <f t="shared" si="3"/>
        <v>0</v>
      </c>
      <c r="J61" s="312"/>
      <c r="K61" s="277" t="s">
        <v>1222</v>
      </c>
      <c r="M61" s="309" t="s">
        <v>1244</v>
      </c>
    </row>
    <row r="62" spans="1:14" x14ac:dyDescent="0.25">
      <c r="A62" s="300">
        <v>43</v>
      </c>
      <c r="B62" s="301">
        <v>409822</v>
      </c>
      <c r="C62" s="302" t="s">
        <v>1277</v>
      </c>
      <c r="D62" s="302" t="s">
        <v>1133</v>
      </c>
      <c r="E62" s="303">
        <v>3</v>
      </c>
      <c r="F62" s="304"/>
      <c r="G62" s="305">
        <f t="shared" si="2"/>
        <v>0</v>
      </c>
      <c r="H62" s="311">
        <v>0</v>
      </c>
      <c r="I62" s="307">
        <f t="shared" si="3"/>
        <v>0</v>
      </c>
      <c r="J62" s="308" t="s">
        <v>1221</v>
      </c>
      <c r="M62" s="309" t="s">
        <v>1244</v>
      </c>
    </row>
    <row r="63" spans="1:14" x14ac:dyDescent="0.25">
      <c r="A63" s="300">
        <v>44</v>
      </c>
      <c r="B63" s="301">
        <v>410101</v>
      </c>
      <c r="C63" s="302" t="s">
        <v>1274</v>
      </c>
      <c r="D63" s="302" t="s">
        <v>1133</v>
      </c>
      <c r="E63" s="303">
        <v>3</v>
      </c>
      <c r="F63" s="304"/>
      <c r="G63" s="305">
        <f t="shared" si="2"/>
        <v>0</v>
      </c>
      <c r="H63" s="311">
        <v>0</v>
      </c>
      <c r="I63" s="307">
        <f t="shared" si="3"/>
        <v>0</v>
      </c>
      <c r="J63" s="308" t="s">
        <v>1221</v>
      </c>
      <c r="M63" s="309" t="s">
        <v>1244</v>
      </c>
    </row>
    <row r="64" spans="1:14" x14ac:dyDescent="0.25">
      <c r="A64" s="300">
        <v>45</v>
      </c>
      <c r="B64" s="301">
        <v>420091</v>
      </c>
      <c r="C64" s="302" t="s">
        <v>1275</v>
      </c>
      <c r="D64" s="302" t="s">
        <v>1133</v>
      </c>
      <c r="E64" s="303">
        <v>3</v>
      </c>
      <c r="F64" s="304"/>
      <c r="G64" s="305">
        <f t="shared" si="2"/>
        <v>0</v>
      </c>
      <c r="H64" s="311">
        <v>0</v>
      </c>
      <c r="I64" s="307">
        <f t="shared" si="3"/>
        <v>0</v>
      </c>
      <c r="J64" s="308" t="s">
        <v>1221</v>
      </c>
      <c r="M64" s="309" t="s">
        <v>1244</v>
      </c>
    </row>
    <row r="65" spans="1:13" x14ac:dyDescent="0.25">
      <c r="A65" s="300">
        <v>46</v>
      </c>
      <c r="B65" s="301">
        <v>410154</v>
      </c>
      <c r="C65" s="302" t="s">
        <v>1278</v>
      </c>
      <c r="D65" s="310"/>
      <c r="E65" s="303">
        <v>12</v>
      </c>
      <c r="F65" s="303">
        <v>0</v>
      </c>
      <c r="G65" s="305">
        <f t="shared" si="2"/>
        <v>0</v>
      </c>
      <c r="H65" s="311">
        <v>0</v>
      </c>
      <c r="I65" s="307">
        <f t="shared" si="3"/>
        <v>0</v>
      </c>
      <c r="J65" s="312"/>
      <c r="K65" s="277" t="s">
        <v>1222</v>
      </c>
      <c r="M65" s="309" t="s">
        <v>1244</v>
      </c>
    </row>
    <row r="66" spans="1:13" x14ac:dyDescent="0.25">
      <c r="A66" s="300">
        <v>47</v>
      </c>
      <c r="B66" s="301">
        <v>409829</v>
      </c>
      <c r="C66" s="302" t="s">
        <v>1279</v>
      </c>
      <c r="D66" s="302" t="s">
        <v>1133</v>
      </c>
      <c r="E66" s="303">
        <v>12</v>
      </c>
      <c r="F66" s="304"/>
      <c r="G66" s="305">
        <f t="shared" si="2"/>
        <v>0</v>
      </c>
      <c r="H66" s="311">
        <v>0</v>
      </c>
      <c r="I66" s="307">
        <f t="shared" si="3"/>
        <v>0</v>
      </c>
      <c r="J66" s="308" t="s">
        <v>1221</v>
      </c>
      <c r="M66" s="309" t="s">
        <v>1244</v>
      </c>
    </row>
    <row r="67" spans="1:13" x14ac:dyDescent="0.25">
      <c r="A67" s="300">
        <v>48</v>
      </c>
      <c r="B67" s="301">
        <v>410102</v>
      </c>
      <c r="C67" s="302" t="s">
        <v>1280</v>
      </c>
      <c r="D67" s="302" t="s">
        <v>1133</v>
      </c>
      <c r="E67" s="303">
        <v>12</v>
      </c>
      <c r="F67" s="304"/>
      <c r="G67" s="305">
        <f t="shared" si="2"/>
        <v>0</v>
      </c>
      <c r="H67" s="311">
        <v>0</v>
      </c>
      <c r="I67" s="307">
        <f t="shared" si="3"/>
        <v>0</v>
      </c>
      <c r="J67" s="308" t="s">
        <v>1221</v>
      </c>
      <c r="M67" s="309" t="s">
        <v>1244</v>
      </c>
    </row>
    <row r="68" spans="1:13" x14ac:dyDescent="0.25">
      <c r="A68" s="300">
        <v>49</v>
      </c>
      <c r="B68" s="301">
        <v>420091</v>
      </c>
      <c r="C68" s="302" t="s">
        <v>1275</v>
      </c>
      <c r="D68" s="302" t="s">
        <v>1133</v>
      </c>
      <c r="E68" s="303">
        <v>12</v>
      </c>
      <c r="F68" s="304"/>
      <c r="G68" s="305">
        <f t="shared" si="2"/>
        <v>0</v>
      </c>
      <c r="H68" s="311">
        <v>0</v>
      </c>
      <c r="I68" s="307">
        <f t="shared" si="3"/>
        <v>0</v>
      </c>
      <c r="J68" s="308" t="s">
        <v>1221</v>
      </c>
      <c r="M68" s="309" t="s">
        <v>1244</v>
      </c>
    </row>
    <row r="69" spans="1:13" x14ac:dyDescent="0.25">
      <c r="A69" s="300">
        <v>50</v>
      </c>
      <c r="B69" s="301">
        <v>410150</v>
      </c>
      <c r="C69" s="302" t="s">
        <v>1281</v>
      </c>
      <c r="D69" s="310"/>
      <c r="E69" s="303">
        <v>1</v>
      </c>
      <c r="F69" s="303">
        <v>0</v>
      </c>
      <c r="G69" s="305">
        <f t="shared" si="2"/>
        <v>0</v>
      </c>
      <c r="H69" s="311">
        <v>0</v>
      </c>
      <c r="I69" s="307">
        <f t="shared" si="3"/>
        <v>0</v>
      </c>
      <c r="J69" s="312"/>
      <c r="K69" s="277" t="s">
        <v>1222</v>
      </c>
      <c r="M69" s="309" t="s">
        <v>1244</v>
      </c>
    </row>
    <row r="70" spans="1:13" x14ac:dyDescent="0.25">
      <c r="A70" s="300">
        <v>51</v>
      </c>
      <c r="B70" s="301">
        <v>409826</v>
      </c>
      <c r="C70" s="302" t="s">
        <v>1282</v>
      </c>
      <c r="D70" s="302" t="s">
        <v>1133</v>
      </c>
      <c r="E70" s="303">
        <v>1</v>
      </c>
      <c r="F70" s="304"/>
      <c r="G70" s="305">
        <f t="shared" si="2"/>
        <v>0</v>
      </c>
      <c r="H70" s="311">
        <v>0</v>
      </c>
      <c r="I70" s="307">
        <f t="shared" si="3"/>
        <v>0</v>
      </c>
      <c r="J70" s="308" t="s">
        <v>1221</v>
      </c>
      <c r="M70" s="309" t="s">
        <v>1244</v>
      </c>
    </row>
    <row r="71" spans="1:13" x14ac:dyDescent="0.25">
      <c r="A71" s="300">
        <v>52</v>
      </c>
      <c r="B71" s="301">
        <v>410102</v>
      </c>
      <c r="C71" s="302" t="s">
        <v>1280</v>
      </c>
      <c r="D71" s="302" t="s">
        <v>1133</v>
      </c>
      <c r="E71" s="303">
        <v>1</v>
      </c>
      <c r="F71" s="304"/>
      <c r="G71" s="305">
        <f t="shared" si="2"/>
        <v>0</v>
      </c>
      <c r="H71" s="311">
        <v>0</v>
      </c>
      <c r="I71" s="307">
        <f t="shared" si="3"/>
        <v>0</v>
      </c>
      <c r="J71" s="308" t="s">
        <v>1221</v>
      </c>
      <c r="M71" s="309" t="s">
        <v>1244</v>
      </c>
    </row>
    <row r="72" spans="1:13" x14ac:dyDescent="0.25">
      <c r="A72" s="300">
        <v>53</v>
      </c>
      <c r="B72" s="301">
        <v>420091</v>
      </c>
      <c r="C72" s="302" t="s">
        <v>1275</v>
      </c>
      <c r="D72" s="302" t="s">
        <v>1133</v>
      </c>
      <c r="E72" s="303">
        <v>1</v>
      </c>
      <c r="F72" s="304"/>
      <c r="G72" s="305">
        <f t="shared" si="2"/>
        <v>0</v>
      </c>
      <c r="H72" s="311">
        <v>0</v>
      </c>
      <c r="I72" s="307">
        <f t="shared" si="3"/>
        <v>0</v>
      </c>
      <c r="J72" s="308" t="s">
        <v>1221</v>
      </c>
      <c r="M72" s="309" t="s">
        <v>1244</v>
      </c>
    </row>
    <row r="73" spans="1:13" x14ac:dyDescent="0.25">
      <c r="A73" s="300">
        <v>54</v>
      </c>
      <c r="B73" s="301">
        <v>410155</v>
      </c>
      <c r="C73" s="302" t="s">
        <v>1283</v>
      </c>
      <c r="D73" s="310"/>
      <c r="E73" s="303">
        <v>2</v>
      </c>
      <c r="F73" s="303">
        <v>0</v>
      </c>
      <c r="G73" s="305">
        <f t="shared" si="2"/>
        <v>0</v>
      </c>
      <c r="H73" s="311">
        <v>0</v>
      </c>
      <c r="I73" s="307">
        <f t="shared" si="3"/>
        <v>0</v>
      </c>
      <c r="J73" s="312"/>
      <c r="K73" s="277" t="s">
        <v>1222</v>
      </c>
      <c r="M73" s="309" t="s">
        <v>1244</v>
      </c>
    </row>
    <row r="74" spans="1:13" x14ac:dyDescent="0.25">
      <c r="A74" s="300">
        <v>55</v>
      </c>
      <c r="B74" s="301">
        <v>409824</v>
      </c>
      <c r="C74" s="302" t="s">
        <v>1284</v>
      </c>
      <c r="D74" s="302" t="s">
        <v>1133</v>
      </c>
      <c r="E74" s="303">
        <v>2</v>
      </c>
      <c r="F74" s="304"/>
      <c r="G74" s="305">
        <f t="shared" si="2"/>
        <v>0</v>
      </c>
      <c r="H74" s="311">
        <v>0</v>
      </c>
      <c r="I74" s="307">
        <f t="shared" si="3"/>
        <v>0</v>
      </c>
      <c r="J74" s="308" t="s">
        <v>1221</v>
      </c>
      <c r="M74" s="309" t="s">
        <v>1244</v>
      </c>
    </row>
    <row r="75" spans="1:13" x14ac:dyDescent="0.25">
      <c r="A75" s="300">
        <v>56</v>
      </c>
      <c r="B75" s="301">
        <v>410101</v>
      </c>
      <c r="C75" s="302" t="s">
        <v>1274</v>
      </c>
      <c r="D75" s="302" t="s">
        <v>1133</v>
      </c>
      <c r="E75" s="303">
        <v>2</v>
      </c>
      <c r="F75" s="304"/>
      <c r="G75" s="305">
        <f t="shared" si="2"/>
        <v>0</v>
      </c>
      <c r="H75" s="311">
        <v>0</v>
      </c>
      <c r="I75" s="307">
        <f t="shared" si="3"/>
        <v>0</v>
      </c>
      <c r="J75" s="308" t="s">
        <v>1221</v>
      </c>
      <c r="M75" s="309" t="s">
        <v>1244</v>
      </c>
    </row>
    <row r="76" spans="1:13" x14ac:dyDescent="0.25">
      <c r="A76" s="300">
        <v>57</v>
      </c>
      <c r="B76" s="301">
        <v>420091</v>
      </c>
      <c r="C76" s="302" t="s">
        <v>1275</v>
      </c>
      <c r="D76" s="302" t="s">
        <v>1133</v>
      </c>
      <c r="E76" s="303">
        <v>2</v>
      </c>
      <c r="F76" s="304"/>
      <c r="G76" s="305">
        <f t="shared" si="2"/>
        <v>0</v>
      </c>
      <c r="H76" s="311">
        <v>0</v>
      </c>
      <c r="I76" s="307">
        <f t="shared" si="3"/>
        <v>0</v>
      </c>
      <c r="J76" s="308" t="s">
        <v>1221</v>
      </c>
      <c r="M76" s="309" t="s">
        <v>1244</v>
      </c>
    </row>
    <row r="77" spans="1:13" x14ac:dyDescent="0.25">
      <c r="A77" s="300">
        <v>58</v>
      </c>
      <c r="B77" s="301">
        <v>413001</v>
      </c>
      <c r="C77" s="302" t="s">
        <v>1285</v>
      </c>
      <c r="D77" s="302" t="s">
        <v>1133</v>
      </c>
      <c r="E77" s="303">
        <v>6</v>
      </c>
      <c r="F77" s="304"/>
      <c r="G77" s="305">
        <f t="shared" si="2"/>
        <v>0</v>
      </c>
      <c r="H77" s="311">
        <v>0</v>
      </c>
      <c r="I77" s="307">
        <f t="shared" si="3"/>
        <v>0</v>
      </c>
      <c r="J77" s="308" t="s">
        <v>1221</v>
      </c>
      <c r="K77" s="277" t="s">
        <v>1222</v>
      </c>
      <c r="M77" s="309" t="s">
        <v>1244</v>
      </c>
    </row>
    <row r="78" spans="1:13" x14ac:dyDescent="0.25">
      <c r="A78" s="300">
        <v>59</v>
      </c>
      <c r="B78" s="301">
        <v>413001</v>
      </c>
      <c r="C78" s="302" t="s">
        <v>1285</v>
      </c>
      <c r="D78" s="302" t="s">
        <v>1133</v>
      </c>
      <c r="E78" s="303">
        <v>1</v>
      </c>
      <c r="F78" s="304"/>
      <c r="G78" s="305">
        <f t="shared" si="2"/>
        <v>0</v>
      </c>
      <c r="H78" s="311">
        <v>0</v>
      </c>
      <c r="I78" s="307">
        <f t="shared" si="3"/>
        <v>0</v>
      </c>
      <c r="J78" s="308" t="s">
        <v>1221</v>
      </c>
      <c r="K78" s="277" t="s">
        <v>1222</v>
      </c>
      <c r="M78" s="309" t="s">
        <v>1244</v>
      </c>
    </row>
    <row r="79" spans="1:13" x14ac:dyDescent="0.25">
      <c r="A79" s="300">
        <v>60</v>
      </c>
      <c r="B79" s="301">
        <v>410171</v>
      </c>
      <c r="C79" s="302" t="s">
        <v>1286</v>
      </c>
      <c r="D79" s="310"/>
      <c r="E79" s="303">
        <v>9</v>
      </c>
      <c r="F79" s="303">
        <v>0</v>
      </c>
      <c r="G79" s="305">
        <f t="shared" si="2"/>
        <v>0</v>
      </c>
      <c r="H79" s="311">
        <v>0</v>
      </c>
      <c r="I79" s="307">
        <f t="shared" si="3"/>
        <v>0</v>
      </c>
      <c r="J79" s="308" t="s">
        <v>1221</v>
      </c>
      <c r="K79" s="277" t="s">
        <v>1222</v>
      </c>
      <c r="M79" s="309" t="s">
        <v>1244</v>
      </c>
    </row>
    <row r="80" spans="1:13" x14ac:dyDescent="0.25">
      <c r="A80" s="300">
        <v>61</v>
      </c>
      <c r="B80" s="301">
        <v>409881</v>
      </c>
      <c r="C80" s="302" t="s">
        <v>1287</v>
      </c>
      <c r="D80" s="302" t="s">
        <v>1133</v>
      </c>
      <c r="E80" s="303">
        <v>9</v>
      </c>
      <c r="F80" s="304"/>
      <c r="G80" s="305">
        <f t="shared" si="2"/>
        <v>0</v>
      </c>
      <c r="H80" s="306"/>
      <c r="I80" s="307">
        <f t="shared" si="3"/>
        <v>0</v>
      </c>
      <c r="J80" s="308" t="s">
        <v>1221</v>
      </c>
      <c r="M80" s="309" t="s">
        <v>1244</v>
      </c>
    </row>
    <row r="81" spans="1:14" x14ac:dyDescent="0.25">
      <c r="A81" s="300">
        <v>62</v>
      </c>
      <c r="B81" s="301">
        <v>410191</v>
      </c>
      <c r="C81" s="302" t="s">
        <v>1288</v>
      </c>
      <c r="D81" s="302" t="s">
        <v>1133</v>
      </c>
      <c r="E81" s="303">
        <v>9</v>
      </c>
      <c r="F81" s="304"/>
      <c r="G81" s="305">
        <f t="shared" si="2"/>
        <v>0</v>
      </c>
      <c r="H81" s="306"/>
      <c r="I81" s="307">
        <f t="shared" si="3"/>
        <v>0</v>
      </c>
      <c r="J81" s="308" t="s">
        <v>1221</v>
      </c>
      <c r="M81" s="309" t="s">
        <v>1244</v>
      </c>
    </row>
    <row r="82" spans="1:14" x14ac:dyDescent="0.25">
      <c r="A82" s="300">
        <v>63</v>
      </c>
      <c r="B82" s="301">
        <v>420091</v>
      </c>
      <c r="C82" s="302" t="s">
        <v>1275</v>
      </c>
      <c r="D82" s="302" t="s">
        <v>1133</v>
      </c>
      <c r="E82" s="303">
        <v>9</v>
      </c>
      <c r="F82" s="304"/>
      <c r="G82" s="305">
        <f t="shared" si="2"/>
        <v>0</v>
      </c>
      <c r="H82" s="311">
        <v>0</v>
      </c>
      <c r="I82" s="307">
        <f t="shared" si="3"/>
        <v>0</v>
      </c>
      <c r="J82" s="308" t="s">
        <v>1221</v>
      </c>
      <c r="M82" s="309" t="s">
        <v>1244</v>
      </c>
    </row>
    <row r="83" spans="1:14" x14ac:dyDescent="0.25">
      <c r="A83" s="300">
        <v>64</v>
      </c>
      <c r="B83" s="301">
        <v>420002</v>
      </c>
      <c r="C83" s="302" t="s">
        <v>1289</v>
      </c>
      <c r="D83" s="302" t="s">
        <v>1133</v>
      </c>
      <c r="E83" s="303">
        <v>47</v>
      </c>
      <c r="F83" s="304"/>
      <c r="G83" s="305">
        <f t="shared" si="2"/>
        <v>0</v>
      </c>
      <c r="H83" s="311">
        <v>0</v>
      </c>
      <c r="I83" s="307">
        <f t="shared" si="3"/>
        <v>0</v>
      </c>
      <c r="J83" s="308" t="s">
        <v>1221</v>
      </c>
      <c r="K83" s="277" t="s">
        <v>1222</v>
      </c>
      <c r="M83" s="309" t="s">
        <v>1244</v>
      </c>
    </row>
    <row r="84" spans="1:14" x14ac:dyDescent="0.25">
      <c r="A84" s="300">
        <v>65</v>
      </c>
      <c r="B84" s="301">
        <v>420091</v>
      </c>
      <c r="C84" s="302" t="s">
        <v>1275</v>
      </c>
      <c r="D84" s="302" t="s">
        <v>1133</v>
      </c>
      <c r="E84" s="303">
        <v>47</v>
      </c>
      <c r="F84" s="304"/>
      <c r="G84" s="305">
        <f t="shared" si="2"/>
        <v>0</v>
      </c>
      <c r="H84" s="311">
        <v>0</v>
      </c>
      <c r="I84" s="307">
        <f t="shared" si="3"/>
        <v>0</v>
      </c>
      <c r="J84" s="308" t="s">
        <v>1221</v>
      </c>
      <c r="M84" s="309" t="s">
        <v>1244</v>
      </c>
    </row>
    <row r="85" spans="1:14" x14ac:dyDescent="0.25">
      <c r="A85" s="300">
        <v>66</v>
      </c>
      <c r="B85" s="301">
        <v>311211</v>
      </c>
      <c r="C85" s="302" t="s">
        <v>1290</v>
      </c>
      <c r="D85" s="302" t="s">
        <v>1133</v>
      </c>
      <c r="E85" s="303">
        <v>96</v>
      </c>
      <c r="F85" s="304"/>
      <c r="G85" s="305">
        <f t="shared" si="2"/>
        <v>0</v>
      </c>
      <c r="H85" s="311">
        <v>0</v>
      </c>
      <c r="I85" s="307">
        <f t="shared" si="3"/>
        <v>0</v>
      </c>
      <c r="J85" s="308" t="s">
        <v>1221</v>
      </c>
      <c r="K85" s="277" t="s">
        <v>1222</v>
      </c>
      <c r="M85" s="309" t="s">
        <v>1244</v>
      </c>
    </row>
    <row r="86" spans="1:14" x14ac:dyDescent="0.25">
      <c r="A86" s="300">
        <v>67</v>
      </c>
      <c r="B86" s="301">
        <v>311117</v>
      </c>
      <c r="C86" s="302" t="s">
        <v>1291</v>
      </c>
      <c r="D86" s="302" t="s">
        <v>1133</v>
      </c>
      <c r="E86" s="303">
        <v>10</v>
      </c>
      <c r="F86" s="304"/>
      <c r="G86" s="305">
        <f t="shared" si="2"/>
        <v>0</v>
      </c>
      <c r="H86" s="311">
        <v>0</v>
      </c>
      <c r="I86" s="307">
        <f t="shared" si="3"/>
        <v>0</v>
      </c>
      <c r="J86" s="308" t="s">
        <v>1221</v>
      </c>
      <c r="K86" s="277" t="s">
        <v>1222</v>
      </c>
      <c r="M86" s="309" t="s">
        <v>1244</v>
      </c>
    </row>
    <row r="87" spans="1:14" x14ac:dyDescent="0.25">
      <c r="A87" s="300">
        <v>68</v>
      </c>
      <c r="B87" s="301">
        <v>295001</v>
      </c>
      <c r="C87" s="302" t="s">
        <v>1292</v>
      </c>
      <c r="D87" s="302" t="s">
        <v>288</v>
      </c>
      <c r="E87" s="303">
        <v>110</v>
      </c>
      <c r="F87" s="304"/>
      <c r="G87" s="305">
        <f t="shared" si="2"/>
        <v>0</v>
      </c>
      <c r="H87" s="311">
        <v>0</v>
      </c>
      <c r="I87" s="307">
        <f t="shared" si="3"/>
        <v>0</v>
      </c>
      <c r="J87" s="308" t="s">
        <v>1221</v>
      </c>
      <c r="K87" s="277" t="s">
        <v>1222</v>
      </c>
      <c r="M87" s="309" t="s">
        <v>1244</v>
      </c>
      <c r="N87" s="278">
        <f>E87*F87</f>
        <v>0</v>
      </c>
    </row>
    <row r="88" spans="1:14" x14ac:dyDescent="0.25">
      <c r="A88" s="300">
        <v>69</v>
      </c>
      <c r="B88" s="301">
        <v>295072</v>
      </c>
      <c r="C88" s="302" t="s">
        <v>1293</v>
      </c>
      <c r="D88" s="302" t="s">
        <v>1133</v>
      </c>
      <c r="E88" s="303">
        <v>16</v>
      </c>
      <c r="F88" s="304"/>
      <c r="G88" s="305">
        <f t="shared" si="2"/>
        <v>0</v>
      </c>
      <c r="H88" s="311">
        <v>0</v>
      </c>
      <c r="I88" s="307">
        <f t="shared" si="3"/>
        <v>0</v>
      </c>
      <c r="J88" s="308" t="s">
        <v>1221</v>
      </c>
      <c r="K88" s="277" t="s">
        <v>1222</v>
      </c>
      <c r="M88" s="309" t="s">
        <v>1244</v>
      </c>
    </row>
    <row r="89" spans="1:14" x14ac:dyDescent="0.25">
      <c r="A89" s="300">
        <v>70</v>
      </c>
      <c r="B89" s="301">
        <v>295075</v>
      </c>
      <c r="C89" s="302" t="s">
        <v>1294</v>
      </c>
      <c r="D89" s="302" t="s">
        <v>1133</v>
      </c>
      <c r="E89" s="303">
        <v>16</v>
      </c>
      <c r="F89" s="304"/>
      <c r="G89" s="305">
        <f t="shared" si="2"/>
        <v>0</v>
      </c>
      <c r="H89" s="311">
        <v>0</v>
      </c>
      <c r="I89" s="307">
        <f t="shared" si="3"/>
        <v>0</v>
      </c>
      <c r="J89" s="308" t="s">
        <v>1221</v>
      </c>
      <c r="K89" s="277" t="s">
        <v>1222</v>
      </c>
      <c r="M89" s="309" t="s">
        <v>1244</v>
      </c>
    </row>
    <row r="90" spans="1:14" x14ac:dyDescent="0.25">
      <c r="A90" s="300">
        <v>71</v>
      </c>
      <c r="B90" s="301">
        <v>295011</v>
      </c>
      <c r="C90" s="302" t="s">
        <v>1295</v>
      </c>
      <c r="D90" s="302" t="s">
        <v>288</v>
      </c>
      <c r="E90" s="303">
        <v>40</v>
      </c>
      <c r="F90" s="304"/>
      <c r="G90" s="305">
        <f t="shared" si="2"/>
        <v>0</v>
      </c>
      <c r="H90" s="311">
        <v>0</v>
      </c>
      <c r="I90" s="307">
        <f t="shared" si="3"/>
        <v>0</v>
      </c>
      <c r="J90" s="308" t="s">
        <v>1221</v>
      </c>
      <c r="K90" s="277" t="s">
        <v>1222</v>
      </c>
      <c r="M90" s="309" t="s">
        <v>1244</v>
      </c>
      <c r="N90" s="278">
        <f>E90*F90</f>
        <v>0</v>
      </c>
    </row>
    <row r="91" spans="1:14" x14ac:dyDescent="0.25">
      <c r="A91" s="300">
        <v>72</v>
      </c>
      <c r="B91" s="301">
        <v>295020</v>
      </c>
      <c r="C91" s="302" t="s">
        <v>1296</v>
      </c>
      <c r="D91" s="302" t="s">
        <v>1133</v>
      </c>
      <c r="E91" s="303">
        <v>3</v>
      </c>
      <c r="F91" s="304"/>
      <c r="G91" s="305">
        <f t="shared" si="2"/>
        <v>0</v>
      </c>
      <c r="H91" s="311">
        <v>0</v>
      </c>
      <c r="I91" s="307">
        <f t="shared" si="3"/>
        <v>0</v>
      </c>
      <c r="J91" s="308" t="s">
        <v>1221</v>
      </c>
      <c r="K91" s="277" t="s">
        <v>1222</v>
      </c>
      <c r="M91" s="309" t="s">
        <v>1244</v>
      </c>
    </row>
    <row r="92" spans="1:14" x14ac:dyDescent="0.25">
      <c r="A92" s="300">
        <v>73</v>
      </c>
      <c r="B92" s="301">
        <v>295420</v>
      </c>
      <c r="C92" s="302" t="s">
        <v>1297</v>
      </c>
      <c r="D92" s="302" t="s">
        <v>1133</v>
      </c>
      <c r="E92" s="303">
        <v>6</v>
      </c>
      <c r="F92" s="304"/>
      <c r="G92" s="305">
        <f t="shared" si="2"/>
        <v>0</v>
      </c>
      <c r="H92" s="311">
        <v>0</v>
      </c>
      <c r="I92" s="307">
        <f t="shared" si="3"/>
        <v>0</v>
      </c>
      <c r="J92" s="308" t="s">
        <v>1221</v>
      </c>
      <c r="K92" s="277" t="s">
        <v>1222</v>
      </c>
      <c r="M92" s="309" t="s">
        <v>1244</v>
      </c>
    </row>
    <row r="93" spans="1:14" x14ac:dyDescent="0.25">
      <c r="A93" s="300"/>
      <c r="B93" s="301"/>
      <c r="C93" s="302" t="s">
        <v>1298</v>
      </c>
      <c r="D93" s="310"/>
      <c r="E93" s="303"/>
      <c r="F93" s="303"/>
      <c r="G93" s="305">
        <f t="shared" si="2"/>
        <v>0</v>
      </c>
      <c r="H93" s="311"/>
      <c r="I93" s="307">
        <f t="shared" si="3"/>
        <v>0</v>
      </c>
      <c r="J93" s="312"/>
      <c r="K93" s="277" t="s">
        <v>1225</v>
      </c>
      <c r="M93" s="309" t="s">
        <v>1244</v>
      </c>
    </row>
    <row r="94" spans="1:14" x14ac:dyDescent="0.25">
      <c r="A94" s="300">
        <v>74</v>
      </c>
      <c r="B94" s="301">
        <v>297711</v>
      </c>
      <c r="C94" s="302" t="s">
        <v>1299</v>
      </c>
      <c r="D94" s="302" t="s">
        <v>1133</v>
      </c>
      <c r="E94" s="303">
        <v>3</v>
      </c>
      <c r="F94" s="304"/>
      <c r="G94" s="305">
        <f t="shared" si="2"/>
        <v>0</v>
      </c>
      <c r="H94" s="311">
        <v>0</v>
      </c>
      <c r="I94" s="307">
        <f t="shared" si="3"/>
        <v>0</v>
      </c>
      <c r="J94" s="308" t="s">
        <v>1221</v>
      </c>
      <c r="K94" s="277" t="s">
        <v>1222</v>
      </c>
      <c r="M94" s="309" t="s">
        <v>1244</v>
      </c>
    </row>
    <row r="95" spans="1:14" x14ac:dyDescent="0.25">
      <c r="A95" s="300">
        <v>75</v>
      </c>
      <c r="B95" s="301">
        <v>298428</v>
      </c>
      <c r="C95" s="302" t="s">
        <v>1300</v>
      </c>
      <c r="D95" s="302" t="s">
        <v>1133</v>
      </c>
      <c r="E95" s="303">
        <v>27</v>
      </c>
      <c r="F95" s="304"/>
      <c r="G95" s="305">
        <f t="shared" ref="G95:G111" si="5">E95*F95</f>
        <v>0</v>
      </c>
      <c r="H95" s="311">
        <v>0</v>
      </c>
      <c r="I95" s="307">
        <f t="shared" ref="I95:I111" si="6">E95*H95</f>
        <v>0</v>
      </c>
      <c r="J95" s="308" t="s">
        <v>1221</v>
      </c>
      <c r="K95" s="277" t="s">
        <v>1222</v>
      </c>
      <c r="M95" s="309" t="s">
        <v>1244</v>
      </c>
    </row>
    <row r="96" spans="1:14" x14ac:dyDescent="0.25">
      <c r="A96" s="300">
        <v>76</v>
      </c>
      <c r="B96" s="301">
        <v>298476</v>
      </c>
      <c r="C96" s="302" t="s">
        <v>1301</v>
      </c>
      <c r="D96" s="302" t="s">
        <v>288</v>
      </c>
      <c r="E96" s="303">
        <v>40</v>
      </c>
      <c r="F96" s="304"/>
      <c r="G96" s="305">
        <f t="shared" si="5"/>
        <v>0</v>
      </c>
      <c r="H96" s="311">
        <v>0</v>
      </c>
      <c r="I96" s="307">
        <f t="shared" si="6"/>
        <v>0</v>
      </c>
      <c r="J96" s="308" t="s">
        <v>1221</v>
      </c>
      <c r="K96" s="277" t="s">
        <v>1222</v>
      </c>
      <c r="M96" s="309" t="s">
        <v>1244</v>
      </c>
      <c r="N96" s="278">
        <f>E96*F96</f>
        <v>0</v>
      </c>
    </row>
    <row r="97" spans="1:17" x14ac:dyDescent="0.25">
      <c r="A97" s="300"/>
      <c r="B97" s="301"/>
      <c r="C97" s="302" t="s">
        <v>1302</v>
      </c>
      <c r="D97" s="310"/>
      <c r="E97" s="303"/>
      <c r="F97" s="303"/>
      <c r="G97" s="305">
        <f t="shared" si="5"/>
        <v>0</v>
      </c>
      <c r="H97" s="311"/>
      <c r="I97" s="307">
        <f t="shared" si="6"/>
        <v>0</v>
      </c>
      <c r="J97" s="312"/>
      <c r="K97" s="277" t="s">
        <v>1225</v>
      </c>
      <c r="M97" s="309" t="s">
        <v>1244</v>
      </c>
    </row>
    <row r="98" spans="1:17" x14ac:dyDescent="0.25">
      <c r="A98" s="300">
        <v>77</v>
      </c>
      <c r="B98" s="301">
        <v>298275</v>
      </c>
      <c r="C98" s="302" t="s">
        <v>1303</v>
      </c>
      <c r="D98" s="302" t="s">
        <v>1133</v>
      </c>
      <c r="E98" s="303">
        <v>3</v>
      </c>
      <c r="F98" s="304"/>
      <c r="G98" s="305">
        <f t="shared" si="5"/>
        <v>0</v>
      </c>
      <c r="H98" s="311">
        <v>0</v>
      </c>
      <c r="I98" s="307">
        <f t="shared" si="6"/>
        <v>0</v>
      </c>
      <c r="J98" s="308" t="s">
        <v>1221</v>
      </c>
      <c r="K98" s="277" t="s">
        <v>1222</v>
      </c>
      <c r="M98" s="309" t="s">
        <v>1244</v>
      </c>
    </row>
    <row r="99" spans="1:17" x14ac:dyDescent="0.25">
      <c r="A99" s="300">
        <v>78</v>
      </c>
      <c r="B99" s="301">
        <v>298276</v>
      </c>
      <c r="C99" s="302" t="s">
        <v>1304</v>
      </c>
      <c r="D99" s="302" t="s">
        <v>1133</v>
      </c>
      <c r="E99" s="303">
        <v>3</v>
      </c>
      <c r="F99" s="304"/>
      <c r="G99" s="305">
        <f t="shared" si="5"/>
        <v>0</v>
      </c>
      <c r="H99" s="311">
        <v>0</v>
      </c>
      <c r="I99" s="307">
        <f t="shared" si="6"/>
        <v>0</v>
      </c>
      <c r="J99" s="308" t="s">
        <v>1221</v>
      </c>
      <c r="K99" s="277" t="s">
        <v>1222</v>
      </c>
      <c r="M99" s="309" t="s">
        <v>1244</v>
      </c>
    </row>
    <row r="100" spans="1:17" x14ac:dyDescent="0.25">
      <c r="A100" s="300">
        <v>79</v>
      </c>
      <c r="B100" s="301">
        <v>298505</v>
      </c>
      <c r="C100" s="302" t="s">
        <v>1305</v>
      </c>
      <c r="D100" s="302" t="s">
        <v>1171</v>
      </c>
      <c r="E100" s="303">
        <v>1</v>
      </c>
      <c r="F100" s="304"/>
      <c r="G100" s="305">
        <f t="shared" si="5"/>
        <v>0</v>
      </c>
      <c r="H100" s="311">
        <v>0</v>
      </c>
      <c r="I100" s="307">
        <f t="shared" si="6"/>
        <v>0</v>
      </c>
      <c r="J100" s="308" t="s">
        <v>1221</v>
      </c>
      <c r="K100" s="277" t="s">
        <v>1222</v>
      </c>
      <c r="M100" s="309" t="s">
        <v>1244</v>
      </c>
    </row>
    <row r="101" spans="1:17" x14ac:dyDescent="0.25">
      <c r="A101" s="300">
        <v>80</v>
      </c>
      <c r="B101" s="301">
        <v>298102</v>
      </c>
      <c r="C101" s="302" t="s">
        <v>1306</v>
      </c>
      <c r="D101" s="302" t="s">
        <v>1133</v>
      </c>
      <c r="E101" s="303">
        <v>3</v>
      </c>
      <c r="F101" s="304"/>
      <c r="G101" s="305">
        <f t="shared" si="5"/>
        <v>0</v>
      </c>
      <c r="H101" s="311">
        <v>0</v>
      </c>
      <c r="I101" s="307">
        <f t="shared" si="6"/>
        <v>0</v>
      </c>
      <c r="J101" s="308" t="s">
        <v>1221</v>
      </c>
      <c r="K101" s="277" t="s">
        <v>1222</v>
      </c>
      <c r="M101" s="309" t="s">
        <v>1244</v>
      </c>
    </row>
    <row r="102" spans="1:17" x14ac:dyDescent="0.25">
      <c r="A102" s="300">
        <v>81</v>
      </c>
      <c r="B102" s="301">
        <v>298111</v>
      </c>
      <c r="C102" s="302" t="s">
        <v>1307</v>
      </c>
      <c r="D102" s="302" t="s">
        <v>1171</v>
      </c>
      <c r="E102" s="303">
        <v>9</v>
      </c>
      <c r="F102" s="304"/>
      <c r="G102" s="305">
        <f t="shared" si="5"/>
        <v>0</v>
      </c>
      <c r="H102" s="311">
        <v>0</v>
      </c>
      <c r="I102" s="307">
        <f t="shared" si="6"/>
        <v>0</v>
      </c>
      <c r="J102" s="308" t="s">
        <v>1221</v>
      </c>
      <c r="M102" s="309" t="s">
        <v>1244</v>
      </c>
    </row>
    <row r="103" spans="1:17" x14ac:dyDescent="0.25">
      <c r="A103" s="300">
        <v>82</v>
      </c>
      <c r="B103" s="301">
        <v>298117</v>
      </c>
      <c r="C103" s="302" t="s">
        <v>1308</v>
      </c>
      <c r="D103" s="302" t="s">
        <v>1133</v>
      </c>
      <c r="E103" s="303">
        <v>9</v>
      </c>
      <c r="F103" s="304"/>
      <c r="G103" s="305">
        <f t="shared" si="5"/>
        <v>0</v>
      </c>
      <c r="H103" s="311">
        <v>0</v>
      </c>
      <c r="I103" s="307">
        <f t="shared" si="6"/>
        <v>0</v>
      </c>
      <c r="J103" s="308" t="s">
        <v>1221</v>
      </c>
      <c r="M103" s="309" t="s">
        <v>1244</v>
      </c>
    </row>
    <row r="104" spans="1:17" x14ac:dyDescent="0.25">
      <c r="A104" s="300">
        <v>83</v>
      </c>
      <c r="B104" s="301">
        <v>295601</v>
      </c>
      <c r="C104" s="302" t="s">
        <v>1309</v>
      </c>
      <c r="D104" s="302" t="s">
        <v>288</v>
      </c>
      <c r="E104" s="303">
        <v>45</v>
      </c>
      <c r="F104" s="304"/>
      <c r="G104" s="305">
        <f t="shared" si="5"/>
        <v>0</v>
      </c>
      <c r="H104" s="311">
        <v>0</v>
      </c>
      <c r="I104" s="307">
        <f t="shared" si="6"/>
        <v>0</v>
      </c>
      <c r="J104" s="308" t="s">
        <v>1221</v>
      </c>
      <c r="K104" s="277" t="s">
        <v>1222</v>
      </c>
      <c r="M104" s="309" t="s">
        <v>1244</v>
      </c>
      <c r="N104" s="278">
        <f>E104*F104</f>
        <v>0</v>
      </c>
    </row>
    <row r="105" spans="1:17" x14ac:dyDescent="0.25">
      <c r="A105" s="300">
        <v>84</v>
      </c>
      <c r="B105" s="301">
        <v>295352</v>
      </c>
      <c r="C105" s="302" t="s">
        <v>1310</v>
      </c>
      <c r="D105" s="302" t="s">
        <v>1133</v>
      </c>
      <c r="E105" s="303">
        <v>44</v>
      </c>
      <c r="F105" s="304"/>
      <c r="G105" s="305">
        <f t="shared" si="5"/>
        <v>0</v>
      </c>
      <c r="H105" s="311">
        <v>0</v>
      </c>
      <c r="I105" s="307">
        <f t="shared" si="6"/>
        <v>0</v>
      </c>
      <c r="J105" s="308" t="s">
        <v>1221</v>
      </c>
      <c r="K105" s="277" t="s">
        <v>1222</v>
      </c>
      <c r="M105" s="309" t="s">
        <v>1244</v>
      </c>
    </row>
    <row r="106" spans="1:17" x14ac:dyDescent="0.25">
      <c r="A106" s="300">
        <v>85</v>
      </c>
      <c r="B106" s="301">
        <v>297821</v>
      </c>
      <c r="C106" s="302" t="s">
        <v>1311</v>
      </c>
      <c r="D106" s="302" t="s">
        <v>1133</v>
      </c>
      <c r="E106" s="303">
        <v>8</v>
      </c>
      <c r="F106" s="304"/>
      <c r="G106" s="305">
        <f t="shared" si="5"/>
        <v>0</v>
      </c>
      <c r="H106" s="311">
        <v>0</v>
      </c>
      <c r="I106" s="307">
        <f t="shared" si="6"/>
        <v>0</v>
      </c>
      <c r="J106" s="308" t="s">
        <v>1221</v>
      </c>
      <c r="K106" s="277" t="s">
        <v>1222</v>
      </c>
      <c r="M106" s="309" t="s">
        <v>1244</v>
      </c>
    </row>
    <row r="107" spans="1:17" x14ac:dyDescent="0.25">
      <c r="A107" s="300">
        <v>86</v>
      </c>
      <c r="B107" s="301">
        <v>298545</v>
      </c>
      <c r="C107" s="302" t="s">
        <v>1312</v>
      </c>
      <c r="D107" s="302" t="s">
        <v>1133</v>
      </c>
      <c r="E107" s="303">
        <v>3</v>
      </c>
      <c r="F107" s="304"/>
      <c r="G107" s="305">
        <f t="shared" si="5"/>
        <v>0</v>
      </c>
      <c r="H107" s="311">
        <v>0</v>
      </c>
      <c r="I107" s="307">
        <f t="shared" si="6"/>
        <v>0</v>
      </c>
      <c r="J107" s="308" t="s">
        <v>1221</v>
      </c>
      <c r="K107" s="277" t="s">
        <v>1222</v>
      </c>
      <c r="M107" s="309" t="s">
        <v>1244</v>
      </c>
    </row>
    <row r="108" spans="1:17" x14ac:dyDescent="0.25">
      <c r="A108" s="300">
        <v>87</v>
      </c>
      <c r="B108" s="301">
        <v>298546</v>
      </c>
      <c r="C108" s="302" t="s">
        <v>1313</v>
      </c>
      <c r="D108" s="302" t="s">
        <v>1133</v>
      </c>
      <c r="E108" s="303">
        <v>3</v>
      </c>
      <c r="F108" s="304"/>
      <c r="G108" s="305">
        <f t="shared" si="5"/>
        <v>0</v>
      </c>
      <c r="H108" s="311">
        <v>0</v>
      </c>
      <c r="I108" s="307">
        <f t="shared" si="6"/>
        <v>0</v>
      </c>
      <c r="J108" s="308" t="s">
        <v>1221</v>
      </c>
      <c r="K108" s="277" t="s">
        <v>1222</v>
      </c>
      <c r="M108" s="309" t="s">
        <v>1244</v>
      </c>
    </row>
    <row r="109" spans="1:17" x14ac:dyDescent="0.25">
      <c r="A109" s="300">
        <v>88</v>
      </c>
      <c r="B109" s="301">
        <v>298481</v>
      </c>
      <c r="C109" s="302" t="s">
        <v>1314</v>
      </c>
      <c r="D109" s="302" t="s">
        <v>1171</v>
      </c>
      <c r="E109" s="303">
        <v>3</v>
      </c>
      <c r="F109" s="304"/>
      <c r="G109" s="305">
        <f t="shared" si="5"/>
        <v>0</v>
      </c>
      <c r="H109" s="311">
        <v>0</v>
      </c>
      <c r="I109" s="307">
        <f t="shared" si="6"/>
        <v>0</v>
      </c>
      <c r="J109" s="308" t="s">
        <v>1221</v>
      </c>
      <c r="K109" s="277" t="s">
        <v>1222</v>
      </c>
      <c r="M109" s="309" t="s">
        <v>1244</v>
      </c>
    </row>
    <row r="110" spans="1:17" x14ac:dyDescent="0.25">
      <c r="A110" s="300">
        <v>89</v>
      </c>
      <c r="B110" s="301">
        <v>199097</v>
      </c>
      <c r="C110" s="302" t="s">
        <v>1315</v>
      </c>
      <c r="D110" s="302" t="s">
        <v>1133</v>
      </c>
      <c r="E110" s="303">
        <v>2</v>
      </c>
      <c r="F110" s="304"/>
      <c r="G110" s="305">
        <f t="shared" si="5"/>
        <v>0</v>
      </c>
      <c r="H110" s="311">
        <v>0</v>
      </c>
      <c r="I110" s="307">
        <f t="shared" si="6"/>
        <v>0</v>
      </c>
      <c r="J110" s="308" t="s">
        <v>1221</v>
      </c>
      <c r="K110" s="277" t="s">
        <v>1222</v>
      </c>
      <c r="M110" s="309" t="s">
        <v>1244</v>
      </c>
    </row>
    <row r="111" spans="1:17" ht="15.75" thickBot="1" x14ac:dyDescent="0.3">
      <c r="A111" s="313">
        <v>90</v>
      </c>
      <c r="B111" s="314">
        <v>295447</v>
      </c>
      <c r="C111" s="315" t="s">
        <v>1316</v>
      </c>
      <c r="D111" s="315" t="s">
        <v>1133</v>
      </c>
      <c r="E111" s="316">
        <v>2</v>
      </c>
      <c r="F111" s="317"/>
      <c r="G111" s="318">
        <f t="shared" si="5"/>
        <v>0</v>
      </c>
      <c r="H111" s="319">
        <v>0</v>
      </c>
      <c r="I111" s="320">
        <f t="shared" si="6"/>
        <v>0</v>
      </c>
      <c r="J111" s="321" t="s">
        <v>1221</v>
      </c>
      <c r="K111" s="277" t="s">
        <v>1222</v>
      </c>
      <c r="M111" s="309" t="s">
        <v>1244</v>
      </c>
    </row>
    <row r="112" spans="1:17" s="330" customFormat="1" ht="14.25" x14ac:dyDescent="0.2">
      <c r="A112" s="322"/>
      <c r="B112" s="323"/>
      <c r="C112" s="324" t="s">
        <v>1241</v>
      </c>
      <c r="D112" s="324"/>
      <c r="E112" s="325"/>
      <c r="F112" s="325"/>
      <c r="G112" s="326">
        <f>SUM(G31:G111)</f>
        <v>0</v>
      </c>
      <c r="H112" s="327"/>
      <c r="I112" s="328">
        <f>SUM(I31:I111)</f>
        <v>0</v>
      </c>
      <c r="J112" s="329"/>
      <c r="M112" s="331" t="s">
        <v>1244</v>
      </c>
      <c r="N112" s="332">
        <f>SUM(N8:N111)</f>
        <v>0</v>
      </c>
      <c r="O112" s="333">
        <f>I112</f>
        <v>0</v>
      </c>
      <c r="P112" s="332"/>
      <c r="Q112" s="332"/>
    </row>
    <row r="113" spans="1:17" s="293" customFormat="1" ht="20.100000000000001" customHeight="1" x14ac:dyDescent="0.25">
      <c r="A113" s="334" t="s">
        <v>123</v>
      </c>
      <c r="B113" s="335"/>
      <c r="C113" s="336"/>
      <c r="D113" s="336"/>
      <c r="E113" s="337"/>
      <c r="F113" s="337"/>
      <c r="G113" s="338"/>
      <c r="H113" s="339" t="s">
        <v>1317</v>
      </c>
      <c r="I113" s="340" t="s">
        <v>1318</v>
      </c>
      <c r="J113" s="341"/>
      <c r="M113" s="342"/>
      <c r="N113" s="299">
        <f>SUM(O9:O112)</f>
        <v>0</v>
      </c>
      <c r="O113" s="299"/>
      <c r="P113" s="299"/>
      <c r="Q113" s="299"/>
    </row>
    <row r="114" spans="1:17" x14ac:dyDescent="0.25">
      <c r="A114" s="300">
        <v>91</v>
      </c>
      <c r="B114" s="301">
        <v>210810944</v>
      </c>
      <c r="C114" s="302" t="s">
        <v>1319</v>
      </c>
      <c r="D114" s="302" t="s">
        <v>288</v>
      </c>
      <c r="E114" s="303">
        <v>120</v>
      </c>
      <c r="F114" s="304"/>
      <c r="G114" s="305">
        <f t="shared" ref="G114:G175" si="7">E114*F114</f>
        <v>0</v>
      </c>
      <c r="H114" s="311"/>
      <c r="I114" s="307"/>
      <c r="J114" s="308" t="s">
        <v>1221</v>
      </c>
      <c r="M114" s="309" t="s">
        <v>1320</v>
      </c>
    </row>
    <row r="115" spans="1:17" x14ac:dyDescent="0.25">
      <c r="A115" s="300">
        <v>92</v>
      </c>
      <c r="B115" s="301">
        <v>210810945</v>
      </c>
      <c r="C115" s="302" t="s">
        <v>1321</v>
      </c>
      <c r="D115" s="302" t="s">
        <v>288</v>
      </c>
      <c r="E115" s="303">
        <v>130</v>
      </c>
      <c r="F115" s="304"/>
      <c r="G115" s="305">
        <f t="shared" si="7"/>
        <v>0</v>
      </c>
      <c r="H115" s="311"/>
      <c r="I115" s="307"/>
      <c r="J115" s="308" t="s">
        <v>1221</v>
      </c>
      <c r="M115" s="309" t="s">
        <v>1320</v>
      </c>
    </row>
    <row r="116" spans="1:17" x14ac:dyDescent="0.25">
      <c r="A116" s="300">
        <v>93</v>
      </c>
      <c r="B116" s="301">
        <v>210800831</v>
      </c>
      <c r="C116" s="302" t="s">
        <v>1322</v>
      </c>
      <c r="D116" s="302" t="s">
        <v>288</v>
      </c>
      <c r="E116" s="303">
        <v>160</v>
      </c>
      <c r="F116" s="304"/>
      <c r="G116" s="305">
        <f t="shared" si="7"/>
        <v>0</v>
      </c>
      <c r="H116" s="311"/>
      <c r="I116" s="307"/>
      <c r="J116" s="308" t="s">
        <v>1221</v>
      </c>
      <c r="M116" s="309" t="s">
        <v>1320</v>
      </c>
    </row>
    <row r="117" spans="1:17" x14ac:dyDescent="0.25">
      <c r="A117" s="300">
        <v>94</v>
      </c>
      <c r="B117" s="301">
        <v>210810954</v>
      </c>
      <c r="C117" s="302" t="s">
        <v>1323</v>
      </c>
      <c r="D117" s="302" t="s">
        <v>288</v>
      </c>
      <c r="E117" s="303">
        <v>16</v>
      </c>
      <c r="F117" s="304"/>
      <c r="G117" s="305">
        <f t="shared" si="7"/>
        <v>0</v>
      </c>
      <c r="H117" s="311"/>
      <c r="I117" s="307"/>
      <c r="J117" s="308" t="s">
        <v>1221</v>
      </c>
      <c r="M117" s="309" t="s">
        <v>1320</v>
      </c>
    </row>
    <row r="118" spans="1:17" x14ac:dyDescent="0.25">
      <c r="A118" s="300">
        <v>95</v>
      </c>
      <c r="B118" s="301">
        <v>210800113</v>
      </c>
      <c r="C118" s="302" t="s">
        <v>1324</v>
      </c>
      <c r="D118" s="302" t="s">
        <v>288</v>
      </c>
      <c r="E118" s="303">
        <v>30</v>
      </c>
      <c r="F118" s="304"/>
      <c r="G118" s="305">
        <f t="shared" si="7"/>
        <v>0</v>
      </c>
      <c r="H118" s="311"/>
      <c r="I118" s="307"/>
      <c r="J118" s="308" t="s">
        <v>1221</v>
      </c>
      <c r="M118" s="309" t="s">
        <v>1320</v>
      </c>
    </row>
    <row r="119" spans="1:17" x14ac:dyDescent="0.25">
      <c r="A119" s="300">
        <v>96</v>
      </c>
      <c r="B119" s="301">
        <v>210800610</v>
      </c>
      <c r="C119" s="302" t="s">
        <v>1325</v>
      </c>
      <c r="D119" s="302" t="s">
        <v>288</v>
      </c>
      <c r="E119" s="303">
        <v>70</v>
      </c>
      <c r="F119" s="304"/>
      <c r="G119" s="305">
        <f t="shared" si="7"/>
        <v>0</v>
      </c>
      <c r="H119" s="311"/>
      <c r="I119" s="307"/>
      <c r="J119" s="308" t="s">
        <v>1221</v>
      </c>
      <c r="M119" s="309" t="s">
        <v>1320</v>
      </c>
    </row>
    <row r="120" spans="1:17" x14ac:dyDescent="0.25">
      <c r="A120" s="300">
        <v>97</v>
      </c>
      <c r="B120" s="301">
        <v>210800831</v>
      </c>
      <c r="C120" s="302" t="s">
        <v>1322</v>
      </c>
      <c r="D120" s="302" t="s">
        <v>288</v>
      </c>
      <c r="E120" s="303">
        <v>200</v>
      </c>
      <c r="F120" s="304"/>
      <c r="G120" s="305">
        <f t="shared" si="7"/>
        <v>0</v>
      </c>
      <c r="H120" s="311"/>
      <c r="I120" s="307"/>
      <c r="J120" s="308" t="s">
        <v>1221</v>
      </c>
      <c r="M120" s="309" t="s">
        <v>1320</v>
      </c>
    </row>
    <row r="121" spans="1:17" x14ac:dyDescent="0.25">
      <c r="A121" s="300">
        <v>98</v>
      </c>
      <c r="B121" s="301">
        <v>210800610</v>
      </c>
      <c r="C121" s="302" t="s">
        <v>1325</v>
      </c>
      <c r="D121" s="302" t="s">
        <v>288</v>
      </c>
      <c r="E121" s="303">
        <v>210</v>
      </c>
      <c r="F121" s="304"/>
      <c r="G121" s="305">
        <f t="shared" si="7"/>
        <v>0</v>
      </c>
      <c r="H121" s="311"/>
      <c r="I121" s="307"/>
      <c r="J121" s="308" t="s">
        <v>1221</v>
      </c>
      <c r="M121" s="309" t="s">
        <v>1320</v>
      </c>
    </row>
    <row r="122" spans="1:17" x14ac:dyDescent="0.25">
      <c r="A122" s="300">
        <v>99</v>
      </c>
      <c r="B122" s="301">
        <v>210800112</v>
      </c>
      <c r="C122" s="302" t="s">
        <v>1326</v>
      </c>
      <c r="D122" s="302" t="s">
        <v>288</v>
      </c>
      <c r="E122" s="303">
        <v>10</v>
      </c>
      <c r="F122" s="304"/>
      <c r="G122" s="305">
        <f t="shared" si="7"/>
        <v>0</v>
      </c>
      <c r="H122" s="311"/>
      <c r="I122" s="307"/>
      <c r="J122" s="308" t="s">
        <v>1221</v>
      </c>
      <c r="M122" s="309" t="s">
        <v>1320</v>
      </c>
    </row>
    <row r="123" spans="1:17" x14ac:dyDescent="0.25">
      <c r="A123" s="300">
        <v>100</v>
      </c>
      <c r="B123" s="301">
        <v>210800103</v>
      </c>
      <c r="C123" s="302" t="s">
        <v>1327</v>
      </c>
      <c r="D123" s="302" t="s">
        <v>288</v>
      </c>
      <c r="E123" s="303">
        <v>450</v>
      </c>
      <c r="F123" s="304"/>
      <c r="G123" s="305">
        <f t="shared" si="7"/>
        <v>0</v>
      </c>
      <c r="H123" s="311"/>
      <c r="I123" s="307"/>
      <c r="J123" s="308" t="s">
        <v>1221</v>
      </c>
      <c r="M123" s="309" t="s">
        <v>1320</v>
      </c>
    </row>
    <row r="124" spans="1:17" x14ac:dyDescent="0.25">
      <c r="A124" s="300">
        <v>101</v>
      </c>
      <c r="B124" s="301">
        <v>210800103</v>
      </c>
      <c r="C124" s="302" t="s">
        <v>1327</v>
      </c>
      <c r="D124" s="302" t="s">
        <v>288</v>
      </c>
      <c r="E124" s="303">
        <v>870</v>
      </c>
      <c r="F124" s="304"/>
      <c r="G124" s="305">
        <f t="shared" si="7"/>
        <v>0</v>
      </c>
      <c r="H124" s="311"/>
      <c r="I124" s="307"/>
      <c r="J124" s="308" t="s">
        <v>1221</v>
      </c>
      <c r="M124" s="309" t="s">
        <v>1320</v>
      </c>
    </row>
    <row r="125" spans="1:17" x14ac:dyDescent="0.25">
      <c r="A125" s="300">
        <v>102</v>
      </c>
      <c r="B125" s="301">
        <v>210800103</v>
      </c>
      <c r="C125" s="302" t="s">
        <v>1327</v>
      </c>
      <c r="D125" s="302" t="s">
        <v>288</v>
      </c>
      <c r="E125" s="303">
        <v>225</v>
      </c>
      <c r="F125" s="304"/>
      <c r="G125" s="305">
        <f t="shared" si="7"/>
        <v>0</v>
      </c>
      <c r="H125" s="311"/>
      <c r="I125" s="307"/>
      <c r="J125" s="308" t="s">
        <v>1221</v>
      </c>
      <c r="M125" s="309" t="s">
        <v>1320</v>
      </c>
    </row>
    <row r="126" spans="1:17" x14ac:dyDescent="0.25">
      <c r="A126" s="300">
        <v>103</v>
      </c>
      <c r="B126" s="301">
        <v>210100005</v>
      </c>
      <c r="C126" s="302" t="s">
        <v>1328</v>
      </c>
      <c r="D126" s="302" t="s">
        <v>1133</v>
      </c>
      <c r="E126" s="303">
        <v>8</v>
      </c>
      <c r="F126" s="304"/>
      <c r="G126" s="305">
        <f t="shared" si="7"/>
        <v>0</v>
      </c>
      <c r="H126" s="311"/>
      <c r="I126" s="307"/>
      <c r="J126" s="308" t="s">
        <v>1221</v>
      </c>
      <c r="K126" s="277" t="s">
        <v>1222</v>
      </c>
      <c r="M126" s="309" t="s">
        <v>1320</v>
      </c>
    </row>
    <row r="127" spans="1:17" x14ac:dyDescent="0.25">
      <c r="A127" s="300">
        <v>104</v>
      </c>
      <c r="B127" s="301">
        <v>210100004</v>
      </c>
      <c r="C127" s="302" t="s">
        <v>1329</v>
      </c>
      <c r="D127" s="302" t="s">
        <v>1133</v>
      </c>
      <c r="E127" s="303">
        <v>16</v>
      </c>
      <c r="F127" s="304"/>
      <c r="G127" s="305">
        <f t="shared" si="7"/>
        <v>0</v>
      </c>
      <c r="H127" s="311"/>
      <c r="I127" s="307"/>
      <c r="J127" s="308" t="s">
        <v>1221</v>
      </c>
      <c r="K127" s="277" t="s">
        <v>1222</v>
      </c>
      <c r="M127" s="309" t="s">
        <v>1320</v>
      </c>
    </row>
    <row r="128" spans="1:17" x14ac:dyDescent="0.25">
      <c r="A128" s="300">
        <v>105</v>
      </c>
      <c r="B128" s="301">
        <v>210100003</v>
      </c>
      <c r="C128" s="302" t="s">
        <v>1330</v>
      </c>
      <c r="D128" s="302" t="s">
        <v>1133</v>
      </c>
      <c r="E128" s="303">
        <v>24</v>
      </c>
      <c r="F128" s="304"/>
      <c r="G128" s="305">
        <f t="shared" si="7"/>
        <v>0</v>
      </c>
      <c r="H128" s="311"/>
      <c r="I128" s="307"/>
      <c r="J128" s="308" t="s">
        <v>1221</v>
      </c>
      <c r="K128" s="277" t="s">
        <v>1222</v>
      </c>
      <c r="M128" s="309" t="s">
        <v>1320</v>
      </c>
    </row>
    <row r="129" spans="1:13" x14ac:dyDescent="0.25">
      <c r="A129" s="300">
        <v>106</v>
      </c>
      <c r="B129" s="301">
        <v>210100101</v>
      </c>
      <c r="C129" s="302" t="s">
        <v>1331</v>
      </c>
      <c r="D129" s="302" t="s">
        <v>1133</v>
      </c>
      <c r="E129" s="303">
        <v>240</v>
      </c>
      <c r="F129" s="304"/>
      <c r="G129" s="305">
        <f t="shared" si="7"/>
        <v>0</v>
      </c>
      <c r="H129" s="311"/>
      <c r="I129" s="307"/>
      <c r="J129" s="308" t="s">
        <v>1221</v>
      </c>
      <c r="K129" s="277" t="s">
        <v>1222</v>
      </c>
      <c r="M129" s="309" t="s">
        <v>1320</v>
      </c>
    </row>
    <row r="130" spans="1:13" x14ac:dyDescent="0.25">
      <c r="A130" s="300">
        <v>107</v>
      </c>
      <c r="B130" s="301">
        <v>210950101</v>
      </c>
      <c r="C130" s="302" t="s">
        <v>1332</v>
      </c>
      <c r="D130" s="302" t="s">
        <v>1133</v>
      </c>
      <c r="E130" s="303">
        <v>120</v>
      </c>
      <c r="F130" s="304"/>
      <c r="G130" s="305">
        <f t="shared" si="7"/>
        <v>0</v>
      </c>
      <c r="H130" s="311"/>
      <c r="I130" s="307"/>
      <c r="J130" s="308" t="s">
        <v>1221</v>
      </c>
      <c r="M130" s="309" t="s">
        <v>1320</v>
      </c>
    </row>
    <row r="131" spans="1:13" x14ac:dyDescent="0.25">
      <c r="A131" s="300">
        <v>108</v>
      </c>
      <c r="B131" s="301">
        <v>210950101</v>
      </c>
      <c r="C131" s="302" t="s">
        <v>1332</v>
      </c>
      <c r="D131" s="302" t="s">
        <v>1133</v>
      </c>
      <c r="E131" s="303">
        <v>24</v>
      </c>
      <c r="F131" s="304"/>
      <c r="G131" s="305">
        <f t="shared" si="7"/>
        <v>0</v>
      </c>
      <c r="H131" s="311"/>
      <c r="I131" s="307"/>
      <c r="J131" s="308" t="s">
        <v>1221</v>
      </c>
      <c r="M131" s="309" t="s">
        <v>1320</v>
      </c>
    </row>
    <row r="132" spans="1:13" x14ac:dyDescent="0.25">
      <c r="A132" s="300">
        <v>109</v>
      </c>
      <c r="B132" s="301">
        <v>210100351</v>
      </c>
      <c r="C132" s="302" t="s">
        <v>1333</v>
      </c>
      <c r="D132" s="302" t="s">
        <v>1133</v>
      </c>
      <c r="E132" s="303">
        <v>4</v>
      </c>
      <c r="F132" s="304"/>
      <c r="G132" s="305">
        <f t="shared" si="7"/>
        <v>0</v>
      </c>
      <c r="H132" s="311"/>
      <c r="I132" s="307"/>
      <c r="J132" s="308" t="s">
        <v>1221</v>
      </c>
      <c r="K132" s="277" t="s">
        <v>1222</v>
      </c>
      <c r="M132" s="309" t="s">
        <v>1320</v>
      </c>
    </row>
    <row r="133" spans="1:13" x14ac:dyDescent="0.25">
      <c r="A133" s="300">
        <v>110</v>
      </c>
      <c r="B133" s="301">
        <v>210010003</v>
      </c>
      <c r="C133" s="302" t="s">
        <v>1334</v>
      </c>
      <c r="D133" s="302" t="s">
        <v>288</v>
      </c>
      <c r="E133" s="303">
        <v>280</v>
      </c>
      <c r="F133" s="304"/>
      <c r="G133" s="305">
        <f t="shared" si="7"/>
        <v>0</v>
      </c>
      <c r="H133" s="311"/>
      <c r="I133" s="307"/>
      <c r="J133" s="308" t="s">
        <v>1221</v>
      </c>
      <c r="M133" s="309" t="s">
        <v>1320</v>
      </c>
    </row>
    <row r="134" spans="1:13" x14ac:dyDescent="0.25">
      <c r="A134" s="300">
        <v>111</v>
      </c>
      <c r="B134" s="301">
        <v>210020133</v>
      </c>
      <c r="C134" s="302" t="s">
        <v>1335</v>
      </c>
      <c r="D134" s="302" t="s">
        <v>288</v>
      </c>
      <c r="E134" s="303">
        <v>130</v>
      </c>
      <c r="F134" s="304"/>
      <c r="G134" s="305">
        <f t="shared" si="7"/>
        <v>0</v>
      </c>
      <c r="H134" s="311"/>
      <c r="I134" s="307"/>
      <c r="J134" s="308" t="s">
        <v>1221</v>
      </c>
      <c r="M134" s="309" t="s">
        <v>1320</v>
      </c>
    </row>
    <row r="135" spans="1:13" x14ac:dyDescent="0.25">
      <c r="A135" s="300">
        <v>112</v>
      </c>
      <c r="B135" s="301">
        <v>210020151</v>
      </c>
      <c r="C135" s="302" t="s">
        <v>1336</v>
      </c>
      <c r="D135" s="302" t="s">
        <v>243</v>
      </c>
      <c r="E135" s="303">
        <v>14.52</v>
      </c>
      <c r="F135" s="304"/>
      <c r="G135" s="305">
        <f t="shared" si="7"/>
        <v>0</v>
      </c>
      <c r="H135" s="311"/>
      <c r="I135" s="307"/>
      <c r="J135" s="308" t="s">
        <v>1221</v>
      </c>
      <c r="M135" s="309" t="s">
        <v>1320</v>
      </c>
    </row>
    <row r="136" spans="1:13" x14ac:dyDescent="0.25">
      <c r="A136" s="300">
        <v>113</v>
      </c>
      <c r="B136" s="301">
        <v>210020133</v>
      </c>
      <c r="C136" s="302" t="s">
        <v>1335</v>
      </c>
      <c r="D136" s="302" t="s">
        <v>288</v>
      </c>
      <c r="E136" s="303">
        <v>12</v>
      </c>
      <c r="F136" s="304"/>
      <c r="G136" s="305">
        <f t="shared" si="7"/>
        <v>0</v>
      </c>
      <c r="H136" s="311"/>
      <c r="I136" s="307"/>
      <c r="J136" s="308" t="s">
        <v>1221</v>
      </c>
      <c r="M136" s="309" t="s">
        <v>1320</v>
      </c>
    </row>
    <row r="137" spans="1:13" x14ac:dyDescent="0.25">
      <c r="A137" s="300">
        <v>114</v>
      </c>
      <c r="B137" s="301">
        <v>210020151</v>
      </c>
      <c r="C137" s="302" t="s">
        <v>1336</v>
      </c>
      <c r="D137" s="302" t="s">
        <v>243</v>
      </c>
      <c r="E137" s="303">
        <v>0.96</v>
      </c>
      <c r="F137" s="304"/>
      <c r="G137" s="305">
        <f t="shared" si="7"/>
        <v>0</v>
      </c>
      <c r="H137" s="311"/>
      <c r="I137" s="307"/>
      <c r="J137" s="308" t="s">
        <v>1221</v>
      </c>
      <c r="M137" s="309" t="s">
        <v>1320</v>
      </c>
    </row>
    <row r="138" spans="1:13" x14ac:dyDescent="0.25">
      <c r="A138" s="300">
        <v>115</v>
      </c>
      <c r="B138" s="301">
        <v>210010123</v>
      </c>
      <c r="C138" s="302" t="s">
        <v>1337</v>
      </c>
      <c r="D138" s="302" t="s">
        <v>288</v>
      </c>
      <c r="E138" s="303">
        <v>12</v>
      </c>
      <c r="F138" s="304"/>
      <c r="G138" s="305">
        <f t="shared" si="7"/>
        <v>0</v>
      </c>
      <c r="H138" s="311"/>
      <c r="I138" s="307"/>
      <c r="J138" s="308" t="s">
        <v>1221</v>
      </c>
      <c r="M138" s="309" t="s">
        <v>1320</v>
      </c>
    </row>
    <row r="139" spans="1:13" x14ac:dyDescent="0.25">
      <c r="A139" s="300">
        <v>116</v>
      </c>
      <c r="B139" s="301">
        <v>210010052</v>
      </c>
      <c r="C139" s="302" t="s">
        <v>1338</v>
      </c>
      <c r="D139" s="302" t="s">
        <v>288</v>
      </c>
      <c r="E139" s="303">
        <v>8</v>
      </c>
      <c r="F139" s="304"/>
      <c r="G139" s="305">
        <f t="shared" si="7"/>
        <v>0</v>
      </c>
      <c r="H139" s="311"/>
      <c r="I139" s="307"/>
      <c r="J139" s="308" t="s">
        <v>1221</v>
      </c>
      <c r="M139" s="309" t="s">
        <v>1320</v>
      </c>
    </row>
    <row r="140" spans="1:13" x14ac:dyDescent="0.25">
      <c r="A140" s="300">
        <v>117</v>
      </c>
      <c r="B140" s="301">
        <v>210110041</v>
      </c>
      <c r="C140" s="302" t="s">
        <v>1339</v>
      </c>
      <c r="D140" s="302" t="s">
        <v>1133</v>
      </c>
      <c r="E140" s="303">
        <v>1</v>
      </c>
      <c r="F140" s="304"/>
      <c r="G140" s="305">
        <f t="shared" si="7"/>
        <v>0</v>
      </c>
      <c r="H140" s="311"/>
      <c r="I140" s="307"/>
      <c r="J140" s="308" t="s">
        <v>1221</v>
      </c>
      <c r="M140" s="309" t="s">
        <v>1320</v>
      </c>
    </row>
    <row r="141" spans="1:13" x14ac:dyDescent="0.25">
      <c r="A141" s="300">
        <v>118</v>
      </c>
      <c r="B141" s="301">
        <v>210110045</v>
      </c>
      <c r="C141" s="302" t="s">
        <v>1340</v>
      </c>
      <c r="D141" s="302" t="s">
        <v>1133</v>
      </c>
      <c r="E141" s="303">
        <v>3</v>
      </c>
      <c r="F141" s="304"/>
      <c r="G141" s="305">
        <f t="shared" si="7"/>
        <v>0</v>
      </c>
      <c r="H141" s="311"/>
      <c r="I141" s="307"/>
      <c r="J141" s="308" t="s">
        <v>1221</v>
      </c>
      <c r="M141" s="309" t="s">
        <v>1320</v>
      </c>
    </row>
    <row r="142" spans="1:13" x14ac:dyDescent="0.25">
      <c r="A142" s="300">
        <v>119</v>
      </c>
      <c r="B142" s="301">
        <v>210110045</v>
      </c>
      <c r="C142" s="302" t="s">
        <v>1340</v>
      </c>
      <c r="D142" s="302" t="s">
        <v>1133</v>
      </c>
      <c r="E142" s="303">
        <v>12</v>
      </c>
      <c r="F142" s="304"/>
      <c r="G142" s="305">
        <f t="shared" si="7"/>
        <v>0</v>
      </c>
      <c r="H142" s="311"/>
      <c r="I142" s="307"/>
      <c r="J142" s="308" t="s">
        <v>1221</v>
      </c>
      <c r="M142" s="309" t="s">
        <v>1320</v>
      </c>
    </row>
    <row r="143" spans="1:13" x14ac:dyDescent="0.25">
      <c r="A143" s="300">
        <v>120</v>
      </c>
      <c r="B143" s="301">
        <v>210110043</v>
      </c>
      <c r="C143" s="302" t="s">
        <v>1341</v>
      </c>
      <c r="D143" s="302" t="s">
        <v>1133</v>
      </c>
      <c r="E143" s="303">
        <v>1</v>
      </c>
      <c r="F143" s="304"/>
      <c r="G143" s="305">
        <f t="shared" si="7"/>
        <v>0</v>
      </c>
      <c r="H143" s="311"/>
      <c r="I143" s="307"/>
      <c r="J143" s="308" t="s">
        <v>1221</v>
      </c>
      <c r="M143" s="309" t="s">
        <v>1320</v>
      </c>
    </row>
    <row r="144" spans="1:13" x14ac:dyDescent="0.25">
      <c r="A144" s="300">
        <v>121</v>
      </c>
      <c r="B144" s="301">
        <v>210110046</v>
      </c>
      <c r="C144" s="302" t="s">
        <v>1342</v>
      </c>
      <c r="D144" s="302" t="s">
        <v>1133</v>
      </c>
      <c r="E144" s="303">
        <v>2</v>
      </c>
      <c r="F144" s="304"/>
      <c r="G144" s="305">
        <f t="shared" si="7"/>
        <v>0</v>
      </c>
      <c r="H144" s="311"/>
      <c r="I144" s="307"/>
      <c r="J144" s="308" t="s">
        <v>1221</v>
      </c>
      <c r="M144" s="309" t="s">
        <v>1320</v>
      </c>
    </row>
    <row r="145" spans="1:13" x14ac:dyDescent="0.25">
      <c r="A145" s="300">
        <v>122</v>
      </c>
      <c r="B145" s="301">
        <v>210110045</v>
      </c>
      <c r="C145" s="302" t="s">
        <v>1340</v>
      </c>
      <c r="D145" s="302" t="s">
        <v>1133</v>
      </c>
      <c r="E145" s="303">
        <v>6</v>
      </c>
      <c r="F145" s="304"/>
      <c r="G145" s="305">
        <f t="shared" si="7"/>
        <v>0</v>
      </c>
      <c r="H145" s="311"/>
      <c r="I145" s="307"/>
      <c r="J145" s="308" t="s">
        <v>1221</v>
      </c>
      <c r="M145" s="309" t="s">
        <v>1320</v>
      </c>
    </row>
    <row r="146" spans="1:13" x14ac:dyDescent="0.25">
      <c r="A146" s="300">
        <v>123</v>
      </c>
      <c r="B146" s="301">
        <v>210110045</v>
      </c>
      <c r="C146" s="302" t="s">
        <v>1340</v>
      </c>
      <c r="D146" s="302" t="s">
        <v>1133</v>
      </c>
      <c r="E146" s="303">
        <v>1</v>
      </c>
      <c r="F146" s="304"/>
      <c r="G146" s="305">
        <f t="shared" si="7"/>
        <v>0</v>
      </c>
      <c r="H146" s="311"/>
      <c r="I146" s="307"/>
      <c r="J146" s="308" t="s">
        <v>1221</v>
      </c>
      <c r="M146" s="309" t="s">
        <v>1320</v>
      </c>
    </row>
    <row r="147" spans="1:13" x14ac:dyDescent="0.25">
      <c r="A147" s="300">
        <v>124</v>
      </c>
      <c r="B147" s="301">
        <v>210110091</v>
      </c>
      <c r="C147" s="302" t="s">
        <v>1343</v>
      </c>
      <c r="D147" s="302" t="s">
        <v>1133</v>
      </c>
      <c r="E147" s="303">
        <v>9</v>
      </c>
      <c r="F147" s="304"/>
      <c r="G147" s="305">
        <f t="shared" si="7"/>
        <v>0</v>
      </c>
      <c r="H147" s="311"/>
      <c r="I147" s="307"/>
      <c r="J147" s="308" t="s">
        <v>1221</v>
      </c>
      <c r="M147" s="309" t="s">
        <v>1320</v>
      </c>
    </row>
    <row r="148" spans="1:13" x14ac:dyDescent="0.25">
      <c r="A148" s="300">
        <v>125</v>
      </c>
      <c r="B148" s="301">
        <v>210111012</v>
      </c>
      <c r="C148" s="302" t="s">
        <v>1344</v>
      </c>
      <c r="D148" s="302" t="s">
        <v>1133</v>
      </c>
      <c r="E148" s="303">
        <v>47</v>
      </c>
      <c r="F148" s="304"/>
      <c r="G148" s="305">
        <f t="shared" si="7"/>
        <v>0</v>
      </c>
      <c r="H148" s="311"/>
      <c r="I148" s="307"/>
      <c r="J148" s="308" t="s">
        <v>1221</v>
      </c>
      <c r="M148" s="309" t="s">
        <v>1320</v>
      </c>
    </row>
    <row r="149" spans="1:13" x14ac:dyDescent="0.25">
      <c r="A149" s="300">
        <v>126</v>
      </c>
      <c r="B149" s="301">
        <v>210010301</v>
      </c>
      <c r="C149" s="302" t="s">
        <v>1345</v>
      </c>
      <c r="D149" s="302" t="s">
        <v>1133</v>
      </c>
      <c r="E149" s="303">
        <v>96</v>
      </c>
      <c r="F149" s="304"/>
      <c r="G149" s="305">
        <f t="shared" si="7"/>
        <v>0</v>
      </c>
      <c r="H149" s="311"/>
      <c r="I149" s="307"/>
      <c r="J149" s="308" t="s">
        <v>1221</v>
      </c>
      <c r="M149" s="309" t="s">
        <v>1320</v>
      </c>
    </row>
    <row r="150" spans="1:13" x14ac:dyDescent="0.25">
      <c r="A150" s="300">
        <v>127</v>
      </c>
      <c r="B150" s="301">
        <v>210010321</v>
      </c>
      <c r="C150" s="302" t="s">
        <v>1346</v>
      </c>
      <c r="D150" s="302" t="s">
        <v>1133</v>
      </c>
      <c r="E150" s="303">
        <v>10</v>
      </c>
      <c r="F150" s="304"/>
      <c r="G150" s="305">
        <f t="shared" si="7"/>
        <v>0</v>
      </c>
      <c r="H150" s="311"/>
      <c r="I150" s="307"/>
      <c r="J150" s="308" t="s">
        <v>1221</v>
      </c>
      <c r="M150" s="309" t="s">
        <v>1320</v>
      </c>
    </row>
    <row r="151" spans="1:13" x14ac:dyDescent="0.25">
      <c r="A151" s="300">
        <v>128</v>
      </c>
      <c r="B151" s="301">
        <v>210201002</v>
      </c>
      <c r="C151" s="302" t="s">
        <v>1347</v>
      </c>
      <c r="D151" s="302" t="s">
        <v>1133</v>
      </c>
      <c r="E151" s="303">
        <v>42</v>
      </c>
      <c r="F151" s="304"/>
      <c r="G151" s="305">
        <f t="shared" si="7"/>
        <v>0</v>
      </c>
      <c r="H151" s="311"/>
      <c r="I151" s="307"/>
      <c r="J151" s="308" t="s">
        <v>1221</v>
      </c>
      <c r="M151" s="309" t="s">
        <v>1320</v>
      </c>
    </row>
    <row r="152" spans="1:13" x14ac:dyDescent="0.25">
      <c r="A152" s="300">
        <v>129</v>
      </c>
      <c r="B152" s="301">
        <v>210201003</v>
      </c>
      <c r="C152" s="302" t="s">
        <v>1348</v>
      </c>
      <c r="D152" s="302" t="s">
        <v>1133</v>
      </c>
      <c r="E152" s="303">
        <v>42</v>
      </c>
      <c r="F152" s="304"/>
      <c r="G152" s="305">
        <f t="shared" si="7"/>
        <v>0</v>
      </c>
      <c r="H152" s="311"/>
      <c r="I152" s="307"/>
      <c r="J152" s="308" t="s">
        <v>1221</v>
      </c>
      <c r="M152" s="309" t="s">
        <v>1320</v>
      </c>
    </row>
    <row r="153" spans="1:13" x14ac:dyDescent="0.25">
      <c r="A153" s="300">
        <v>130</v>
      </c>
      <c r="B153" s="301">
        <v>210201002</v>
      </c>
      <c r="C153" s="302" t="s">
        <v>1347</v>
      </c>
      <c r="D153" s="302" t="s">
        <v>1133</v>
      </c>
      <c r="E153" s="303">
        <v>8</v>
      </c>
      <c r="F153" s="304"/>
      <c r="G153" s="305">
        <f t="shared" si="7"/>
        <v>0</v>
      </c>
      <c r="H153" s="311"/>
      <c r="I153" s="307"/>
      <c r="J153" s="308" t="s">
        <v>1221</v>
      </c>
      <c r="M153" s="309" t="s">
        <v>1320</v>
      </c>
    </row>
    <row r="154" spans="1:13" x14ac:dyDescent="0.25">
      <c r="A154" s="300">
        <v>131</v>
      </c>
      <c r="B154" s="301">
        <v>210201002</v>
      </c>
      <c r="C154" s="302" t="s">
        <v>1347</v>
      </c>
      <c r="D154" s="302" t="s">
        <v>1133</v>
      </c>
      <c r="E154" s="303">
        <v>5</v>
      </c>
      <c r="F154" s="304"/>
      <c r="G154" s="305">
        <f t="shared" si="7"/>
        <v>0</v>
      </c>
      <c r="H154" s="311"/>
      <c r="I154" s="307"/>
      <c r="J154" s="308" t="s">
        <v>1221</v>
      </c>
      <c r="M154" s="309" t="s">
        <v>1320</v>
      </c>
    </row>
    <row r="155" spans="1:13" x14ac:dyDescent="0.25">
      <c r="A155" s="300">
        <v>132</v>
      </c>
      <c r="B155" s="301">
        <v>210201002</v>
      </c>
      <c r="C155" s="302" t="s">
        <v>1349</v>
      </c>
      <c r="D155" s="302" t="s">
        <v>1133</v>
      </c>
      <c r="E155" s="303">
        <v>17</v>
      </c>
      <c r="F155" s="304"/>
      <c r="G155" s="305">
        <f t="shared" si="7"/>
        <v>0</v>
      </c>
      <c r="H155" s="311"/>
      <c r="I155" s="307"/>
      <c r="J155" s="308" t="s">
        <v>1221</v>
      </c>
      <c r="M155" s="309" t="s">
        <v>1320</v>
      </c>
    </row>
    <row r="156" spans="1:13" x14ac:dyDescent="0.25">
      <c r="A156" s="300">
        <v>133</v>
      </c>
      <c r="B156" s="301">
        <v>210201002</v>
      </c>
      <c r="C156" s="302" t="s">
        <v>1350</v>
      </c>
      <c r="D156" s="302" t="s">
        <v>1133</v>
      </c>
      <c r="E156" s="303">
        <v>3</v>
      </c>
      <c r="F156" s="304"/>
      <c r="G156" s="305">
        <f t="shared" si="7"/>
        <v>0</v>
      </c>
      <c r="H156" s="311"/>
      <c r="I156" s="307"/>
      <c r="J156" s="308" t="s">
        <v>1221</v>
      </c>
      <c r="M156" s="309" t="s">
        <v>1320</v>
      </c>
    </row>
    <row r="157" spans="1:13" x14ac:dyDescent="0.25">
      <c r="A157" s="300">
        <v>134</v>
      </c>
      <c r="B157" s="301">
        <v>210201002</v>
      </c>
      <c r="C157" s="302" t="s">
        <v>1350</v>
      </c>
      <c r="D157" s="302" t="s">
        <v>1133</v>
      </c>
      <c r="E157" s="303">
        <v>7</v>
      </c>
      <c r="F157" s="304"/>
      <c r="G157" s="305">
        <f t="shared" si="7"/>
        <v>0</v>
      </c>
      <c r="H157" s="311"/>
      <c r="I157" s="307"/>
      <c r="J157" s="308" t="s">
        <v>1221</v>
      </c>
      <c r="M157" s="309" t="s">
        <v>1320</v>
      </c>
    </row>
    <row r="158" spans="1:13" x14ac:dyDescent="0.25">
      <c r="A158" s="300">
        <v>135</v>
      </c>
      <c r="B158" s="301">
        <v>210220025</v>
      </c>
      <c r="C158" s="302" t="s">
        <v>1351</v>
      </c>
      <c r="D158" s="302" t="s">
        <v>288</v>
      </c>
      <c r="E158" s="303">
        <v>110</v>
      </c>
      <c r="F158" s="304"/>
      <c r="G158" s="305">
        <f t="shared" si="7"/>
        <v>0</v>
      </c>
      <c r="H158" s="311"/>
      <c r="I158" s="307"/>
      <c r="J158" s="308" t="s">
        <v>1221</v>
      </c>
      <c r="M158" s="309" t="s">
        <v>1320</v>
      </c>
    </row>
    <row r="159" spans="1:13" x14ac:dyDescent="0.25">
      <c r="A159" s="300">
        <v>136</v>
      </c>
      <c r="B159" s="301">
        <v>210220022</v>
      </c>
      <c r="C159" s="302" t="s">
        <v>1352</v>
      </c>
      <c r="D159" s="302" t="s">
        <v>288</v>
      </c>
      <c r="E159" s="303">
        <v>40</v>
      </c>
      <c r="F159" s="304"/>
      <c r="G159" s="305">
        <f t="shared" si="7"/>
        <v>0</v>
      </c>
      <c r="H159" s="311"/>
      <c r="I159" s="307"/>
      <c r="J159" s="308" t="s">
        <v>1221</v>
      </c>
      <c r="M159" s="309" t="s">
        <v>1320</v>
      </c>
    </row>
    <row r="160" spans="1:13" x14ac:dyDescent="0.25">
      <c r="A160" s="300">
        <v>137</v>
      </c>
      <c r="B160" s="301">
        <v>210220020</v>
      </c>
      <c r="C160" s="302" t="s">
        <v>1353</v>
      </c>
      <c r="D160" s="302" t="s">
        <v>288</v>
      </c>
      <c r="E160" s="303">
        <v>3</v>
      </c>
      <c r="F160" s="304"/>
      <c r="G160" s="305">
        <f t="shared" si="7"/>
        <v>0</v>
      </c>
      <c r="H160" s="311"/>
      <c r="I160" s="307"/>
      <c r="J160" s="308" t="s">
        <v>1221</v>
      </c>
      <c r="M160" s="309" t="s">
        <v>1320</v>
      </c>
    </row>
    <row r="161" spans="1:17" x14ac:dyDescent="0.25">
      <c r="A161" s="300">
        <v>138</v>
      </c>
      <c r="B161" s="301">
        <v>210225420</v>
      </c>
      <c r="C161" s="302" t="s">
        <v>1354</v>
      </c>
      <c r="D161" s="302" t="s">
        <v>288</v>
      </c>
      <c r="E161" s="303">
        <v>6</v>
      </c>
      <c r="F161" s="304"/>
      <c r="G161" s="305">
        <f t="shared" si="7"/>
        <v>0</v>
      </c>
      <c r="H161" s="311"/>
      <c r="I161" s="307"/>
      <c r="J161" s="308" t="s">
        <v>1221</v>
      </c>
      <c r="M161" s="309" t="s">
        <v>1320</v>
      </c>
    </row>
    <row r="162" spans="1:17" x14ac:dyDescent="0.25">
      <c r="A162" s="300">
        <v>139</v>
      </c>
      <c r="B162" s="301">
        <v>210220301</v>
      </c>
      <c r="C162" s="302" t="s">
        <v>1355</v>
      </c>
      <c r="D162" s="302" t="s">
        <v>1133</v>
      </c>
      <c r="E162" s="303">
        <v>3</v>
      </c>
      <c r="F162" s="304"/>
      <c r="G162" s="305">
        <f t="shared" si="7"/>
        <v>0</v>
      </c>
      <c r="H162" s="311"/>
      <c r="I162" s="307"/>
      <c r="J162" s="308" t="s">
        <v>1221</v>
      </c>
      <c r="M162" s="309" t="s">
        <v>1320</v>
      </c>
    </row>
    <row r="163" spans="1:17" x14ac:dyDescent="0.25">
      <c r="A163" s="300">
        <v>140</v>
      </c>
      <c r="B163" s="301">
        <v>210220101</v>
      </c>
      <c r="C163" s="302" t="s">
        <v>1356</v>
      </c>
      <c r="D163" s="302" t="s">
        <v>288</v>
      </c>
      <c r="E163" s="303">
        <v>40</v>
      </c>
      <c r="F163" s="304"/>
      <c r="G163" s="305">
        <f t="shared" si="7"/>
        <v>0</v>
      </c>
      <c r="H163" s="311"/>
      <c r="I163" s="307"/>
      <c r="J163" s="308" t="s">
        <v>1221</v>
      </c>
      <c r="M163" s="309" t="s">
        <v>1320</v>
      </c>
    </row>
    <row r="164" spans="1:17" x14ac:dyDescent="0.25">
      <c r="A164" s="300">
        <v>141</v>
      </c>
      <c r="B164" s="301">
        <v>210220241</v>
      </c>
      <c r="C164" s="302" t="s">
        <v>1357</v>
      </c>
      <c r="D164" s="302" t="s">
        <v>1133</v>
      </c>
      <c r="E164" s="303">
        <v>1</v>
      </c>
      <c r="F164" s="304"/>
      <c r="G164" s="305">
        <f t="shared" si="7"/>
        <v>0</v>
      </c>
      <c r="H164" s="311"/>
      <c r="I164" s="307"/>
      <c r="J164" s="308" t="s">
        <v>1221</v>
      </c>
      <c r="M164" s="309" t="s">
        <v>1320</v>
      </c>
    </row>
    <row r="165" spans="1:17" x14ac:dyDescent="0.25">
      <c r="A165" s="300">
        <v>142</v>
      </c>
      <c r="B165" s="301">
        <v>210020681</v>
      </c>
      <c r="C165" s="302" t="s">
        <v>1358</v>
      </c>
      <c r="D165" s="302" t="s">
        <v>243</v>
      </c>
      <c r="E165" s="303">
        <v>180</v>
      </c>
      <c r="F165" s="304"/>
      <c r="G165" s="305">
        <f t="shared" si="7"/>
        <v>0</v>
      </c>
      <c r="H165" s="311"/>
      <c r="I165" s="307"/>
      <c r="J165" s="308" t="s">
        <v>1221</v>
      </c>
      <c r="M165" s="309" t="s">
        <v>1320</v>
      </c>
    </row>
    <row r="166" spans="1:17" x14ac:dyDescent="0.25">
      <c r="A166" s="300">
        <v>143</v>
      </c>
      <c r="B166" s="301">
        <v>210220111</v>
      </c>
      <c r="C166" s="302" t="s">
        <v>1359</v>
      </c>
      <c r="D166" s="302" t="s">
        <v>288</v>
      </c>
      <c r="E166" s="303">
        <v>45</v>
      </c>
      <c r="F166" s="304"/>
      <c r="G166" s="305">
        <f t="shared" si="7"/>
        <v>0</v>
      </c>
      <c r="H166" s="311"/>
      <c r="I166" s="307"/>
      <c r="J166" s="308" t="s">
        <v>1221</v>
      </c>
      <c r="M166" s="309" t="s">
        <v>1320</v>
      </c>
    </row>
    <row r="167" spans="1:17" x14ac:dyDescent="0.25">
      <c r="A167" s="300">
        <v>144</v>
      </c>
      <c r="B167" s="301">
        <v>210220301</v>
      </c>
      <c r="C167" s="302" t="s">
        <v>1355</v>
      </c>
      <c r="D167" s="302" t="s">
        <v>1133</v>
      </c>
      <c r="E167" s="303">
        <v>8</v>
      </c>
      <c r="F167" s="304"/>
      <c r="G167" s="305">
        <f t="shared" si="7"/>
        <v>0</v>
      </c>
      <c r="H167" s="311"/>
      <c r="I167" s="307"/>
      <c r="J167" s="308" t="s">
        <v>1221</v>
      </c>
      <c r="M167" s="309" t="s">
        <v>1320</v>
      </c>
    </row>
    <row r="168" spans="1:17" x14ac:dyDescent="0.25">
      <c r="A168" s="300">
        <v>145</v>
      </c>
      <c r="B168" s="301">
        <v>210020681</v>
      </c>
      <c r="C168" s="302" t="s">
        <v>1358</v>
      </c>
      <c r="D168" s="302" t="s">
        <v>243</v>
      </c>
      <c r="E168" s="303">
        <v>3</v>
      </c>
      <c r="F168" s="304"/>
      <c r="G168" s="305">
        <f t="shared" si="7"/>
        <v>0</v>
      </c>
      <c r="H168" s="311"/>
      <c r="I168" s="307"/>
      <c r="J168" s="308" t="s">
        <v>1221</v>
      </c>
      <c r="M168" s="309" t="s">
        <v>1320</v>
      </c>
    </row>
    <row r="169" spans="1:17" x14ac:dyDescent="0.25">
      <c r="A169" s="300">
        <v>146</v>
      </c>
      <c r="B169" s="301">
        <v>210100272</v>
      </c>
      <c r="C169" s="302" t="s">
        <v>1360</v>
      </c>
      <c r="D169" s="302" t="s">
        <v>1133</v>
      </c>
      <c r="E169" s="303">
        <v>6</v>
      </c>
      <c r="F169" s="304"/>
      <c r="G169" s="305">
        <f t="shared" si="7"/>
        <v>0</v>
      </c>
      <c r="H169" s="311"/>
      <c r="I169" s="307"/>
      <c r="J169" s="308" t="s">
        <v>1221</v>
      </c>
      <c r="M169" s="309" t="s">
        <v>1320</v>
      </c>
    </row>
    <row r="170" spans="1:17" x14ac:dyDescent="0.25">
      <c r="A170" s="300">
        <v>147</v>
      </c>
      <c r="B170" s="301">
        <v>210192562</v>
      </c>
      <c r="C170" s="302" t="s">
        <v>1361</v>
      </c>
      <c r="D170" s="302" t="s">
        <v>1133</v>
      </c>
      <c r="E170" s="303">
        <v>2</v>
      </c>
      <c r="F170" s="304"/>
      <c r="G170" s="305">
        <f t="shared" si="7"/>
        <v>0</v>
      </c>
      <c r="H170" s="311"/>
      <c r="I170" s="307"/>
      <c r="J170" s="308" t="s">
        <v>1221</v>
      </c>
      <c r="M170" s="309" t="s">
        <v>1320</v>
      </c>
    </row>
    <row r="171" spans="1:17" x14ac:dyDescent="0.25">
      <c r="A171" s="300">
        <v>148</v>
      </c>
      <c r="B171" s="301">
        <v>210192562</v>
      </c>
      <c r="C171" s="302" t="s">
        <v>1316</v>
      </c>
      <c r="D171" s="302" t="s">
        <v>1133</v>
      </c>
      <c r="E171" s="303">
        <v>2</v>
      </c>
      <c r="F171" s="304"/>
      <c r="G171" s="305">
        <f t="shared" si="7"/>
        <v>0</v>
      </c>
      <c r="H171" s="311"/>
      <c r="I171" s="307"/>
      <c r="J171" s="308" t="s">
        <v>1221</v>
      </c>
      <c r="M171" s="309" t="s">
        <v>1320</v>
      </c>
    </row>
    <row r="172" spans="1:17" x14ac:dyDescent="0.25">
      <c r="A172" s="300">
        <v>149</v>
      </c>
      <c r="B172" s="301">
        <v>210190051</v>
      </c>
      <c r="C172" s="302" t="s">
        <v>1362</v>
      </c>
      <c r="D172" s="302" t="s">
        <v>1133</v>
      </c>
      <c r="E172" s="303">
        <v>1</v>
      </c>
      <c r="F172" s="304"/>
      <c r="G172" s="305">
        <f t="shared" si="7"/>
        <v>0</v>
      </c>
      <c r="H172" s="311"/>
      <c r="I172" s="307"/>
      <c r="J172" s="308" t="s">
        <v>1221</v>
      </c>
      <c r="M172" s="309" t="s">
        <v>1320</v>
      </c>
    </row>
    <row r="173" spans="1:17" x14ac:dyDescent="0.25">
      <c r="A173" s="300">
        <v>150</v>
      </c>
      <c r="B173" s="301">
        <v>210190001</v>
      </c>
      <c r="C173" s="302" t="s">
        <v>1363</v>
      </c>
      <c r="D173" s="302" t="s">
        <v>1133</v>
      </c>
      <c r="E173" s="303">
        <v>1</v>
      </c>
      <c r="F173" s="304"/>
      <c r="G173" s="305">
        <f t="shared" si="7"/>
        <v>0</v>
      </c>
      <c r="H173" s="311"/>
      <c r="I173" s="307"/>
      <c r="J173" s="308" t="s">
        <v>1221</v>
      </c>
      <c r="M173" s="309" t="s">
        <v>1320</v>
      </c>
    </row>
    <row r="174" spans="1:17" x14ac:dyDescent="0.25">
      <c r="A174" s="300">
        <v>151</v>
      </c>
      <c r="B174" s="301">
        <v>210190002</v>
      </c>
      <c r="C174" s="302" t="s">
        <v>1363</v>
      </c>
      <c r="D174" s="302" t="s">
        <v>1133</v>
      </c>
      <c r="E174" s="303">
        <v>1</v>
      </c>
      <c r="F174" s="304"/>
      <c r="G174" s="305">
        <f t="shared" si="7"/>
        <v>0</v>
      </c>
      <c r="H174" s="311"/>
      <c r="I174" s="307"/>
      <c r="J174" s="308" t="s">
        <v>1221</v>
      </c>
      <c r="M174" s="309" t="s">
        <v>1320</v>
      </c>
    </row>
    <row r="175" spans="1:17" ht="15.75" thickBot="1" x14ac:dyDescent="0.3">
      <c r="A175" s="313">
        <v>152</v>
      </c>
      <c r="B175" s="314">
        <v>210190002</v>
      </c>
      <c r="C175" s="315" t="s">
        <v>1363</v>
      </c>
      <c r="D175" s="315" t="s">
        <v>1133</v>
      </c>
      <c r="E175" s="316">
        <v>1</v>
      </c>
      <c r="F175" s="317">
        <v>0</v>
      </c>
      <c r="G175" s="318">
        <f t="shared" si="7"/>
        <v>0</v>
      </c>
      <c r="H175" s="319"/>
      <c r="I175" s="320"/>
      <c r="J175" s="321" t="s">
        <v>1221</v>
      </c>
      <c r="M175" s="309" t="s">
        <v>1320</v>
      </c>
    </row>
    <row r="176" spans="1:17" s="330" customFormat="1" thickBot="1" x14ac:dyDescent="0.25">
      <c r="A176" s="343"/>
      <c r="B176" s="344"/>
      <c r="C176" s="345" t="s">
        <v>1241</v>
      </c>
      <c r="D176" s="345"/>
      <c r="E176" s="346"/>
      <c r="F176" s="346"/>
      <c r="G176" s="347">
        <f>SUM(G114:G175)</f>
        <v>0</v>
      </c>
      <c r="H176" s="348"/>
      <c r="I176" s="349">
        <f>SUM(I114:I175)</f>
        <v>0</v>
      </c>
      <c r="J176" s="350"/>
      <c r="M176" s="330" t="s">
        <v>1320</v>
      </c>
      <c r="N176" s="332">
        <f>SUM(N113:N175)</f>
        <v>0</v>
      </c>
      <c r="O176" s="332">
        <f>SUM(O8:O175)</f>
        <v>0</v>
      </c>
      <c r="P176" s="332"/>
      <c r="Q176" s="332"/>
    </row>
    <row r="177" spans="1:9" x14ac:dyDescent="0.25">
      <c r="B177" s="351"/>
      <c r="E177" s="352"/>
      <c r="F177" s="352"/>
      <c r="G177" s="353"/>
      <c r="H177" s="354"/>
      <c r="I177" s="355"/>
    </row>
    <row r="178" spans="1:9" x14ac:dyDescent="0.25">
      <c r="A178" s="277" t="s">
        <v>1364</v>
      </c>
      <c r="B178" s="351"/>
      <c r="E178" s="352"/>
      <c r="F178" s="352"/>
      <c r="G178" s="353"/>
      <c r="H178" s="354"/>
      <c r="I178" s="355"/>
    </row>
    <row r="179" spans="1:9" x14ac:dyDescent="0.25">
      <c r="A179" s="277" t="s">
        <v>1365</v>
      </c>
      <c r="B179" s="351"/>
      <c r="E179" s="352"/>
      <c r="F179" s="352"/>
      <c r="G179" s="353"/>
      <c r="H179" s="354"/>
      <c r="I179" s="355"/>
    </row>
    <row r="180" spans="1:9" x14ac:dyDescent="0.25">
      <c r="B180" s="351"/>
      <c r="E180" s="352"/>
      <c r="F180" s="352"/>
      <c r="G180" s="353"/>
      <c r="H180" s="354"/>
      <c r="I180" s="355"/>
    </row>
    <row r="181" spans="1:9" x14ac:dyDescent="0.25">
      <c r="B181" s="351"/>
      <c r="E181" s="352"/>
      <c r="F181" s="352"/>
      <c r="G181" s="353"/>
      <c r="H181" s="354"/>
      <c r="I181" s="355"/>
    </row>
    <row r="182" spans="1:9" x14ac:dyDescent="0.25">
      <c r="B182" s="351"/>
      <c r="E182" s="352"/>
      <c r="F182" s="352"/>
      <c r="G182" s="353"/>
      <c r="H182" s="354"/>
      <c r="I182" s="355"/>
    </row>
    <row r="183" spans="1:9" x14ac:dyDescent="0.25">
      <c r="B183" s="351"/>
      <c r="E183" s="352"/>
      <c r="F183" s="352"/>
      <c r="G183" s="353"/>
      <c r="H183" s="354"/>
      <c r="I183" s="355"/>
    </row>
    <row r="184" spans="1:9" x14ac:dyDescent="0.25">
      <c r="B184" s="351"/>
      <c r="E184" s="352"/>
      <c r="F184" s="352"/>
      <c r="G184" s="353"/>
      <c r="H184" s="354"/>
      <c r="I184" s="355"/>
    </row>
    <row r="185" spans="1:9" x14ac:dyDescent="0.25">
      <c r="B185" s="351"/>
      <c r="E185" s="352"/>
      <c r="F185" s="352"/>
      <c r="G185" s="353"/>
      <c r="H185" s="354"/>
      <c r="I185" s="355"/>
    </row>
    <row r="186" spans="1:9" x14ac:dyDescent="0.25">
      <c r="B186" s="351"/>
      <c r="E186" s="352"/>
      <c r="F186" s="352"/>
      <c r="G186" s="353"/>
      <c r="H186" s="354"/>
      <c r="I186" s="355"/>
    </row>
    <row r="187" spans="1:9" x14ac:dyDescent="0.25">
      <c r="B187" s="351"/>
      <c r="E187" s="352"/>
      <c r="F187" s="352"/>
      <c r="G187" s="353"/>
      <c r="H187" s="354"/>
      <c r="I187" s="355"/>
    </row>
    <row r="188" spans="1:9" x14ac:dyDescent="0.25">
      <c r="B188" s="351"/>
      <c r="E188" s="352"/>
      <c r="F188" s="352"/>
      <c r="G188" s="353"/>
      <c r="H188" s="354"/>
      <c r="I188" s="355"/>
    </row>
  </sheetData>
  <printOptions horizontalCentered="1"/>
  <pageMargins left="0.7" right="0.7" top="0.78740157499999996" bottom="0.78740157499999996" header="0.3" footer="0.3"/>
  <pageSetup paperSize="9" fitToHeight="0" orientation="portrait" horizontalDpi="4294967293" verticalDpi="4294967293" copies="2" r:id="rId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3529-2ED3-42A2-B25A-A0E0202A668E}">
  <sheetPr>
    <pageSetUpPr fitToPage="1"/>
  </sheetPr>
  <dimension ref="A3:J27"/>
  <sheetViews>
    <sheetView workbookViewId="0">
      <selection activeCell="F19" sqref="F19"/>
    </sheetView>
  </sheetViews>
  <sheetFormatPr defaultRowHeight="15" x14ac:dyDescent="0.25"/>
  <cols>
    <col min="1" max="1" width="4.7109375" style="277" customWidth="1"/>
    <col min="2" max="2" width="10.7109375" style="277" customWidth="1"/>
    <col min="3" max="3" width="25.7109375" style="277" customWidth="1"/>
    <col min="4" max="4" width="11.7109375" style="352" customWidth="1"/>
    <col min="5" max="5" width="14.7109375" style="386" customWidth="1"/>
    <col min="6" max="6" width="16.7109375" style="374" customWidth="1"/>
    <col min="7" max="8" width="0" style="277" hidden="1" customWidth="1"/>
    <col min="9" max="9" width="0" style="356" hidden="1" customWidth="1"/>
    <col min="10" max="10" width="0" style="278" hidden="1" customWidth="1"/>
    <col min="11" max="256" width="9.140625" style="277"/>
    <col min="257" max="257" width="4.7109375" style="277" customWidth="1"/>
    <col min="258" max="258" width="10.7109375" style="277" customWidth="1"/>
    <col min="259" max="259" width="25.7109375" style="277" customWidth="1"/>
    <col min="260" max="260" width="11.7109375" style="277" customWidth="1"/>
    <col min="261" max="261" width="14.7109375" style="277" customWidth="1"/>
    <col min="262" max="262" width="16.7109375" style="277" customWidth="1"/>
    <col min="263" max="266" width="0" style="277" hidden="1" customWidth="1"/>
    <col min="267" max="512" width="9.140625" style="277"/>
    <col min="513" max="513" width="4.7109375" style="277" customWidth="1"/>
    <col min="514" max="514" width="10.7109375" style="277" customWidth="1"/>
    <col min="515" max="515" width="25.7109375" style="277" customWidth="1"/>
    <col min="516" max="516" width="11.7109375" style="277" customWidth="1"/>
    <col min="517" max="517" width="14.7109375" style="277" customWidth="1"/>
    <col min="518" max="518" width="16.7109375" style="277" customWidth="1"/>
    <col min="519" max="522" width="0" style="277" hidden="1" customWidth="1"/>
    <col min="523" max="768" width="9.140625" style="277"/>
    <col min="769" max="769" width="4.7109375" style="277" customWidth="1"/>
    <col min="770" max="770" width="10.7109375" style="277" customWidth="1"/>
    <col min="771" max="771" width="25.7109375" style="277" customWidth="1"/>
    <col min="772" max="772" width="11.7109375" style="277" customWidth="1"/>
    <col min="773" max="773" width="14.7109375" style="277" customWidth="1"/>
    <col min="774" max="774" width="16.7109375" style="277" customWidth="1"/>
    <col min="775" max="778" width="0" style="277" hidden="1" customWidth="1"/>
    <col min="779" max="1024" width="9.140625" style="277"/>
    <col min="1025" max="1025" width="4.7109375" style="277" customWidth="1"/>
    <col min="1026" max="1026" width="10.7109375" style="277" customWidth="1"/>
    <col min="1027" max="1027" width="25.7109375" style="277" customWidth="1"/>
    <col min="1028" max="1028" width="11.7109375" style="277" customWidth="1"/>
    <col min="1029" max="1029" width="14.7109375" style="277" customWidth="1"/>
    <col min="1030" max="1030" width="16.7109375" style="277" customWidth="1"/>
    <col min="1031" max="1034" width="0" style="277" hidden="1" customWidth="1"/>
    <col min="1035" max="1280" width="9.140625" style="277"/>
    <col min="1281" max="1281" width="4.7109375" style="277" customWidth="1"/>
    <col min="1282" max="1282" width="10.7109375" style="277" customWidth="1"/>
    <col min="1283" max="1283" width="25.7109375" style="277" customWidth="1"/>
    <col min="1284" max="1284" width="11.7109375" style="277" customWidth="1"/>
    <col min="1285" max="1285" width="14.7109375" style="277" customWidth="1"/>
    <col min="1286" max="1286" width="16.7109375" style="277" customWidth="1"/>
    <col min="1287" max="1290" width="0" style="277" hidden="1" customWidth="1"/>
    <col min="1291" max="1536" width="9.140625" style="277"/>
    <col min="1537" max="1537" width="4.7109375" style="277" customWidth="1"/>
    <col min="1538" max="1538" width="10.7109375" style="277" customWidth="1"/>
    <col min="1539" max="1539" width="25.7109375" style="277" customWidth="1"/>
    <col min="1540" max="1540" width="11.7109375" style="277" customWidth="1"/>
    <col min="1541" max="1541" width="14.7109375" style="277" customWidth="1"/>
    <col min="1542" max="1542" width="16.7109375" style="277" customWidth="1"/>
    <col min="1543" max="1546" width="0" style="277" hidden="1" customWidth="1"/>
    <col min="1547" max="1792" width="9.140625" style="277"/>
    <col min="1793" max="1793" width="4.7109375" style="277" customWidth="1"/>
    <col min="1794" max="1794" width="10.7109375" style="277" customWidth="1"/>
    <col min="1795" max="1795" width="25.7109375" style="277" customWidth="1"/>
    <col min="1796" max="1796" width="11.7109375" style="277" customWidth="1"/>
    <col min="1797" max="1797" width="14.7109375" style="277" customWidth="1"/>
    <col min="1798" max="1798" width="16.7109375" style="277" customWidth="1"/>
    <col min="1799" max="1802" width="0" style="277" hidden="1" customWidth="1"/>
    <col min="1803" max="2048" width="9.140625" style="277"/>
    <col min="2049" max="2049" width="4.7109375" style="277" customWidth="1"/>
    <col min="2050" max="2050" width="10.7109375" style="277" customWidth="1"/>
    <col min="2051" max="2051" width="25.7109375" style="277" customWidth="1"/>
    <col min="2052" max="2052" width="11.7109375" style="277" customWidth="1"/>
    <col min="2053" max="2053" width="14.7109375" style="277" customWidth="1"/>
    <col min="2054" max="2054" width="16.7109375" style="277" customWidth="1"/>
    <col min="2055" max="2058" width="0" style="277" hidden="1" customWidth="1"/>
    <col min="2059" max="2304" width="9.140625" style="277"/>
    <col min="2305" max="2305" width="4.7109375" style="277" customWidth="1"/>
    <col min="2306" max="2306" width="10.7109375" style="277" customWidth="1"/>
    <col min="2307" max="2307" width="25.7109375" style="277" customWidth="1"/>
    <col min="2308" max="2308" width="11.7109375" style="277" customWidth="1"/>
    <col min="2309" max="2309" width="14.7109375" style="277" customWidth="1"/>
    <col min="2310" max="2310" width="16.7109375" style="277" customWidth="1"/>
    <col min="2311" max="2314" width="0" style="277" hidden="1" customWidth="1"/>
    <col min="2315" max="2560" width="9.140625" style="277"/>
    <col min="2561" max="2561" width="4.7109375" style="277" customWidth="1"/>
    <col min="2562" max="2562" width="10.7109375" style="277" customWidth="1"/>
    <col min="2563" max="2563" width="25.7109375" style="277" customWidth="1"/>
    <col min="2564" max="2564" width="11.7109375" style="277" customWidth="1"/>
    <col min="2565" max="2565" width="14.7109375" style="277" customWidth="1"/>
    <col min="2566" max="2566" width="16.7109375" style="277" customWidth="1"/>
    <col min="2567" max="2570" width="0" style="277" hidden="1" customWidth="1"/>
    <col min="2571" max="2816" width="9.140625" style="277"/>
    <col min="2817" max="2817" width="4.7109375" style="277" customWidth="1"/>
    <col min="2818" max="2818" width="10.7109375" style="277" customWidth="1"/>
    <col min="2819" max="2819" width="25.7109375" style="277" customWidth="1"/>
    <col min="2820" max="2820" width="11.7109375" style="277" customWidth="1"/>
    <col min="2821" max="2821" width="14.7109375" style="277" customWidth="1"/>
    <col min="2822" max="2822" width="16.7109375" style="277" customWidth="1"/>
    <col min="2823" max="2826" width="0" style="277" hidden="1" customWidth="1"/>
    <col min="2827" max="3072" width="9.140625" style="277"/>
    <col min="3073" max="3073" width="4.7109375" style="277" customWidth="1"/>
    <col min="3074" max="3074" width="10.7109375" style="277" customWidth="1"/>
    <col min="3075" max="3075" width="25.7109375" style="277" customWidth="1"/>
    <col min="3076" max="3076" width="11.7109375" style="277" customWidth="1"/>
    <col min="3077" max="3077" width="14.7109375" style="277" customWidth="1"/>
    <col min="3078" max="3078" width="16.7109375" style="277" customWidth="1"/>
    <col min="3079" max="3082" width="0" style="277" hidden="1" customWidth="1"/>
    <col min="3083" max="3328" width="9.140625" style="277"/>
    <col min="3329" max="3329" width="4.7109375" style="277" customWidth="1"/>
    <col min="3330" max="3330" width="10.7109375" style="277" customWidth="1"/>
    <col min="3331" max="3331" width="25.7109375" style="277" customWidth="1"/>
    <col min="3332" max="3332" width="11.7109375" style="277" customWidth="1"/>
    <col min="3333" max="3333" width="14.7109375" style="277" customWidth="1"/>
    <col min="3334" max="3334" width="16.7109375" style="277" customWidth="1"/>
    <col min="3335" max="3338" width="0" style="277" hidden="1" customWidth="1"/>
    <col min="3339" max="3584" width="9.140625" style="277"/>
    <col min="3585" max="3585" width="4.7109375" style="277" customWidth="1"/>
    <col min="3586" max="3586" width="10.7109375" style="277" customWidth="1"/>
    <col min="3587" max="3587" width="25.7109375" style="277" customWidth="1"/>
    <col min="3588" max="3588" width="11.7109375" style="277" customWidth="1"/>
    <col min="3589" max="3589" width="14.7109375" style="277" customWidth="1"/>
    <col min="3590" max="3590" width="16.7109375" style="277" customWidth="1"/>
    <col min="3591" max="3594" width="0" style="277" hidden="1" customWidth="1"/>
    <col min="3595" max="3840" width="9.140625" style="277"/>
    <col min="3841" max="3841" width="4.7109375" style="277" customWidth="1"/>
    <col min="3842" max="3842" width="10.7109375" style="277" customWidth="1"/>
    <col min="3843" max="3843" width="25.7109375" style="277" customWidth="1"/>
    <col min="3844" max="3844" width="11.7109375" style="277" customWidth="1"/>
    <col min="3845" max="3845" width="14.7109375" style="277" customWidth="1"/>
    <col min="3846" max="3846" width="16.7109375" style="277" customWidth="1"/>
    <col min="3847" max="3850" width="0" style="277" hidden="1" customWidth="1"/>
    <col min="3851" max="4096" width="9.140625" style="277"/>
    <col min="4097" max="4097" width="4.7109375" style="277" customWidth="1"/>
    <col min="4098" max="4098" width="10.7109375" style="277" customWidth="1"/>
    <col min="4099" max="4099" width="25.7109375" style="277" customWidth="1"/>
    <col min="4100" max="4100" width="11.7109375" style="277" customWidth="1"/>
    <col min="4101" max="4101" width="14.7109375" style="277" customWidth="1"/>
    <col min="4102" max="4102" width="16.7109375" style="277" customWidth="1"/>
    <col min="4103" max="4106" width="0" style="277" hidden="1" customWidth="1"/>
    <col min="4107" max="4352" width="9.140625" style="277"/>
    <col min="4353" max="4353" width="4.7109375" style="277" customWidth="1"/>
    <col min="4354" max="4354" width="10.7109375" style="277" customWidth="1"/>
    <col min="4355" max="4355" width="25.7109375" style="277" customWidth="1"/>
    <col min="4356" max="4356" width="11.7109375" style="277" customWidth="1"/>
    <col min="4357" max="4357" width="14.7109375" style="277" customWidth="1"/>
    <col min="4358" max="4358" width="16.7109375" style="277" customWidth="1"/>
    <col min="4359" max="4362" width="0" style="277" hidden="1" customWidth="1"/>
    <col min="4363" max="4608" width="9.140625" style="277"/>
    <col min="4609" max="4609" width="4.7109375" style="277" customWidth="1"/>
    <col min="4610" max="4610" width="10.7109375" style="277" customWidth="1"/>
    <col min="4611" max="4611" width="25.7109375" style="277" customWidth="1"/>
    <col min="4612" max="4612" width="11.7109375" style="277" customWidth="1"/>
    <col min="4613" max="4613" width="14.7109375" style="277" customWidth="1"/>
    <col min="4614" max="4614" width="16.7109375" style="277" customWidth="1"/>
    <col min="4615" max="4618" width="0" style="277" hidden="1" customWidth="1"/>
    <col min="4619" max="4864" width="9.140625" style="277"/>
    <col min="4865" max="4865" width="4.7109375" style="277" customWidth="1"/>
    <col min="4866" max="4866" width="10.7109375" style="277" customWidth="1"/>
    <col min="4867" max="4867" width="25.7109375" style="277" customWidth="1"/>
    <col min="4868" max="4868" width="11.7109375" style="277" customWidth="1"/>
    <col min="4869" max="4869" width="14.7109375" style="277" customWidth="1"/>
    <col min="4870" max="4870" width="16.7109375" style="277" customWidth="1"/>
    <col min="4871" max="4874" width="0" style="277" hidden="1" customWidth="1"/>
    <col min="4875" max="5120" width="9.140625" style="277"/>
    <col min="5121" max="5121" width="4.7109375" style="277" customWidth="1"/>
    <col min="5122" max="5122" width="10.7109375" style="277" customWidth="1"/>
    <col min="5123" max="5123" width="25.7109375" style="277" customWidth="1"/>
    <col min="5124" max="5124" width="11.7109375" style="277" customWidth="1"/>
    <col min="5125" max="5125" width="14.7109375" style="277" customWidth="1"/>
    <col min="5126" max="5126" width="16.7109375" style="277" customWidth="1"/>
    <col min="5127" max="5130" width="0" style="277" hidden="1" customWidth="1"/>
    <col min="5131" max="5376" width="9.140625" style="277"/>
    <col min="5377" max="5377" width="4.7109375" style="277" customWidth="1"/>
    <col min="5378" max="5378" width="10.7109375" style="277" customWidth="1"/>
    <col min="5379" max="5379" width="25.7109375" style="277" customWidth="1"/>
    <col min="5380" max="5380" width="11.7109375" style="277" customWidth="1"/>
    <col min="5381" max="5381" width="14.7109375" style="277" customWidth="1"/>
    <col min="5382" max="5382" width="16.7109375" style="277" customWidth="1"/>
    <col min="5383" max="5386" width="0" style="277" hidden="1" customWidth="1"/>
    <col min="5387" max="5632" width="9.140625" style="277"/>
    <col min="5633" max="5633" width="4.7109375" style="277" customWidth="1"/>
    <col min="5634" max="5634" width="10.7109375" style="277" customWidth="1"/>
    <col min="5635" max="5635" width="25.7109375" style="277" customWidth="1"/>
    <col min="5636" max="5636" width="11.7109375" style="277" customWidth="1"/>
    <col min="5637" max="5637" width="14.7109375" style="277" customWidth="1"/>
    <col min="5638" max="5638" width="16.7109375" style="277" customWidth="1"/>
    <col min="5639" max="5642" width="0" style="277" hidden="1" customWidth="1"/>
    <col min="5643" max="5888" width="9.140625" style="277"/>
    <col min="5889" max="5889" width="4.7109375" style="277" customWidth="1"/>
    <col min="5890" max="5890" width="10.7109375" style="277" customWidth="1"/>
    <col min="5891" max="5891" width="25.7109375" style="277" customWidth="1"/>
    <col min="5892" max="5892" width="11.7109375" style="277" customWidth="1"/>
    <col min="5893" max="5893" width="14.7109375" style="277" customWidth="1"/>
    <col min="5894" max="5894" width="16.7109375" style="277" customWidth="1"/>
    <col min="5895" max="5898" width="0" style="277" hidden="1" customWidth="1"/>
    <col min="5899" max="6144" width="9.140625" style="277"/>
    <col min="6145" max="6145" width="4.7109375" style="277" customWidth="1"/>
    <col min="6146" max="6146" width="10.7109375" style="277" customWidth="1"/>
    <col min="6147" max="6147" width="25.7109375" style="277" customWidth="1"/>
    <col min="6148" max="6148" width="11.7109375" style="277" customWidth="1"/>
    <col min="6149" max="6149" width="14.7109375" style="277" customWidth="1"/>
    <col min="6150" max="6150" width="16.7109375" style="277" customWidth="1"/>
    <col min="6151" max="6154" width="0" style="277" hidden="1" customWidth="1"/>
    <col min="6155" max="6400" width="9.140625" style="277"/>
    <col min="6401" max="6401" width="4.7109375" style="277" customWidth="1"/>
    <col min="6402" max="6402" width="10.7109375" style="277" customWidth="1"/>
    <col min="6403" max="6403" width="25.7109375" style="277" customWidth="1"/>
    <col min="6404" max="6404" width="11.7109375" style="277" customWidth="1"/>
    <col min="6405" max="6405" width="14.7109375" style="277" customWidth="1"/>
    <col min="6406" max="6406" width="16.7109375" style="277" customWidth="1"/>
    <col min="6407" max="6410" width="0" style="277" hidden="1" customWidth="1"/>
    <col min="6411" max="6656" width="9.140625" style="277"/>
    <col min="6657" max="6657" width="4.7109375" style="277" customWidth="1"/>
    <col min="6658" max="6658" width="10.7109375" style="277" customWidth="1"/>
    <col min="6659" max="6659" width="25.7109375" style="277" customWidth="1"/>
    <col min="6660" max="6660" width="11.7109375" style="277" customWidth="1"/>
    <col min="6661" max="6661" width="14.7109375" style="277" customWidth="1"/>
    <col min="6662" max="6662" width="16.7109375" style="277" customWidth="1"/>
    <col min="6663" max="6666" width="0" style="277" hidden="1" customWidth="1"/>
    <col min="6667" max="6912" width="9.140625" style="277"/>
    <col min="6913" max="6913" width="4.7109375" style="277" customWidth="1"/>
    <col min="6914" max="6914" width="10.7109375" style="277" customWidth="1"/>
    <col min="6915" max="6915" width="25.7109375" style="277" customWidth="1"/>
    <col min="6916" max="6916" width="11.7109375" style="277" customWidth="1"/>
    <col min="6917" max="6917" width="14.7109375" style="277" customWidth="1"/>
    <col min="6918" max="6918" width="16.7109375" style="277" customWidth="1"/>
    <col min="6919" max="6922" width="0" style="277" hidden="1" customWidth="1"/>
    <col min="6923" max="7168" width="9.140625" style="277"/>
    <col min="7169" max="7169" width="4.7109375" style="277" customWidth="1"/>
    <col min="7170" max="7170" width="10.7109375" style="277" customWidth="1"/>
    <col min="7171" max="7171" width="25.7109375" style="277" customWidth="1"/>
    <col min="7172" max="7172" width="11.7109375" style="277" customWidth="1"/>
    <col min="7173" max="7173" width="14.7109375" style="277" customWidth="1"/>
    <col min="7174" max="7174" width="16.7109375" style="277" customWidth="1"/>
    <col min="7175" max="7178" width="0" style="277" hidden="1" customWidth="1"/>
    <col min="7179" max="7424" width="9.140625" style="277"/>
    <col min="7425" max="7425" width="4.7109375" style="277" customWidth="1"/>
    <col min="7426" max="7426" width="10.7109375" style="277" customWidth="1"/>
    <col min="7427" max="7427" width="25.7109375" style="277" customWidth="1"/>
    <col min="7428" max="7428" width="11.7109375" style="277" customWidth="1"/>
    <col min="7429" max="7429" width="14.7109375" style="277" customWidth="1"/>
    <col min="7430" max="7430" width="16.7109375" style="277" customWidth="1"/>
    <col min="7431" max="7434" width="0" style="277" hidden="1" customWidth="1"/>
    <col min="7435" max="7680" width="9.140625" style="277"/>
    <col min="7681" max="7681" width="4.7109375" style="277" customWidth="1"/>
    <col min="7682" max="7682" width="10.7109375" style="277" customWidth="1"/>
    <col min="7683" max="7683" width="25.7109375" style="277" customWidth="1"/>
    <col min="7684" max="7684" width="11.7109375" style="277" customWidth="1"/>
    <col min="7685" max="7685" width="14.7109375" style="277" customWidth="1"/>
    <col min="7686" max="7686" width="16.7109375" style="277" customWidth="1"/>
    <col min="7687" max="7690" width="0" style="277" hidden="1" customWidth="1"/>
    <col min="7691" max="7936" width="9.140625" style="277"/>
    <col min="7937" max="7937" width="4.7109375" style="277" customWidth="1"/>
    <col min="7938" max="7938" width="10.7109375" style="277" customWidth="1"/>
    <col min="7939" max="7939" width="25.7109375" style="277" customWidth="1"/>
    <col min="7940" max="7940" width="11.7109375" style="277" customWidth="1"/>
    <col min="7941" max="7941" width="14.7109375" style="277" customWidth="1"/>
    <col min="7942" max="7942" width="16.7109375" style="277" customWidth="1"/>
    <col min="7943" max="7946" width="0" style="277" hidden="1" customWidth="1"/>
    <col min="7947" max="8192" width="9.140625" style="277"/>
    <col min="8193" max="8193" width="4.7109375" style="277" customWidth="1"/>
    <col min="8194" max="8194" width="10.7109375" style="277" customWidth="1"/>
    <col min="8195" max="8195" width="25.7109375" style="277" customWidth="1"/>
    <col min="8196" max="8196" width="11.7109375" style="277" customWidth="1"/>
    <col min="8197" max="8197" width="14.7109375" style="277" customWidth="1"/>
    <col min="8198" max="8198" width="16.7109375" style="277" customWidth="1"/>
    <col min="8199" max="8202" width="0" style="277" hidden="1" customWidth="1"/>
    <col min="8203" max="8448" width="9.140625" style="277"/>
    <col min="8449" max="8449" width="4.7109375" style="277" customWidth="1"/>
    <col min="8450" max="8450" width="10.7109375" style="277" customWidth="1"/>
    <col min="8451" max="8451" width="25.7109375" style="277" customWidth="1"/>
    <col min="8452" max="8452" width="11.7109375" style="277" customWidth="1"/>
    <col min="8453" max="8453" width="14.7109375" style="277" customWidth="1"/>
    <col min="8454" max="8454" width="16.7109375" style="277" customWidth="1"/>
    <col min="8455" max="8458" width="0" style="277" hidden="1" customWidth="1"/>
    <col min="8459" max="8704" width="9.140625" style="277"/>
    <col min="8705" max="8705" width="4.7109375" style="277" customWidth="1"/>
    <col min="8706" max="8706" width="10.7109375" style="277" customWidth="1"/>
    <col min="8707" max="8707" width="25.7109375" style="277" customWidth="1"/>
    <col min="8708" max="8708" width="11.7109375" style="277" customWidth="1"/>
    <col min="8709" max="8709" width="14.7109375" style="277" customWidth="1"/>
    <col min="8710" max="8710" width="16.7109375" style="277" customWidth="1"/>
    <col min="8711" max="8714" width="0" style="277" hidden="1" customWidth="1"/>
    <col min="8715" max="8960" width="9.140625" style="277"/>
    <col min="8961" max="8961" width="4.7109375" style="277" customWidth="1"/>
    <col min="8962" max="8962" width="10.7109375" style="277" customWidth="1"/>
    <col min="8963" max="8963" width="25.7109375" style="277" customWidth="1"/>
    <col min="8964" max="8964" width="11.7109375" style="277" customWidth="1"/>
    <col min="8965" max="8965" width="14.7109375" style="277" customWidth="1"/>
    <col min="8966" max="8966" width="16.7109375" style="277" customWidth="1"/>
    <col min="8967" max="8970" width="0" style="277" hidden="1" customWidth="1"/>
    <col min="8971" max="9216" width="9.140625" style="277"/>
    <col min="9217" max="9217" width="4.7109375" style="277" customWidth="1"/>
    <col min="9218" max="9218" width="10.7109375" style="277" customWidth="1"/>
    <col min="9219" max="9219" width="25.7109375" style="277" customWidth="1"/>
    <col min="9220" max="9220" width="11.7109375" style="277" customWidth="1"/>
    <col min="9221" max="9221" width="14.7109375" style="277" customWidth="1"/>
    <col min="9222" max="9222" width="16.7109375" style="277" customWidth="1"/>
    <col min="9223" max="9226" width="0" style="277" hidden="1" customWidth="1"/>
    <col min="9227" max="9472" width="9.140625" style="277"/>
    <col min="9473" max="9473" width="4.7109375" style="277" customWidth="1"/>
    <col min="9474" max="9474" width="10.7109375" style="277" customWidth="1"/>
    <col min="9475" max="9475" width="25.7109375" style="277" customWidth="1"/>
    <col min="9476" max="9476" width="11.7109375" style="277" customWidth="1"/>
    <col min="9477" max="9477" width="14.7109375" style="277" customWidth="1"/>
    <col min="9478" max="9478" width="16.7109375" style="277" customWidth="1"/>
    <col min="9479" max="9482" width="0" style="277" hidden="1" customWidth="1"/>
    <col min="9483" max="9728" width="9.140625" style="277"/>
    <col min="9729" max="9729" width="4.7109375" style="277" customWidth="1"/>
    <col min="9730" max="9730" width="10.7109375" style="277" customWidth="1"/>
    <col min="9731" max="9731" width="25.7109375" style="277" customWidth="1"/>
    <col min="9732" max="9732" width="11.7109375" style="277" customWidth="1"/>
    <col min="9733" max="9733" width="14.7109375" style="277" customWidth="1"/>
    <col min="9734" max="9734" width="16.7109375" style="277" customWidth="1"/>
    <col min="9735" max="9738" width="0" style="277" hidden="1" customWidth="1"/>
    <col min="9739" max="9984" width="9.140625" style="277"/>
    <col min="9985" max="9985" width="4.7109375" style="277" customWidth="1"/>
    <col min="9986" max="9986" width="10.7109375" style="277" customWidth="1"/>
    <col min="9987" max="9987" width="25.7109375" style="277" customWidth="1"/>
    <col min="9988" max="9988" width="11.7109375" style="277" customWidth="1"/>
    <col min="9989" max="9989" width="14.7109375" style="277" customWidth="1"/>
    <col min="9990" max="9990" width="16.7109375" style="277" customWidth="1"/>
    <col min="9991" max="9994" width="0" style="277" hidden="1" customWidth="1"/>
    <col min="9995" max="10240" width="9.140625" style="277"/>
    <col min="10241" max="10241" width="4.7109375" style="277" customWidth="1"/>
    <col min="10242" max="10242" width="10.7109375" style="277" customWidth="1"/>
    <col min="10243" max="10243" width="25.7109375" style="277" customWidth="1"/>
    <col min="10244" max="10244" width="11.7109375" style="277" customWidth="1"/>
    <col min="10245" max="10245" width="14.7109375" style="277" customWidth="1"/>
    <col min="10246" max="10246" width="16.7109375" style="277" customWidth="1"/>
    <col min="10247" max="10250" width="0" style="277" hidden="1" customWidth="1"/>
    <col min="10251" max="10496" width="9.140625" style="277"/>
    <col min="10497" max="10497" width="4.7109375" style="277" customWidth="1"/>
    <col min="10498" max="10498" width="10.7109375" style="277" customWidth="1"/>
    <col min="10499" max="10499" width="25.7109375" style="277" customWidth="1"/>
    <col min="10500" max="10500" width="11.7109375" style="277" customWidth="1"/>
    <col min="10501" max="10501" width="14.7109375" style="277" customWidth="1"/>
    <col min="10502" max="10502" width="16.7109375" style="277" customWidth="1"/>
    <col min="10503" max="10506" width="0" style="277" hidden="1" customWidth="1"/>
    <col min="10507" max="10752" width="9.140625" style="277"/>
    <col min="10753" max="10753" width="4.7109375" style="277" customWidth="1"/>
    <col min="10754" max="10754" width="10.7109375" style="277" customWidth="1"/>
    <col min="10755" max="10755" width="25.7109375" style="277" customWidth="1"/>
    <col min="10756" max="10756" width="11.7109375" style="277" customWidth="1"/>
    <col min="10757" max="10757" width="14.7109375" style="277" customWidth="1"/>
    <col min="10758" max="10758" width="16.7109375" style="277" customWidth="1"/>
    <col min="10759" max="10762" width="0" style="277" hidden="1" customWidth="1"/>
    <col min="10763" max="11008" width="9.140625" style="277"/>
    <col min="11009" max="11009" width="4.7109375" style="277" customWidth="1"/>
    <col min="11010" max="11010" width="10.7109375" style="277" customWidth="1"/>
    <col min="11011" max="11011" width="25.7109375" style="277" customWidth="1"/>
    <col min="11012" max="11012" width="11.7109375" style="277" customWidth="1"/>
    <col min="11013" max="11013" width="14.7109375" style="277" customWidth="1"/>
    <col min="11014" max="11014" width="16.7109375" style="277" customWidth="1"/>
    <col min="11015" max="11018" width="0" style="277" hidden="1" customWidth="1"/>
    <col min="11019" max="11264" width="9.140625" style="277"/>
    <col min="11265" max="11265" width="4.7109375" style="277" customWidth="1"/>
    <col min="11266" max="11266" width="10.7109375" style="277" customWidth="1"/>
    <col min="11267" max="11267" width="25.7109375" style="277" customWidth="1"/>
    <col min="11268" max="11268" width="11.7109375" style="277" customWidth="1"/>
    <col min="11269" max="11269" width="14.7109375" style="277" customWidth="1"/>
    <col min="11270" max="11270" width="16.7109375" style="277" customWidth="1"/>
    <col min="11271" max="11274" width="0" style="277" hidden="1" customWidth="1"/>
    <col min="11275" max="11520" width="9.140625" style="277"/>
    <col min="11521" max="11521" width="4.7109375" style="277" customWidth="1"/>
    <col min="11522" max="11522" width="10.7109375" style="277" customWidth="1"/>
    <col min="11523" max="11523" width="25.7109375" style="277" customWidth="1"/>
    <col min="11524" max="11524" width="11.7109375" style="277" customWidth="1"/>
    <col min="11525" max="11525" width="14.7109375" style="277" customWidth="1"/>
    <col min="11526" max="11526" width="16.7109375" style="277" customWidth="1"/>
    <col min="11527" max="11530" width="0" style="277" hidden="1" customWidth="1"/>
    <col min="11531" max="11776" width="9.140625" style="277"/>
    <col min="11777" max="11777" width="4.7109375" style="277" customWidth="1"/>
    <col min="11778" max="11778" width="10.7109375" style="277" customWidth="1"/>
    <col min="11779" max="11779" width="25.7109375" style="277" customWidth="1"/>
    <col min="11780" max="11780" width="11.7109375" style="277" customWidth="1"/>
    <col min="11781" max="11781" width="14.7109375" style="277" customWidth="1"/>
    <col min="11782" max="11782" width="16.7109375" style="277" customWidth="1"/>
    <col min="11783" max="11786" width="0" style="277" hidden="1" customWidth="1"/>
    <col min="11787" max="12032" width="9.140625" style="277"/>
    <col min="12033" max="12033" width="4.7109375" style="277" customWidth="1"/>
    <col min="12034" max="12034" width="10.7109375" style="277" customWidth="1"/>
    <col min="12035" max="12035" width="25.7109375" style="277" customWidth="1"/>
    <col min="12036" max="12036" width="11.7109375" style="277" customWidth="1"/>
    <col min="12037" max="12037" width="14.7109375" style="277" customWidth="1"/>
    <col min="12038" max="12038" width="16.7109375" style="277" customWidth="1"/>
    <col min="12039" max="12042" width="0" style="277" hidden="1" customWidth="1"/>
    <col min="12043" max="12288" width="9.140625" style="277"/>
    <col min="12289" max="12289" width="4.7109375" style="277" customWidth="1"/>
    <col min="12290" max="12290" width="10.7109375" style="277" customWidth="1"/>
    <col min="12291" max="12291" width="25.7109375" style="277" customWidth="1"/>
    <col min="12292" max="12292" width="11.7109375" style="277" customWidth="1"/>
    <col min="12293" max="12293" width="14.7109375" style="277" customWidth="1"/>
    <col min="12294" max="12294" width="16.7109375" style="277" customWidth="1"/>
    <col min="12295" max="12298" width="0" style="277" hidden="1" customWidth="1"/>
    <col min="12299" max="12544" width="9.140625" style="277"/>
    <col min="12545" max="12545" width="4.7109375" style="277" customWidth="1"/>
    <col min="12546" max="12546" width="10.7109375" style="277" customWidth="1"/>
    <col min="12547" max="12547" width="25.7109375" style="277" customWidth="1"/>
    <col min="12548" max="12548" width="11.7109375" style="277" customWidth="1"/>
    <col min="12549" max="12549" width="14.7109375" style="277" customWidth="1"/>
    <col min="12550" max="12550" width="16.7109375" style="277" customWidth="1"/>
    <col min="12551" max="12554" width="0" style="277" hidden="1" customWidth="1"/>
    <col min="12555" max="12800" width="9.140625" style="277"/>
    <col min="12801" max="12801" width="4.7109375" style="277" customWidth="1"/>
    <col min="12802" max="12802" width="10.7109375" style="277" customWidth="1"/>
    <col min="12803" max="12803" width="25.7109375" style="277" customWidth="1"/>
    <col min="12804" max="12804" width="11.7109375" style="277" customWidth="1"/>
    <col min="12805" max="12805" width="14.7109375" style="277" customWidth="1"/>
    <col min="12806" max="12806" width="16.7109375" style="277" customWidth="1"/>
    <col min="12807" max="12810" width="0" style="277" hidden="1" customWidth="1"/>
    <col min="12811" max="13056" width="9.140625" style="277"/>
    <col min="13057" max="13057" width="4.7109375" style="277" customWidth="1"/>
    <col min="13058" max="13058" width="10.7109375" style="277" customWidth="1"/>
    <col min="13059" max="13059" width="25.7109375" style="277" customWidth="1"/>
    <col min="13060" max="13060" width="11.7109375" style="277" customWidth="1"/>
    <col min="13061" max="13061" width="14.7109375" style="277" customWidth="1"/>
    <col min="13062" max="13062" width="16.7109375" style="277" customWidth="1"/>
    <col min="13063" max="13066" width="0" style="277" hidden="1" customWidth="1"/>
    <col min="13067" max="13312" width="9.140625" style="277"/>
    <col min="13313" max="13313" width="4.7109375" style="277" customWidth="1"/>
    <col min="13314" max="13314" width="10.7109375" style="277" customWidth="1"/>
    <col min="13315" max="13315" width="25.7109375" style="277" customWidth="1"/>
    <col min="13316" max="13316" width="11.7109375" style="277" customWidth="1"/>
    <col min="13317" max="13317" width="14.7109375" style="277" customWidth="1"/>
    <col min="13318" max="13318" width="16.7109375" style="277" customWidth="1"/>
    <col min="13319" max="13322" width="0" style="277" hidden="1" customWidth="1"/>
    <col min="13323" max="13568" width="9.140625" style="277"/>
    <col min="13569" max="13569" width="4.7109375" style="277" customWidth="1"/>
    <col min="13570" max="13570" width="10.7109375" style="277" customWidth="1"/>
    <col min="13571" max="13571" width="25.7109375" style="277" customWidth="1"/>
    <col min="13572" max="13572" width="11.7109375" style="277" customWidth="1"/>
    <col min="13573" max="13573" width="14.7109375" style="277" customWidth="1"/>
    <col min="13574" max="13574" width="16.7109375" style="277" customWidth="1"/>
    <col min="13575" max="13578" width="0" style="277" hidden="1" customWidth="1"/>
    <col min="13579" max="13824" width="9.140625" style="277"/>
    <col min="13825" max="13825" width="4.7109375" style="277" customWidth="1"/>
    <col min="13826" max="13826" width="10.7109375" style="277" customWidth="1"/>
    <col min="13827" max="13827" width="25.7109375" style="277" customWidth="1"/>
    <col min="13828" max="13828" width="11.7109375" style="277" customWidth="1"/>
    <col min="13829" max="13829" width="14.7109375" style="277" customWidth="1"/>
    <col min="13830" max="13830" width="16.7109375" style="277" customWidth="1"/>
    <col min="13831" max="13834" width="0" style="277" hidden="1" customWidth="1"/>
    <col min="13835" max="14080" width="9.140625" style="277"/>
    <col min="14081" max="14081" width="4.7109375" style="277" customWidth="1"/>
    <col min="14082" max="14082" width="10.7109375" style="277" customWidth="1"/>
    <col min="14083" max="14083" width="25.7109375" style="277" customWidth="1"/>
    <col min="14084" max="14084" width="11.7109375" style="277" customWidth="1"/>
    <col min="14085" max="14085" width="14.7109375" style="277" customWidth="1"/>
    <col min="14086" max="14086" width="16.7109375" style="277" customWidth="1"/>
    <col min="14087" max="14090" width="0" style="277" hidden="1" customWidth="1"/>
    <col min="14091" max="14336" width="9.140625" style="277"/>
    <col min="14337" max="14337" width="4.7109375" style="277" customWidth="1"/>
    <col min="14338" max="14338" width="10.7109375" style="277" customWidth="1"/>
    <col min="14339" max="14339" width="25.7109375" style="277" customWidth="1"/>
    <col min="14340" max="14340" width="11.7109375" style="277" customWidth="1"/>
    <col min="14341" max="14341" width="14.7109375" style="277" customWidth="1"/>
    <col min="14342" max="14342" width="16.7109375" style="277" customWidth="1"/>
    <col min="14343" max="14346" width="0" style="277" hidden="1" customWidth="1"/>
    <col min="14347" max="14592" width="9.140625" style="277"/>
    <col min="14593" max="14593" width="4.7109375" style="277" customWidth="1"/>
    <col min="14594" max="14594" width="10.7109375" style="277" customWidth="1"/>
    <col min="14595" max="14595" width="25.7109375" style="277" customWidth="1"/>
    <col min="14596" max="14596" width="11.7109375" style="277" customWidth="1"/>
    <col min="14597" max="14597" width="14.7109375" style="277" customWidth="1"/>
    <col min="14598" max="14598" width="16.7109375" style="277" customWidth="1"/>
    <col min="14599" max="14602" width="0" style="277" hidden="1" customWidth="1"/>
    <col min="14603" max="14848" width="9.140625" style="277"/>
    <col min="14849" max="14849" width="4.7109375" style="277" customWidth="1"/>
    <col min="14850" max="14850" width="10.7109375" style="277" customWidth="1"/>
    <col min="14851" max="14851" width="25.7109375" style="277" customWidth="1"/>
    <col min="14852" max="14852" width="11.7109375" style="277" customWidth="1"/>
    <col min="14853" max="14853" width="14.7109375" style="277" customWidth="1"/>
    <col min="14854" max="14854" width="16.7109375" style="277" customWidth="1"/>
    <col min="14855" max="14858" width="0" style="277" hidden="1" customWidth="1"/>
    <col min="14859" max="15104" width="9.140625" style="277"/>
    <col min="15105" max="15105" width="4.7109375" style="277" customWidth="1"/>
    <col min="15106" max="15106" width="10.7109375" style="277" customWidth="1"/>
    <col min="15107" max="15107" width="25.7109375" style="277" customWidth="1"/>
    <col min="15108" max="15108" width="11.7109375" style="277" customWidth="1"/>
    <col min="15109" max="15109" width="14.7109375" style="277" customWidth="1"/>
    <col min="15110" max="15110" width="16.7109375" style="277" customWidth="1"/>
    <col min="15111" max="15114" width="0" style="277" hidden="1" customWidth="1"/>
    <col min="15115" max="15360" width="9.140625" style="277"/>
    <col min="15361" max="15361" width="4.7109375" style="277" customWidth="1"/>
    <col min="15362" max="15362" width="10.7109375" style="277" customWidth="1"/>
    <col min="15363" max="15363" width="25.7109375" style="277" customWidth="1"/>
    <col min="15364" max="15364" width="11.7109375" style="277" customWidth="1"/>
    <col min="15365" max="15365" width="14.7109375" style="277" customWidth="1"/>
    <col min="15366" max="15366" width="16.7109375" style="277" customWidth="1"/>
    <col min="15367" max="15370" width="0" style="277" hidden="1" customWidth="1"/>
    <col min="15371" max="15616" width="9.140625" style="277"/>
    <col min="15617" max="15617" width="4.7109375" style="277" customWidth="1"/>
    <col min="15618" max="15618" width="10.7109375" style="277" customWidth="1"/>
    <col min="15619" max="15619" width="25.7109375" style="277" customWidth="1"/>
    <col min="15620" max="15620" width="11.7109375" style="277" customWidth="1"/>
    <col min="15621" max="15621" width="14.7109375" style="277" customWidth="1"/>
    <col min="15622" max="15622" width="16.7109375" style="277" customWidth="1"/>
    <col min="15623" max="15626" width="0" style="277" hidden="1" customWidth="1"/>
    <col min="15627" max="15872" width="9.140625" style="277"/>
    <col min="15873" max="15873" width="4.7109375" style="277" customWidth="1"/>
    <col min="15874" max="15874" width="10.7109375" style="277" customWidth="1"/>
    <col min="15875" max="15875" width="25.7109375" style="277" customWidth="1"/>
    <col min="15876" max="15876" width="11.7109375" style="277" customWidth="1"/>
    <col min="15877" max="15877" width="14.7109375" style="277" customWidth="1"/>
    <col min="15878" max="15878" width="16.7109375" style="277" customWidth="1"/>
    <col min="15879" max="15882" width="0" style="277" hidden="1" customWidth="1"/>
    <col min="15883" max="16128" width="9.140625" style="277"/>
    <col min="16129" max="16129" width="4.7109375" style="277" customWidth="1"/>
    <col min="16130" max="16130" width="10.7109375" style="277" customWidth="1"/>
    <col min="16131" max="16131" width="25.7109375" style="277" customWidth="1"/>
    <col min="16132" max="16132" width="11.7109375" style="277" customWidth="1"/>
    <col min="16133" max="16133" width="14.7109375" style="277" customWidth="1"/>
    <col min="16134" max="16134" width="16.7109375" style="277" customWidth="1"/>
    <col min="16135" max="16138" width="0" style="277" hidden="1" customWidth="1"/>
    <col min="16139" max="16384" width="9.140625" style="277"/>
  </cols>
  <sheetData>
    <row r="3" spans="1:10" ht="15.75" x14ac:dyDescent="0.25">
      <c r="A3" s="293"/>
      <c r="B3" s="275" t="s">
        <v>1197</v>
      </c>
      <c r="C3" s="275"/>
      <c r="D3" s="294"/>
      <c r="E3" s="357"/>
      <c r="F3" s="358"/>
      <c r="G3" s="293"/>
    </row>
    <row r="4" spans="1:10" ht="15.75" x14ac:dyDescent="0.25">
      <c r="A4" s="293"/>
      <c r="B4" s="275" t="s">
        <v>1198</v>
      </c>
      <c r="C4" s="275"/>
      <c r="D4" s="294"/>
      <c r="E4" s="357"/>
      <c r="F4" s="358"/>
      <c r="G4" s="293"/>
    </row>
    <row r="5" spans="1:10" ht="15.75" x14ac:dyDescent="0.25">
      <c r="A5" s="293"/>
      <c r="B5" s="275" t="s">
        <v>1199</v>
      </c>
      <c r="C5" s="275"/>
      <c r="D5" s="294"/>
      <c r="E5" s="357"/>
      <c r="F5" s="358"/>
      <c r="G5" s="293"/>
    </row>
    <row r="6" spans="1:10" ht="16.5" thickBot="1" x14ac:dyDescent="0.3">
      <c r="A6" s="293"/>
      <c r="B6" s="275"/>
      <c r="C6" s="275"/>
      <c r="D6" s="294"/>
      <c r="E6" s="357"/>
      <c r="F6" s="358"/>
      <c r="G6" s="293"/>
    </row>
    <row r="7" spans="1:10" s="281" customFormat="1" ht="33.950000000000003" customHeight="1" thickBot="1" x14ac:dyDescent="0.25">
      <c r="A7" s="359" t="s">
        <v>1366</v>
      </c>
      <c r="B7" s="360"/>
      <c r="C7" s="360"/>
      <c r="D7" s="361"/>
      <c r="E7" s="362"/>
      <c r="F7" s="363"/>
      <c r="J7" s="282"/>
    </row>
    <row r="8" spans="1:10" ht="16.5" thickBot="1" x14ac:dyDescent="0.3">
      <c r="A8" s="364" t="s">
        <v>1201</v>
      </c>
      <c r="B8" s="365"/>
      <c r="C8" s="365"/>
      <c r="D8" s="366" t="s">
        <v>0</v>
      </c>
      <c r="E8" s="367" t="s">
        <v>1367</v>
      </c>
      <c r="F8" s="368" t="s">
        <v>1368</v>
      </c>
      <c r="I8" s="356" t="s">
        <v>1369</v>
      </c>
      <c r="J8" s="278" t="s">
        <v>1215</v>
      </c>
    </row>
    <row r="9" spans="1:10" ht="15.75" x14ac:dyDescent="0.25">
      <c r="A9" s="369">
        <v>1</v>
      </c>
      <c r="B9" s="370" t="s">
        <v>1370</v>
      </c>
      <c r="C9" s="370"/>
      <c r="D9" s="371"/>
      <c r="E9" s="372"/>
      <c r="F9" s="373">
        <f>SILNOPROUD!G29</f>
        <v>0</v>
      </c>
      <c r="H9" s="277">
        <v>9</v>
      </c>
    </row>
    <row r="10" spans="1:10" ht="15.75" x14ac:dyDescent="0.25">
      <c r="A10" s="369">
        <v>2</v>
      </c>
      <c r="B10" s="370" t="s">
        <v>1371</v>
      </c>
      <c r="C10" s="370"/>
      <c r="D10" s="371">
        <v>1.5</v>
      </c>
      <c r="E10" s="372">
        <f>SUM(F9:F9)</f>
        <v>0</v>
      </c>
      <c r="F10" s="373">
        <f>D10*E10/100</f>
        <v>0</v>
      </c>
      <c r="H10" s="277">
        <v>10</v>
      </c>
    </row>
    <row r="11" spans="1:10" ht="15.75" x14ac:dyDescent="0.25">
      <c r="A11" s="369">
        <v>3</v>
      </c>
      <c r="B11" s="370" t="s">
        <v>1372</v>
      </c>
      <c r="C11" s="370"/>
      <c r="D11" s="371">
        <v>1.5</v>
      </c>
      <c r="E11" s="372">
        <f>SUM(F9:F9)</f>
        <v>0</v>
      </c>
      <c r="F11" s="373">
        <f>D11*E11/100</f>
        <v>0</v>
      </c>
      <c r="H11" s="277">
        <v>12</v>
      </c>
    </row>
    <row r="12" spans="1:10" ht="15.75" x14ac:dyDescent="0.25">
      <c r="A12" s="369">
        <v>4</v>
      </c>
      <c r="B12" s="370" t="s">
        <v>1373</v>
      </c>
      <c r="C12" s="370"/>
      <c r="D12" s="371"/>
      <c r="E12" s="372"/>
      <c r="F12" s="373">
        <f>SILNOPROUD!G112</f>
        <v>0</v>
      </c>
      <c r="H12" s="277">
        <v>13</v>
      </c>
    </row>
    <row r="13" spans="1:10" ht="15.75" x14ac:dyDescent="0.25">
      <c r="A13" s="369">
        <v>5</v>
      </c>
      <c r="B13" s="370" t="s">
        <v>1374</v>
      </c>
      <c r="C13" s="370"/>
      <c r="D13" s="371">
        <v>1.5</v>
      </c>
      <c r="E13" s="372">
        <f>'[2]Soupis položek+'!N112</f>
        <v>0</v>
      </c>
      <c r="F13" s="373">
        <f>D13*E13/100</f>
        <v>0</v>
      </c>
      <c r="H13" s="277">
        <v>14</v>
      </c>
    </row>
    <row r="14" spans="1:10" ht="15.75" x14ac:dyDescent="0.25">
      <c r="A14" s="369">
        <v>6</v>
      </c>
      <c r="B14" s="370" t="s">
        <v>1375</v>
      </c>
      <c r="C14" s="370"/>
      <c r="D14" s="371">
        <v>3</v>
      </c>
      <c r="E14" s="372">
        <f>SUM(F12:F12)</f>
        <v>0</v>
      </c>
      <c r="F14" s="373">
        <f>D14*E14/100</f>
        <v>0</v>
      </c>
      <c r="H14" s="277">
        <v>15</v>
      </c>
    </row>
    <row r="15" spans="1:10" ht="16.5" thickBot="1" x14ac:dyDescent="0.3">
      <c r="A15" s="369">
        <v>7</v>
      </c>
      <c r="B15" s="370" t="s">
        <v>1376</v>
      </c>
      <c r="C15" s="370"/>
      <c r="D15" s="371"/>
      <c r="E15" s="372"/>
      <c r="F15" s="373">
        <f>SILNOPROUD!G176</f>
        <v>0</v>
      </c>
      <c r="G15" s="374">
        <f>SUM(F12:F14)</f>
        <v>0</v>
      </c>
      <c r="H15" s="277">
        <v>18</v>
      </c>
    </row>
    <row r="16" spans="1:10" ht="15.75" x14ac:dyDescent="0.25">
      <c r="A16" s="375">
        <v>8</v>
      </c>
      <c r="B16" s="376" t="s">
        <v>1377</v>
      </c>
      <c r="C16" s="376"/>
      <c r="D16" s="377"/>
      <c r="E16" s="378"/>
      <c r="F16" s="379">
        <f>SUM(F9:F10)</f>
        <v>0</v>
      </c>
      <c r="G16" s="374">
        <f>SUM(F16:F16)</f>
        <v>0</v>
      </c>
      <c r="H16" s="277">
        <v>25</v>
      </c>
    </row>
    <row r="17" spans="1:10" ht="15.75" x14ac:dyDescent="0.25">
      <c r="A17" s="369">
        <v>9</v>
      </c>
      <c r="B17" s="370" t="s">
        <v>1378</v>
      </c>
      <c r="C17" s="370"/>
      <c r="D17" s="371"/>
      <c r="E17" s="372"/>
      <c r="F17" s="373">
        <f>SUM(F11:F15)</f>
        <v>0</v>
      </c>
      <c r="G17" s="374">
        <f>SUM(F17:F17)</f>
        <v>0</v>
      </c>
      <c r="H17" s="277">
        <v>26</v>
      </c>
    </row>
    <row r="18" spans="1:10" ht="15.75" x14ac:dyDescent="0.25">
      <c r="A18" s="369">
        <v>10</v>
      </c>
      <c r="B18" s="370" t="s">
        <v>1379</v>
      </c>
      <c r="C18" s="370"/>
      <c r="D18" s="371"/>
      <c r="E18" s="372"/>
      <c r="F18" s="373">
        <f>SILNOPROUD!I29+SILNOPROUD!I112+SILNOPROUD!I176</f>
        <v>0</v>
      </c>
      <c r="G18" s="374">
        <f>SUM(F18:F18)</f>
        <v>0</v>
      </c>
      <c r="H18" s="277">
        <v>27</v>
      </c>
      <c r="J18" s="278">
        <f>'[2]Soupis položek+'!Q176</f>
        <v>0</v>
      </c>
    </row>
    <row r="19" spans="1:10" ht="15.75" x14ac:dyDescent="0.25">
      <c r="A19" s="369">
        <v>11</v>
      </c>
      <c r="B19" s="370" t="s">
        <v>1380</v>
      </c>
      <c r="C19" s="370"/>
      <c r="D19" s="371"/>
      <c r="E19" s="372"/>
      <c r="F19" s="380"/>
      <c r="G19" s="374">
        <f>SUM(F19:F19)</f>
        <v>0</v>
      </c>
      <c r="H19" s="277">
        <v>32</v>
      </c>
    </row>
    <row r="20" spans="1:10" ht="16.5" thickBot="1" x14ac:dyDescent="0.3">
      <c r="A20" s="369">
        <v>12</v>
      </c>
      <c r="B20" s="370" t="s">
        <v>1381</v>
      </c>
      <c r="C20" s="370"/>
      <c r="D20" s="371"/>
      <c r="E20" s="372"/>
      <c r="F20" s="380"/>
      <c r="G20" s="374">
        <f>SUM(F20:F20)</f>
        <v>0</v>
      </c>
      <c r="H20" s="277">
        <v>36</v>
      </c>
    </row>
    <row r="21" spans="1:10" ht="17.25" thickTop="1" thickBot="1" x14ac:dyDescent="0.3">
      <c r="A21" s="381">
        <v>13</v>
      </c>
      <c r="B21" s="382" t="s">
        <v>1382</v>
      </c>
      <c r="C21" s="382"/>
      <c r="D21" s="383"/>
      <c r="E21" s="384"/>
      <c r="F21" s="385">
        <f>SUM(G16:G20)</f>
        <v>0</v>
      </c>
      <c r="H21" s="277">
        <v>44</v>
      </c>
    </row>
    <row r="22" spans="1:10" ht="15.75" x14ac:dyDescent="0.25">
      <c r="A22" s="293"/>
      <c r="B22" s="293"/>
      <c r="C22" s="293"/>
      <c r="D22" s="294"/>
      <c r="E22" s="357"/>
      <c r="F22" s="358"/>
    </row>
    <row r="23" spans="1:10" ht="15.75" x14ac:dyDescent="0.25">
      <c r="A23" s="293"/>
      <c r="B23" s="293"/>
      <c r="C23" s="293"/>
      <c r="D23" s="294"/>
      <c r="E23" s="357"/>
      <c r="F23" s="358"/>
    </row>
    <row r="24" spans="1:10" ht="15.75" x14ac:dyDescent="0.25">
      <c r="A24" s="293" t="s">
        <v>1364</v>
      </c>
      <c r="B24" s="293"/>
      <c r="C24" s="293"/>
      <c r="D24" s="294"/>
      <c r="E24" s="357"/>
      <c r="F24" s="358"/>
    </row>
    <row r="25" spans="1:10" ht="15.75" x14ac:dyDescent="0.25">
      <c r="A25" s="293" t="s">
        <v>1365</v>
      </c>
      <c r="B25" s="293"/>
      <c r="C25" s="293"/>
      <c r="D25" s="294"/>
      <c r="E25" s="357"/>
      <c r="F25" s="358"/>
    </row>
    <row r="26" spans="1:10" ht="15.75" x14ac:dyDescent="0.25">
      <c r="A26" s="293"/>
      <c r="B26" s="293"/>
      <c r="C26" s="293"/>
      <c r="D26" s="294"/>
      <c r="E26" s="357"/>
      <c r="F26" s="358"/>
    </row>
    <row r="27" spans="1:10" ht="15.75" x14ac:dyDescent="0.25">
      <c r="A27" s="293"/>
      <c r="B27" s="293"/>
      <c r="C27" s="293"/>
      <c r="D27" s="294"/>
      <c r="E27" s="357"/>
      <c r="F27" s="358"/>
    </row>
  </sheetData>
  <printOptions horizontalCentered="1"/>
  <pageMargins left="0.7" right="0.7" top="0.78740157499999996" bottom="0.78740157499999996" header="0.3" footer="0.3"/>
  <pageSetup paperSize="9" fitToHeight="0" orientation="portrait" horizontalDpi="4294967293" verticalDpi="4294967293"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E111-6C7A-4D94-9D36-4D0F7466534F}">
  <sheetPr>
    <pageSetUpPr fitToPage="1"/>
  </sheetPr>
  <dimension ref="A3:Q60"/>
  <sheetViews>
    <sheetView topLeftCell="A12" workbookViewId="0">
      <selection activeCell="F36" sqref="F36"/>
    </sheetView>
  </sheetViews>
  <sheetFormatPr defaultRowHeight="15" x14ac:dyDescent="0.25"/>
  <cols>
    <col min="1" max="1" width="4.140625" style="468" bestFit="1" customWidth="1"/>
    <col min="2" max="2" width="11.85546875" style="468" bestFit="1" customWidth="1"/>
    <col min="3" max="3" width="44.42578125" style="468" bestFit="1" customWidth="1"/>
    <col min="4" max="4" width="3.5703125" style="468" bestFit="1" customWidth="1"/>
    <col min="5" max="5" width="8.28515625" style="468" bestFit="1" customWidth="1"/>
    <col min="6" max="6" width="10.42578125" style="468" bestFit="1" customWidth="1"/>
    <col min="7" max="7" width="11.5703125" style="468" bestFit="1" customWidth="1"/>
    <col min="8" max="8" width="9.7109375" style="468" bestFit="1" customWidth="1"/>
    <col min="9" max="9" width="10.85546875" style="468" bestFit="1" customWidth="1"/>
    <col min="10" max="10" width="5.42578125" style="549" hidden="1" customWidth="1"/>
    <col min="11" max="11" width="5.42578125" style="468" hidden="1" customWidth="1"/>
    <col min="12" max="12" width="0" style="468" hidden="1" customWidth="1"/>
    <col min="13" max="13" width="4.5703125" style="468" hidden="1" customWidth="1"/>
    <col min="14" max="17" width="0" style="469" hidden="1" customWidth="1"/>
    <col min="18" max="256" width="9.140625" style="468"/>
    <col min="257" max="257" width="4.140625" style="468" bestFit="1" customWidth="1"/>
    <col min="258" max="258" width="11.85546875" style="468" bestFit="1" customWidth="1"/>
    <col min="259" max="259" width="44.42578125" style="468" bestFit="1" customWidth="1"/>
    <col min="260" max="260" width="3.5703125" style="468" bestFit="1" customWidth="1"/>
    <col min="261" max="261" width="8.28515625" style="468" bestFit="1" customWidth="1"/>
    <col min="262" max="262" width="10.42578125" style="468" bestFit="1" customWidth="1"/>
    <col min="263" max="263" width="11.5703125" style="468" bestFit="1" customWidth="1"/>
    <col min="264" max="264" width="9.7109375" style="468" bestFit="1" customWidth="1"/>
    <col min="265" max="265" width="10.85546875" style="468" bestFit="1" customWidth="1"/>
    <col min="266" max="273" width="0" style="468" hidden="1" customWidth="1"/>
    <col min="274" max="512" width="9.140625" style="468"/>
    <col min="513" max="513" width="4.140625" style="468" bestFit="1" customWidth="1"/>
    <col min="514" max="514" width="11.85546875" style="468" bestFit="1" customWidth="1"/>
    <col min="515" max="515" width="44.42578125" style="468" bestFit="1" customWidth="1"/>
    <col min="516" max="516" width="3.5703125" style="468" bestFit="1" customWidth="1"/>
    <col min="517" max="517" width="8.28515625" style="468" bestFit="1" customWidth="1"/>
    <col min="518" max="518" width="10.42578125" style="468" bestFit="1" customWidth="1"/>
    <col min="519" max="519" width="11.5703125" style="468" bestFit="1" customWidth="1"/>
    <col min="520" max="520" width="9.7109375" style="468" bestFit="1" customWidth="1"/>
    <col min="521" max="521" width="10.85546875" style="468" bestFit="1" customWidth="1"/>
    <col min="522" max="529" width="0" style="468" hidden="1" customWidth="1"/>
    <col min="530" max="768" width="9.140625" style="468"/>
    <col min="769" max="769" width="4.140625" style="468" bestFit="1" customWidth="1"/>
    <col min="770" max="770" width="11.85546875" style="468" bestFit="1" customWidth="1"/>
    <col min="771" max="771" width="44.42578125" style="468" bestFit="1" customWidth="1"/>
    <col min="772" max="772" width="3.5703125" style="468" bestFit="1" customWidth="1"/>
    <col min="773" max="773" width="8.28515625" style="468" bestFit="1" customWidth="1"/>
    <col min="774" max="774" width="10.42578125" style="468" bestFit="1" customWidth="1"/>
    <col min="775" max="775" width="11.5703125" style="468" bestFit="1" customWidth="1"/>
    <col min="776" max="776" width="9.7109375" style="468" bestFit="1" customWidth="1"/>
    <col min="777" max="777" width="10.85546875" style="468" bestFit="1" customWidth="1"/>
    <col min="778" max="785" width="0" style="468" hidden="1" customWidth="1"/>
    <col min="786" max="1024" width="9.140625" style="468"/>
    <col min="1025" max="1025" width="4.140625" style="468" bestFit="1" customWidth="1"/>
    <col min="1026" max="1026" width="11.85546875" style="468" bestFit="1" customWidth="1"/>
    <col min="1027" max="1027" width="44.42578125" style="468" bestFit="1" customWidth="1"/>
    <col min="1028" max="1028" width="3.5703125" style="468" bestFit="1" customWidth="1"/>
    <col min="1029" max="1029" width="8.28515625" style="468" bestFit="1" customWidth="1"/>
    <col min="1030" max="1030" width="10.42578125" style="468" bestFit="1" customWidth="1"/>
    <col min="1031" max="1031" width="11.5703125" style="468" bestFit="1" customWidth="1"/>
    <col min="1032" max="1032" width="9.7109375" style="468" bestFit="1" customWidth="1"/>
    <col min="1033" max="1033" width="10.85546875" style="468" bestFit="1" customWidth="1"/>
    <col min="1034" max="1041" width="0" style="468" hidden="1" customWidth="1"/>
    <col min="1042" max="1280" width="9.140625" style="468"/>
    <col min="1281" max="1281" width="4.140625" style="468" bestFit="1" customWidth="1"/>
    <col min="1282" max="1282" width="11.85546875" style="468" bestFit="1" customWidth="1"/>
    <col min="1283" max="1283" width="44.42578125" style="468" bestFit="1" customWidth="1"/>
    <col min="1284" max="1284" width="3.5703125" style="468" bestFit="1" customWidth="1"/>
    <col min="1285" max="1285" width="8.28515625" style="468" bestFit="1" customWidth="1"/>
    <col min="1286" max="1286" width="10.42578125" style="468" bestFit="1" customWidth="1"/>
    <col min="1287" max="1287" width="11.5703125" style="468" bestFit="1" customWidth="1"/>
    <col min="1288" max="1288" width="9.7109375" style="468" bestFit="1" customWidth="1"/>
    <col min="1289" max="1289" width="10.85546875" style="468" bestFit="1" customWidth="1"/>
    <col min="1290" max="1297" width="0" style="468" hidden="1" customWidth="1"/>
    <col min="1298" max="1536" width="9.140625" style="468"/>
    <col min="1537" max="1537" width="4.140625" style="468" bestFit="1" customWidth="1"/>
    <col min="1538" max="1538" width="11.85546875" style="468" bestFit="1" customWidth="1"/>
    <col min="1539" max="1539" width="44.42578125" style="468" bestFit="1" customWidth="1"/>
    <col min="1540" max="1540" width="3.5703125" style="468" bestFit="1" customWidth="1"/>
    <col min="1541" max="1541" width="8.28515625" style="468" bestFit="1" customWidth="1"/>
    <col min="1542" max="1542" width="10.42578125" style="468" bestFit="1" customWidth="1"/>
    <col min="1543" max="1543" width="11.5703125" style="468" bestFit="1" customWidth="1"/>
    <col min="1544" max="1544" width="9.7109375" style="468" bestFit="1" customWidth="1"/>
    <col min="1545" max="1545" width="10.85546875" style="468" bestFit="1" customWidth="1"/>
    <col min="1546" max="1553" width="0" style="468" hidden="1" customWidth="1"/>
    <col min="1554" max="1792" width="9.140625" style="468"/>
    <col min="1793" max="1793" width="4.140625" style="468" bestFit="1" customWidth="1"/>
    <col min="1794" max="1794" width="11.85546875" style="468" bestFit="1" customWidth="1"/>
    <col min="1795" max="1795" width="44.42578125" style="468" bestFit="1" customWidth="1"/>
    <col min="1796" max="1796" width="3.5703125" style="468" bestFit="1" customWidth="1"/>
    <col min="1797" max="1797" width="8.28515625" style="468" bestFit="1" customWidth="1"/>
    <col min="1798" max="1798" width="10.42578125" style="468" bestFit="1" customWidth="1"/>
    <col min="1799" max="1799" width="11.5703125" style="468" bestFit="1" customWidth="1"/>
    <col min="1800" max="1800" width="9.7109375" style="468" bestFit="1" customWidth="1"/>
    <col min="1801" max="1801" width="10.85546875" style="468" bestFit="1" customWidth="1"/>
    <col min="1802" max="1809" width="0" style="468" hidden="1" customWidth="1"/>
    <col min="1810" max="2048" width="9.140625" style="468"/>
    <col min="2049" max="2049" width="4.140625" style="468" bestFit="1" customWidth="1"/>
    <col min="2050" max="2050" width="11.85546875" style="468" bestFit="1" customWidth="1"/>
    <col min="2051" max="2051" width="44.42578125" style="468" bestFit="1" customWidth="1"/>
    <col min="2052" max="2052" width="3.5703125" style="468" bestFit="1" customWidth="1"/>
    <col min="2053" max="2053" width="8.28515625" style="468" bestFit="1" customWidth="1"/>
    <col min="2054" max="2054" width="10.42578125" style="468" bestFit="1" customWidth="1"/>
    <col min="2055" max="2055" width="11.5703125" style="468" bestFit="1" customWidth="1"/>
    <col min="2056" max="2056" width="9.7109375" style="468" bestFit="1" customWidth="1"/>
    <col min="2057" max="2057" width="10.85546875" style="468" bestFit="1" customWidth="1"/>
    <col min="2058" max="2065" width="0" style="468" hidden="1" customWidth="1"/>
    <col min="2066" max="2304" width="9.140625" style="468"/>
    <col min="2305" max="2305" width="4.140625" style="468" bestFit="1" customWidth="1"/>
    <col min="2306" max="2306" width="11.85546875" style="468" bestFit="1" customWidth="1"/>
    <col min="2307" max="2307" width="44.42578125" style="468" bestFit="1" customWidth="1"/>
    <col min="2308" max="2308" width="3.5703125" style="468" bestFit="1" customWidth="1"/>
    <col min="2309" max="2309" width="8.28515625" style="468" bestFit="1" customWidth="1"/>
    <col min="2310" max="2310" width="10.42578125" style="468" bestFit="1" customWidth="1"/>
    <col min="2311" max="2311" width="11.5703125" style="468" bestFit="1" customWidth="1"/>
    <col min="2312" max="2312" width="9.7109375" style="468" bestFit="1" customWidth="1"/>
    <col min="2313" max="2313" width="10.85546875" style="468" bestFit="1" customWidth="1"/>
    <col min="2314" max="2321" width="0" style="468" hidden="1" customWidth="1"/>
    <col min="2322" max="2560" width="9.140625" style="468"/>
    <col min="2561" max="2561" width="4.140625" style="468" bestFit="1" customWidth="1"/>
    <col min="2562" max="2562" width="11.85546875" style="468" bestFit="1" customWidth="1"/>
    <col min="2563" max="2563" width="44.42578125" style="468" bestFit="1" customWidth="1"/>
    <col min="2564" max="2564" width="3.5703125" style="468" bestFit="1" customWidth="1"/>
    <col min="2565" max="2565" width="8.28515625" style="468" bestFit="1" customWidth="1"/>
    <col min="2566" max="2566" width="10.42578125" style="468" bestFit="1" customWidth="1"/>
    <col min="2567" max="2567" width="11.5703125" style="468" bestFit="1" customWidth="1"/>
    <col min="2568" max="2568" width="9.7109375" style="468" bestFit="1" customWidth="1"/>
    <col min="2569" max="2569" width="10.85546875" style="468" bestFit="1" customWidth="1"/>
    <col min="2570" max="2577" width="0" style="468" hidden="1" customWidth="1"/>
    <col min="2578" max="2816" width="9.140625" style="468"/>
    <col min="2817" max="2817" width="4.140625" style="468" bestFit="1" customWidth="1"/>
    <col min="2818" max="2818" width="11.85546875" style="468" bestFit="1" customWidth="1"/>
    <col min="2819" max="2819" width="44.42578125" style="468" bestFit="1" customWidth="1"/>
    <col min="2820" max="2820" width="3.5703125" style="468" bestFit="1" customWidth="1"/>
    <col min="2821" max="2821" width="8.28515625" style="468" bestFit="1" customWidth="1"/>
    <col min="2822" max="2822" width="10.42578125" style="468" bestFit="1" customWidth="1"/>
    <col min="2823" max="2823" width="11.5703125" style="468" bestFit="1" customWidth="1"/>
    <col min="2824" max="2824" width="9.7109375" style="468" bestFit="1" customWidth="1"/>
    <col min="2825" max="2825" width="10.85546875" style="468" bestFit="1" customWidth="1"/>
    <col min="2826" max="2833" width="0" style="468" hidden="1" customWidth="1"/>
    <col min="2834" max="3072" width="9.140625" style="468"/>
    <col min="3073" max="3073" width="4.140625" style="468" bestFit="1" customWidth="1"/>
    <col min="3074" max="3074" width="11.85546875" style="468" bestFit="1" customWidth="1"/>
    <col min="3075" max="3075" width="44.42578125" style="468" bestFit="1" customWidth="1"/>
    <col min="3076" max="3076" width="3.5703125" style="468" bestFit="1" customWidth="1"/>
    <col min="3077" max="3077" width="8.28515625" style="468" bestFit="1" customWidth="1"/>
    <col min="3078" max="3078" width="10.42578125" style="468" bestFit="1" customWidth="1"/>
    <col min="3079" max="3079" width="11.5703125" style="468" bestFit="1" customWidth="1"/>
    <col min="3080" max="3080" width="9.7109375" style="468" bestFit="1" customWidth="1"/>
    <col min="3081" max="3081" width="10.85546875" style="468" bestFit="1" customWidth="1"/>
    <col min="3082" max="3089" width="0" style="468" hidden="1" customWidth="1"/>
    <col min="3090" max="3328" width="9.140625" style="468"/>
    <col min="3329" max="3329" width="4.140625" style="468" bestFit="1" customWidth="1"/>
    <col min="3330" max="3330" width="11.85546875" style="468" bestFit="1" customWidth="1"/>
    <col min="3331" max="3331" width="44.42578125" style="468" bestFit="1" customWidth="1"/>
    <col min="3332" max="3332" width="3.5703125" style="468" bestFit="1" customWidth="1"/>
    <col min="3333" max="3333" width="8.28515625" style="468" bestFit="1" customWidth="1"/>
    <col min="3334" max="3334" width="10.42578125" style="468" bestFit="1" customWidth="1"/>
    <col min="3335" max="3335" width="11.5703125" style="468" bestFit="1" customWidth="1"/>
    <col min="3336" max="3336" width="9.7109375" style="468" bestFit="1" customWidth="1"/>
    <col min="3337" max="3337" width="10.85546875" style="468" bestFit="1" customWidth="1"/>
    <col min="3338" max="3345" width="0" style="468" hidden="1" customWidth="1"/>
    <col min="3346" max="3584" width="9.140625" style="468"/>
    <col min="3585" max="3585" width="4.140625" style="468" bestFit="1" customWidth="1"/>
    <col min="3586" max="3586" width="11.85546875" style="468" bestFit="1" customWidth="1"/>
    <col min="3587" max="3587" width="44.42578125" style="468" bestFit="1" customWidth="1"/>
    <col min="3588" max="3588" width="3.5703125" style="468" bestFit="1" customWidth="1"/>
    <col min="3589" max="3589" width="8.28515625" style="468" bestFit="1" customWidth="1"/>
    <col min="3590" max="3590" width="10.42578125" style="468" bestFit="1" customWidth="1"/>
    <col min="3591" max="3591" width="11.5703125" style="468" bestFit="1" customWidth="1"/>
    <col min="3592" max="3592" width="9.7109375" style="468" bestFit="1" customWidth="1"/>
    <col min="3593" max="3593" width="10.85546875" style="468" bestFit="1" customWidth="1"/>
    <col min="3594" max="3601" width="0" style="468" hidden="1" customWidth="1"/>
    <col min="3602" max="3840" width="9.140625" style="468"/>
    <col min="3841" max="3841" width="4.140625" style="468" bestFit="1" customWidth="1"/>
    <col min="3842" max="3842" width="11.85546875" style="468" bestFit="1" customWidth="1"/>
    <col min="3843" max="3843" width="44.42578125" style="468" bestFit="1" customWidth="1"/>
    <col min="3844" max="3844" width="3.5703125" style="468" bestFit="1" customWidth="1"/>
    <col min="3845" max="3845" width="8.28515625" style="468" bestFit="1" customWidth="1"/>
    <col min="3846" max="3846" width="10.42578125" style="468" bestFit="1" customWidth="1"/>
    <col min="3847" max="3847" width="11.5703125" style="468" bestFit="1" customWidth="1"/>
    <col min="3848" max="3848" width="9.7109375" style="468" bestFit="1" customWidth="1"/>
    <col min="3849" max="3849" width="10.85546875" style="468" bestFit="1" customWidth="1"/>
    <col min="3850" max="3857" width="0" style="468" hidden="1" customWidth="1"/>
    <col min="3858" max="4096" width="9.140625" style="468"/>
    <col min="4097" max="4097" width="4.140625" style="468" bestFit="1" customWidth="1"/>
    <col min="4098" max="4098" width="11.85546875" style="468" bestFit="1" customWidth="1"/>
    <col min="4099" max="4099" width="44.42578125" style="468" bestFit="1" customWidth="1"/>
    <col min="4100" max="4100" width="3.5703125" style="468" bestFit="1" customWidth="1"/>
    <col min="4101" max="4101" width="8.28515625" style="468" bestFit="1" customWidth="1"/>
    <col min="4102" max="4102" width="10.42578125" style="468" bestFit="1" customWidth="1"/>
    <col min="4103" max="4103" width="11.5703125" style="468" bestFit="1" customWidth="1"/>
    <col min="4104" max="4104" width="9.7109375" style="468" bestFit="1" customWidth="1"/>
    <col min="4105" max="4105" width="10.85546875" style="468" bestFit="1" customWidth="1"/>
    <col min="4106" max="4113" width="0" style="468" hidden="1" customWidth="1"/>
    <col min="4114" max="4352" width="9.140625" style="468"/>
    <col min="4353" max="4353" width="4.140625" style="468" bestFit="1" customWidth="1"/>
    <col min="4354" max="4354" width="11.85546875" style="468" bestFit="1" customWidth="1"/>
    <col min="4355" max="4355" width="44.42578125" style="468" bestFit="1" customWidth="1"/>
    <col min="4356" max="4356" width="3.5703125" style="468" bestFit="1" customWidth="1"/>
    <col min="4357" max="4357" width="8.28515625" style="468" bestFit="1" customWidth="1"/>
    <col min="4358" max="4358" width="10.42578125" style="468" bestFit="1" customWidth="1"/>
    <col min="4359" max="4359" width="11.5703125" style="468" bestFit="1" customWidth="1"/>
    <col min="4360" max="4360" width="9.7109375" style="468" bestFit="1" customWidth="1"/>
    <col min="4361" max="4361" width="10.85546875" style="468" bestFit="1" customWidth="1"/>
    <col min="4362" max="4369" width="0" style="468" hidden="1" customWidth="1"/>
    <col min="4370" max="4608" width="9.140625" style="468"/>
    <col min="4609" max="4609" width="4.140625" style="468" bestFit="1" customWidth="1"/>
    <col min="4610" max="4610" width="11.85546875" style="468" bestFit="1" customWidth="1"/>
    <col min="4611" max="4611" width="44.42578125" style="468" bestFit="1" customWidth="1"/>
    <col min="4612" max="4612" width="3.5703125" style="468" bestFit="1" customWidth="1"/>
    <col min="4613" max="4613" width="8.28515625" style="468" bestFit="1" customWidth="1"/>
    <col min="4614" max="4614" width="10.42578125" style="468" bestFit="1" customWidth="1"/>
    <col min="4615" max="4615" width="11.5703125" style="468" bestFit="1" customWidth="1"/>
    <col min="4616" max="4616" width="9.7109375" style="468" bestFit="1" customWidth="1"/>
    <col min="4617" max="4617" width="10.85546875" style="468" bestFit="1" customWidth="1"/>
    <col min="4618" max="4625" width="0" style="468" hidden="1" customWidth="1"/>
    <col min="4626" max="4864" width="9.140625" style="468"/>
    <col min="4865" max="4865" width="4.140625" style="468" bestFit="1" customWidth="1"/>
    <col min="4866" max="4866" width="11.85546875" style="468" bestFit="1" customWidth="1"/>
    <col min="4867" max="4867" width="44.42578125" style="468" bestFit="1" customWidth="1"/>
    <col min="4868" max="4868" width="3.5703125" style="468" bestFit="1" customWidth="1"/>
    <col min="4869" max="4869" width="8.28515625" style="468" bestFit="1" customWidth="1"/>
    <col min="4870" max="4870" width="10.42578125" style="468" bestFit="1" customWidth="1"/>
    <col min="4871" max="4871" width="11.5703125" style="468" bestFit="1" customWidth="1"/>
    <col min="4872" max="4872" width="9.7109375" style="468" bestFit="1" customWidth="1"/>
    <col min="4873" max="4873" width="10.85546875" style="468" bestFit="1" customWidth="1"/>
    <col min="4874" max="4881" width="0" style="468" hidden="1" customWidth="1"/>
    <col min="4882" max="5120" width="9.140625" style="468"/>
    <col min="5121" max="5121" width="4.140625" style="468" bestFit="1" customWidth="1"/>
    <col min="5122" max="5122" width="11.85546875" style="468" bestFit="1" customWidth="1"/>
    <col min="5123" max="5123" width="44.42578125" style="468" bestFit="1" customWidth="1"/>
    <col min="5124" max="5124" width="3.5703125" style="468" bestFit="1" customWidth="1"/>
    <col min="5125" max="5125" width="8.28515625" style="468" bestFit="1" customWidth="1"/>
    <col min="5126" max="5126" width="10.42578125" style="468" bestFit="1" customWidth="1"/>
    <col min="5127" max="5127" width="11.5703125" style="468" bestFit="1" customWidth="1"/>
    <col min="5128" max="5128" width="9.7109375" style="468" bestFit="1" customWidth="1"/>
    <col min="5129" max="5129" width="10.85546875" style="468" bestFit="1" customWidth="1"/>
    <col min="5130" max="5137" width="0" style="468" hidden="1" customWidth="1"/>
    <col min="5138" max="5376" width="9.140625" style="468"/>
    <col min="5377" max="5377" width="4.140625" style="468" bestFit="1" customWidth="1"/>
    <col min="5378" max="5378" width="11.85546875" style="468" bestFit="1" customWidth="1"/>
    <col min="5379" max="5379" width="44.42578125" style="468" bestFit="1" customWidth="1"/>
    <col min="5380" max="5380" width="3.5703125" style="468" bestFit="1" customWidth="1"/>
    <col min="5381" max="5381" width="8.28515625" style="468" bestFit="1" customWidth="1"/>
    <col min="5382" max="5382" width="10.42578125" style="468" bestFit="1" customWidth="1"/>
    <col min="5383" max="5383" width="11.5703125" style="468" bestFit="1" customWidth="1"/>
    <col min="5384" max="5384" width="9.7109375" style="468" bestFit="1" customWidth="1"/>
    <col min="5385" max="5385" width="10.85546875" style="468" bestFit="1" customWidth="1"/>
    <col min="5386" max="5393" width="0" style="468" hidden="1" customWidth="1"/>
    <col min="5394" max="5632" width="9.140625" style="468"/>
    <col min="5633" max="5633" width="4.140625" style="468" bestFit="1" customWidth="1"/>
    <col min="5634" max="5634" width="11.85546875" style="468" bestFit="1" customWidth="1"/>
    <col min="5635" max="5635" width="44.42578125" style="468" bestFit="1" customWidth="1"/>
    <col min="5636" max="5636" width="3.5703125" style="468" bestFit="1" customWidth="1"/>
    <col min="5637" max="5637" width="8.28515625" style="468" bestFit="1" customWidth="1"/>
    <col min="5638" max="5638" width="10.42578125" style="468" bestFit="1" customWidth="1"/>
    <col min="5639" max="5639" width="11.5703125" style="468" bestFit="1" customWidth="1"/>
    <col min="5640" max="5640" width="9.7109375" style="468" bestFit="1" customWidth="1"/>
    <col min="5641" max="5641" width="10.85546875" style="468" bestFit="1" customWidth="1"/>
    <col min="5642" max="5649" width="0" style="468" hidden="1" customWidth="1"/>
    <col min="5650" max="5888" width="9.140625" style="468"/>
    <col min="5889" max="5889" width="4.140625" style="468" bestFit="1" customWidth="1"/>
    <col min="5890" max="5890" width="11.85546875" style="468" bestFit="1" customWidth="1"/>
    <col min="5891" max="5891" width="44.42578125" style="468" bestFit="1" customWidth="1"/>
    <col min="5892" max="5892" width="3.5703125" style="468" bestFit="1" customWidth="1"/>
    <col min="5893" max="5893" width="8.28515625" style="468" bestFit="1" customWidth="1"/>
    <col min="5894" max="5894" width="10.42578125" style="468" bestFit="1" customWidth="1"/>
    <col min="5895" max="5895" width="11.5703125" style="468" bestFit="1" customWidth="1"/>
    <col min="5896" max="5896" width="9.7109375" style="468" bestFit="1" customWidth="1"/>
    <col min="5897" max="5897" width="10.85546875" style="468" bestFit="1" customWidth="1"/>
    <col min="5898" max="5905" width="0" style="468" hidden="1" customWidth="1"/>
    <col min="5906" max="6144" width="9.140625" style="468"/>
    <col min="6145" max="6145" width="4.140625" style="468" bestFit="1" customWidth="1"/>
    <col min="6146" max="6146" width="11.85546875" style="468" bestFit="1" customWidth="1"/>
    <col min="6147" max="6147" width="44.42578125" style="468" bestFit="1" customWidth="1"/>
    <col min="6148" max="6148" width="3.5703125" style="468" bestFit="1" customWidth="1"/>
    <col min="6149" max="6149" width="8.28515625" style="468" bestFit="1" customWidth="1"/>
    <col min="6150" max="6150" width="10.42578125" style="468" bestFit="1" customWidth="1"/>
    <col min="6151" max="6151" width="11.5703125" style="468" bestFit="1" customWidth="1"/>
    <col min="6152" max="6152" width="9.7109375" style="468" bestFit="1" customWidth="1"/>
    <col min="6153" max="6153" width="10.85546875" style="468" bestFit="1" customWidth="1"/>
    <col min="6154" max="6161" width="0" style="468" hidden="1" customWidth="1"/>
    <col min="6162" max="6400" width="9.140625" style="468"/>
    <col min="6401" max="6401" width="4.140625" style="468" bestFit="1" customWidth="1"/>
    <col min="6402" max="6402" width="11.85546875" style="468" bestFit="1" customWidth="1"/>
    <col min="6403" max="6403" width="44.42578125" style="468" bestFit="1" customWidth="1"/>
    <col min="6404" max="6404" width="3.5703125" style="468" bestFit="1" customWidth="1"/>
    <col min="6405" max="6405" width="8.28515625" style="468" bestFit="1" customWidth="1"/>
    <col min="6406" max="6406" width="10.42578125" style="468" bestFit="1" customWidth="1"/>
    <col min="6407" max="6407" width="11.5703125" style="468" bestFit="1" customWidth="1"/>
    <col min="6408" max="6408" width="9.7109375" style="468" bestFit="1" customWidth="1"/>
    <col min="6409" max="6409" width="10.85546875" style="468" bestFit="1" customWidth="1"/>
    <col min="6410" max="6417" width="0" style="468" hidden="1" customWidth="1"/>
    <col min="6418" max="6656" width="9.140625" style="468"/>
    <col min="6657" max="6657" width="4.140625" style="468" bestFit="1" customWidth="1"/>
    <col min="6658" max="6658" width="11.85546875" style="468" bestFit="1" customWidth="1"/>
    <col min="6659" max="6659" width="44.42578125" style="468" bestFit="1" customWidth="1"/>
    <col min="6660" max="6660" width="3.5703125" style="468" bestFit="1" customWidth="1"/>
    <col min="6661" max="6661" width="8.28515625" style="468" bestFit="1" customWidth="1"/>
    <col min="6662" max="6662" width="10.42578125" style="468" bestFit="1" customWidth="1"/>
    <col min="6663" max="6663" width="11.5703125" style="468" bestFit="1" customWidth="1"/>
    <col min="6664" max="6664" width="9.7109375" style="468" bestFit="1" customWidth="1"/>
    <col min="6665" max="6665" width="10.85546875" style="468" bestFit="1" customWidth="1"/>
    <col min="6666" max="6673" width="0" style="468" hidden="1" customWidth="1"/>
    <col min="6674" max="6912" width="9.140625" style="468"/>
    <col min="6913" max="6913" width="4.140625" style="468" bestFit="1" customWidth="1"/>
    <col min="6914" max="6914" width="11.85546875" style="468" bestFit="1" customWidth="1"/>
    <col min="6915" max="6915" width="44.42578125" style="468" bestFit="1" customWidth="1"/>
    <col min="6916" max="6916" width="3.5703125" style="468" bestFit="1" customWidth="1"/>
    <col min="6917" max="6917" width="8.28515625" style="468" bestFit="1" customWidth="1"/>
    <col min="6918" max="6918" width="10.42578125" style="468" bestFit="1" customWidth="1"/>
    <col min="6919" max="6919" width="11.5703125" style="468" bestFit="1" customWidth="1"/>
    <col min="6920" max="6920" width="9.7109375" style="468" bestFit="1" customWidth="1"/>
    <col min="6921" max="6921" width="10.85546875" style="468" bestFit="1" customWidth="1"/>
    <col min="6922" max="6929" width="0" style="468" hidden="1" customWidth="1"/>
    <col min="6930" max="7168" width="9.140625" style="468"/>
    <col min="7169" max="7169" width="4.140625" style="468" bestFit="1" customWidth="1"/>
    <col min="7170" max="7170" width="11.85546875" style="468" bestFit="1" customWidth="1"/>
    <col min="7171" max="7171" width="44.42578125" style="468" bestFit="1" customWidth="1"/>
    <col min="7172" max="7172" width="3.5703125" style="468" bestFit="1" customWidth="1"/>
    <col min="7173" max="7173" width="8.28515625" style="468" bestFit="1" customWidth="1"/>
    <col min="7174" max="7174" width="10.42578125" style="468" bestFit="1" customWidth="1"/>
    <col min="7175" max="7175" width="11.5703125" style="468" bestFit="1" customWidth="1"/>
    <col min="7176" max="7176" width="9.7109375" style="468" bestFit="1" customWidth="1"/>
    <col min="7177" max="7177" width="10.85546875" style="468" bestFit="1" customWidth="1"/>
    <col min="7178" max="7185" width="0" style="468" hidden="1" customWidth="1"/>
    <col min="7186" max="7424" width="9.140625" style="468"/>
    <col min="7425" max="7425" width="4.140625" style="468" bestFit="1" customWidth="1"/>
    <col min="7426" max="7426" width="11.85546875" style="468" bestFit="1" customWidth="1"/>
    <col min="7427" max="7427" width="44.42578125" style="468" bestFit="1" customWidth="1"/>
    <col min="7428" max="7428" width="3.5703125" style="468" bestFit="1" customWidth="1"/>
    <col min="7429" max="7429" width="8.28515625" style="468" bestFit="1" customWidth="1"/>
    <col min="7430" max="7430" width="10.42578125" style="468" bestFit="1" customWidth="1"/>
    <col min="7431" max="7431" width="11.5703125" style="468" bestFit="1" customWidth="1"/>
    <col min="7432" max="7432" width="9.7109375" style="468" bestFit="1" customWidth="1"/>
    <col min="7433" max="7433" width="10.85546875" style="468" bestFit="1" customWidth="1"/>
    <col min="7434" max="7441" width="0" style="468" hidden="1" customWidth="1"/>
    <col min="7442" max="7680" width="9.140625" style="468"/>
    <col min="7681" max="7681" width="4.140625" style="468" bestFit="1" customWidth="1"/>
    <col min="7682" max="7682" width="11.85546875" style="468" bestFit="1" customWidth="1"/>
    <col min="7683" max="7683" width="44.42578125" style="468" bestFit="1" customWidth="1"/>
    <col min="7684" max="7684" width="3.5703125" style="468" bestFit="1" customWidth="1"/>
    <col min="7685" max="7685" width="8.28515625" style="468" bestFit="1" customWidth="1"/>
    <col min="7686" max="7686" width="10.42578125" style="468" bestFit="1" customWidth="1"/>
    <col min="7687" max="7687" width="11.5703125" style="468" bestFit="1" customWidth="1"/>
    <col min="7688" max="7688" width="9.7109375" style="468" bestFit="1" customWidth="1"/>
    <col min="7689" max="7689" width="10.85546875" style="468" bestFit="1" customWidth="1"/>
    <col min="7690" max="7697" width="0" style="468" hidden="1" customWidth="1"/>
    <col min="7698" max="7936" width="9.140625" style="468"/>
    <col min="7937" max="7937" width="4.140625" style="468" bestFit="1" customWidth="1"/>
    <col min="7938" max="7938" width="11.85546875" style="468" bestFit="1" customWidth="1"/>
    <col min="7939" max="7939" width="44.42578125" style="468" bestFit="1" customWidth="1"/>
    <col min="7940" max="7940" width="3.5703125" style="468" bestFit="1" customWidth="1"/>
    <col min="7941" max="7941" width="8.28515625" style="468" bestFit="1" customWidth="1"/>
    <col min="7942" max="7942" width="10.42578125" style="468" bestFit="1" customWidth="1"/>
    <col min="7943" max="7943" width="11.5703125" style="468" bestFit="1" customWidth="1"/>
    <col min="7944" max="7944" width="9.7109375" style="468" bestFit="1" customWidth="1"/>
    <col min="7945" max="7945" width="10.85546875" style="468" bestFit="1" customWidth="1"/>
    <col min="7946" max="7953" width="0" style="468" hidden="1" customWidth="1"/>
    <col min="7954" max="8192" width="9.140625" style="468"/>
    <col min="8193" max="8193" width="4.140625" style="468" bestFit="1" customWidth="1"/>
    <col min="8194" max="8194" width="11.85546875" style="468" bestFit="1" customWidth="1"/>
    <col min="8195" max="8195" width="44.42578125" style="468" bestFit="1" customWidth="1"/>
    <col min="8196" max="8196" width="3.5703125" style="468" bestFit="1" customWidth="1"/>
    <col min="8197" max="8197" width="8.28515625" style="468" bestFit="1" customWidth="1"/>
    <col min="8198" max="8198" width="10.42578125" style="468" bestFit="1" customWidth="1"/>
    <col min="8199" max="8199" width="11.5703125" style="468" bestFit="1" customWidth="1"/>
    <col min="8200" max="8200" width="9.7109375" style="468" bestFit="1" customWidth="1"/>
    <col min="8201" max="8201" width="10.85546875" style="468" bestFit="1" customWidth="1"/>
    <col min="8202" max="8209" width="0" style="468" hidden="1" customWidth="1"/>
    <col min="8210" max="8448" width="9.140625" style="468"/>
    <col min="8449" max="8449" width="4.140625" style="468" bestFit="1" customWidth="1"/>
    <col min="8450" max="8450" width="11.85546875" style="468" bestFit="1" customWidth="1"/>
    <col min="8451" max="8451" width="44.42578125" style="468" bestFit="1" customWidth="1"/>
    <col min="8452" max="8452" width="3.5703125" style="468" bestFit="1" customWidth="1"/>
    <col min="8453" max="8453" width="8.28515625" style="468" bestFit="1" customWidth="1"/>
    <col min="8454" max="8454" width="10.42578125" style="468" bestFit="1" customWidth="1"/>
    <col min="8455" max="8455" width="11.5703125" style="468" bestFit="1" customWidth="1"/>
    <col min="8456" max="8456" width="9.7109375" style="468" bestFit="1" customWidth="1"/>
    <col min="8457" max="8457" width="10.85546875" style="468" bestFit="1" customWidth="1"/>
    <col min="8458" max="8465" width="0" style="468" hidden="1" customWidth="1"/>
    <col min="8466" max="8704" width="9.140625" style="468"/>
    <col min="8705" max="8705" width="4.140625" style="468" bestFit="1" customWidth="1"/>
    <col min="8706" max="8706" width="11.85546875" style="468" bestFit="1" customWidth="1"/>
    <col min="8707" max="8707" width="44.42578125" style="468" bestFit="1" customWidth="1"/>
    <col min="8708" max="8708" width="3.5703125" style="468" bestFit="1" customWidth="1"/>
    <col min="8709" max="8709" width="8.28515625" style="468" bestFit="1" customWidth="1"/>
    <col min="8710" max="8710" width="10.42578125" style="468" bestFit="1" customWidth="1"/>
    <col min="8711" max="8711" width="11.5703125" style="468" bestFit="1" customWidth="1"/>
    <col min="8712" max="8712" width="9.7109375" style="468" bestFit="1" customWidth="1"/>
    <col min="8713" max="8713" width="10.85546875" style="468" bestFit="1" customWidth="1"/>
    <col min="8714" max="8721" width="0" style="468" hidden="1" customWidth="1"/>
    <col min="8722" max="8960" width="9.140625" style="468"/>
    <col min="8961" max="8961" width="4.140625" style="468" bestFit="1" customWidth="1"/>
    <col min="8962" max="8962" width="11.85546875" style="468" bestFit="1" customWidth="1"/>
    <col min="8963" max="8963" width="44.42578125" style="468" bestFit="1" customWidth="1"/>
    <col min="8964" max="8964" width="3.5703125" style="468" bestFit="1" customWidth="1"/>
    <col min="8965" max="8965" width="8.28515625" style="468" bestFit="1" customWidth="1"/>
    <col min="8966" max="8966" width="10.42578125" style="468" bestFit="1" customWidth="1"/>
    <col min="8967" max="8967" width="11.5703125" style="468" bestFit="1" customWidth="1"/>
    <col min="8968" max="8968" width="9.7109375" style="468" bestFit="1" customWidth="1"/>
    <col min="8969" max="8969" width="10.85546875" style="468" bestFit="1" customWidth="1"/>
    <col min="8970" max="8977" width="0" style="468" hidden="1" customWidth="1"/>
    <col min="8978" max="9216" width="9.140625" style="468"/>
    <col min="9217" max="9217" width="4.140625" style="468" bestFit="1" customWidth="1"/>
    <col min="9218" max="9218" width="11.85546875" style="468" bestFit="1" customWidth="1"/>
    <col min="9219" max="9219" width="44.42578125" style="468" bestFit="1" customWidth="1"/>
    <col min="9220" max="9220" width="3.5703125" style="468" bestFit="1" customWidth="1"/>
    <col min="9221" max="9221" width="8.28515625" style="468" bestFit="1" customWidth="1"/>
    <col min="9222" max="9222" width="10.42578125" style="468" bestFit="1" customWidth="1"/>
    <col min="9223" max="9223" width="11.5703125" style="468" bestFit="1" customWidth="1"/>
    <col min="9224" max="9224" width="9.7109375" style="468" bestFit="1" customWidth="1"/>
    <col min="9225" max="9225" width="10.85546875" style="468" bestFit="1" customWidth="1"/>
    <col min="9226" max="9233" width="0" style="468" hidden="1" customWidth="1"/>
    <col min="9234" max="9472" width="9.140625" style="468"/>
    <col min="9473" max="9473" width="4.140625" style="468" bestFit="1" customWidth="1"/>
    <col min="9474" max="9474" width="11.85546875" style="468" bestFit="1" customWidth="1"/>
    <col min="9475" max="9475" width="44.42578125" style="468" bestFit="1" customWidth="1"/>
    <col min="9476" max="9476" width="3.5703125" style="468" bestFit="1" customWidth="1"/>
    <col min="9477" max="9477" width="8.28515625" style="468" bestFit="1" customWidth="1"/>
    <col min="9478" max="9478" width="10.42578125" style="468" bestFit="1" customWidth="1"/>
    <col min="9479" max="9479" width="11.5703125" style="468" bestFit="1" customWidth="1"/>
    <col min="9480" max="9480" width="9.7109375" style="468" bestFit="1" customWidth="1"/>
    <col min="9481" max="9481" width="10.85546875" style="468" bestFit="1" customWidth="1"/>
    <col min="9482" max="9489" width="0" style="468" hidden="1" customWidth="1"/>
    <col min="9490" max="9728" width="9.140625" style="468"/>
    <col min="9729" max="9729" width="4.140625" style="468" bestFit="1" customWidth="1"/>
    <col min="9730" max="9730" width="11.85546875" style="468" bestFit="1" customWidth="1"/>
    <col min="9731" max="9731" width="44.42578125" style="468" bestFit="1" customWidth="1"/>
    <col min="9732" max="9732" width="3.5703125" style="468" bestFit="1" customWidth="1"/>
    <col min="9733" max="9733" width="8.28515625" style="468" bestFit="1" customWidth="1"/>
    <col min="9734" max="9734" width="10.42578125" style="468" bestFit="1" customWidth="1"/>
    <col min="9735" max="9735" width="11.5703125" style="468" bestFit="1" customWidth="1"/>
    <col min="9736" max="9736" width="9.7109375" style="468" bestFit="1" customWidth="1"/>
    <col min="9737" max="9737" width="10.85546875" style="468" bestFit="1" customWidth="1"/>
    <col min="9738" max="9745" width="0" style="468" hidden="1" customWidth="1"/>
    <col min="9746" max="9984" width="9.140625" style="468"/>
    <col min="9985" max="9985" width="4.140625" style="468" bestFit="1" customWidth="1"/>
    <col min="9986" max="9986" width="11.85546875" style="468" bestFit="1" customWidth="1"/>
    <col min="9987" max="9987" width="44.42578125" style="468" bestFit="1" customWidth="1"/>
    <col min="9988" max="9988" width="3.5703125" style="468" bestFit="1" customWidth="1"/>
    <col min="9989" max="9989" width="8.28515625" style="468" bestFit="1" customWidth="1"/>
    <col min="9990" max="9990" width="10.42578125" style="468" bestFit="1" customWidth="1"/>
    <col min="9991" max="9991" width="11.5703125" style="468" bestFit="1" customWidth="1"/>
    <col min="9992" max="9992" width="9.7109375" style="468" bestFit="1" customWidth="1"/>
    <col min="9993" max="9993" width="10.85546875" style="468" bestFit="1" customWidth="1"/>
    <col min="9994" max="10001" width="0" style="468" hidden="1" customWidth="1"/>
    <col min="10002" max="10240" width="9.140625" style="468"/>
    <col min="10241" max="10241" width="4.140625" style="468" bestFit="1" customWidth="1"/>
    <col min="10242" max="10242" width="11.85546875" style="468" bestFit="1" customWidth="1"/>
    <col min="10243" max="10243" width="44.42578125" style="468" bestFit="1" customWidth="1"/>
    <col min="10244" max="10244" width="3.5703125" style="468" bestFit="1" customWidth="1"/>
    <col min="10245" max="10245" width="8.28515625" style="468" bestFit="1" customWidth="1"/>
    <col min="10246" max="10246" width="10.42578125" style="468" bestFit="1" customWidth="1"/>
    <col min="10247" max="10247" width="11.5703125" style="468" bestFit="1" customWidth="1"/>
    <col min="10248" max="10248" width="9.7109375" style="468" bestFit="1" customWidth="1"/>
    <col min="10249" max="10249" width="10.85546875" style="468" bestFit="1" customWidth="1"/>
    <col min="10250" max="10257" width="0" style="468" hidden="1" customWidth="1"/>
    <col min="10258" max="10496" width="9.140625" style="468"/>
    <col min="10497" max="10497" width="4.140625" style="468" bestFit="1" customWidth="1"/>
    <col min="10498" max="10498" width="11.85546875" style="468" bestFit="1" customWidth="1"/>
    <col min="10499" max="10499" width="44.42578125" style="468" bestFit="1" customWidth="1"/>
    <col min="10500" max="10500" width="3.5703125" style="468" bestFit="1" customWidth="1"/>
    <col min="10501" max="10501" width="8.28515625" style="468" bestFit="1" customWidth="1"/>
    <col min="10502" max="10502" width="10.42578125" style="468" bestFit="1" customWidth="1"/>
    <col min="10503" max="10503" width="11.5703125" style="468" bestFit="1" customWidth="1"/>
    <col min="10504" max="10504" width="9.7109375" style="468" bestFit="1" customWidth="1"/>
    <col min="10505" max="10505" width="10.85546875" style="468" bestFit="1" customWidth="1"/>
    <col min="10506" max="10513" width="0" style="468" hidden="1" customWidth="1"/>
    <col min="10514" max="10752" width="9.140625" style="468"/>
    <col min="10753" max="10753" width="4.140625" style="468" bestFit="1" customWidth="1"/>
    <col min="10754" max="10754" width="11.85546875" style="468" bestFit="1" customWidth="1"/>
    <col min="10755" max="10755" width="44.42578125" style="468" bestFit="1" customWidth="1"/>
    <col min="10756" max="10756" width="3.5703125" style="468" bestFit="1" customWidth="1"/>
    <col min="10757" max="10757" width="8.28515625" style="468" bestFit="1" customWidth="1"/>
    <col min="10758" max="10758" width="10.42578125" style="468" bestFit="1" customWidth="1"/>
    <col min="10759" max="10759" width="11.5703125" style="468" bestFit="1" customWidth="1"/>
    <col min="10760" max="10760" width="9.7109375" style="468" bestFit="1" customWidth="1"/>
    <col min="10761" max="10761" width="10.85546875" style="468" bestFit="1" customWidth="1"/>
    <col min="10762" max="10769" width="0" style="468" hidden="1" customWidth="1"/>
    <col min="10770" max="11008" width="9.140625" style="468"/>
    <col min="11009" max="11009" width="4.140625" style="468" bestFit="1" customWidth="1"/>
    <col min="11010" max="11010" width="11.85546875" style="468" bestFit="1" customWidth="1"/>
    <col min="11011" max="11011" width="44.42578125" style="468" bestFit="1" customWidth="1"/>
    <col min="11012" max="11012" width="3.5703125" style="468" bestFit="1" customWidth="1"/>
    <col min="11013" max="11013" width="8.28515625" style="468" bestFit="1" customWidth="1"/>
    <col min="11014" max="11014" width="10.42578125" style="468" bestFit="1" customWidth="1"/>
    <col min="11015" max="11015" width="11.5703125" style="468" bestFit="1" customWidth="1"/>
    <col min="11016" max="11016" width="9.7109375" style="468" bestFit="1" customWidth="1"/>
    <col min="11017" max="11017" width="10.85546875" style="468" bestFit="1" customWidth="1"/>
    <col min="11018" max="11025" width="0" style="468" hidden="1" customWidth="1"/>
    <col min="11026" max="11264" width="9.140625" style="468"/>
    <col min="11265" max="11265" width="4.140625" style="468" bestFit="1" customWidth="1"/>
    <col min="11266" max="11266" width="11.85546875" style="468" bestFit="1" customWidth="1"/>
    <col min="11267" max="11267" width="44.42578125" style="468" bestFit="1" customWidth="1"/>
    <col min="11268" max="11268" width="3.5703125" style="468" bestFit="1" customWidth="1"/>
    <col min="11269" max="11269" width="8.28515625" style="468" bestFit="1" customWidth="1"/>
    <col min="11270" max="11270" width="10.42578125" style="468" bestFit="1" customWidth="1"/>
    <col min="11271" max="11271" width="11.5703125" style="468" bestFit="1" customWidth="1"/>
    <col min="11272" max="11272" width="9.7109375" style="468" bestFit="1" customWidth="1"/>
    <col min="11273" max="11273" width="10.85546875" style="468" bestFit="1" customWidth="1"/>
    <col min="11274" max="11281" width="0" style="468" hidden="1" customWidth="1"/>
    <col min="11282" max="11520" width="9.140625" style="468"/>
    <col min="11521" max="11521" width="4.140625" style="468" bestFit="1" customWidth="1"/>
    <col min="11522" max="11522" width="11.85546875" style="468" bestFit="1" customWidth="1"/>
    <col min="11523" max="11523" width="44.42578125" style="468" bestFit="1" customWidth="1"/>
    <col min="11524" max="11524" width="3.5703125" style="468" bestFit="1" customWidth="1"/>
    <col min="11525" max="11525" width="8.28515625" style="468" bestFit="1" customWidth="1"/>
    <col min="11526" max="11526" width="10.42578125" style="468" bestFit="1" customWidth="1"/>
    <col min="11527" max="11527" width="11.5703125" style="468" bestFit="1" customWidth="1"/>
    <col min="11528" max="11528" width="9.7109375" style="468" bestFit="1" customWidth="1"/>
    <col min="11529" max="11529" width="10.85546875" style="468" bestFit="1" customWidth="1"/>
    <col min="11530" max="11537" width="0" style="468" hidden="1" customWidth="1"/>
    <col min="11538" max="11776" width="9.140625" style="468"/>
    <col min="11777" max="11777" width="4.140625" style="468" bestFit="1" customWidth="1"/>
    <col min="11778" max="11778" width="11.85546875" style="468" bestFit="1" customWidth="1"/>
    <col min="11779" max="11779" width="44.42578125" style="468" bestFit="1" customWidth="1"/>
    <col min="11780" max="11780" width="3.5703125" style="468" bestFit="1" customWidth="1"/>
    <col min="11781" max="11781" width="8.28515625" style="468" bestFit="1" customWidth="1"/>
    <col min="11782" max="11782" width="10.42578125" style="468" bestFit="1" customWidth="1"/>
    <col min="11783" max="11783" width="11.5703125" style="468" bestFit="1" customWidth="1"/>
    <col min="11784" max="11784" width="9.7109375" style="468" bestFit="1" customWidth="1"/>
    <col min="11785" max="11785" width="10.85546875" style="468" bestFit="1" customWidth="1"/>
    <col min="11786" max="11793" width="0" style="468" hidden="1" customWidth="1"/>
    <col min="11794" max="12032" width="9.140625" style="468"/>
    <col min="12033" max="12033" width="4.140625" style="468" bestFit="1" customWidth="1"/>
    <col min="12034" max="12034" width="11.85546875" style="468" bestFit="1" customWidth="1"/>
    <col min="12035" max="12035" width="44.42578125" style="468" bestFit="1" customWidth="1"/>
    <col min="12036" max="12036" width="3.5703125" style="468" bestFit="1" customWidth="1"/>
    <col min="12037" max="12037" width="8.28515625" style="468" bestFit="1" customWidth="1"/>
    <col min="12038" max="12038" width="10.42578125" style="468" bestFit="1" customWidth="1"/>
    <col min="12039" max="12039" width="11.5703125" style="468" bestFit="1" customWidth="1"/>
    <col min="12040" max="12040" width="9.7109375" style="468" bestFit="1" customWidth="1"/>
    <col min="12041" max="12041" width="10.85546875" style="468" bestFit="1" customWidth="1"/>
    <col min="12042" max="12049" width="0" style="468" hidden="1" customWidth="1"/>
    <col min="12050" max="12288" width="9.140625" style="468"/>
    <col min="12289" max="12289" width="4.140625" style="468" bestFit="1" customWidth="1"/>
    <col min="12290" max="12290" width="11.85546875" style="468" bestFit="1" customWidth="1"/>
    <col min="12291" max="12291" width="44.42578125" style="468" bestFit="1" customWidth="1"/>
    <col min="12292" max="12292" width="3.5703125" style="468" bestFit="1" customWidth="1"/>
    <col min="12293" max="12293" width="8.28515625" style="468" bestFit="1" customWidth="1"/>
    <col min="12294" max="12294" width="10.42578125" style="468" bestFit="1" customWidth="1"/>
    <col min="12295" max="12295" width="11.5703125" style="468" bestFit="1" customWidth="1"/>
    <col min="12296" max="12296" width="9.7109375" style="468" bestFit="1" customWidth="1"/>
    <col min="12297" max="12297" width="10.85546875" style="468" bestFit="1" customWidth="1"/>
    <col min="12298" max="12305" width="0" style="468" hidden="1" customWidth="1"/>
    <col min="12306" max="12544" width="9.140625" style="468"/>
    <col min="12545" max="12545" width="4.140625" style="468" bestFit="1" customWidth="1"/>
    <col min="12546" max="12546" width="11.85546875" style="468" bestFit="1" customWidth="1"/>
    <col min="12547" max="12547" width="44.42578125" style="468" bestFit="1" customWidth="1"/>
    <col min="12548" max="12548" width="3.5703125" style="468" bestFit="1" customWidth="1"/>
    <col min="12549" max="12549" width="8.28515625" style="468" bestFit="1" customWidth="1"/>
    <col min="12550" max="12550" width="10.42578125" style="468" bestFit="1" customWidth="1"/>
    <col min="12551" max="12551" width="11.5703125" style="468" bestFit="1" customWidth="1"/>
    <col min="12552" max="12552" width="9.7109375" style="468" bestFit="1" customWidth="1"/>
    <col min="12553" max="12553" width="10.85546875" style="468" bestFit="1" customWidth="1"/>
    <col min="12554" max="12561" width="0" style="468" hidden="1" customWidth="1"/>
    <col min="12562" max="12800" width="9.140625" style="468"/>
    <col min="12801" max="12801" width="4.140625" style="468" bestFit="1" customWidth="1"/>
    <col min="12802" max="12802" width="11.85546875" style="468" bestFit="1" customWidth="1"/>
    <col min="12803" max="12803" width="44.42578125" style="468" bestFit="1" customWidth="1"/>
    <col min="12804" max="12804" width="3.5703125" style="468" bestFit="1" customWidth="1"/>
    <col min="12805" max="12805" width="8.28515625" style="468" bestFit="1" customWidth="1"/>
    <col min="12806" max="12806" width="10.42578125" style="468" bestFit="1" customWidth="1"/>
    <col min="12807" max="12807" width="11.5703125" style="468" bestFit="1" customWidth="1"/>
    <col min="12808" max="12808" width="9.7109375" style="468" bestFit="1" customWidth="1"/>
    <col min="12809" max="12809" width="10.85546875" style="468" bestFit="1" customWidth="1"/>
    <col min="12810" max="12817" width="0" style="468" hidden="1" customWidth="1"/>
    <col min="12818" max="13056" width="9.140625" style="468"/>
    <col min="13057" max="13057" width="4.140625" style="468" bestFit="1" customWidth="1"/>
    <col min="13058" max="13058" width="11.85546875" style="468" bestFit="1" customWidth="1"/>
    <col min="13059" max="13059" width="44.42578125" style="468" bestFit="1" customWidth="1"/>
    <col min="13060" max="13060" width="3.5703125" style="468" bestFit="1" customWidth="1"/>
    <col min="13061" max="13061" width="8.28515625" style="468" bestFit="1" customWidth="1"/>
    <col min="13062" max="13062" width="10.42578125" style="468" bestFit="1" customWidth="1"/>
    <col min="13063" max="13063" width="11.5703125" style="468" bestFit="1" customWidth="1"/>
    <col min="13064" max="13064" width="9.7109375" style="468" bestFit="1" customWidth="1"/>
    <col min="13065" max="13065" width="10.85546875" style="468" bestFit="1" customWidth="1"/>
    <col min="13066" max="13073" width="0" style="468" hidden="1" customWidth="1"/>
    <col min="13074" max="13312" width="9.140625" style="468"/>
    <col min="13313" max="13313" width="4.140625" style="468" bestFit="1" customWidth="1"/>
    <col min="13314" max="13314" width="11.85546875" style="468" bestFit="1" customWidth="1"/>
    <col min="13315" max="13315" width="44.42578125" style="468" bestFit="1" customWidth="1"/>
    <col min="13316" max="13316" width="3.5703125" style="468" bestFit="1" customWidth="1"/>
    <col min="13317" max="13317" width="8.28515625" style="468" bestFit="1" customWidth="1"/>
    <col min="13318" max="13318" width="10.42578125" style="468" bestFit="1" customWidth="1"/>
    <col min="13319" max="13319" width="11.5703125" style="468" bestFit="1" customWidth="1"/>
    <col min="13320" max="13320" width="9.7109375" style="468" bestFit="1" customWidth="1"/>
    <col min="13321" max="13321" width="10.85546875" style="468" bestFit="1" customWidth="1"/>
    <col min="13322" max="13329" width="0" style="468" hidden="1" customWidth="1"/>
    <col min="13330" max="13568" width="9.140625" style="468"/>
    <col min="13569" max="13569" width="4.140625" style="468" bestFit="1" customWidth="1"/>
    <col min="13570" max="13570" width="11.85546875" style="468" bestFit="1" customWidth="1"/>
    <col min="13571" max="13571" width="44.42578125" style="468" bestFit="1" customWidth="1"/>
    <col min="13572" max="13572" width="3.5703125" style="468" bestFit="1" customWidth="1"/>
    <col min="13573" max="13573" width="8.28515625" style="468" bestFit="1" customWidth="1"/>
    <col min="13574" max="13574" width="10.42578125" style="468" bestFit="1" customWidth="1"/>
    <col min="13575" max="13575" width="11.5703125" style="468" bestFit="1" customWidth="1"/>
    <col min="13576" max="13576" width="9.7109375" style="468" bestFit="1" customWidth="1"/>
    <col min="13577" max="13577" width="10.85546875" style="468" bestFit="1" customWidth="1"/>
    <col min="13578" max="13585" width="0" style="468" hidden="1" customWidth="1"/>
    <col min="13586" max="13824" width="9.140625" style="468"/>
    <col min="13825" max="13825" width="4.140625" style="468" bestFit="1" customWidth="1"/>
    <col min="13826" max="13826" width="11.85546875" style="468" bestFit="1" customWidth="1"/>
    <col min="13827" max="13827" width="44.42578125" style="468" bestFit="1" customWidth="1"/>
    <col min="13828" max="13828" width="3.5703125" style="468" bestFit="1" customWidth="1"/>
    <col min="13829" max="13829" width="8.28515625" style="468" bestFit="1" customWidth="1"/>
    <col min="13830" max="13830" width="10.42578125" style="468" bestFit="1" customWidth="1"/>
    <col min="13831" max="13831" width="11.5703125" style="468" bestFit="1" customWidth="1"/>
    <col min="13832" max="13832" width="9.7109375" style="468" bestFit="1" customWidth="1"/>
    <col min="13833" max="13833" width="10.85546875" style="468" bestFit="1" customWidth="1"/>
    <col min="13834" max="13841" width="0" style="468" hidden="1" customWidth="1"/>
    <col min="13842" max="14080" width="9.140625" style="468"/>
    <col min="14081" max="14081" width="4.140625" style="468" bestFit="1" customWidth="1"/>
    <col min="14082" max="14082" width="11.85546875" style="468" bestFit="1" customWidth="1"/>
    <col min="14083" max="14083" width="44.42578125" style="468" bestFit="1" customWidth="1"/>
    <col min="14084" max="14084" width="3.5703125" style="468" bestFit="1" customWidth="1"/>
    <col min="14085" max="14085" width="8.28515625" style="468" bestFit="1" customWidth="1"/>
    <col min="14086" max="14086" width="10.42578125" style="468" bestFit="1" customWidth="1"/>
    <col min="14087" max="14087" width="11.5703125" style="468" bestFit="1" customWidth="1"/>
    <col min="14088" max="14088" width="9.7109375" style="468" bestFit="1" customWidth="1"/>
    <col min="14089" max="14089" width="10.85546875" style="468" bestFit="1" customWidth="1"/>
    <col min="14090" max="14097" width="0" style="468" hidden="1" customWidth="1"/>
    <col min="14098" max="14336" width="9.140625" style="468"/>
    <col min="14337" max="14337" width="4.140625" style="468" bestFit="1" customWidth="1"/>
    <col min="14338" max="14338" width="11.85546875" style="468" bestFit="1" customWidth="1"/>
    <col min="14339" max="14339" width="44.42578125" style="468" bestFit="1" customWidth="1"/>
    <col min="14340" max="14340" width="3.5703125" style="468" bestFit="1" customWidth="1"/>
    <col min="14341" max="14341" width="8.28515625" style="468" bestFit="1" customWidth="1"/>
    <col min="14342" max="14342" width="10.42578125" style="468" bestFit="1" customWidth="1"/>
    <col min="14343" max="14343" width="11.5703125" style="468" bestFit="1" customWidth="1"/>
    <col min="14344" max="14344" width="9.7109375" style="468" bestFit="1" customWidth="1"/>
    <col min="14345" max="14345" width="10.85546875" style="468" bestFit="1" customWidth="1"/>
    <col min="14346" max="14353" width="0" style="468" hidden="1" customWidth="1"/>
    <col min="14354" max="14592" width="9.140625" style="468"/>
    <col min="14593" max="14593" width="4.140625" style="468" bestFit="1" customWidth="1"/>
    <col min="14594" max="14594" width="11.85546875" style="468" bestFit="1" customWidth="1"/>
    <col min="14595" max="14595" width="44.42578125" style="468" bestFit="1" customWidth="1"/>
    <col min="14596" max="14596" width="3.5703125" style="468" bestFit="1" customWidth="1"/>
    <col min="14597" max="14597" width="8.28515625" style="468" bestFit="1" customWidth="1"/>
    <col min="14598" max="14598" width="10.42578125" style="468" bestFit="1" customWidth="1"/>
    <col min="14599" max="14599" width="11.5703125" style="468" bestFit="1" customWidth="1"/>
    <col min="14600" max="14600" width="9.7109375" style="468" bestFit="1" customWidth="1"/>
    <col min="14601" max="14601" width="10.85546875" style="468" bestFit="1" customWidth="1"/>
    <col min="14602" max="14609" width="0" style="468" hidden="1" customWidth="1"/>
    <col min="14610" max="14848" width="9.140625" style="468"/>
    <col min="14849" max="14849" width="4.140625" style="468" bestFit="1" customWidth="1"/>
    <col min="14850" max="14850" width="11.85546875" style="468" bestFit="1" customWidth="1"/>
    <col min="14851" max="14851" width="44.42578125" style="468" bestFit="1" customWidth="1"/>
    <col min="14852" max="14852" width="3.5703125" style="468" bestFit="1" customWidth="1"/>
    <col min="14853" max="14853" width="8.28515625" style="468" bestFit="1" customWidth="1"/>
    <col min="14854" max="14854" width="10.42578125" style="468" bestFit="1" customWidth="1"/>
    <col min="14855" max="14855" width="11.5703125" style="468" bestFit="1" customWidth="1"/>
    <col min="14856" max="14856" width="9.7109375" style="468" bestFit="1" customWidth="1"/>
    <col min="14857" max="14857" width="10.85546875" style="468" bestFit="1" customWidth="1"/>
    <col min="14858" max="14865" width="0" style="468" hidden="1" customWidth="1"/>
    <col min="14866" max="15104" width="9.140625" style="468"/>
    <col min="15105" max="15105" width="4.140625" style="468" bestFit="1" customWidth="1"/>
    <col min="15106" max="15106" width="11.85546875" style="468" bestFit="1" customWidth="1"/>
    <col min="15107" max="15107" width="44.42578125" style="468" bestFit="1" customWidth="1"/>
    <col min="15108" max="15108" width="3.5703125" style="468" bestFit="1" customWidth="1"/>
    <col min="15109" max="15109" width="8.28515625" style="468" bestFit="1" customWidth="1"/>
    <col min="15110" max="15110" width="10.42578125" style="468" bestFit="1" customWidth="1"/>
    <col min="15111" max="15111" width="11.5703125" style="468" bestFit="1" customWidth="1"/>
    <col min="15112" max="15112" width="9.7109375" style="468" bestFit="1" customWidth="1"/>
    <col min="15113" max="15113" width="10.85546875" style="468" bestFit="1" customWidth="1"/>
    <col min="15114" max="15121" width="0" style="468" hidden="1" customWidth="1"/>
    <col min="15122" max="15360" width="9.140625" style="468"/>
    <col min="15361" max="15361" width="4.140625" style="468" bestFit="1" customWidth="1"/>
    <col min="15362" max="15362" width="11.85546875" style="468" bestFit="1" customWidth="1"/>
    <col min="15363" max="15363" width="44.42578125" style="468" bestFit="1" customWidth="1"/>
    <col min="15364" max="15364" width="3.5703125" style="468" bestFit="1" customWidth="1"/>
    <col min="15365" max="15365" width="8.28515625" style="468" bestFit="1" customWidth="1"/>
    <col min="15366" max="15366" width="10.42578125" style="468" bestFit="1" customWidth="1"/>
    <col min="15367" max="15367" width="11.5703125" style="468" bestFit="1" customWidth="1"/>
    <col min="15368" max="15368" width="9.7109375" style="468" bestFit="1" customWidth="1"/>
    <col min="15369" max="15369" width="10.85546875" style="468" bestFit="1" customWidth="1"/>
    <col min="15370" max="15377" width="0" style="468" hidden="1" customWidth="1"/>
    <col min="15378" max="15616" width="9.140625" style="468"/>
    <col min="15617" max="15617" width="4.140625" style="468" bestFit="1" customWidth="1"/>
    <col min="15618" max="15618" width="11.85546875" style="468" bestFit="1" customWidth="1"/>
    <col min="15619" max="15619" width="44.42578125" style="468" bestFit="1" customWidth="1"/>
    <col min="15620" max="15620" width="3.5703125" style="468" bestFit="1" customWidth="1"/>
    <col min="15621" max="15621" width="8.28515625" style="468" bestFit="1" customWidth="1"/>
    <col min="15622" max="15622" width="10.42578125" style="468" bestFit="1" customWidth="1"/>
    <col min="15623" max="15623" width="11.5703125" style="468" bestFit="1" customWidth="1"/>
    <col min="15624" max="15624" width="9.7109375" style="468" bestFit="1" customWidth="1"/>
    <col min="15625" max="15625" width="10.85546875" style="468" bestFit="1" customWidth="1"/>
    <col min="15626" max="15633" width="0" style="468" hidden="1" customWidth="1"/>
    <col min="15634" max="15872" width="9.140625" style="468"/>
    <col min="15873" max="15873" width="4.140625" style="468" bestFit="1" customWidth="1"/>
    <col min="15874" max="15874" width="11.85546875" style="468" bestFit="1" customWidth="1"/>
    <col min="15875" max="15875" width="44.42578125" style="468" bestFit="1" customWidth="1"/>
    <col min="15876" max="15876" width="3.5703125" style="468" bestFit="1" customWidth="1"/>
    <col min="15877" max="15877" width="8.28515625" style="468" bestFit="1" customWidth="1"/>
    <col min="15878" max="15878" width="10.42578125" style="468" bestFit="1" customWidth="1"/>
    <col min="15879" max="15879" width="11.5703125" style="468" bestFit="1" customWidth="1"/>
    <col min="15880" max="15880" width="9.7109375" style="468" bestFit="1" customWidth="1"/>
    <col min="15881" max="15881" width="10.85546875" style="468" bestFit="1" customWidth="1"/>
    <col min="15882" max="15889" width="0" style="468" hidden="1" customWidth="1"/>
    <col min="15890" max="16128" width="9.140625" style="468"/>
    <col min="16129" max="16129" width="4.140625" style="468" bestFit="1" customWidth="1"/>
    <col min="16130" max="16130" width="11.85546875" style="468" bestFit="1" customWidth="1"/>
    <col min="16131" max="16131" width="44.42578125" style="468" bestFit="1" customWidth="1"/>
    <col min="16132" max="16132" width="3.5703125" style="468" bestFit="1" customWidth="1"/>
    <col min="16133" max="16133" width="8.28515625" style="468" bestFit="1" customWidth="1"/>
    <col min="16134" max="16134" width="10.42578125" style="468" bestFit="1" customWidth="1"/>
    <col min="16135" max="16135" width="11.5703125" style="468" bestFit="1" customWidth="1"/>
    <col min="16136" max="16136" width="9.7109375" style="468" bestFit="1" customWidth="1"/>
    <col min="16137" max="16137" width="10.85546875" style="468" bestFit="1" customWidth="1"/>
    <col min="16138" max="16145" width="0" style="468" hidden="1" customWidth="1"/>
    <col min="16146" max="16384" width="9.140625" style="468"/>
  </cols>
  <sheetData>
    <row r="3" spans="1:17" ht="15.75" x14ac:dyDescent="0.25">
      <c r="A3" s="465"/>
      <c r="B3" s="466" t="s">
        <v>1197</v>
      </c>
      <c r="C3" s="465"/>
      <c r="D3" s="465"/>
      <c r="E3" s="465"/>
      <c r="F3" s="465"/>
      <c r="G3" s="465"/>
      <c r="H3" s="465"/>
      <c r="I3" s="465"/>
      <c r="J3" s="467"/>
    </row>
    <row r="4" spans="1:17" ht="15.75" x14ac:dyDescent="0.25">
      <c r="A4" s="465"/>
      <c r="B4" s="466" t="s">
        <v>1383</v>
      </c>
      <c r="C4" s="465"/>
      <c r="D4" s="465"/>
      <c r="E4" s="465"/>
      <c r="F4" s="465"/>
      <c r="G4" s="465"/>
      <c r="H4" s="465"/>
      <c r="I4" s="465"/>
      <c r="J4" s="467"/>
    </row>
    <row r="5" spans="1:17" ht="15.75" x14ac:dyDescent="0.25">
      <c r="A5" s="465"/>
      <c r="B5" s="466" t="s">
        <v>1199</v>
      </c>
      <c r="C5" s="465"/>
      <c r="D5" s="465"/>
      <c r="E5" s="465"/>
      <c r="F5" s="465"/>
      <c r="G5" s="465"/>
      <c r="H5" s="465"/>
      <c r="I5" s="465"/>
      <c r="J5" s="467"/>
    </row>
    <row r="6" spans="1:17" ht="15.75" x14ac:dyDescent="0.25">
      <c r="A6" s="465"/>
      <c r="B6" s="466"/>
      <c r="C6" s="465"/>
      <c r="D6" s="465"/>
      <c r="E6" s="465"/>
      <c r="F6" s="465"/>
      <c r="G6" s="465"/>
      <c r="H6" s="465"/>
      <c r="I6" s="465"/>
      <c r="J6" s="467"/>
    </row>
    <row r="7" spans="1:17" s="472" customFormat="1" ht="33.950000000000003" customHeight="1" thickBot="1" x14ac:dyDescent="0.25">
      <c r="A7" s="470" t="s">
        <v>1200</v>
      </c>
      <c r="B7" s="470"/>
      <c r="C7" s="470"/>
      <c r="D7" s="470"/>
      <c r="E7" s="470"/>
      <c r="F7" s="470"/>
      <c r="G7" s="470"/>
      <c r="H7" s="470"/>
      <c r="I7" s="470"/>
      <c r="J7" s="471"/>
      <c r="N7" s="473"/>
      <c r="O7" s="473"/>
      <c r="P7" s="473"/>
      <c r="Q7" s="473"/>
    </row>
    <row r="8" spans="1:17" ht="15.75" thickBot="1" x14ac:dyDescent="0.3">
      <c r="A8" s="474" t="s">
        <v>1201</v>
      </c>
      <c r="B8" s="475" t="s">
        <v>1202</v>
      </c>
      <c r="C8" s="476" t="s">
        <v>1203</v>
      </c>
      <c r="D8" s="476" t="s">
        <v>1204</v>
      </c>
      <c r="E8" s="477" t="s">
        <v>1205</v>
      </c>
      <c r="F8" s="477" t="s">
        <v>1206</v>
      </c>
      <c r="G8" s="478" t="s">
        <v>1207</v>
      </c>
      <c r="H8" s="479" t="s">
        <v>1208</v>
      </c>
      <c r="I8" s="480" t="s">
        <v>1209</v>
      </c>
      <c r="J8" s="481" t="s">
        <v>144</v>
      </c>
      <c r="K8" s="468" t="s">
        <v>1210</v>
      </c>
      <c r="L8" s="468" t="s">
        <v>1211</v>
      </c>
      <c r="M8" s="468" t="s">
        <v>1212</v>
      </c>
      <c r="N8" s="469" t="s">
        <v>1213</v>
      </c>
      <c r="O8" s="469" t="s">
        <v>1214</v>
      </c>
      <c r="P8" s="469" t="s">
        <v>1215</v>
      </c>
      <c r="Q8" s="469" t="s">
        <v>1216</v>
      </c>
    </row>
    <row r="9" spans="1:17" s="465" customFormat="1" ht="20.100000000000001" customHeight="1" x14ac:dyDescent="0.25">
      <c r="A9" s="482" t="s">
        <v>1242</v>
      </c>
      <c r="B9" s="483"/>
      <c r="E9" s="484"/>
      <c r="F9" s="484"/>
      <c r="G9" s="485"/>
      <c r="H9" s="486" t="s">
        <v>1218</v>
      </c>
      <c r="I9" s="487" t="s">
        <v>1219</v>
      </c>
      <c r="J9" s="467"/>
      <c r="N9" s="488"/>
      <c r="O9" s="488"/>
      <c r="P9" s="488"/>
      <c r="Q9" s="488"/>
    </row>
    <row r="10" spans="1:17" x14ac:dyDescent="0.25">
      <c r="A10" s="489"/>
      <c r="B10" s="490"/>
      <c r="C10" s="491" t="s">
        <v>1384</v>
      </c>
      <c r="D10" s="492"/>
      <c r="E10" s="493"/>
      <c r="F10" s="493"/>
      <c r="G10" s="494"/>
      <c r="H10" s="495"/>
      <c r="I10" s="496"/>
      <c r="J10" s="497"/>
      <c r="L10" s="468" t="s">
        <v>1385</v>
      </c>
      <c r="M10" s="468" t="s">
        <v>1244</v>
      </c>
    </row>
    <row r="11" spans="1:17" x14ac:dyDescent="0.25">
      <c r="A11" s="489">
        <v>1</v>
      </c>
      <c r="B11" s="490">
        <v>209403</v>
      </c>
      <c r="C11" s="498" t="s">
        <v>1386</v>
      </c>
      <c r="D11" s="498" t="s">
        <v>288</v>
      </c>
      <c r="E11" s="493">
        <v>300</v>
      </c>
      <c r="F11" s="493">
        <v>0</v>
      </c>
      <c r="G11" s="494">
        <f>E11*F11</f>
        <v>0</v>
      </c>
      <c r="H11" s="495">
        <v>0</v>
      </c>
      <c r="I11" s="496">
        <f>E11*H11</f>
        <v>0</v>
      </c>
      <c r="J11" s="499" t="s">
        <v>1221</v>
      </c>
      <c r="K11" s="468" t="s">
        <v>1222</v>
      </c>
      <c r="L11" s="468" t="s">
        <v>1385</v>
      </c>
      <c r="M11" s="500" t="s">
        <v>1244</v>
      </c>
      <c r="N11" s="469">
        <f>E11*F11</f>
        <v>0</v>
      </c>
    </row>
    <row r="12" spans="1:17" x14ac:dyDescent="0.25">
      <c r="A12" s="489"/>
      <c r="B12" s="490"/>
      <c r="C12" s="501" t="s">
        <v>1387</v>
      </c>
      <c r="D12" s="498"/>
      <c r="E12" s="493"/>
      <c r="F12" s="502">
        <f>SUM(G11)</f>
        <v>0</v>
      </c>
      <c r="G12" s="494"/>
      <c r="H12" s="495"/>
      <c r="I12" s="496"/>
      <c r="J12" s="499"/>
      <c r="M12" s="500" t="s">
        <v>1244</v>
      </c>
    </row>
    <row r="13" spans="1:17" x14ac:dyDescent="0.25">
      <c r="A13" s="489"/>
      <c r="B13" s="490"/>
      <c r="C13" s="501" t="s">
        <v>1388</v>
      </c>
      <c r="D13" s="498"/>
      <c r="E13" s="493"/>
      <c r="F13" s="493"/>
      <c r="G13" s="494"/>
      <c r="H13" s="495"/>
      <c r="I13" s="496"/>
      <c r="J13" s="499"/>
      <c r="L13" s="468" t="s">
        <v>1267</v>
      </c>
      <c r="M13" s="500" t="s">
        <v>1244</v>
      </c>
    </row>
    <row r="14" spans="1:17" x14ac:dyDescent="0.25">
      <c r="A14" s="489">
        <v>2</v>
      </c>
      <c r="B14" s="490">
        <v>312002</v>
      </c>
      <c r="C14" s="498" t="s">
        <v>1389</v>
      </c>
      <c r="D14" s="498" t="s">
        <v>1133</v>
      </c>
      <c r="E14" s="493">
        <v>4</v>
      </c>
      <c r="F14" s="493">
        <v>0</v>
      </c>
      <c r="G14" s="494">
        <f>E14*F14</f>
        <v>0</v>
      </c>
      <c r="H14" s="495">
        <v>0</v>
      </c>
      <c r="I14" s="496">
        <f>E14*H14</f>
        <v>0</v>
      </c>
      <c r="J14" s="499" t="s">
        <v>1221</v>
      </c>
      <c r="K14" s="468" t="s">
        <v>1222</v>
      </c>
      <c r="L14" s="468" t="s">
        <v>1267</v>
      </c>
      <c r="M14" s="500" t="s">
        <v>1244</v>
      </c>
    </row>
    <row r="15" spans="1:17" x14ac:dyDescent="0.25">
      <c r="A15" s="489">
        <v>3</v>
      </c>
      <c r="B15" s="490">
        <v>311116</v>
      </c>
      <c r="C15" s="498" t="s">
        <v>1390</v>
      </c>
      <c r="D15" s="498" t="s">
        <v>1133</v>
      </c>
      <c r="E15" s="493">
        <v>20</v>
      </c>
      <c r="F15" s="493">
        <v>0</v>
      </c>
      <c r="G15" s="494">
        <f>E15*F15</f>
        <v>0</v>
      </c>
      <c r="H15" s="495">
        <v>0</v>
      </c>
      <c r="I15" s="496">
        <f>E15*H15</f>
        <v>0</v>
      </c>
      <c r="J15" s="499" t="s">
        <v>1221</v>
      </c>
      <c r="K15" s="468" t="s">
        <v>1222</v>
      </c>
      <c r="L15" s="468" t="s">
        <v>1267</v>
      </c>
      <c r="M15" s="500" t="s">
        <v>1244</v>
      </c>
    </row>
    <row r="16" spans="1:17" x14ac:dyDescent="0.25">
      <c r="A16" s="489">
        <v>4</v>
      </c>
      <c r="B16" s="490">
        <v>321124</v>
      </c>
      <c r="C16" s="498" t="s">
        <v>1391</v>
      </c>
      <c r="D16" s="498" t="s">
        <v>288</v>
      </c>
      <c r="E16" s="493">
        <v>210</v>
      </c>
      <c r="F16" s="493">
        <v>0</v>
      </c>
      <c r="G16" s="494">
        <f>E16*F16</f>
        <v>0</v>
      </c>
      <c r="H16" s="495">
        <v>0</v>
      </c>
      <c r="I16" s="496">
        <f>E16*H16</f>
        <v>0</v>
      </c>
      <c r="J16" s="499" t="s">
        <v>1221</v>
      </c>
      <c r="K16" s="468" t="s">
        <v>1222</v>
      </c>
      <c r="L16" s="468" t="s">
        <v>1267</v>
      </c>
      <c r="M16" s="500" t="s">
        <v>1244</v>
      </c>
      <c r="N16" s="469">
        <f>E16*F16</f>
        <v>0</v>
      </c>
    </row>
    <row r="17" spans="1:17" x14ac:dyDescent="0.25">
      <c r="A17" s="489">
        <v>5</v>
      </c>
      <c r="B17" s="490">
        <v>321125</v>
      </c>
      <c r="C17" s="498" t="s">
        <v>1392</v>
      </c>
      <c r="D17" s="498" t="s">
        <v>288</v>
      </c>
      <c r="E17" s="493">
        <v>60</v>
      </c>
      <c r="F17" s="493">
        <v>0</v>
      </c>
      <c r="G17" s="494">
        <f>E17*F17</f>
        <v>0</v>
      </c>
      <c r="H17" s="495">
        <v>0</v>
      </c>
      <c r="I17" s="496">
        <f>E17*H17</f>
        <v>0</v>
      </c>
      <c r="J17" s="499" t="s">
        <v>1221</v>
      </c>
      <c r="K17" s="468" t="s">
        <v>1222</v>
      </c>
      <c r="L17" s="468" t="s">
        <v>1267</v>
      </c>
      <c r="M17" s="500" t="s">
        <v>1244</v>
      </c>
      <c r="N17" s="469">
        <f>E17*F17</f>
        <v>0</v>
      </c>
    </row>
    <row r="18" spans="1:17" x14ac:dyDescent="0.25">
      <c r="A18" s="489"/>
      <c r="B18" s="490"/>
      <c r="C18" s="501" t="s">
        <v>1387</v>
      </c>
      <c r="D18" s="498"/>
      <c r="E18" s="493"/>
      <c r="F18" s="502">
        <f>SUM(G14:G17)</f>
        <v>0</v>
      </c>
      <c r="G18" s="494"/>
      <c r="H18" s="495"/>
      <c r="I18" s="496"/>
      <c r="J18" s="499"/>
      <c r="M18" s="500" t="s">
        <v>1244</v>
      </c>
    </row>
    <row r="19" spans="1:17" s="511" customFormat="1" ht="14.25" x14ac:dyDescent="0.2">
      <c r="A19" s="503"/>
      <c r="B19" s="504"/>
      <c r="C19" s="505" t="s">
        <v>1241</v>
      </c>
      <c r="D19" s="505"/>
      <c r="E19" s="506"/>
      <c r="F19" s="506"/>
      <c r="G19" s="507">
        <f>SUM(F18,F12)</f>
        <v>0</v>
      </c>
      <c r="H19" s="508"/>
      <c r="I19" s="509">
        <f>SUM(I10:I18)</f>
        <v>0</v>
      </c>
      <c r="J19" s="510"/>
      <c r="M19" s="512" t="s">
        <v>1244</v>
      </c>
      <c r="N19" s="513">
        <f>SUM(N8:N18)</f>
        <v>0</v>
      </c>
      <c r="O19" s="514">
        <f>I19</f>
        <v>0</v>
      </c>
      <c r="P19" s="513"/>
      <c r="Q19" s="513"/>
    </row>
    <row r="20" spans="1:17" s="465" customFormat="1" ht="20.100000000000001" customHeight="1" x14ac:dyDescent="0.25">
      <c r="A20" s="515" t="s">
        <v>123</v>
      </c>
      <c r="B20" s="516"/>
      <c r="C20" s="517"/>
      <c r="D20" s="517"/>
      <c r="E20" s="518"/>
      <c r="F20" s="518"/>
      <c r="G20" s="519"/>
      <c r="H20" s="520" t="s">
        <v>1317</v>
      </c>
      <c r="I20" s="521" t="s">
        <v>1318</v>
      </c>
      <c r="J20" s="522"/>
      <c r="M20" s="523"/>
      <c r="N20" s="488">
        <f>SUM(O9:O19)</f>
        <v>0</v>
      </c>
      <c r="O20" s="488"/>
      <c r="P20" s="488"/>
      <c r="Q20" s="488"/>
    </row>
    <row r="21" spans="1:17" x14ac:dyDescent="0.25">
      <c r="A21" s="489"/>
      <c r="B21" s="490"/>
      <c r="C21" s="501" t="s">
        <v>1384</v>
      </c>
      <c r="D21" s="498"/>
      <c r="E21" s="493"/>
      <c r="F21" s="493"/>
      <c r="G21" s="494"/>
      <c r="H21" s="495"/>
      <c r="I21" s="496"/>
      <c r="J21" s="499"/>
      <c r="L21" s="468" t="s">
        <v>1385</v>
      </c>
      <c r="M21" s="500" t="s">
        <v>1320</v>
      </c>
    </row>
    <row r="22" spans="1:17" x14ac:dyDescent="0.25">
      <c r="A22" s="489">
        <v>6</v>
      </c>
      <c r="B22" s="490">
        <v>210950341</v>
      </c>
      <c r="C22" s="498" t="s">
        <v>1393</v>
      </c>
      <c r="D22" s="498" t="s">
        <v>288</v>
      </c>
      <c r="E22" s="493">
        <v>300</v>
      </c>
      <c r="F22" s="493">
        <v>0</v>
      </c>
      <c r="G22" s="494">
        <f>E22*F22</f>
        <v>0</v>
      </c>
      <c r="H22" s="495"/>
      <c r="I22" s="496"/>
      <c r="J22" s="499" t="s">
        <v>1221</v>
      </c>
      <c r="L22" s="468" t="s">
        <v>1385</v>
      </c>
      <c r="M22" s="500" t="s">
        <v>1320</v>
      </c>
    </row>
    <row r="23" spans="1:17" x14ac:dyDescent="0.25">
      <c r="A23" s="489"/>
      <c r="B23" s="490"/>
      <c r="C23" s="501" t="s">
        <v>1387</v>
      </c>
      <c r="D23" s="498"/>
      <c r="E23" s="493"/>
      <c r="F23" s="502">
        <f>SUM(G22:G22)</f>
        <v>0</v>
      </c>
      <c r="G23" s="494"/>
      <c r="H23" s="495"/>
      <c r="I23" s="496"/>
      <c r="J23" s="499"/>
      <c r="M23" s="500" t="s">
        <v>1320</v>
      </c>
    </row>
    <row r="24" spans="1:17" x14ac:dyDescent="0.25">
      <c r="A24" s="489"/>
      <c r="B24" s="490"/>
      <c r="C24" s="501" t="s">
        <v>1388</v>
      </c>
      <c r="D24" s="498"/>
      <c r="E24" s="493"/>
      <c r="F24" s="493"/>
      <c r="G24" s="494"/>
      <c r="H24" s="495"/>
      <c r="I24" s="496"/>
      <c r="J24" s="499"/>
      <c r="L24" s="468" t="s">
        <v>1267</v>
      </c>
      <c r="M24" s="500" t="s">
        <v>1320</v>
      </c>
    </row>
    <row r="25" spans="1:17" x14ac:dyDescent="0.25">
      <c r="A25" s="489">
        <v>7</v>
      </c>
      <c r="B25" s="490">
        <v>210010453</v>
      </c>
      <c r="C25" s="498" t="s">
        <v>1394</v>
      </c>
      <c r="D25" s="498" t="s">
        <v>1133</v>
      </c>
      <c r="E25" s="493">
        <v>4</v>
      </c>
      <c r="F25" s="493">
        <v>0</v>
      </c>
      <c r="G25" s="494">
        <f>E25*F25</f>
        <v>0</v>
      </c>
      <c r="H25" s="495"/>
      <c r="I25" s="496"/>
      <c r="J25" s="499" t="s">
        <v>1221</v>
      </c>
      <c r="L25" s="468" t="s">
        <v>1267</v>
      </c>
      <c r="M25" s="500" t="s">
        <v>1320</v>
      </c>
    </row>
    <row r="26" spans="1:17" x14ac:dyDescent="0.25">
      <c r="A26" s="489">
        <v>8</v>
      </c>
      <c r="B26" s="490">
        <v>210010313</v>
      </c>
      <c r="C26" s="498" t="s">
        <v>1395</v>
      </c>
      <c r="D26" s="498" t="s">
        <v>1133</v>
      </c>
      <c r="E26" s="493">
        <v>20</v>
      </c>
      <c r="F26" s="493">
        <v>0</v>
      </c>
      <c r="G26" s="494">
        <f>E26*F26</f>
        <v>0</v>
      </c>
      <c r="H26" s="495"/>
      <c r="I26" s="496"/>
      <c r="J26" s="499" t="s">
        <v>1221</v>
      </c>
      <c r="L26" s="468" t="s">
        <v>1267</v>
      </c>
      <c r="M26" s="500" t="s">
        <v>1320</v>
      </c>
    </row>
    <row r="27" spans="1:17" x14ac:dyDescent="0.25">
      <c r="A27" s="489">
        <v>9</v>
      </c>
      <c r="B27" s="490">
        <v>210010004</v>
      </c>
      <c r="C27" s="498" t="s">
        <v>1396</v>
      </c>
      <c r="D27" s="498" t="s">
        <v>288</v>
      </c>
      <c r="E27" s="493">
        <v>210</v>
      </c>
      <c r="F27" s="493">
        <v>0</v>
      </c>
      <c r="G27" s="494">
        <f>E27*F27</f>
        <v>0</v>
      </c>
      <c r="H27" s="495"/>
      <c r="I27" s="496"/>
      <c r="J27" s="499" t="s">
        <v>1221</v>
      </c>
      <c r="L27" s="468" t="s">
        <v>1267</v>
      </c>
      <c r="M27" s="500" t="s">
        <v>1320</v>
      </c>
    </row>
    <row r="28" spans="1:17" x14ac:dyDescent="0.25">
      <c r="A28" s="489">
        <v>10</v>
      </c>
      <c r="B28" s="490">
        <v>210010005</v>
      </c>
      <c r="C28" s="498" t="s">
        <v>1397</v>
      </c>
      <c r="D28" s="498" t="s">
        <v>288</v>
      </c>
      <c r="E28" s="493">
        <v>60</v>
      </c>
      <c r="F28" s="493">
        <v>0</v>
      </c>
      <c r="G28" s="494">
        <f>E28*F28</f>
        <v>0</v>
      </c>
      <c r="H28" s="495"/>
      <c r="I28" s="496"/>
      <c r="J28" s="499" t="s">
        <v>1221</v>
      </c>
      <c r="L28" s="468" t="s">
        <v>1267</v>
      </c>
      <c r="M28" s="500" t="s">
        <v>1320</v>
      </c>
    </row>
    <row r="29" spans="1:17" x14ac:dyDescent="0.25">
      <c r="A29" s="489"/>
      <c r="B29" s="490"/>
      <c r="C29" s="501" t="s">
        <v>1387</v>
      </c>
      <c r="D29" s="498"/>
      <c r="E29" s="493"/>
      <c r="F29" s="502">
        <f>SUM(G25:G28)</f>
        <v>0</v>
      </c>
      <c r="G29" s="494"/>
      <c r="H29" s="495"/>
      <c r="I29" s="496"/>
      <c r="J29" s="499"/>
      <c r="M29" s="500" t="s">
        <v>1320</v>
      </c>
    </row>
    <row r="30" spans="1:17" s="511" customFormat="1" ht="14.25" x14ac:dyDescent="0.2">
      <c r="A30" s="503"/>
      <c r="B30" s="504"/>
      <c r="C30" s="505" t="s">
        <v>1241</v>
      </c>
      <c r="D30" s="524"/>
      <c r="E30" s="506"/>
      <c r="F30" s="506"/>
      <c r="G30" s="507">
        <f>SUM(G21:G29)</f>
        <v>0</v>
      </c>
      <c r="H30" s="508"/>
      <c r="I30" s="509">
        <f>SUM(I21:I29)</f>
        <v>0</v>
      </c>
      <c r="J30" s="525"/>
      <c r="M30" s="512" t="s">
        <v>1320</v>
      </c>
      <c r="N30" s="513"/>
      <c r="O30" s="513"/>
      <c r="P30" s="513"/>
      <c r="Q30" s="513"/>
    </row>
    <row r="31" spans="1:17" s="465" customFormat="1" ht="20.100000000000001" customHeight="1" x14ac:dyDescent="0.25">
      <c r="A31" s="515" t="s">
        <v>30</v>
      </c>
      <c r="B31" s="516"/>
      <c r="C31" s="517"/>
      <c r="D31" s="526"/>
      <c r="E31" s="518"/>
      <c r="F31" s="518"/>
      <c r="G31" s="519"/>
      <c r="H31" s="520"/>
      <c r="I31" s="521"/>
      <c r="J31" s="527"/>
      <c r="M31" s="523"/>
      <c r="N31" s="488"/>
      <c r="O31" s="488"/>
      <c r="P31" s="488"/>
      <c r="Q31" s="488"/>
    </row>
    <row r="32" spans="1:17" x14ac:dyDescent="0.25">
      <c r="A32" s="489">
        <v>11</v>
      </c>
      <c r="B32" s="490">
        <v>219001213</v>
      </c>
      <c r="C32" s="498" t="s">
        <v>1398</v>
      </c>
      <c r="D32" s="498" t="s">
        <v>1133</v>
      </c>
      <c r="E32" s="493">
        <v>12</v>
      </c>
      <c r="F32" s="493">
        <v>0</v>
      </c>
      <c r="G32" s="494">
        <f>E32*F32</f>
        <v>0</v>
      </c>
      <c r="H32" s="495"/>
      <c r="I32" s="496"/>
      <c r="J32" s="499" t="s">
        <v>1221</v>
      </c>
      <c r="K32" s="468" t="s">
        <v>1222</v>
      </c>
      <c r="M32" s="500" t="s">
        <v>130</v>
      </c>
      <c r="O32" s="528">
        <f>G32</f>
        <v>0</v>
      </c>
    </row>
    <row r="33" spans="1:17" x14ac:dyDescent="0.25">
      <c r="A33" s="489">
        <v>12</v>
      </c>
      <c r="B33" s="490">
        <v>219001245</v>
      </c>
      <c r="C33" s="498" t="s">
        <v>1399</v>
      </c>
      <c r="D33" s="498" t="s">
        <v>1133</v>
      </c>
      <c r="E33" s="493">
        <v>1</v>
      </c>
      <c r="F33" s="493">
        <v>0</v>
      </c>
      <c r="G33" s="494">
        <f>E33*F33</f>
        <v>0</v>
      </c>
      <c r="H33" s="495"/>
      <c r="I33" s="496"/>
      <c r="J33" s="499" t="s">
        <v>1221</v>
      </c>
      <c r="K33" s="468" t="s">
        <v>1222</v>
      </c>
      <c r="M33" s="500" t="s">
        <v>130</v>
      </c>
      <c r="O33" s="528">
        <f>G33</f>
        <v>0</v>
      </c>
    </row>
    <row r="34" spans="1:17" x14ac:dyDescent="0.25">
      <c r="A34" s="489">
        <v>13</v>
      </c>
      <c r="B34" s="490">
        <v>219002213</v>
      </c>
      <c r="C34" s="498" t="s">
        <v>1400</v>
      </c>
      <c r="D34" s="498" t="s">
        <v>1133</v>
      </c>
      <c r="E34" s="493">
        <v>4</v>
      </c>
      <c r="F34" s="493">
        <v>0</v>
      </c>
      <c r="G34" s="494">
        <f>E34*F34</f>
        <v>0</v>
      </c>
      <c r="H34" s="495"/>
      <c r="I34" s="496"/>
      <c r="J34" s="499" t="s">
        <v>1221</v>
      </c>
      <c r="K34" s="468" t="s">
        <v>1222</v>
      </c>
      <c r="M34" s="500" t="s">
        <v>130</v>
      </c>
      <c r="O34" s="528">
        <f>G34</f>
        <v>0</v>
      </c>
    </row>
    <row r="35" spans="1:17" ht="15.75" thickBot="1" x14ac:dyDescent="0.3">
      <c r="A35" s="529">
        <v>14</v>
      </c>
      <c r="B35" s="530">
        <v>219002612</v>
      </c>
      <c r="C35" s="531" t="s">
        <v>1401</v>
      </c>
      <c r="D35" s="531" t="s">
        <v>288</v>
      </c>
      <c r="E35" s="532">
        <v>92</v>
      </c>
      <c r="F35" s="532">
        <v>0</v>
      </c>
      <c r="G35" s="533">
        <f>E35*F35</f>
        <v>0</v>
      </c>
      <c r="H35" s="534"/>
      <c r="I35" s="535"/>
      <c r="J35" s="536" t="s">
        <v>1221</v>
      </c>
      <c r="K35" s="468" t="s">
        <v>1222</v>
      </c>
      <c r="M35" s="500" t="s">
        <v>130</v>
      </c>
      <c r="O35" s="528">
        <f>G35</f>
        <v>0</v>
      </c>
    </row>
    <row r="36" spans="1:17" s="511" customFormat="1" thickBot="1" x14ac:dyDescent="0.25">
      <c r="A36" s="537"/>
      <c r="B36" s="538"/>
      <c r="C36" s="539" t="s">
        <v>1241</v>
      </c>
      <c r="D36" s="539"/>
      <c r="E36" s="540"/>
      <c r="F36" s="540"/>
      <c r="G36" s="541">
        <f>SUM(G32:G35)</f>
        <v>0</v>
      </c>
      <c r="H36" s="542"/>
      <c r="I36" s="543">
        <f>SUM(I32:I35)</f>
        <v>0</v>
      </c>
      <c r="J36" s="525"/>
      <c r="M36" s="511" t="s">
        <v>130</v>
      </c>
      <c r="N36" s="513">
        <f>SUM(N20:N35)</f>
        <v>0</v>
      </c>
      <c r="O36" s="513">
        <f>SUM(O8:O35)</f>
        <v>0</v>
      </c>
      <c r="P36" s="513"/>
      <c r="Q36" s="513"/>
    </row>
    <row r="37" spans="1:17" x14ac:dyDescent="0.25">
      <c r="B37" s="544"/>
      <c r="E37" s="545"/>
      <c r="F37" s="545"/>
      <c r="G37" s="546"/>
      <c r="H37" s="547"/>
      <c r="I37" s="548"/>
    </row>
    <row r="38" spans="1:17" x14ac:dyDescent="0.25">
      <c r="A38" s="468" t="s">
        <v>1402</v>
      </c>
      <c r="B38" s="544"/>
      <c r="E38" s="545"/>
      <c r="F38" s="545"/>
      <c r="G38" s="546"/>
      <c r="H38" s="547"/>
      <c r="I38" s="548"/>
    </row>
    <row r="39" spans="1:17" x14ac:dyDescent="0.25">
      <c r="A39" s="468" t="s">
        <v>1365</v>
      </c>
      <c r="B39" s="544"/>
      <c r="E39" s="545"/>
      <c r="F39" s="545"/>
      <c r="G39" s="546"/>
      <c r="H39" s="547"/>
      <c r="I39" s="548"/>
    </row>
    <row r="40" spans="1:17" x14ac:dyDescent="0.25">
      <c r="B40" s="544"/>
      <c r="E40" s="545"/>
      <c r="F40" s="545"/>
      <c r="G40" s="546"/>
      <c r="H40" s="547"/>
      <c r="I40" s="548"/>
    </row>
    <row r="41" spans="1:17" x14ac:dyDescent="0.25">
      <c r="B41" s="544"/>
      <c r="E41" s="545"/>
      <c r="F41" s="545"/>
      <c r="G41" s="546"/>
      <c r="H41" s="547"/>
      <c r="I41" s="548"/>
    </row>
    <row r="42" spans="1:17" x14ac:dyDescent="0.25">
      <c r="B42" s="544"/>
      <c r="E42" s="545"/>
      <c r="F42" s="545"/>
      <c r="G42" s="546"/>
      <c r="H42" s="547"/>
      <c r="I42" s="548"/>
    </row>
    <row r="43" spans="1:17" x14ac:dyDescent="0.25">
      <c r="B43" s="544"/>
      <c r="E43" s="545"/>
      <c r="F43" s="545"/>
      <c r="G43" s="546"/>
      <c r="H43" s="547"/>
      <c r="I43" s="548"/>
    </row>
    <row r="44" spans="1:17" x14ac:dyDescent="0.25">
      <c r="B44" s="544"/>
      <c r="E44" s="545"/>
      <c r="F44" s="545"/>
      <c r="G44" s="546"/>
      <c r="H44" s="547"/>
      <c r="I44" s="548"/>
    </row>
    <row r="45" spans="1:17" x14ac:dyDescent="0.25">
      <c r="B45" s="544"/>
      <c r="E45" s="545"/>
      <c r="F45" s="545"/>
      <c r="G45" s="546"/>
      <c r="H45" s="547"/>
      <c r="I45" s="548"/>
    </row>
    <row r="46" spans="1:17" x14ac:dyDescent="0.25">
      <c r="B46" s="544"/>
      <c r="E46" s="545"/>
      <c r="F46" s="545"/>
      <c r="G46" s="546"/>
      <c r="H46" s="547"/>
      <c r="I46" s="548"/>
    </row>
    <row r="47" spans="1:17" x14ac:dyDescent="0.25">
      <c r="B47" s="544"/>
      <c r="E47" s="545"/>
      <c r="F47" s="545"/>
      <c r="G47" s="546"/>
      <c r="H47" s="547"/>
      <c r="I47" s="548"/>
    </row>
    <row r="48" spans="1:17" x14ac:dyDescent="0.25">
      <c r="B48" s="544"/>
      <c r="E48" s="545"/>
      <c r="F48" s="545"/>
      <c r="G48" s="546"/>
      <c r="H48" s="547"/>
      <c r="I48" s="548"/>
    </row>
    <row r="49" spans="2:9" x14ac:dyDescent="0.25">
      <c r="B49" s="544"/>
      <c r="E49" s="545"/>
      <c r="F49" s="545"/>
      <c r="G49" s="546"/>
      <c r="H49" s="547"/>
      <c r="I49" s="548"/>
    </row>
    <row r="50" spans="2:9" x14ac:dyDescent="0.25">
      <c r="B50" s="544"/>
      <c r="E50" s="545"/>
      <c r="F50" s="545"/>
      <c r="G50" s="546"/>
      <c r="H50" s="547"/>
      <c r="I50" s="548"/>
    </row>
    <row r="51" spans="2:9" x14ac:dyDescent="0.25">
      <c r="B51" s="544"/>
      <c r="E51" s="545"/>
      <c r="F51" s="545"/>
      <c r="G51" s="546"/>
      <c r="H51" s="547"/>
      <c r="I51" s="548"/>
    </row>
    <row r="52" spans="2:9" x14ac:dyDescent="0.25">
      <c r="B52" s="544"/>
      <c r="E52" s="545"/>
      <c r="F52" s="545"/>
      <c r="G52" s="546"/>
      <c r="H52" s="547"/>
      <c r="I52" s="548"/>
    </row>
    <row r="53" spans="2:9" x14ac:dyDescent="0.25">
      <c r="B53" s="544"/>
      <c r="E53" s="545"/>
      <c r="F53" s="545"/>
      <c r="G53" s="546"/>
      <c r="H53" s="547"/>
      <c r="I53" s="548"/>
    </row>
    <row r="54" spans="2:9" x14ac:dyDescent="0.25">
      <c r="B54" s="544"/>
      <c r="E54" s="545"/>
      <c r="F54" s="545"/>
      <c r="G54" s="546"/>
      <c r="H54" s="547"/>
      <c r="I54" s="548"/>
    </row>
    <row r="55" spans="2:9" x14ac:dyDescent="0.25">
      <c r="B55" s="544"/>
      <c r="E55" s="545"/>
      <c r="F55" s="545"/>
      <c r="G55" s="546"/>
      <c r="H55" s="547"/>
      <c r="I55" s="548"/>
    </row>
    <row r="56" spans="2:9" x14ac:dyDescent="0.25">
      <c r="B56" s="544"/>
      <c r="E56" s="545"/>
      <c r="F56" s="545"/>
      <c r="G56" s="546"/>
      <c r="H56" s="547"/>
      <c r="I56" s="548"/>
    </row>
    <row r="57" spans="2:9" x14ac:dyDescent="0.25">
      <c r="B57" s="544"/>
      <c r="E57" s="545"/>
      <c r="F57" s="545"/>
      <c r="G57" s="546"/>
      <c r="H57" s="547"/>
      <c r="I57" s="548"/>
    </row>
    <row r="58" spans="2:9" x14ac:dyDescent="0.25">
      <c r="B58" s="544"/>
      <c r="E58" s="545"/>
      <c r="F58" s="545"/>
      <c r="G58" s="546"/>
      <c r="H58" s="547"/>
      <c r="I58" s="548"/>
    </row>
    <row r="59" spans="2:9" x14ac:dyDescent="0.25">
      <c r="B59" s="544"/>
      <c r="E59" s="545"/>
      <c r="F59" s="545"/>
      <c r="G59" s="546"/>
      <c r="H59" s="547"/>
      <c r="I59" s="548"/>
    </row>
    <row r="60" spans="2:9" x14ac:dyDescent="0.25">
      <c r="B60" s="544"/>
      <c r="E60" s="545"/>
      <c r="F60" s="545"/>
      <c r="G60" s="546"/>
      <c r="H60" s="547"/>
      <c r="I60" s="548"/>
    </row>
  </sheetData>
  <printOptions horizontalCentered="1"/>
  <pageMargins left="0.7" right="0.7" top="0.78740157499999996" bottom="0.78740157499999996" header="0.3" footer="0.3"/>
  <pageSetup paperSize="9" fitToHeight="0" orientation="portrait" horizontalDpi="4294967293" verticalDpi="4294967293" copies="7"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17</vt:i4>
      </vt:variant>
      <vt:variant>
        <vt:lpstr>Pojmenované oblasti</vt:lpstr>
      </vt:variant>
      <vt:variant>
        <vt:i4>59</vt:i4>
      </vt:variant>
    </vt:vector>
  </HeadingPairs>
  <TitlesOfParts>
    <vt:vector size="76" baseType="lpstr">
      <vt:lpstr>Pokyny pro vyplnění</vt:lpstr>
      <vt:lpstr>Stavba</vt:lpstr>
      <vt:lpstr>VzorPolozky</vt:lpstr>
      <vt:lpstr>01 01 Pol</vt:lpstr>
      <vt:lpstr>EPS</vt:lpstr>
      <vt:lpstr>NZS</vt:lpstr>
      <vt:lpstr>SILNOPROUD</vt:lpstr>
      <vt:lpstr>SILNOPROUD REKAPITULACE</vt:lpstr>
      <vt:lpstr>EZS</vt:lpstr>
      <vt:lpstr>EZS REKAPITULACE</vt:lpstr>
      <vt:lpstr>ROZŠÍŘENÍ CCTV</vt:lpstr>
      <vt:lpstr>REKAPITULACE ROZŠÍŘENÍ CCTV</vt:lpstr>
      <vt:lpstr>VEŘEJNÉ OSVĚTLENÍ</vt:lpstr>
      <vt:lpstr>REKAPITULACE VEŘEJNÉ OSVĚTLENÍ</vt:lpstr>
      <vt:lpstr>VZDUCHOTECHNIKA</vt:lpstr>
      <vt:lpstr>ÚSTŘEDNÍ VYTÁPĚNÍ</vt:lpstr>
      <vt:lpstr>VNITŘNÍ VYBAVENÍ</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01 Pol'!Názvy_tisku</vt:lpstr>
      <vt:lpstr>EZS!Názvy_tisku</vt:lpstr>
      <vt:lpstr>'ROZŠÍŘENÍ CCTV'!Názvy_tisku</vt:lpstr>
      <vt:lpstr>SILNOPROUD!Názvy_tisku</vt:lpstr>
      <vt:lpstr>'VEŘEJNÉ OSVĚTLENÍ'!Názvy_tisku</vt:lpstr>
      <vt:lpstr>VZDUCHOTECHNIKA!Názvy_tisku</vt:lpstr>
      <vt:lpstr>oadresa</vt:lpstr>
      <vt:lpstr>Stavba!Objednatel</vt:lpstr>
      <vt:lpstr>Stavba!Objekt</vt:lpstr>
      <vt:lpstr>'01 01 Pol'!Oblast_tisku</vt:lpstr>
      <vt:lpstr>'EZS REKAPITULACE'!Oblast_tisku</vt:lpstr>
      <vt:lpstr>'REKAPITULACE ROZŠÍŘENÍ CCTV'!Oblast_tisku</vt:lpstr>
      <vt:lpstr>'REKAPITULACE VEŘEJNÉ OSVĚTLENÍ'!Oblast_tisku</vt:lpstr>
      <vt:lpstr>'SILNOPROUD REKAPITULACE'!Oblast_tisku</vt:lpstr>
      <vt:lpstr>Stavba!Oblast_tisku</vt:lpstr>
      <vt:lpstr>'ÚSTŘEDNÍ VYTÁPĚNÍ'!Oblast_tisku</vt:lpstr>
      <vt:lpstr>'VNITŘNÍ VYBAVENÍ'!Oblast_tisku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Kancelář</cp:lastModifiedBy>
  <cp:lastPrinted>2019-03-19T12:27:02Z</cp:lastPrinted>
  <dcterms:created xsi:type="dcterms:W3CDTF">2009-04-08T07:15:50Z</dcterms:created>
  <dcterms:modified xsi:type="dcterms:W3CDTF">2025-12-04T15:05:13Z</dcterms:modified>
</cp:coreProperties>
</file>