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erny\Downloads\"/>
    </mc:Choice>
  </mc:AlternateContent>
  <xr:revisionPtr revIDLastSave="0" documentId="13_ncr:1_{5F9E18F1-4084-4192-82DA-5354E19F4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Stavební úpravy byto..." sheetId="2" r:id="rId2"/>
  </sheets>
  <definedNames>
    <definedName name="_xlnm._FilterDatabase" localSheetId="1" hidden="1">'01 - Stavební úpravy byto...'!$C$99:$K$428</definedName>
    <definedName name="_xlnm.Print_Titles" localSheetId="1">'01 - Stavební úpravy byto...'!$99:$99</definedName>
    <definedName name="_xlnm.Print_Titles" localSheetId="0">'Rekapitulace stavby'!$52:$52</definedName>
    <definedName name="_xlnm.Print_Area" localSheetId="1">'01 - Stavební úpravy byto...'!$C$4:$J$37,'01 - Stavební úpravy byto...'!$C$89:$K$428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27" i="2" l="1"/>
  <c r="BI427" i="2"/>
  <c r="BH427" i="2"/>
  <c r="BG427" i="2"/>
  <c r="BF427" i="2"/>
  <c r="BE427" i="2"/>
  <c r="T427" i="2"/>
  <c r="R427" i="2"/>
  <c r="P427" i="2"/>
  <c r="J427" i="2"/>
  <c r="BK426" i="2"/>
  <c r="J426" i="2" s="1"/>
  <c r="J82" i="2" s="1"/>
  <c r="T426" i="2"/>
  <c r="R426" i="2"/>
  <c r="P426" i="2"/>
  <c r="BK424" i="2"/>
  <c r="BI424" i="2"/>
  <c r="BH424" i="2"/>
  <c r="BG424" i="2"/>
  <c r="BF424" i="2"/>
  <c r="BE424" i="2"/>
  <c r="T424" i="2"/>
  <c r="T421" i="2" s="1"/>
  <c r="R424" i="2"/>
  <c r="P424" i="2"/>
  <c r="J424" i="2"/>
  <c r="BK422" i="2"/>
  <c r="BK421" i="2" s="1"/>
  <c r="J421" i="2" s="1"/>
  <c r="J81" i="2" s="1"/>
  <c r="BI422" i="2"/>
  <c r="BH422" i="2"/>
  <c r="BG422" i="2"/>
  <c r="BE422" i="2"/>
  <c r="T422" i="2"/>
  <c r="R422" i="2"/>
  <c r="R421" i="2" s="1"/>
  <c r="P422" i="2"/>
  <c r="P421" i="2" s="1"/>
  <c r="J422" i="2"/>
  <c r="BF422" i="2" s="1"/>
  <c r="BK419" i="2"/>
  <c r="BK418" i="2" s="1"/>
  <c r="BI419" i="2"/>
  <c r="BH419" i="2"/>
  <c r="BG419" i="2"/>
  <c r="BE419" i="2"/>
  <c r="T419" i="2"/>
  <c r="T418" i="2" s="1"/>
  <c r="T417" i="2" s="1"/>
  <c r="R419" i="2"/>
  <c r="R418" i="2" s="1"/>
  <c r="R417" i="2" s="1"/>
  <c r="P419" i="2"/>
  <c r="J419" i="2"/>
  <c r="BF419" i="2" s="1"/>
  <c r="P418" i="2"/>
  <c r="BK415" i="2"/>
  <c r="BI415" i="2"/>
  <c r="BH415" i="2"/>
  <c r="BG415" i="2"/>
  <c r="BE415" i="2"/>
  <c r="T415" i="2"/>
  <c r="R415" i="2"/>
  <c r="P415" i="2"/>
  <c r="P410" i="2" s="1"/>
  <c r="J415" i="2"/>
  <c r="BF415" i="2" s="1"/>
  <c r="BK414" i="2"/>
  <c r="BI414" i="2"/>
  <c r="BH414" i="2"/>
  <c r="BG414" i="2"/>
  <c r="BF414" i="2"/>
  <c r="BE414" i="2"/>
  <c r="T414" i="2"/>
  <c r="R414" i="2"/>
  <c r="P414" i="2"/>
  <c r="J414" i="2"/>
  <c r="BK413" i="2"/>
  <c r="BI413" i="2"/>
  <c r="BH413" i="2"/>
  <c r="BG413" i="2"/>
  <c r="BE413" i="2"/>
  <c r="T413" i="2"/>
  <c r="R413" i="2"/>
  <c r="P413" i="2"/>
  <c r="J413" i="2"/>
  <c r="BF413" i="2" s="1"/>
  <c r="BK411" i="2"/>
  <c r="BK410" i="2" s="1"/>
  <c r="J410" i="2" s="1"/>
  <c r="J78" i="2" s="1"/>
  <c r="BI411" i="2"/>
  <c r="BH411" i="2"/>
  <c r="BG411" i="2"/>
  <c r="BF411" i="2"/>
  <c r="BE411" i="2"/>
  <c r="T411" i="2"/>
  <c r="T410" i="2" s="1"/>
  <c r="R411" i="2"/>
  <c r="R410" i="2" s="1"/>
  <c r="P411" i="2"/>
  <c r="J411" i="2"/>
  <c r="BK408" i="2"/>
  <c r="BI408" i="2"/>
  <c r="BH408" i="2"/>
  <c r="BG408" i="2"/>
  <c r="BF408" i="2"/>
  <c r="BE408" i="2"/>
  <c r="T408" i="2"/>
  <c r="R408" i="2"/>
  <c r="P408" i="2"/>
  <c r="J408" i="2"/>
  <c r="BK402" i="2"/>
  <c r="BI402" i="2"/>
  <c r="BH402" i="2"/>
  <c r="BG402" i="2"/>
  <c r="BE402" i="2"/>
  <c r="T402" i="2"/>
  <c r="R402" i="2"/>
  <c r="P402" i="2"/>
  <c r="J402" i="2"/>
  <c r="BF402" i="2" s="1"/>
  <c r="BK400" i="2"/>
  <c r="BK399" i="2" s="1"/>
  <c r="J399" i="2" s="1"/>
  <c r="J77" i="2" s="1"/>
  <c r="BI400" i="2"/>
  <c r="BH400" i="2"/>
  <c r="BG400" i="2"/>
  <c r="BE400" i="2"/>
  <c r="T400" i="2"/>
  <c r="T399" i="2" s="1"/>
  <c r="R400" i="2"/>
  <c r="P400" i="2"/>
  <c r="J400" i="2"/>
  <c r="BF400" i="2" s="1"/>
  <c r="R399" i="2"/>
  <c r="P399" i="2"/>
  <c r="BK397" i="2"/>
  <c r="BI397" i="2"/>
  <c r="BH397" i="2"/>
  <c r="BG397" i="2"/>
  <c r="BF397" i="2"/>
  <c r="BE397" i="2"/>
  <c r="T397" i="2"/>
  <c r="R397" i="2"/>
  <c r="P397" i="2"/>
  <c r="J397" i="2"/>
  <c r="BK395" i="2"/>
  <c r="BI395" i="2"/>
  <c r="BH395" i="2"/>
  <c r="BG395" i="2"/>
  <c r="BE395" i="2"/>
  <c r="T395" i="2"/>
  <c r="R395" i="2"/>
  <c r="P395" i="2"/>
  <c r="J395" i="2"/>
  <c r="BF395" i="2" s="1"/>
  <c r="BK393" i="2"/>
  <c r="BI393" i="2"/>
  <c r="BH393" i="2"/>
  <c r="BG393" i="2"/>
  <c r="BF393" i="2"/>
  <c r="BE393" i="2"/>
  <c r="T393" i="2"/>
  <c r="T376" i="2" s="1"/>
  <c r="R393" i="2"/>
  <c r="P393" i="2"/>
  <c r="J393" i="2"/>
  <c r="BK390" i="2"/>
  <c r="BI390" i="2"/>
  <c r="BH390" i="2"/>
  <c r="BG390" i="2"/>
  <c r="BE390" i="2"/>
  <c r="T390" i="2"/>
  <c r="R390" i="2"/>
  <c r="P390" i="2"/>
  <c r="J390" i="2"/>
  <c r="BF390" i="2" s="1"/>
  <c r="BK388" i="2"/>
  <c r="BI388" i="2"/>
  <c r="BH388" i="2"/>
  <c r="BG388" i="2"/>
  <c r="BE388" i="2"/>
  <c r="T388" i="2"/>
  <c r="R388" i="2"/>
  <c r="P388" i="2"/>
  <c r="J388" i="2"/>
  <c r="BF388" i="2" s="1"/>
  <c r="BK386" i="2"/>
  <c r="BI386" i="2"/>
  <c r="BH386" i="2"/>
  <c r="BG386" i="2"/>
  <c r="BF386" i="2"/>
  <c r="BE386" i="2"/>
  <c r="T386" i="2"/>
  <c r="R386" i="2"/>
  <c r="P386" i="2"/>
  <c r="J386" i="2"/>
  <c r="BK384" i="2"/>
  <c r="BI384" i="2"/>
  <c r="BH384" i="2"/>
  <c r="BG384" i="2"/>
  <c r="BE384" i="2"/>
  <c r="T384" i="2"/>
  <c r="R384" i="2"/>
  <c r="P384" i="2"/>
  <c r="J384" i="2"/>
  <c r="BF384" i="2" s="1"/>
  <c r="BK379" i="2"/>
  <c r="BI379" i="2"/>
  <c r="BH379" i="2"/>
  <c r="BG379" i="2"/>
  <c r="BF379" i="2"/>
  <c r="BE379" i="2"/>
  <c r="T379" i="2"/>
  <c r="R379" i="2"/>
  <c r="R376" i="2" s="1"/>
  <c r="P379" i="2"/>
  <c r="J379" i="2"/>
  <c r="BK377" i="2"/>
  <c r="BK376" i="2" s="1"/>
  <c r="J376" i="2" s="1"/>
  <c r="J76" i="2" s="1"/>
  <c r="BI377" i="2"/>
  <c r="BH377" i="2"/>
  <c r="BG377" i="2"/>
  <c r="BE377" i="2"/>
  <c r="T377" i="2"/>
  <c r="R377" i="2"/>
  <c r="P377" i="2"/>
  <c r="P376" i="2" s="1"/>
  <c r="J377" i="2"/>
  <c r="BF377" i="2" s="1"/>
  <c r="BK374" i="2"/>
  <c r="BI374" i="2"/>
  <c r="BH374" i="2"/>
  <c r="BG374" i="2"/>
  <c r="BE374" i="2"/>
  <c r="T374" i="2"/>
  <c r="R374" i="2"/>
  <c r="P374" i="2"/>
  <c r="J374" i="2"/>
  <c r="BF374" i="2" s="1"/>
  <c r="BK372" i="2"/>
  <c r="BI372" i="2"/>
  <c r="BH372" i="2"/>
  <c r="BG372" i="2"/>
  <c r="BF372" i="2"/>
  <c r="BE372" i="2"/>
  <c r="T372" i="2"/>
  <c r="R372" i="2"/>
  <c r="P372" i="2"/>
  <c r="J372" i="2"/>
  <c r="BK370" i="2"/>
  <c r="BI370" i="2"/>
  <c r="BH370" i="2"/>
  <c r="BG370" i="2"/>
  <c r="BE370" i="2"/>
  <c r="T370" i="2"/>
  <c r="R370" i="2"/>
  <c r="P370" i="2"/>
  <c r="J370" i="2"/>
  <c r="BF370" i="2" s="1"/>
  <c r="BK366" i="2"/>
  <c r="BI366" i="2"/>
  <c r="BH366" i="2"/>
  <c r="BG366" i="2"/>
  <c r="BE366" i="2"/>
  <c r="T366" i="2"/>
  <c r="R366" i="2"/>
  <c r="P366" i="2"/>
  <c r="J366" i="2"/>
  <c r="BF366" i="2" s="1"/>
  <c r="BK364" i="2"/>
  <c r="BI364" i="2"/>
  <c r="BH364" i="2"/>
  <c r="BG364" i="2"/>
  <c r="BF364" i="2"/>
  <c r="BE364" i="2"/>
  <c r="T364" i="2"/>
  <c r="R364" i="2"/>
  <c r="P364" i="2"/>
  <c r="J364" i="2"/>
  <c r="BK362" i="2"/>
  <c r="BI362" i="2"/>
  <c r="BH362" i="2"/>
  <c r="BG362" i="2"/>
  <c r="BF362" i="2"/>
  <c r="BE362" i="2"/>
  <c r="T362" i="2"/>
  <c r="R362" i="2"/>
  <c r="P362" i="2"/>
  <c r="J362" i="2"/>
  <c r="BK359" i="2"/>
  <c r="BI359" i="2"/>
  <c r="BH359" i="2"/>
  <c r="BG359" i="2"/>
  <c r="BF359" i="2"/>
  <c r="BE359" i="2"/>
  <c r="T359" i="2"/>
  <c r="R359" i="2"/>
  <c r="P359" i="2"/>
  <c r="J359" i="2"/>
  <c r="BK357" i="2"/>
  <c r="BI357" i="2"/>
  <c r="BH357" i="2"/>
  <c r="BG357" i="2"/>
  <c r="BE357" i="2"/>
  <c r="T357" i="2"/>
  <c r="R357" i="2"/>
  <c r="P357" i="2"/>
  <c r="J357" i="2"/>
  <c r="BF357" i="2" s="1"/>
  <c r="BK354" i="2"/>
  <c r="BI354" i="2"/>
  <c r="BH354" i="2"/>
  <c r="BG354" i="2"/>
  <c r="BF354" i="2"/>
  <c r="BE354" i="2"/>
  <c r="T354" i="2"/>
  <c r="R354" i="2"/>
  <c r="P354" i="2"/>
  <c r="J354" i="2"/>
  <c r="BK352" i="2"/>
  <c r="BI352" i="2"/>
  <c r="BH352" i="2"/>
  <c r="BG352" i="2"/>
  <c r="BE352" i="2"/>
  <c r="T352" i="2"/>
  <c r="T351" i="2" s="1"/>
  <c r="R352" i="2"/>
  <c r="R351" i="2" s="1"/>
  <c r="P352" i="2"/>
  <c r="P351" i="2" s="1"/>
  <c r="J352" i="2"/>
  <c r="BF352" i="2" s="1"/>
  <c r="BK351" i="2"/>
  <c r="J351" i="2" s="1"/>
  <c r="J75" i="2" s="1"/>
  <c r="BK349" i="2"/>
  <c r="BI349" i="2"/>
  <c r="BH349" i="2"/>
  <c r="BG349" i="2"/>
  <c r="BE349" i="2"/>
  <c r="T349" i="2"/>
  <c r="R349" i="2"/>
  <c r="P349" i="2"/>
  <c r="J349" i="2"/>
  <c r="BF349" i="2" s="1"/>
  <c r="BK347" i="2"/>
  <c r="BI347" i="2"/>
  <c r="BH347" i="2"/>
  <c r="BG347" i="2"/>
  <c r="BF347" i="2"/>
  <c r="BE347" i="2"/>
  <c r="T347" i="2"/>
  <c r="R347" i="2"/>
  <c r="P347" i="2"/>
  <c r="J347" i="2"/>
  <c r="BK345" i="2"/>
  <c r="BI345" i="2"/>
  <c r="BH345" i="2"/>
  <c r="BG345" i="2"/>
  <c r="BE345" i="2"/>
  <c r="T345" i="2"/>
  <c r="R345" i="2"/>
  <c r="P345" i="2"/>
  <c r="J345" i="2"/>
  <c r="BF345" i="2" s="1"/>
  <c r="BK343" i="2"/>
  <c r="BI343" i="2"/>
  <c r="BH343" i="2"/>
  <c r="BG343" i="2"/>
  <c r="BF343" i="2"/>
  <c r="BE343" i="2"/>
  <c r="T343" i="2"/>
  <c r="R343" i="2"/>
  <c r="P343" i="2"/>
  <c r="J343" i="2"/>
  <c r="BK341" i="2"/>
  <c r="BI341" i="2"/>
  <c r="BH341" i="2"/>
  <c r="BG341" i="2"/>
  <c r="BE341" i="2"/>
  <c r="T341" i="2"/>
  <c r="R341" i="2"/>
  <c r="P341" i="2"/>
  <c r="J341" i="2"/>
  <c r="BF341" i="2" s="1"/>
  <c r="BK339" i="2"/>
  <c r="BI339" i="2"/>
  <c r="BH339" i="2"/>
  <c r="BG339" i="2"/>
  <c r="BE339" i="2"/>
  <c r="T339" i="2"/>
  <c r="R339" i="2"/>
  <c r="P339" i="2"/>
  <c r="J339" i="2"/>
  <c r="BF339" i="2" s="1"/>
  <c r="BK337" i="2"/>
  <c r="BI337" i="2"/>
  <c r="BH337" i="2"/>
  <c r="BG337" i="2"/>
  <c r="BF337" i="2"/>
  <c r="BE337" i="2"/>
  <c r="T337" i="2"/>
  <c r="R337" i="2"/>
  <c r="P337" i="2"/>
  <c r="J337" i="2"/>
  <c r="BK334" i="2"/>
  <c r="BI334" i="2"/>
  <c r="BH334" i="2"/>
  <c r="BG334" i="2"/>
  <c r="BE334" i="2"/>
  <c r="T334" i="2"/>
  <c r="R334" i="2"/>
  <c r="P334" i="2"/>
  <c r="P326" i="2" s="1"/>
  <c r="J334" i="2"/>
  <c r="BF334" i="2" s="1"/>
  <c r="BK332" i="2"/>
  <c r="BI332" i="2"/>
  <c r="BH332" i="2"/>
  <c r="BG332" i="2"/>
  <c r="BF332" i="2"/>
  <c r="BE332" i="2"/>
  <c r="T332" i="2"/>
  <c r="R332" i="2"/>
  <c r="P332" i="2"/>
  <c r="J332" i="2"/>
  <c r="BK329" i="2"/>
  <c r="BI329" i="2"/>
  <c r="BH329" i="2"/>
  <c r="BG329" i="2"/>
  <c r="BE329" i="2"/>
  <c r="T329" i="2"/>
  <c r="R329" i="2"/>
  <c r="P329" i="2"/>
  <c r="J329" i="2"/>
  <c r="BF329" i="2" s="1"/>
  <c r="BK327" i="2"/>
  <c r="BK326" i="2" s="1"/>
  <c r="J326" i="2" s="1"/>
  <c r="J74" i="2" s="1"/>
  <c r="BI327" i="2"/>
  <c r="BH327" i="2"/>
  <c r="BG327" i="2"/>
  <c r="BF327" i="2"/>
  <c r="BE327" i="2"/>
  <c r="T327" i="2"/>
  <c r="T326" i="2" s="1"/>
  <c r="R327" i="2"/>
  <c r="R326" i="2" s="1"/>
  <c r="P327" i="2"/>
  <c r="J327" i="2"/>
  <c r="BK324" i="2"/>
  <c r="BI324" i="2"/>
  <c r="BH324" i="2"/>
  <c r="BG324" i="2"/>
  <c r="BF324" i="2"/>
  <c r="BE324" i="2"/>
  <c r="T324" i="2"/>
  <c r="R324" i="2"/>
  <c r="P324" i="2"/>
  <c r="J324" i="2"/>
  <c r="BK322" i="2"/>
  <c r="BI322" i="2"/>
  <c r="BH322" i="2"/>
  <c r="BG322" i="2"/>
  <c r="BE322" i="2"/>
  <c r="T322" i="2"/>
  <c r="R322" i="2"/>
  <c r="P322" i="2"/>
  <c r="J322" i="2"/>
  <c r="BF322" i="2" s="1"/>
  <c r="BK321" i="2"/>
  <c r="BI321" i="2"/>
  <c r="BH321" i="2"/>
  <c r="BG321" i="2"/>
  <c r="BE321" i="2"/>
  <c r="T321" i="2"/>
  <c r="R321" i="2"/>
  <c r="P321" i="2"/>
  <c r="J321" i="2"/>
  <c r="BF321" i="2" s="1"/>
  <c r="BK319" i="2"/>
  <c r="BI319" i="2"/>
  <c r="BH319" i="2"/>
  <c r="BG319" i="2"/>
  <c r="BF319" i="2"/>
  <c r="BE319" i="2"/>
  <c r="T319" i="2"/>
  <c r="R319" i="2"/>
  <c r="P319" i="2"/>
  <c r="J319" i="2"/>
  <c r="BK318" i="2"/>
  <c r="BI318" i="2"/>
  <c r="BH318" i="2"/>
  <c r="BG318" i="2"/>
  <c r="BF318" i="2"/>
  <c r="BE318" i="2"/>
  <c r="T318" i="2"/>
  <c r="R318" i="2"/>
  <c r="P318" i="2"/>
  <c r="J318" i="2"/>
  <c r="BK316" i="2"/>
  <c r="BI316" i="2"/>
  <c r="BH316" i="2"/>
  <c r="BG316" i="2"/>
  <c r="BF316" i="2"/>
  <c r="BE316" i="2"/>
  <c r="T316" i="2"/>
  <c r="R316" i="2"/>
  <c r="P316" i="2"/>
  <c r="J316" i="2"/>
  <c r="BK315" i="2"/>
  <c r="BI315" i="2"/>
  <c r="BH315" i="2"/>
  <c r="BG315" i="2"/>
  <c r="BE315" i="2"/>
  <c r="T315" i="2"/>
  <c r="R315" i="2"/>
  <c r="P315" i="2"/>
  <c r="J315" i="2"/>
  <c r="BF315" i="2" s="1"/>
  <c r="BK313" i="2"/>
  <c r="BI313" i="2"/>
  <c r="BH313" i="2"/>
  <c r="BG313" i="2"/>
  <c r="BF313" i="2"/>
  <c r="BE313" i="2"/>
  <c r="T313" i="2"/>
  <c r="R313" i="2"/>
  <c r="P313" i="2"/>
  <c r="J313" i="2"/>
  <c r="BK312" i="2"/>
  <c r="BI312" i="2"/>
  <c r="BH312" i="2"/>
  <c r="BG312" i="2"/>
  <c r="BE312" i="2"/>
  <c r="T312" i="2"/>
  <c r="R312" i="2"/>
  <c r="P312" i="2"/>
  <c r="J312" i="2"/>
  <c r="BF312" i="2" s="1"/>
  <c r="BK310" i="2"/>
  <c r="BI310" i="2"/>
  <c r="BH310" i="2"/>
  <c r="BG310" i="2"/>
  <c r="BE310" i="2"/>
  <c r="T310" i="2"/>
  <c r="R310" i="2"/>
  <c r="P310" i="2"/>
  <c r="J310" i="2"/>
  <c r="BF310" i="2" s="1"/>
  <c r="BK309" i="2"/>
  <c r="BI309" i="2"/>
  <c r="BH309" i="2"/>
  <c r="BG309" i="2"/>
  <c r="BF309" i="2"/>
  <c r="BE309" i="2"/>
  <c r="T309" i="2"/>
  <c r="R309" i="2"/>
  <c r="P309" i="2"/>
  <c r="J309" i="2"/>
  <c r="BK308" i="2"/>
  <c r="BI308" i="2"/>
  <c r="BH308" i="2"/>
  <c r="BG308" i="2"/>
  <c r="BF308" i="2"/>
  <c r="BE308" i="2"/>
  <c r="T308" i="2"/>
  <c r="R308" i="2"/>
  <c r="P308" i="2"/>
  <c r="J308" i="2"/>
  <c r="BK306" i="2"/>
  <c r="BI306" i="2"/>
  <c r="BH306" i="2"/>
  <c r="BG306" i="2"/>
  <c r="BF306" i="2"/>
  <c r="BE306" i="2"/>
  <c r="T306" i="2"/>
  <c r="T300" i="2" s="1"/>
  <c r="R306" i="2"/>
  <c r="P306" i="2"/>
  <c r="J306" i="2"/>
  <c r="BK301" i="2"/>
  <c r="BK300" i="2" s="1"/>
  <c r="J300" i="2" s="1"/>
  <c r="J73" i="2" s="1"/>
  <c r="BI301" i="2"/>
  <c r="BH301" i="2"/>
  <c r="BG301" i="2"/>
  <c r="BE301" i="2"/>
  <c r="T301" i="2"/>
  <c r="R301" i="2"/>
  <c r="R300" i="2" s="1"/>
  <c r="P301" i="2"/>
  <c r="P300" i="2" s="1"/>
  <c r="J301" i="2"/>
  <c r="BF301" i="2" s="1"/>
  <c r="BK299" i="2"/>
  <c r="BI299" i="2"/>
  <c r="BH299" i="2"/>
  <c r="BG299" i="2"/>
  <c r="BE299" i="2"/>
  <c r="T299" i="2"/>
  <c r="R299" i="2"/>
  <c r="P299" i="2"/>
  <c r="J299" i="2"/>
  <c r="BF299" i="2" s="1"/>
  <c r="BK298" i="2"/>
  <c r="BI298" i="2"/>
  <c r="BH298" i="2"/>
  <c r="BG298" i="2"/>
  <c r="BF298" i="2"/>
  <c r="BE298" i="2"/>
  <c r="T298" i="2"/>
  <c r="R298" i="2"/>
  <c r="P298" i="2"/>
  <c r="J298" i="2"/>
  <c r="BK297" i="2"/>
  <c r="BI297" i="2"/>
  <c r="BH297" i="2"/>
  <c r="BG297" i="2"/>
  <c r="BE297" i="2"/>
  <c r="T297" i="2"/>
  <c r="R297" i="2"/>
  <c r="P297" i="2"/>
  <c r="J297" i="2"/>
  <c r="BF297" i="2" s="1"/>
  <c r="BK296" i="2"/>
  <c r="BI296" i="2"/>
  <c r="BH296" i="2"/>
  <c r="BG296" i="2"/>
  <c r="BF296" i="2"/>
  <c r="BE296" i="2"/>
  <c r="T296" i="2"/>
  <c r="R296" i="2"/>
  <c r="P296" i="2"/>
  <c r="J296" i="2"/>
  <c r="BK295" i="2"/>
  <c r="BI295" i="2"/>
  <c r="BH295" i="2"/>
  <c r="BG295" i="2"/>
  <c r="BE295" i="2"/>
  <c r="T295" i="2"/>
  <c r="R295" i="2"/>
  <c r="P295" i="2"/>
  <c r="J295" i="2"/>
  <c r="BF295" i="2" s="1"/>
  <c r="BK294" i="2"/>
  <c r="BI294" i="2"/>
  <c r="BH294" i="2"/>
  <c r="BG294" i="2"/>
  <c r="BF294" i="2"/>
  <c r="BE294" i="2"/>
  <c r="T294" i="2"/>
  <c r="R294" i="2"/>
  <c r="P294" i="2"/>
  <c r="J294" i="2"/>
  <c r="BK293" i="2"/>
  <c r="BI293" i="2"/>
  <c r="BH293" i="2"/>
  <c r="BG293" i="2"/>
  <c r="BE293" i="2"/>
  <c r="T293" i="2"/>
  <c r="R293" i="2"/>
  <c r="R292" i="2" s="1"/>
  <c r="P293" i="2"/>
  <c r="P292" i="2" s="1"/>
  <c r="J293" i="2"/>
  <c r="BF293" i="2" s="1"/>
  <c r="BK292" i="2"/>
  <c r="J292" i="2" s="1"/>
  <c r="J72" i="2" s="1"/>
  <c r="T292" i="2"/>
  <c r="BK291" i="2"/>
  <c r="BI291" i="2"/>
  <c r="BH291" i="2"/>
  <c r="BG291" i="2"/>
  <c r="BE291" i="2"/>
  <c r="T291" i="2"/>
  <c r="R291" i="2"/>
  <c r="P291" i="2"/>
  <c r="J291" i="2"/>
  <c r="BF291" i="2" s="1"/>
  <c r="BK290" i="2"/>
  <c r="BI290" i="2"/>
  <c r="BH290" i="2"/>
  <c r="BG290" i="2"/>
  <c r="BE290" i="2"/>
  <c r="T290" i="2"/>
  <c r="R290" i="2"/>
  <c r="P290" i="2"/>
  <c r="J290" i="2"/>
  <c r="BF290" i="2" s="1"/>
  <c r="BK288" i="2"/>
  <c r="BI288" i="2"/>
  <c r="BH288" i="2"/>
  <c r="BG288" i="2"/>
  <c r="BF288" i="2"/>
  <c r="BE288" i="2"/>
  <c r="T288" i="2"/>
  <c r="R288" i="2"/>
  <c r="P288" i="2"/>
  <c r="J288" i="2"/>
  <c r="BK287" i="2"/>
  <c r="BI287" i="2"/>
  <c r="BH287" i="2"/>
  <c r="BG287" i="2"/>
  <c r="BE287" i="2"/>
  <c r="T287" i="2"/>
  <c r="R287" i="2"/>
  <c r="P287" i="2"/>
  <c r="J287" i="2"/>
  <c r="BF287" i="2" s="1"/>
  <c r="BK286" i="2"/>
  <c r="BI286" i="2"/>
  <c r="BH286" i="2"/>
  <c r="BG286" i="2"/>
  <c r="BF286" i="2"/>
  <c r="BE286" i="2"/>
  <c r="T286" i="2"/>
  <c r="R286" i="2"/>
  <c r="P286" i="2"/>
  <c r="J286" i="2"/>
  <c r="BK285" i="2"/>
  <c r="BI285" i="2"/>
  <c r="BH285" i="2"/>
  <c r="BG285" i="2"/>
  <c r="BE285" i="2"/>
  <c r="T285" i="2"/>
  <c r="R285" i="2"/>
  <c r="P285" i="2"/>
  <c r="J285" i="2"/>
  <c r="BF285" i="2" s="1"/>
  <c r="BK284" i="2"/>
  <c r="BI284" i="2"/>
  <c r="BH284" i="2"/>
  <c r="BG284" i="2"/>
  <c r="BF284" i="2"/>
  <c r="BE284" i="2"/>
  <c r="T284" i="2"/>
  <c r="R284" i="2"/>
  <c r="P284" i="2"/>
  <c r="J284" i="2"/>
  <c r="BK283" i="2"/>
  <c r="BI283" i="2"/>
  <c r="BH283" i="2"/>
  <c r="BG283" i="2"/>
  <c r="BE283" i="2"/>
  <c r="T283" i="2"/>
  <c r="R283" i="2"/>
  <c r="P283" i="2"/>
  <c r="J283" i="2"/>
  <c r="BF283" i="2" s="1"/>
  <c r="BK282" i="2"/>
  <c r="BI282" i="2"/>
  <c r="BH282" i="2"/>
  <c r="BG282" i="2"/>
  <c r="BE282" i="2"/>
  <c r="T282" i="2"/>
  <c r="R282" i="2"/>
  <c r="P282" i="2"/>
  <c r="J282" i="2"/>
  <c r="BF282" i="2" s="1"/>
  <c r="BK281" i="2"/>
  <c r="BI281" i="2"/>
  <c r="BH281" i="2"/>
  <c r="BG281" i="2"/>
  <c r="BF281" i="2"/>
  <c r="BE281" i="2"/>
  <c r="T281" i="2"/>
  <c r="R281" i="2"/>
  <c r="P281" i="2"/>
  <c r="J281" i="2"/>
  <c r="BK280" i="2"/>
  <c r="BI280" i="2"/>
  <c r="BH280" i="2"/>
  <c r="BG280" i="2"/>
  <c r="BE280" i="2"/>
  <c r="T280" i="2"/>
  <c r="R280" i="2"/>
  <c r="P280" i="2"/>
  <c r="J280" i="2"/>
  <c r="BF280" i="2" s="1"/>
  <c r="BK279" i="2"/>
  <c r="BI279" i="2"/>
  <c r="BH279" i="2"/>
  <c r="BG279" i="2"/>
  <c r="BF279" i="2"/>
  <c r="BE279" i="2"/>
  <c r="T279" i="2"/>
  <c r="R279" i="2"/>
  <c r="P279" i="2"/>
  <c r="J279" i="2"/>
  <c r="BK278" i="2"/>
  <c r="BI278" i="2"/>
  <c r="BH278" i="2"/>
  <c r="BG278" i="2"/>
  <c r="BE278" i="2"/>
  <c r="T278" i="2"/>
  <c r="R278" i="2"/>
  <c r="P278" i="2"/>
  <c r="J278" i="2"/>
  <c r="BF278" i="2" s="1"/>
  <c r="BK277" i="2"/>
  <c r="BI277" i="2"/>
  <c r="BH277" i="2"/>
  <c r="BG277" i="2"/>
  <c r="BF277" i="2"/>
  <c r="BE277" i="2"/>
  <c r="T277" i="2"/>
  <c r="R277" i="2"/>
  <c r="P277" i="2"/>
  <c r="J277" i="2"/>
  <c r="BK276" i="2"/>
  <c r="BI276" i="2"/>
  <c r="BH276" i="2"/>
  <c r="BG276" i="2"/>
  <c r="BE276" i="2"/>
  <c r="T276" i="2"/>
  <c r="R276" i="2"/>
  <c r="P276" i="2"/>
  <c r="J276" i="2"/>
  <c r="BF276" i="2" s="1"/>
  <c r="BK275" i="2"/>
  <c r="BI275" i="2"/>
  <c r="BH275" i="2"/>
  <c r="BG275" i="2"/>
  <c r="BE275" i="2"/>
  <c r="T275" i="2"/>
  <c r="R275" i="2"/>
  <c r="P275" i="2"/>
  <c r="J275" i="2"/>
  <c r="BF275" i="2" s="1"/>
  <c r="BK273" i="2"/>
  <c r="BI273" i="2"/>
  <c r="BH273" i="2"/>
  <c r="BG273" i="2"/>
  <c r="BF273" i="2"/>
  <c r="BE273" i="2"/>
  <c r="T273" i="2"/>
  <c r="R273" i="2"/>
  <c r="P273" i="2"/>
  <c r="J273" i="2"/>
  <c r="BK272" i="2"/>
  <c r="BI272" i="2"/>
  <c r="BH272" i="2"/>
  <c r="BG272" i="2"/>
  <c r="BE272" i="2"/>
  <c r="T272" i="2"/>
  <c r="R272" i="2"/>
  <c r="P272" i="2"/>
  <c r="J272" i="2"/>
  <c r="BF272" i="2" s="1"/>
  <c r="BK271" i="2"/>
  <c r="BI271" i="2"/>
  <c r="BH271" i="2"/>
  <c r="BG271" i="2"/>
  <c r="BF271" i="2"/>
  <c r="BE271" i="2"/>
  <c r="T271" i="2"/>
  <c r="R271" i="2"/>
  <c r="P271" i="2"/>
  <c r="J271" i="2"/>
  <c r="BK270" i="2"/>
  <c r="BK269" i="2" s="1"/>
  <c r="J269" i="2" s="1"/>
  <c r="J71" i="2" s="1"/>
  <c r="BI270" i="2"/>
  <c r="BH270" i="2"/>
  <c r="BG270" i="2"/>
  <c r="BE270" i="2"/>
  <c r="T270" i="2"/>
  <c r="T269" i="2" s="1"/>
  <c r="R270" i="2"/>
  <c r="R269" i="2" s="1"/>
  <c r="P270" i="2"/>
  <c r="P269" i="2" s="1"/>
  <c r="J270" i="2"/>
  <c r="BF270" i="2" s="1"/>
  <c r="BK267" i="2"/>
  <c r="BI267" i="2"/>
  <c r="BH267" i="2"/>
  <c r="BG267" i="2"/>
  <c r="BE267" i="2"/>
  <c r="T267" i="2"/>
  <c r="R267" i="2"/>
  <c r="P267" i="2"/>
  <c r="J267" i="2"/>
  <c r="BF267" i="2" s="1"/>
  <c r="BK265" i="2"/>
  <c r="BI265" i="2"/>
  <c r="BH265" i="2"/>
  <c r="BG265" i="2"/>
  <c r="BF265" i="2"/>
  <c r="BE265" i="2"/>
  <c r="T265" i="2"/>
  <c r="R265" i="2"/>
  <c r="P265" i="2"/>
  <c r="J265" i="2"/>
  <c r="BK263" i="2"/>
  <c r="BI263" i="2"/>
  <c r="BH263" i="2"/>
  <c r="BG263" i="2"/>
  <c r="BE263" i="2"/>
  <c r="T263" i="2"/>
  <c r="R263" i="2"/>
  <c r="P263" i="2"/>
  <c r="J263" i="2"/>
  <c r="BF263" i="2" s="1"/>
  <c r="BK261" i="2"/>
  <c r="BI261" i="2"/>
  <c r="BH261" i="2"/>
  <c r="BG261" i="2"/>
  <c r="BF261" i="2"/>
  <c r="BE261" i="2"/>
  <c r="T261" i="2"/>
  <c r="R261" i="2"/>
  <c r="P261" i="2"/>
  <c r="J261" i="2"/>
  <c r="BK259" i="2"/>
  <c r="BK258" i="2" s="1"/>
  <c r="J258" i="2" s="1"/>
  <c r="J70" i="2" s="1"/>
  <c r="BI259" i="2"/>
  <c r="BH259" i="2"/>
  <c r="BG259" i="2"/>
  <c r="BE259" i="2"/>
  <c r="T259" i="2"/>
  <c r="R259" i="2"/>
  <c r="R258" i="2" s="1"/>
  <c r="P259" i="2"/>
  <c r="P258" i="2" s="1"/>
  <c r="J259" i="2"/>
  <c r="BF259" i="2" s="1"/>
  <c r="T258" i="2"/>
  <c r="BK256" i="2"/>
  <c r="BK255" i="2" s="1"/>
  <c r="J255" i="2" s="1"/>
  <c r="J69" i="2" s="1"/>
  <c r="BI256" i="2"/>
  <c r="BH256" i="2"/>
  <c r="BG256" i="2"/>
  <c r="BE256" i="2"/>
  <c r="T256" i="2"/>
  <c r="T255" i="2" s="1"/>
  <c r="R256" i="2"/>
  <c r="R255" i="2" s="1"/>
  <c r="P256" i="2"/>
  <c r="P255" i="2" s="1"/>
  <c r="J256" i="2"/>
  <c r="BF256" i="2" s="1"/>
  <c r="BK253" i="2"/>
  <c r="BI253" i="2"/>
  <c r="BH253" i="2"/>
  <c r="BG253" i="2"/>
  <c r="BE253" i="2"/>
  <c r="T253" i="2"/>
  <c r="R253" i="2"/>
  <c r="P253" i="2"/>
  <c r="J253" i="2"/>
  <c r="BF253" i="2" s="1"/>
  <c r="BK251" i="2"/>
  <c r="BI251" i="2"/>
  <c r="BH251" i="2"/>
  <c r="BG251" i="2"/>
  <c r="BF251" i="2"/>
  <c r="BE251" i="2"/>
  <c r="T251" i="2"/>
  <c r="R251" i="2"/>
  <c r="P251" i="2"/>
  <c r="J251" i="2"/>
  <c r="BK249" i="2"/>
  <c r="BI249" i="2"/>
  <c r="BH249" i="2"/>
  <c r="BG249" i="2"/>
  <c r="BE249" i="2"/>
  <c r="T249" i="2"/>
  <c r="R249" i="2"/>
  <c r="P249" i="2"/>
  <c r="J249" i="2"/>
  <c r="BF249" i="2" s="1"/>
  <c r="BK247" i="2"/>
  <c r="BI247" i="2"/>
  <c r="BH247" i="2"/>
  <c r="BG247" i="2"/>
  <c r="BF247" i="2"/>
  <c r="BE247" i="2"/>
  <c r="T247" i="2"/>
  <c r="R247" i="2"/>
  <c r="P247" i="2"/>
  <c r="J247" i="2"/>
  <c r="BK245" i="2"/>
  <c r="BK244" i="2" s="1"/>
  <c r="J244" i="2" s="1"/>
  <c r="J68" i="2" s="1"/>
  <c r="BI245" i="2"/>
  <c r="BH245" i="2"/>
  <c r="BG245" i="2"/>
  <c r="BE245" i="2"/>
  <c r="T245" i="2"/>
  <c r="R245" i="2"/>
  <c r="R244" i="2" s="1"/>
  <c r="P245" i="2"/>
  <c r="P244" i="2" s="1"/>
  <c r="J245" i="2"/>
  <c r="BF245" i="2" s="1"/>
  <c r="T244" i="2"/>
  <c r="BK243" i="2"/>
  <c r="BI243" i="2"/>
  <c r="BH243" i="2"/>
  <c r="BG243" i="2"/>
  <c r="BE243" i="2"/>
  <c r="T243" i="2"/>
  <c r="R243" i="2"/>
  <c r="P243" i="2"/>
  <c r="P240" i="2" s="1"/>
  <c r="J243" i="2"/>
  <c r="BF243" i="2" s="1"/>
  <c r="BK241" i="2"/>
  <c r="BK240" i="2" s="1"/>
  <c r="J240" i="2" s="1"/>
  <c r="J67" i="2" s="1"/>
  <c r="BI241" i="2"/>
  <c r="BH241" i="2"/>
  <c r="BG241" i="2"/>
  <c r="BF241" i="2"/>
  <c r="BE241" i="2"/>
  <c r="T241" i="2"/>
  <c r="T240" i="2" s="1"/>
  <c r="R241" i="2"/>
  <c r="P241" i="2"/>
  <c r="J241" i="2"/>
  <c r="R240" i="2"/>
  <c r="BK238" i="2"/>
  <c r="BI238" i="2"/>
  <c r="BH238" i="2"/>
  <c r="BG238" i="2"/>
  <c r="BF238" i="2"/>
  <c r="BE238" i="2"/>
  <c r="T238" i="2"/>
  <c r="R238" i="2"/>
  <c r="P238" i="2"/>
  <c r="J238" i="2"/>
  <c r="BK236" i="2"/>
  <c r="BI236" i="2"/>
  <c r="BH236" i="2"/>
  <c r="BG236" i="2"/>
  <c r="BE236" i="2"/>
  <c r="T236" i="2"/>
  <c r="R236" i="2"/>
  <c r="P236" i="2"/>
  <c r="J236" i="2"/>
  <c r="BF236" i="2" s="1"/>
  <c r="BK234" i="2"/>
  <c r="BI234" i="2"/>
  <c r="BH234" i="2"/>
  <c r="BG234" i="2"/>
  <c r="BF234" i="2"/>
  <c r="BE234" i="2"/>
  <c r="T234" i="2"/>
  <c r="R234" i="2"/>
  <c r="P234" i="2"/>
  <c r="J234" i="2"/>
  <c r="BK233" i="2"/>
  <c r="J233" i="2" s="1"/>
  <c r="J66" i="2" s="1"/>
  <c r="T233" i="2"/>
  <c r="R233" i="2"/>
  <c r="P233" i="2"/>
  <c r="BK231" i="2"/>
  <c r="BI231" i="2"/>
  <c r="BH231" i="2"/>
  <c r="BG231" i="2"/>
  <c r="BF231" i="2"/>
  <c r="BE231" i="2"/>
  <c r="T231" i="2"/>
  <c r="R231" i="2"/>
  <c r="P231" i="2"/>
  <c r="J231" i="2"/>
  <c r="BK229" i="2"/>
  <c r="BI229" i="2"/>
  <c r="BH229" i="2"/>
  <c r="BG229" i="2"/>
  <c r="BE229" i="2"/>
  <c r="T229" i="2"/>
  <c r="R229" i="2"/>
  <c r="P229" i="2"/>
  <c r="J229" i="2"/>
  <c r="BF229" i="2" s="1"/>
  <c r="BK227" i="2"/>
  <c r="BI227" i="2"/>
  <c r="BH227" i="2"/>
  <c r="BG227" i="2"/>
  <c r="BF227" i="2"/>
  <c r="BE227" i="2"/>
  <c r="T227" i="2"/>
  <c r="R227" i="2"/>
  <c r="P227" i="2"/>
  <c r="J227" i="2"/>
  <c r="BK226" i="2"/>
  <c r="BI226" i="2"/>
  <c r="BH226" i="2"/>
  <c r="BG226" i="2"/>
  <c r="BE226" i="2"/>
  <c r="T226" i="2"/>
  <c r="R226" i="2"/>
  <c r="P226" i="2"/>
  <c r="J226" i="2"/>
  <c r="BF226" i="2" s="1"/>
  <c r="BK224" i="2"/>
  <c r="BI224" i="2"/>
  <c r="BH224" i="2"/>
  <c r="BG224" i="2"/>
  <c r="BE224" i="2"/>
  <c r="T224" i="2"/>
  <c r="R224" i="2"/>
  <c r="P224" i="2"/>
  <c r="J224" i="2"/>
  <c r="BF224" i="2" s="1"/>
  <c r="BK222" i="2"/>
  <c r="BI222" i="2"/>
  <c r="BH222" i="2"/>
  <c r="BG222" i="2"/>
  <c r="BF222" i="2"/>
  <c r="BE222" i="2"/>
  <c r="T222" i="2"/>
  <c r="R222" i="2"/>
  <c r="P222" i="2"/>
  <c r="J222" i="2"/>
  <c r="BK220" i="2"/>
  <c r="BI220" i="2"/>
  <c r="BH220" i="2"/>
  <c r="BG220" i="2"/>
  <c r="BE220" i="2"/>
  <c r="T220" i="2"/>
  <c r="R220" i="2"/>
  <c r="P220" i="2"/>
  <c r="J220" i="2"/>
  <c r="BF220" i="2" s="1"/>
  <c r="BK218" i="2"/>
  <c r="BI218" i="2"/>
  <c r="BH218" i="2"/>
  <c r="BG218" i="2"/>
  <c r="BF218" i="2"/>
  <c r="BE218" i="2"/>
  <c r="T218" i="2"/>
  <c r="R218" i="2"/>
  <c r="P218" i="2"/>
  <c r="J218" i="2"/>
  <c r="BK216" i="2"/>
  <c r="BI216" i="2"/>
  <c r="BH216" i="2"/>
  <c r="BG216" i="2"/>
  <c r="BE216" i="2"/>
  <c r="T216" i="2"/>
  <c r="R216" i="2"/>
  <c r="P216" i="2"/>
  <c r="J216" i="2"/>
  <c r="BF216" i="2" s="1"/>
  <c r="BK214" i="2"/>
  <c r="BI214" i="2"/>
  <c r="BH214" i="2"/>
  <c r="BG214" i="2"/>
  <c r="BF214" i="2"/>
  <c r="BE214" i="2"/>
  <c r="T214" i="2"/>
  <c r="R214" i="2"/>
  <c r="P214" i="2"/>
  <c r="J214" i="2"/>
  <c r="BK212" i="2"/>
  <c r="BI212" i="2"/>
  <c r="BH212" i="2"/>
  <c r="BG212" i="2"/>
  <c r="BE212" i="2"/>
  <c r="T212" i="2"/>
  <c r="R212" i="2"/>
  <c r="P212" i="2"/>
  <c r="J212" i="2"/>
  <c r="BF212" i="2" s="1"/>
  <c r="BK210" i="2"/>
  <c r="BI210" i="2"/>
  <c r="BH210" i="2"/>
  <c r="BG210" i="2"/>
  <c r="BE210" i="2"/>
  <c r="T210" i="2"/>
  <c r="R210" i="2"/>
  <c r="P210" i="2"/>
  <c r="J210" i="2"/>
  <c r="BF210" i="2" s="1"/>
  <c r="BK208" i="2"/>
  <c r="BI208" i="2"/>
  <c r="BH208" i="2"/>
  <c r="BG208" i="2"/>
  <c r="BF208" i="2"/>
  <c r="BE208" i="2"/>
  <c r="T208" i="2"/>
  <c r="R208" i="2"/>
  <c r="P208" i="2"/>
  <c r="J208" i="2"/>
  <c r="BK206" i="2"/>
  <c r="BI206" i="2"/>
  <c r="BH206" i="2"/>
  <c r="BG206" i="2"/>
  <c r="BE206" i="2"/>
  <c r="T206" i="2"/>
  <c r="R206" i="2"/>
  <c r="R195" i="2" s="1"/>
  <c r="P206" i="2"/>
  <c r="P195" i="2" s="1"/>
  <c r="J206" i="2"/>
  <c r="BF206" i="2" s="1"/>
  <c r="BK204" i="2"/>
  <c r="BI204" i="2"/>
  <c r="BH204" i="2"/>
  <c r="BG204" i="2"/>
  <c r="BF204" i="2"/>
  <c r="BE204" i="2"/>
  <c r="T204" i="2"/>
  <c r="R204" i="2"/>
  <c r="P204" i="2"/>
  <c r="J204" i="2"/>
  <c r="BK202" i="2"/>
  <c r="BI202" i="2"/>
  <c r="BH202" i="2"/>
  <c r="BG202" i="2"/>
  <c r="BE202" i="2"/>
  <c r="T202" i="2"/>
  <c r="R202" i="2"/>
  <c r="P202" i="2"/>
  <c r="J202" i="2"/>
  <c r="BF202" i="2" s="1"/>
  <c r="BK200" i="2"/>
  <c r="BI200" i="2"/>
  <c r="BH200" i="2"/>
  <c r="BG200" i="2"/>
  <c r="BF200" i="2"/>
  <c r="BE200" i="2"/>
  <c r="T200" i="2"/>
  <c r="R200" i="2"/>
  <c r="P200" i="2"/>
  <c r="J200" i="2"/>
  <c r="BK198" i="2"/>
  <c r="BI198" i="2"/>
  <c r="BH198" i="2"/>
  <c r="BG198" i="2"/>
  <c r="BE198" i="2"/>
  <c r="T198" i="2"/>
  <c r="R198" i="2"/>
  <c r="P198" i="2"/>
  <c r="J198" i="2"/>
  <c r="BF198" i="2" s="1"/>
  <c r="BK196" i="2"/>
  <c r="BK195" i="2" s="1"/>
  <c r="J195" i="2" s="1"/>
  <c r="J65" i="2" s="1"/>
  <c r="BI196" i="2"/>
  <c r="BH196" i="2"/>
  <c r="BG196" i="2"/>
  <c r="BE196" i="2"/>
  <c r="T196" i="2"/>
  <c r="T195" i="2" s="1"/>
  <c r="R196" i="2"/>
  <c r="P196" i="2"/>
  <c r="J196" i="2"/>
  <c r="BF196" i="2" s="1"/>
  <c r="BK193" i="2"/>
  <c r="BI193" i="2"/>
  <c r="BH193" i="2"/>
  <c r="BG193" i="2"/>
  <c r="BF193" i="2"/>
  <c r="BE193" i="2"/>
  <c r="T193" i="2"/>
  <c r="R193" i="2"/>
  <c r="P193" i="2"/>
  <c r="J193" i="2"/>
  <c r="BK191" i="2"/>
  <c r="BI191" i="2"/>
  <c r="BH191" i="2"/>
  <c r="BG191" i="2"/>
  <c r="BE191" i="2"/>
  <c r="T191" i="2"/>
  <c r="R191" i="2"/>
  <c r="P191" i="2"/>
  <c r="J191" i="2"/>
  <c r="BF191" i="2" s="1"/>
  <c r="BK189" i="2"/>
  <c r="BI189" i="2"/>
  <c r="BH189" i="2"/>
  <c r="BG189" i="2"/>
  <c r="BF189" i="2"/>
  <c r="BE189" i="2"/>
  <c r="T189" i="2"/>
  <c r="T178" i="2" s="1"/>
  <c r="R189" i="2"/>
  <c r="R178" i="2" s="1"/>
  <c r="P189" i="2"/>
  <c r="J189" i="2"/>
  <c r="BK187" i="2"/>
  <c r="BI187" i="2"/>
  <c r="BH187" i="2"/>
  <c r="BG187" i="2"/>
  <c r="BE187" i="2"/>
  <c r="T187" i="2"/>
  <c r="R187" i="2"/>
  <c r="P187" i="2"/>
  <c r="J187" i="2"/>
  <c r="BF187" i="2" s="1"/>
  <c r="BK185" i="2"/>
  <c r="BK178" i="2" s="1"/>
  <c r="J178" i="2" s="1"/>
  <c r="J64" i="2" s="1"/>
  <c r="BI185" i="2"/>
  <c r="BH185" i="2"/>
  <c r="BG185" i="2"/>
  <c r="BE185" i="2"/>
  <c r="T185" i="2"/>
  <c r="R185" i="2"/>
  <c r="P185" i="2"/>
  <c r="J185" i="2"/>
  <c r="BF185" i="2" s="1"/>
  <c r="BK183" i="2"/>
  <c r="BI183" i="2"/>
  <c r="BH183" i="2"/>
  <c r="BG183" i="2"/>
  <c r="BF183" i="2"/>
  <c r="BE183" i="2"/>
  <c r="T183" i="2"/>
  <c r="R183" i="2"/>
  <c r="P183" i="2"/>
  <c r="J183" i="2"/>
  <c r="BK181" i="2"/>
  <c r="BI181" i="2"/>
  <c r="BH181" i="2"/>
  <c r="BG181" i="2"/>
  <c r="BE181" i="2"/>
  <c r="T181" i="2"/>
  <c r="R181" i="2"/>
  <c r="P181" i="2"/>
  <c r="J181" i="2"/>
  <c r="BF181" i="2" s="1"/>
  <c r="BK179" i="2"/>
  <c r="BI179" i="2"/>
  <c r="BH179" i="2"/>
  <c r="BG179" i="2"/>
  <c r="BF179" i="2"/>
  <c r="BE179" i="2"/>
  <c r="T179" i="2"/>
  <c r="R179" i="2"/>
  <c r="P179" i="2"/>
  <c r="J179" i="2"/>
  <c r="P178" i="2"/>
  <c r="BK176" i="2"/>
  <c r="BI176" i="2"/>
  <c r="BH176" i="2"/>
  <c r="BG176" i="2"/>
  <c r="BF176" i="2"/>
  <c r="BE176" i="2"/>
  <c r="T176" i="2"/>
  <c r="R176" i="2"/>
  <c r="P176" i="2"/>
  <c r="J176" i="2"/>
  <c r="BK174" i="2"/>
  <c r="BI174" i="2"/>
  <c r="BH174" i="2"/>
  <c r="BG174" i="2"/>
  <c r="BE174" i="2"/>
  <c r="T174" i="2"/>
  <c r="R174" i="2"/>
  <c r="P174" i="2"/>
  <c r="J174" i="2"/>
  <c r="BF174" i="2" s="1"/>
  <c r="BK172" i="2"/>
  <c r="BI172" i="2"/>
  <c r="BH172" i="2"/>
  <c r="BG172" i="2"/>
  <c r="BF172" i="2"/>
  <c r="BE172" i="2"/>
  <c r="T172" i="2"/>
  <c r="R172" i="2"/>
  <c r="P172" i="2"/>
  <c r="J172" i="2"/>
  <c r="BK170" i="2"/>
  <c r="BI170" i="2"/>
  <c r="BH170" i="2"/>
  <c r="BG170" i="2"/>
  <c r="BE170" i="2"/>
  <c r="T170" i="2"/>
  <c r="R170" i="2"/>
  <c r="P170" i="2"/>
  <c r="J170" i="2"/>
  <c r="BF170" i="2" s="1"/>
  <c r="BK168" i="2"/>
  <c r="BI168" i="2"/>
  <c r="BH168" i="2"/>
  <c r="BG168" i="2"/>
  <c r="BE168" i="2"/>
  <c r="T168" i="2"/>
  <c r="R168" i="2"/>
  <c r="P168" i="2"/>
  <c r="J168" i="2"/>
  <c r="BF168" i="2" s="1"/>
  <c r="BK166" i="2"/>
  <c r="BI166" i="2"/>
  <c r="BH166" i="2"/>
  <c r="BG166" i="2"/>
  <c r="BF166" i="2"/>
  <c r="BE166" i="2"/>
  <c r="T166" i="2"/>
  <c r="R166" i="2"/>
  <c r="P166" i="2"/>
  <c r="J166" i="2"/>
  <c r="BK164" i="2"/>
  <c r="BK163" i="2" s="1"/>
  <c r="BI164" i="2"/>
  <c r="BH164" i="2"/>
  <c r="BG164" i="2"/>
  <c r="BE164" i="2"/>
  <c r="T164" i="2"/>
  <c r="T163" i="2" s="1"/>
  <c r="R164" i="2"/>
  <c r="R163" i="2" s="1"/>
  <c r="P164" i="2"/>
  <c r="P163" i="2" s="1"/>
  <c r="J164" i="2"/>
  <c r="BF164" i="2" s="1"/>
  <c r="BK160" i="2"/>
  <c r="BK159" i="2" s="1"/>
  <c r="J159" i="2" s="1"/>
  <c r="J61" i="2" s="1"/>
  <c r="BI160" i="2"/>
  <c r="BH160" i="2"/>
  <c r="BG160" i="2"/>
  <c r="BE160" i="2"/>
  <c r="T160" i="2"/>
  <c r="R160" i="2"/>
  <c r="R159" i="2" s="1"/>
  <c r="P160" i="2"/>
  <c r="P159" i="2" s="1"/>
  <c r="J160" i="2"/>
  <c r="BF160" i="2" s="1"/>
  <c r="T159" i="2"/>
  <c r="BK157" i="2"/>
  <c r="BK149" i="2" s="1"/>
  <c r="J149" i="2" s="1"/>
  <c r="J60" i="2" s="1"/>
  <c r="BI157" i="2"/>
  <c r="BH157" i="2"/>
  <c r="BG157" i="2"/>
  <c r="BE157" i="2"/>
  <c r="T157" i="2"/>
  <c r="R157" i="2"/>
  <c r="P157" i="2"/>
  <c r="J157" i="2"/>
  <c r="BF157" i="2" s="1"/>
  <c r="BK154" i="2"/>
  <c r="BI154" i="2"/>
  <c r="BH154" i="2"/>
  <c r="BG154" i="2"/>
  <c r="BF154" i="2"/>
  <c r="BE154" i="2"/>
  <c r="T154" i="2"/>
  <c r="R154" i="2"/>
  <c r="P154" i="2"/>
  <c r="J154" i="2"/>
  <c r="BK152" i="2"/>
  <c r="BI152" i="2"/>
  <c r="BH152" i="2"/>
  <c r="BG152" i="2"/>
  <c r="BE152" i="2"/>
  <c r="T152" i="2"/>
  <c r="R152" i="2"/>
  <c r="P152" i="2"/>
  <c r="J152" i="2"/>
  <c r="BF152" i="2" s="1"/>
  <c r="BK150" i="2"/>
  <c r="BI150" i="2"/>
  <c r="BH150" i="2"/>
  <c r="BG150" i="2"/>
  <c r="BF150" i="2"/>
  <c r="BE150" i="2"/>
  <c r="T150" i="2"/>
  <c r="R150" i="2"/>
  <c r="P150" i="2"/>
  <c r="J150" i="2"/>
  <c r="T149" i="2"/>
  <c r="R149" i="2"/>
  <c r="P149" i="2"/>
  <c r="BK146" i="2"/>
  <c r="BI146" i="2"/>
  <c r="BH146" i="2"/>
  <c r="BG146" i="2"/>
  <c r="BF146" i="2"/>
  <c r="BE146" i="2"/>
  <c r="T146" i="2"/>
  <c r="R146" i="2"/>
  <c r="P146" i="2"/>
  <c r="J146" i="2"/>
  <c r="BK143" i="2"/>
  <c r="BI143" i="2"/>
  <c r="BH143" i="2"/>
  <c r="BG143" i="2"/>
  <c r="BE143" i="2"/>
  <c r="T143" i="2"/>
  <c r="R143" i="2"/>
  <c r="P143" i="2"/>
  <c r="J143" i="2"/>
  <c r="BF143" i="2" s="1"/>
  <c r="BK140" i="2"/>
  <c r="BI140" i="2"/>
  <c r="BH140" i="2"/>
  <c r="BG140" i="2"/>
  <c r="BF140" i="2"/>
  <c r="BE140" i="2"/>
  <c r="T140" i="2"/>
  <c r="T137" i="2" s="1"/>
  <c r="R140" i="2"/>
  <c r="P140" i="2"/>
  <c r="J140" i="2"/>
  <c r="BK138" i="2"/>
  <c r="BI138" i="2"/>
  <c r="BH138" i="2"/>
  <c r="BG138" i="2"/>
  <c r="BE138" i="2"/>
  <c r="T138" i="2"/>
  <c r="R138" i="2"/>
  <c r="R137" i="2" s="1"/>
  <c r="P138" i="2"/>
  <c r="P137" i="2" s="1"/>
  <c r="J138" i="2"/>
  <c r="BF138" i="2" s="1"/>
  <c r="BK137" i="2"/>
  <c r="J137" i="2" s="1"/>
  <c r="J59" i="2" s="1"/>
  <c r="BK136" i="2"/>
  <c r="BI136" i="2"/>
  <c r="BH136" i="2"/>
  <c r="BG136" i="2"/>
  <c r="BE136" i="2"/>
  <c r="T136" i="2"/>
  <c r="R136" i="2"/>
  <c r="P136" i="2"/>
  <c r="J136" i="2"/>
  <c r="BF136" i="2" s="1"/>
  <c r="BK135" i="2"/>
  <c r="BI135" i="2"/>
  <c r="BH135" i="2"/>
  <c r="BG135" i="2"/>
  <c r="BF135" i="2"/>
  <c r="BE135" i="2"/>
  <c r="T135" i="2"/>
  <c r="R135" i="2"/>
  <c r="P135" i="2"/>
  <c r="J135" i="2"/>
  <c r="BK133" i="2"/>
  <c r="BI133" i="2"/>
  <c r="BH133" i="2"/>
  <c r="BG133" i="2"/>
  <c r="BE133" i="2"/>
  <c r="T133" i="2"/>
  <c r="R133" i="2"/>
  <c r="P133" i="2"/>
  <c r="J133" i="2"/>
  <c r="BF133" i="2" s="1"/>
  <c r="BK132" i="2"/>
  <c r="BI132" i="2"/>
  <c r="BH132" i="2"/>
  <c r="BG132" i="2"/>
  <c r="BF132" i="2"/>
  <c r="BE132" i="2"/>
  <c r="T132" i="2"/>
  <c r="T114" i="2" s="1"/>
  <c r="R132" i="2"/>
  <c r="P132" i="2"/>
  <c r="J132" i="2"/>
  <c r="BK131" i="2"/>
  <c r="BI131" i="2"/>
  <c r="BH131" i="2"/>
  <c r="BG131" i="2"/>
  <c r="BE131" i="2"/>
  <c r="T131" i="2"/>
  <c r="R131" i="2"/>
  <c r="P131" i="2"/>
  <c r="J131" i="2"/>
  <c r="BF131" i="2" s="1"/>
  <c r="BK129" i="2"/>
  <c r="BI129" i="2"/>
  <c r="BH129" i="2"/>
  <c r="BG129" i="2"/>
  <c r="BE129" i="2"/>
  <c r="T129" i="2"/>
  <c r="R129" i="2"/>
  <c r="P129" i="2"/>
  <c r="J129" i="2"/>
  <c r="BF129" i="2" s="1"/>
  <c r="BK127" i="2"/>
  <c r="BI127" i="2"/>
  <c r="BH127" i="2"/>
  <c r="BG127" i="2"/>
  <c r="BF127" i="2"/>
  <c r="BE127" i="2"/>
  <c r="T127" i="2"/>
  <c r="R127" i="2"/>
  <c r="P127" i="2"/>
  <c r="J127" i="2"/>
  <c r="BK119" i="2"/>
  <c r="BI119" i="2"/>
  <c r="BH119" i="2"/>
  <c r="BG119" i="2"/>
  <c r="BE119" i="2"/>
  <c r="T119" i="2"/>
  <c r="R119" i="2"/>
  <c r="P119" i="2"/>
  <c r="J119" i="2"/>
  <c r="BF119" i="2" s="1"/>
  <c r="BK117" i="2"/>
  <c r="BI117" i="2"/>
  <c r="BH117" i="2"/>
  <c r="BG117" i="2"/>
  <c r="BF117" i="2"/>
  <c r="BE117" i="2"/>
  <c r="T117" i="2"/>
  <c r="R117" i="2"/>
  <c r="P117" i="2"/>
  <c r="J117" i="2"/>
  <c r="BK115" i="2"/>
  <c r="BK114" i="2" s="1"/>
  <c r="J114" i="2" s="1"/>
  <c r="J58" i="2" s="1"/>
  <c r="BI115" i="2"/>
  <c r="BH115" i="2"/>
  <c r="BG115" i="2"/>
  <c r="BE115" i="2"/>
  <c r="T115" i="2"/>
  <c r="R115" i="2"/>
  <c r="R114" i="2" s="1"/>
  <c r="P115" i="2"/>
  <c r="P114" i="2" s="1"/>
  <c r="J115" i="2"/>
  <c r="BF115" i="2" s="1"/>
  <c r="BK111" i="2"/>
  <c r="BI111" i="2"/>
  <c r="BH111" i="2"/>
  <c r="BG111" i="2"/>
  <c r="BE111" i="2"/>
  <c r="T111" i="2"/>
  <c r="R111" i="2"/>
  <c r="P111" i="2"/>
  <c r="J111" i="2"/>
  <c r="BF111" i="2" s="1"/>
  <c r="BK108" i="2"/>
  <c r="BI108" i="2"/>
  <c r="BH108" i="2"/>
  <c r="BG108" i="2"/>
  <c r="BF108" i="2"/>
  <c r="BE108" i="2"/>
  <c r="T108" i="2"/>
  <c r="R108" i="2"/>
  <c r="P108" i="2"/>
  <c r="J108" i="2"/>
  <c r="BK105" i="2"/>
  <c r="BI105" i="2"/>
  <c r="BH105" i="2"/>
  <c r="BG105" i="2"/>
  <c r="BE105" i="2"/>
  <c r="T105" i="2"/>
  <c r="R105" i="2"/>
  <c r="P105" i="2"/>
  <c r="J105" i="2"/>
  <c r="BF105" i="2" s="1"/>
  <c r="BK103" i="2"/>
  <c r="BK102" i="2" s="1"/>
  <c r="BI103" i="2"/>
  <c r="BH103" i="2"/>
  <c r="BG103" i="2"/>
  <c r="BF103" i="2"/>
  <c r="BE103" i="2"/>
  <c r="T103" i="2"/>
  <c r="T102" i="2" s="1"/>
  <c r="R103" i="2"/>
  <c r="P103" i="2"/>
  <c r="J103" i="2"/>
  <c r="R102" i="2"/>
  <c r="P102" i="2"/>
  <c r="J97" i="2"/>
  <c r="J96" i="2"/>
  <c r="F96" i="2"/>
  <c r="F94" i="2"/>
  <c r="E92" i="2"/>
  <c r="J50" i="2"/>
  <c r="F50" i="2"/>
  <c r="J48" i="2"/>
  <c r="F48" i="2"/>
  <c r="E46" i="2"/>
  <c r="J35" i="2"/>
  <c r="J34" i="2"/>
  <c r="AY55" i="1" s="1"/>
  <c r="J33" i="2"/>
  <c r="J22" i="2"/>
  <c r="E22" i="2"/>
  <c r="J51" i="2" s="1"/>
  <c r="J21" i="2"/>
  <c r="J16" i="2"/>
  <c r="E16" i="2"/>
  <c r="F51" i="2" s="1"/>
  <c r="J15" i="2"/>
  <c r="J10" i="2"/>
  <c r="J94" i="2" s="1"/>
  <c r="AX55" i="1"/>
  <c r="AS54" i="1"/>
  <c r="AM50" i="1"/>
  <c r="L50" i="1"/>
  <c r="AM49" i="1"/>
  <c r="L49" i="1"/>
  <c r="AM47" i="1"/>
  <c r="L47" i="1"/>
  <c r="L45" i="1"/>
  <c r="L44" i="1"/>
  <c r="J31" i="2" l="1"/>
  <c r="AV55" i="1" s="1"/>
  <c r="F35" i="2"/>
  <c r="BD55" i="1" s="1"/>
  <c r="BD54" i="1" s="1"/>
  <c r="W33" i="1" s="1"/>
  <c r="F33" i="2"/>
  <c r="BB55" i="1" s="1"/>
  <c r="BB54" i="1" s="1"/>
  <c r="W31" i="1" s="1"/>
  <c r="F34" i="2"/>
  <c r="BC55" i="1" s="1"/>
  <c r="BC54" i="1" s="1"/>
  <c r="W32" i="1" s="1"/>
  <c r="BK101" i="2"/>
  <c r="J102" i="2"/>
  <c r="J57" i="2" s="1"/>
  <c r="J163" i="2"/>
  <c r="J63" i="2" s="1"/>
  <c r="BK162" i="2"/>
  <c r="J162" i="2" s="1"/>
  <c r="J62" i="2" s="1"/>
  <c r="J32" i="2"/>
  <c r="AW55" i="1" s="1"/>
  <c r="F32" i="2"/>
  <c r="BA55" i="1" s="1"/>
  <c r="BA54" i="1" s="1"/>
  <c r="P101" i="2"/>
  <c r="P162" i="2"/>
  <c r="R162" i="2"/>
  <c r="R101" i="2"/>
  <c r="R100" i="2" s="1"/>
  <c r="T162" i="2"/>
  <c r="J418" i="2"/>
  <c r="J80" i="2" s="1"/>
  <c r="BK417" i="2"/>
  <c r="J417" i="2" s="1"/>
  <c r="J79" i="2" s="1"/>
  <c r="AY54" i="1"/>
  <c r="T101" i="2"/>
  <c r="P417" i="2"/>
  <c r="F31" i="2"/>
  <c r="AZ55" i="1" s="1"/>
  <c r="AZ54" i="1" s="1"/>
  <c r="F97" i="2"/>
  <c r="AT55" i="1" l="1"/>
  <c r="AX54" i="1"/>
  <c r="P100" i="2"/>
  <c r="AU55" i="1" s="1"/>
  <c r="AU54" i="1" s="1"/>
  <c r="W29" i="1"/>
  <c r="AV54" i="1"/>
  <c r="AW54" i="1"/>
  <c r="AK30" i="1" s="1"/>
  <c r="W30" i="1"/>
  <c r="T100" i="2"/>
  <c r="J101" i="2"/>
  <c r="J56" i="2" s="1"/>
  <c r="BK100" i="2"/>
  <c r="J100" i="2" s="1"/>
  <c r="J28" i="2" l="1"/>
  <c r="J55" i="2"/>
  <c r="AK29" i="1"/>
  <c r="AT54" i="1"/>
  <c r="AG55" i="1" l="1"/>
  <c r="J37" i="2"/>
  <c r="AN55" i="1" l="1"/>
  <c r="AG54" i="1"/>
  <c r="AN54" i="1" l="1"/>
  <c r="AK26" i="1"/>
  <c r="AK35" i="1" s="1"/>
</calcChain>
</file>

<file path=xl/sharedStrings.xml><?xml version="1.0" encoding="utf-8"?>
<sst xmlns="http://schemas.openxmlformats.org/spreadsheetml/2006/main" count="3283" uniqueCount="953">
  <si>
    <t>Export Komplet</t>
  </si>
  <si>
    <t>VZ</t>
  </si>
  <si>
    <t>2.0</t>
  </si>
  <si>
    <t>ZAMOK</t>
  </si>
  <si>
    <t>False</t>
  </si>
  <si>
    <t>{7007bbe3-38fe-423c-8b51-ec516c9a5dbe}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</si>
  <si>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</si>
  <si>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</si>
  <si>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</si>
  <si>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</si>
  <si>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</si>
  <si>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</si>
  <si>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</si>
  <si>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</si>
  <si>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</si>
  <si>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</si>
  <si>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</si>
  <si>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bytové jednotky Domažlice Michlova 595/11</t>
  </si>
  <si>
    <t>KSO:</t>
  </si>
  <si>
    <t>CC-CZ:</t>
  </si>
  <si>
    <t>Místo:</t>
  </si>
  <si>
    <t>p.č.3357, Domažlice</t>
  </si>
  <si>
    <t>Datum:</t>
  </si>
  <si>
    <t>1. 6. 2023</t>
  </si>
  <si>
    <t>Zadavatel:</t>
  </si>
  <si>
    <t>IČ:</t>
  </si>
  <si>
    <t>00253316</t>
  </si>
  <si>
    <t>Město Domažlice</t>
  </si>
  <si>
    <t>DIČ:</t>
  </si>
  <si>
    <t>Uchazeč:</t>
  </si>
  <si>
    <t>Vyplň údaj</t>
  </si>
  <si>
    <t>Projektant:</t>
  </si>
  <si>
    <t>05360889</t>
  </si>
  <si>
    <t>MP Technik s.r.o.</t>
  </si>
  <si>
    <t>CZ05360889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</si>
  <si>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</si>
  <si>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</si>
  <si>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</si>
  <si>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</si>
  <si>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</si>
  <si>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</si>
  <si>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</si>
  <si>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</si>
  <si>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</si>
  <si>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</si>
  <si>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</si>
  <si>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</si>
  <si>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</si>
  <si>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</si>
  <si>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</si>
  <si>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</si>
  <si>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</si>
  <si>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</si>
  <si>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</si>
  <si>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</si>
  <si>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</si>
  <si>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</si>
  <si>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</si>
  <si>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</si>
  <si>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</si>
  <si>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</si>
  <si>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</si>
  <si>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</si>
  <si>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</si>
  <si>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</si>
  <si>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</si>
  <si>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</si>
  <si>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</si>
  <si>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</si>
  <si>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</si>
  <si>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</si>
  <si>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</si>
  <si>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</si>
  <si>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</si>
  <si>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</si>
  <si>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</si>
  <si>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</si>
  <si>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</si>
  <si>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</si>
  <si>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</si>
  <si>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</si>
  <si>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</si>
  <si>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</si>
  <si>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</si>
  <si>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</si>
  <si>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</si>
  <si>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</si>
  <si>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</si>
  <si>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</si>
  <si>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</si>
  <si>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</si>
  <si>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</si>
  <si>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</si>
  <si>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</si>
  <si>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</si>
  <si>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</si>
  <si>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</si>
  <si>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</si>
  <si>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</si>
  <si>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</si>
  <si>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</si>
  <si>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</si>
  <si>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</si>
  <si>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</si>
  <si>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</si>
  <si>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</si>
  <si>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</si>
  <si>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</si>
  <si>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</si>
  <si>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</si>
  <si>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</si>
  <si>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</si>
  <si>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</si>
  <si>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</si>
  <si>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</si>
  <si>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</si>
  <si>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</si>
  <si>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</si>
  <si>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</si>
  <si>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</si>
  <si>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</si>
  <si>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</si>
  <si>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</si>
  <si>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</si>
  <si>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</si>
  <si>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</si>
  <si>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</si>
  <si>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</si>
  <si>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</si>
  <si>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</si>
  <si>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</si>
  <si>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109</t>
  </si>
  <si>
    <t>K</t>
  </si>
  <si>
    <t>317142410</t>
  </si>
  <si>
    <t>Překlady nenosné z pórobetonu osazené do tenkého maltového lože, výšky do 250 mm, šířky překladu 75 mm, délky překladu do 1000 mm</t>
  </si>
  <si>
    <t>kus</t>
  </si>
  <si>
    <t>CS ÚRS 2023 01</t>
  </si>
  <si>
    <t>4</t>
  </si>
  <si>
    <t>2</t>
  </si>
  <si>
    <t>675160892</t>
  </si>
  <si>
    <t>Online PSC</t>
  </si>
  <si>
    <t>https://podminky.urs.cz/item/CS_URS_2023_01/317142410</t>
  </si>
  <si>
    <t>39</t>
  </si>
  <si>
    <t>342272205</t>
  </si>
  <si>
    <t>Příčky z pórobetonových tvárnic hladkých na tenké maltové lože objemová hmotnost do 500 kg/m3, tloušťka příčky 50 mm</t>
  </si>
  <si>
    <t>m2</t>
  </si>
  <si>
    <t>754258021</t>
  </si>
  <si>
    <t>https://podminky.urs.cz/item/CS_URS_2023_01/342272205</t>
  </si>
  <si>
    <t>VV</t>
  </si>
  <si>
    <t>0,81*2,6</t>
  </si>
  <si>
    <t>38</t>
  </si>
  <si>
    <t>342272215</t>
  </si>
  <si>
    <t>Příčky z pórobetonových tvárnic hladkých na tenké maltové lože objemová hmotnost do 500 kg/m3, tloušťka příčky 75 mm</t>
  </si>
  <si>
    <t>-1724874688</t>
  </si>
  <si>
    <t>https://podminky.urs.cz/item/CS_URS_2023_01/342272215</t>
  </si>
  <si>
    <t>(2,515*2+1,57*2)*2,6</t>
  </si>
  <si>
    <t>40</t>
  </si>
  <si>
    <t>342291111</t>
  </si>
  <si>
    <t>Ukotvení příček polyuretanovou pěnou, tl. příčky do 100 mm</t>
  </si>
  <si>
    <t>m</t>
  </si>
  <si>
    <t>894041447</t>
  </si>
  <si>
    <t>https://podminky.urs.cz/item/CS_URS_2023_01/342291111</t>
  </si>
  <si>
    <t>2,515*2+1,57*2+0,81</t>
  </si>
  <si>
    <t>6</t>
  </si>
  <si>
    <t>Úpravy povrchů, podlahy a osazování výplní</t>
  </si>
  <si>
    <t>62</t>
  </si>
  <si>
    <t>611131121</t>
  </si>
  <si>
    <t>Podkladní a spojovací vrstva vnitřních omítaných ploch penetrace disperzní nanášená ručně stropů</t>
  </si>
  <si>
    <t>-843811472</t>
  </si>
  <si>
    <t>https://podminky.urs.cz/item/CS_URS_2023_01/611131121</t>
  </si>
  <si>
    <t>65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</si>
  <si>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</si>
  <si>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</si>
  <si>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-1878810726</t>
  </si>
  <si>
    <t>https://podminky.urs.cz/item/CS_URS_2023_01/611321141</t>
  </si>
  <si>
    <t>63</t>
  </si>
  <si>
    <t>612131121</t>
  </si>
  <si>
    <t>Podkladní a spojovací vrstva vnitřních omítaných ploch penetrace disperzní nanášená ručně stěn</t>
  </si>
  <si>
    <t>-1397669217</t>
  </si>
  <si>
    <t>https://podminky.urs.cz/item/CS_URS_2023_01/612131121</t>
  </si>
  <si>
    <t>stávající stěny</t>
  </si>
  <si>
    <t>102,352</t>
  </si>
  <si>
    <t>nové příčky</t>
  </si>
  <si>
    <t>21,242*2</t>
  </si>
  <si>
    <t>2,106</t>
  </si>
  <si>
    <t>Součet</t>
  </si>
  <si>
    <t>64</t>
  </si>
  <si>
    <t>612321141</t>
  </si>
  <si>
    <t>Omítka vápenocementová vnitřních ploch nanášená ručně dvouvrstvá, tloušťky jádrové omítky do 10 mm a tloušťky štuku do 3 mm štuková svislých konstrukcí stěn</t>
  </si>
  <si>
    <t>-344952506</t>
  </si>
  <si>
    <t>https://podminky.urs.cz/item/CS_URS_2023_01/612321141</t>
  </si>
  <si>
    <t>35</t>
  </si>
  <si>
    <t>642942111</t>
  </si>
  <si>
    <t>Osazování zárubní nebo rámů kovových dveřních lisovaných nebo z úhelníků bez dveřních křídel na cementovou maltu, plochy otvoru do 2,5 m2</t>
  </si>
  <si>
    <t>-1113970674</t>
  </si>
  <si>
    <t>https://podminky.urs.cz/item/CS_URS_2023_01/642942111</t>
  </si>
  <si>
    <t>36</t>
  </si>
  <si>
    <t>M</t>
  </si>
  <si>
    <t>55331480</t>
  </si>
  <si>
    <t>zárubeň jednokřídlá ocelová pro zdění tl stěny 75-100mm rozměru 600/1970, 2100mm</t>
  </si>
  <si>
    <t>8</t>
  </si>
  <si>
    <t>-1002521638</t>
  </si>
  <si>
    <t>41</t>
  </si>
  <si>
    <t>55331482</t>
  </si>
  <si>
    <t>zárubeň jednokřídlá ocelová pro zdění tl stěny 75-100mm rozměru 800/1970, 2100mm</t>
  </si>
  <si>
    <t>1148017123</t>
  </si>
  <si>
    <t>33</t>
  </si>
  <si>
    <t>642945111</t>
  </si>
  <si>
    <t>Osazování ocelových zárubní protipožárních nebo protiplynových dveří do vynechaného otvoru, s obetonováním, dveří jednokřídlových do 2,5 m2</t>
  </si>
  <si>
    <t>1863207766</t>
  </si>
  <si>
    <t>https://podminky.urs.cz/item/CS_URS_2023_01/642945111</t>
  </si>
  <si>
    <t>34</t>
  </si>
  <si>
    <t>55331562</t>
  </si>
  <si>
    <t>zárubeň jednokřídlá ocelová pro zdění s protipožární úpravou tl stěny 110-150mm rozměru 800/1970, 2100mm</t>
  </si>
  <si>
    <t>598820726</t>
  </si>
  <si>
    <t>37</t>
  </si>
  <si>
    <t>6.1R</t>
  </si>
  <si>
    <t>nátěr zárubně</t>
  </si>
  <si>
    <t>ks</t>
  </si>
  <si>
    <t>515281660</t>
  </si>
  <si>
    <t>9</t>
  </si>
  <si>
    <t>Ostatní konstrukce a práce, bourání</t>
  </si>
  <si>
    <t>69</t>
  </si>
  <si>
    <t>949101111</t>
  </si>
  <si>
    <t>Lešení pomocné pracovní pro objekty pozemních staveb pro zatížení do 150 kg/m2, o výšce lešeňové podlahy do 1,9 m</t>
  </si>
  <si>
    <t>-2139878310</t>
  </si>
  <si>
    <t>https://podminky.urs.cz/item/CS_URS_2023_01/949101111</t>
  </si>
  <si>
    <t>968072245</t>
  </si>
  <si>
    <t>Vybourání kovových rámů oken s křídly, dveřních zárubní, vrat, stěn, ostění nebo obkladů okenních rámů s křídly jednoduchých, plochy do 2 m2</t>
  </si>
  <si>
    <t>2105816951</t>
  </si>
  <si>
    <t>https://podminky.urs.cz/item/CS_URS_2023_01/968072245</t>
  </si>
  <si>
    <t>(0,6*1,97)*2+0,8*1,97*3</t>
  </si>
  <si>
    <t>10</t>
  </si>
  <si>
    <t>978011191</t>
  </si>
  <si>
    <t>Otlučení vápenných nebo vápenocementových omítek vnitřních ploch stropů, v rozsahu přes 50 do 100 %</t>
  </si>
  <si>
    <t>-1118840582</t>
  </si>
  <si>
    <t>https://podminky.urs.cz/item/CS_URS_2023_01/978011191</t>
  </si>
  <si>
    <t>14,4+11,55+2,48+0,91+4,93</t>
  </si>
  <si>
    <t>11</t>
  </si>
  <si>
    <t>978013191</t>
  </si>
  <si>
    <t>Otlučení vápenných nebo vápenocementových omítek vnitřních ploch stěn s vyškrabáním spar, s očištěním zdiva, v rozsahu přes 50 do 100 %</t>
  </si>
  <si>
    <t>2037689292</t>
  </si>
  <si>
    <t>https://podminky.urs.cz/item/CS_URS_2023_01/978013191</t>
  </si>
  <si>
    <t>(4,7+2,185*2+0,6*2+4,7+3,2*2+4,5*4)*2,6</t>
  </si>
  <si>
    <t>997</t>
  </si>
  <si>
    <t>Přesun sutě</t>
  </si>
  <si>
    <t>71</t>
  </si>
  <si>
    <t>997013214</t>
  </si>
  <si>
    <t>Vnitrostaveništní doprava suti a vybouraných hmot vodorovně do 50 m svisle ručně pro budovy a haly výšky přes 12 do 15 m</t>
  </si>
  <si>
    <t>t</t>
  </si>
  <si>
    <t>890626778</t>
  </si>
  <si>
    <t>https://podminky.urs.cz/item/CS_URS_2023_01/997013214</t>
  </si>
  <si>
    <t>72</t>
  </si>
  <si>
    <t>997013501</t>
  </si>
  <si>
    <t>Odvoz suti a vybouraných hmot na skládku nebo meziskládku se složením, na vzdálenost do 1 km</t>
  </si>
  <si>
    <t>784165230</t>
  </si>
  <si>
    <t>https://podminky.urs.cz/item/CS_URS_2023_01/997013501</t>
  </si>
  <si>
    <t>73</t>
  </si>
  <si>
    <t>997013509</t>
  </si>
  <si>
    <t>Odvoz suti a vybouraných hmot na skládku nebo meziskládku se složením, na vzdálenost Příplatek k ceně za každý další i započatý 1 km přes 1 km</t>
  </si>
  <si>
    <t>-1050705963</t>
  </si>
  <si>
    <t>https://podminky.urs.cz/item/CS_URS_2023_01/997013509</t>
  </si>
  <si>
    <t>8,491*14</t>
  </si>
  <si>
    <t>74</t>
  </si>
  <si>
    <t>997013631</t>
  </si>
  <si>
    <t>Poplatek za uložení stavebního odpadu na skládce (skládkovné) směsného stavebního a demoličního zatříděného do Katalogu odpadů pod kódem 17 09 04</t>
  </si>
  <si>
    <t>-1822546139</t>
  </si>
  <si>
    <t>https://podminky.urs.cz/item/CS_URS_2023_01/997013631</t>
  </si>
  <si>
    <t>998</t>
  </si>
  <si>
    <t>Přesun hmot</t>
  </si>
  <si>
    <t>70</t>
  </si>
  <si>
    <t>998018003</t>
  </si>
  <si>
    <t>Přesun hmot pro budovy občanské výstavby, bydlení, výrobu a služby ruční - bez užití mechanizace vodorovná dopravní vzdálenost do 100 m pro budovy s jakoukoliv nosnou konstrukcí výšky přes 12 do 24 m</t>
  </si>
  <si>
    <t>728059057</t>
  </si>
  <si>
    <t>https://podminky.urs.cz/item/CS_URS_2023_01/998018003</t>
  </si>
  <si>
    <t>PSV</t>
  </si>
  <si>
    <t>Práce a dodávky PSV</t>
  </si>
  <si>
    <t>721</t>
  </si>
  <si>
    <t>Zdravotechnika - vnitřní kanalizace</t>
  </si>
  <si>
    <t>80</t>
  </si>
  <si>
    <t>721174043</t>
  </si>
  <si>
    <t>Potrubí z trub polypropylenových připojovací DN 50</t>
  </si>
  <si>
    <t>CS ÚRS 2022 01</t>
  </si>
  <si>
    <t>16</t>
  </si>
  <si>
    <t>593073616</t>
  </si>
  <si>
    <t>https://podminky.urs.cz/item/CS_URS_2022_01/721174043</t>
  </si>
  <si>
    <t>81</t>
  </si>
  <si>
    <t>721174044</t>
  </si>
  <si>
    <t>Potrubí z trub polypropylenových připojovací DN 75</t>
  </si>
  <si>
    <t>1554140625</t>
  </si>
  <si>
    <t>https://podminky.urs.cz/item/CS_URS_2022_01/721174044</t>
  </si>
  <si>
    <t>82</t>
  </si>
  <si>
    <t>721194105</t>
  </si>
  <si>
    <t>Vyměření přípojek na potrubí vyvedení a upevnění odpadních výpustek DN 50</t>
  </si>
  <si>
    <t>-932834786</t>
  </si>
  <si>
    <t>https://podminky.urs.cz/item/CS_URS_2022_01/721194105</t>
  </si>
  <si>
    <t>83</t>
  </si>
  <si>
    <t>721194107</t>
  </si>
  <si>
    <t>Vyměření přípojek na potrubí vyvedení a upevnění odpadních výpustek DN 70</t>
  </si>
  <si>
    <t>-123883868</t>
  </si>
  <si>
    <t>https://podminky.urs.cz/item/CS_URS_2022_01/721194107</t>
  </si>
  <si>
    <t>103</t>
  </si>
  <si>
    <t>721226511</t>
  </si>
  <si>
    <t>Zápachové uzávěrky podomítkové (Pe) s krycí deskou pro pračku a myčku DN 40</t>
  </si>
  <si>
    <t>358409029</t>
  </si>
  <si>
    <t>https://podminky.urs.cz/item/CS_URS_2023_01/721226511</t>
  </si>
  <si>
    <t>124</t>
  </si>
  <si>
    <t>998721103</t>
  </si>
  <si>
    <t>Přesun hmot pro vnitřní kanalizace stanovený z hmotnosti přesunovaného materiálu vodorovná dopravní vzdálenost do 50 m v objektech výšky přes 12 do 24 m</t>
  </si>
  <si>
    <t>-88962719</t>
  </si>
  <si>
    <t>https://podminky.urs.cz/item/CS_URS_2023_01/998721103</t>
  </si>
  <si>
    <t>125</t>
  </si>
  <si>
    <t>998721181</t>
  </si>
  <si>
    <t>Přesun hmot pro vnitřní kanalizace stanovený z hmotnosti přesunovaného materiálu Příplatek k ceně za přesun prováděný bez použití mechanizace pro jakoukoliv výšku objektu</t>
  </si>
  <si>
    <t>-1683771512</t>
  </si>
  <si>
    <t>https://podminky.urs.cz/item/CS_URS_2023_01/998721181</t>
  </si>
  <si>
    <t>722</t>
  </si>
  <si>
    <t>Zdravotechnika - vnitřní vodovod</t>
  </si>
  <si>
    <t>85</t>
  </si>
  <si>
    <t>722174022</t>
  </si>
  <si>
    <t>Potrubí z plastových trubek z polypropylenu PPR svařovaných polyfúzně PN 20 (SDR 6) D 20 x 3,4</t>
  </si>
  <si>
    <t>1973492471</t>
  </si>
  <si>
    <t>https://podminky.urs.cz/item/CS_URS_2022_01/722174022</t>
  </si>
  <si>
    <t>86</t>
  </si>
  <si>
    <t>722174062</t>
  </si>
  <si>
    <t>Potrubí z plastových trubek z polypropylenu PPR svařovaných polyfúzně křížení potrubí (PPR) PN 20 (SDR 6) D 20 x 3,4</t>
  </si>
  <si>
    <t>184828265</t>
  </si>
  <si>
    <t>https://podminky.urs.cz/item/CS_URS_2022_01/722174062</t>
  </si>
  <si>
    <t>87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</si>
  <si>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</si>
  <si>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</si>
  <si>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377309728</t>
  </si>
  <si>
    <t>https://podminky.urs.cz/item/CS_URS_2022_01/722181231</t>
  </si>
  <si>
    <t>88</t>
  </si>
  <si>
    <t>722220161</t>
  </si>
  <si>
    <t>Armatury s jedním závitem plastové (PPR) PN 20 (SDR 6) DN 20 x G 1/2" (nástěnný komplet)</t>
  </si>
  <si>
    <t>soubor</t>
  </si>
  <si>
    <t>1463980160</t>
  </si>
  <si>
    <t>https://podminky.urs.cz/item/CS_URS_2022_01/722220161</t>
  </si>
  <si>
    <t>105</t>
  </si>
  <si>
    <t>722231142</t>
  </si>
  <si>
    <t>Armatury se dvěma závity ventily pojistné rohové G 3/4"</t>
  </si>
  <si>
    <t>-1754504930</t>
  </si>
  <si>
    <t>https://podminky.urs.cz/item/CS_URS_2023_01/722231142</t>
  </si>
  <si>
    <t>90</t>
  </si>
  <si>
    <t>722290226</t>
  </si>
  <si>
    <t>Zkoušky, proplach a desinfekce vodovodního potrubí zkoušky těsnosti vodovodního potrubí závitového do DN 50</t>
  </si>
  <si>
    <t>-1445840187</t>
  </si>
  <si>
    <t>https://podminky.urs.cz/item/CS_URS_2022_01/722290226</t>
  </si>
  <si>
    <t>91</t>
  </si>
  <si>
    <t>722290234</t>
  </si>
  <si>
    <t>Zkoušky, proplach a desinfekce vodovodního potrubí proplach a desinfekce vodovodního potrubí do DN 80</t>
  </si>
  <si>
    <t>-748741807</t>
  </si>
  <si>
    <t>https://podminky.urs.cz/item/CS_URS_2022_01/722290234</t>
  </si>
  <si>
    <t>92</t>
  </si>
  <si>
    <t>998722101</t>
  </si>
  <si>
    <t>Přesun hmot pro vnitřní vodovod stanovený z hmotnosti přesunovaného materiálu vodorovná dopravní vzdálenost do 50 m v objektech výšky do 6 m</t>
  </si>
  <si>
    <t>1745720377</t>
  </si>
  <si>
    <t>https://podminky.urs.cz/item/CS_URS_2022_01/998722101</t>
  </si>
  <si>
    <t>725</t>
  </si>
  <si>
    <t>Zdravotechnika - zařizovací předměty</t>
  </si>
  <si>
    <t>725110811</t>
  </si>
  <si>
    <t>Demontáž klozetů splachovacích s nádrží nebo tlakovým splachovačem</t>
  </si>
  <si>
    <t>1953963027</t>
  </si>
  <si>
    <t>https://podminky.urs.cz/item/CS_URS_2023_01/725110811</t>
  </si>
  <si>
    <t>99</t>
  </si>
  <si>
    <t>725112022</t>
  </si>
  <si>
    <t>Zařízení záchodů klozety keramické závěsné na nosné stěny s hlubokým splachováním odpad vodorovný</t>
  </si>
  <si>
    <t>-2005756167</t>
  </si>
  <si>
    <t>https://podminky.urs.cz/item/CS_URS_2023_01/725112022</t>
  </si>
  <si>
    <t>725210821</t>
  </si>
  <si>
    <t>Demontáž umyvadel bez výtokových armatur umyvadel</t>
  </si>
  <si>
    <t>-1656774380</t>
  </si>
  <si>
    <t>https://podminky.urs.cz/item/CS_URS_2023_01/725210821</t>
  </si>
  <si>
    <t>76</t>
  </si>
  <si>
    <t>725211604</t>
  </si>
  <si>
    <t>Umyvadla keramická bílá bez výtokových armatur připevněná na stěnu šrouby bez sloupu nebo krytu na sifon, šířka umyvadla 650 mm</t>
  </si>
  <si>
    <t>-205633291</t>
  </si>
  <si>
    <t>https://podminky.urs.cz/item/CS_URS_2023_01/725211604</t>
  </si>
  <si>
    <t>725220842</t>
  </si>
  <si>
    <t>Demontáž van ocelových volně stojících</t>
  </si>
  <si>
    <t>-1304148091</t>
  </si>
  <si>
    <t>https://podminky.urs.cz/item/CS_URS_2023_01/725220842</t>
  </si>
  <si>
    <t>77</t>
  </si>
  <si>
    <t>725241111</t>
  </si>
  <si>
    <t>Sprchové vaničky akrylátové čtvercové 800x800 mm</t>
  </si>
  <si>
    <t>449430617</t>
  </si>
  <si>
    <t>https://podminky.urs.cz/item/CS_URS_2023_01/725241111</t>
  </si>
  <si>
    <t>79</t>
  </si>
  <si>
    <t>725244622</t>
  </si>
  <si>
    <t>Sprchové dveře a zástěny zástěny sprchové rohové čtvercové/obdélníkové polorámové skleněné tl. 6 mm dveře otvíravé jednokřídlové, vstup z čela, na vaničku 800x800 mm</t>
  </si>
  <si>
    <t>1286536839</t>
  </si>
  <si>
    <t>https://podminky.urs.cz/item/CS_URS_2023_01/725244622</t>
  </si>
  <si>
    <t>725310823</t>
  </si>
  <si>
    <t>Demontáž dřezů jednodílných bez výtokových armatur vestavěných v kuchyňských sestavách</t>
  </si>
  <si>
    <t>-1441620605</t>
  </si>
  <si>
    <t>https://podminky.urs.cz/item/CS_URS_2023_01/725310823</t>
  </si>
  <si>
    <t>102</t>
  </si>
  <si>
    <t>725311121</t>
  </si>
  <si>
    <t>Dřezy bez výtokových armatur jednoduché se zápachovou uzávěrkou nerezové s odkapávací plochou 560x480 mm a miskou</t>
  </si>
  <si>
    <t>-2097998071</t>
  </si>
  <si>
    <t>https://podminky.urs.cz/item/CS_URS_2023_01/725311121</t>
  </si>
  <si>
    <t>5</t>
  </si>
  <si>
    <t>725530826</t>
  </si>
  <si>
    <t>Demontáž elektrických zásobníkových ohřívačů vody akumulačních do 800 l</t>
  </si>
  <si>
    <t>-850090738</t>
  </si>
  <si>
    <t>https://podminky.urs.cz/item/CS_URS_2023_01/725530826</t>
  </si>
  <si>
    <t>725610810</t>
  </si>
  <si>
    <t>Demontáž plynových sporáků normálních nebo kombinovaných</t>
  </si>
  <si>
    <t>-966659711</t>
  </si>
  <si>
    <t>https://podminky.urs.cz/item/CS_URS_2023_01/725610810</t>
  </si>
  <si>
    <t>104</t>
  </si>
  <si>
    <t>725813112</t>
  </si>
  <si>
    <t>Ventily rohové bez připojovací trubičky nebo flexi hadičky pračkové G 3/4"</t>
  </si>
  <si>
    <t>-1629710704</t>
  </si>
  <si>
    <t>https://podminky.urs.cz/item/CS_URS_2023_01/725813112</t>
  </si>
  <si>
    <t>101</t>
  </si>
  <si>
    <t>725821312</t>
  </si>
  <si>
    <t>Baterie dřezové nástěnné pákové s otáčivým kulatým ústím a délkou ramínka 300 mm</t>
  </si>
  <si>
    <t>-1677630367</t>
  </si>
  <si>
    <t>https://podminky.urs.cz/item/CS_URS_2023_01/725821312</t>
  </si>
  <si>
    <t>100</t>
  </si>
  <si>
    <t>725822613</t>
  </si>
  <si>
    <t>Baterie umyvadlové stojánkové pákové s výpustí</t>
  </si>
  <si>
    <t>-1445924236</t>
  </si>
  <si>
    <t>https://podminky.urs.cz/item/CS_URS_2023_01/725822613</t>
  </si>
  <si>
    <t>107</t>
  </si>
  <si>
    <t>725849411</t>
  </si>
  <si>
    <t>Baterie sprchové montáž nástěnných baterií s nastavitelnou výškou sprchy</t>
  </si>
  <si>
    <t>-884990354</t>
  </si>
  <si>
    <t>https://podminky.urs.cz/item/CS_URS_2023_01/725849411</t>
  </si>
  <si>
    <t>108</t>
  </si>
  <si>
    <t>55145403</t>
  </si>
  <si>
    <t>baterie sprchová s ruční sprchou 1/2"x150mm</t>
  </si>
  <si>
    <t>32</t>
  </si>
  <si>
    <t>1386420732</t>
  </si>
  <si>
    <t>93</t>
  </si>
  <si>
    <t>725861102</t>
  </si>
  <si>
    <t>Zápachové uzávěrky zařizovacích předmětů pro umyvadla DN 40</t>
  </si>
  <si>
    <t>1822945466</t>
  </si>
  <si>
    <t>https://podminky.urs.cz/item/CS_URS_2022_01/725861102</t>
  </si>
  <si>
    <t>122</t>
  </si>
  <si>
    <t>998725103</t>
  </si>
  <si>
    <t>Přesun hmot pro zařizovací předměty stanovený z hmotnosti přesunovaného materiálu vodorovná dopravní vzdálenost do 50 m v objektech výšky přes 12 do 24 m</t>
  </si>
  <si>
    <t>1685651607</t>
  </si>
  <si>
    <t>https://podminky.urs.cz/item/CS_URS_2023_01/998725103</t>
  </si>
  <si>
    <t>123</t>
  </si>
  <si>
    <t>998725181</t>
  </si>
  <si>
    <t>Přesun hmot pro zařizovací předměty stanovený z hmotnosti přesunovaného materiálu Příplatek k cenám za přesun prováděný bez použití mechanizace pro jakoukoliv výšku objektu</t>
  </si>
  <si>
    <t>943168287</t>
  </si>
  <si>
    <t>https://podminky.urs.cz/item/CS_URS_2023_01/998725181</t>
  </si>
  <si>
    <t>726</t>
  </si>
  <si>
    <t>Zdravotechnika - předstěnové instalace</t>
  </si>
  <si>
    <t>98</t>
  </si>
  <si>
    <t>726121001</t>
  </si>
  <si>
    <t>Předstěnové instalační systémy do bytových jader upevnění mezi dvě stěny pro závěsné klozety stavební výška 1120 mm</t>
  </si>
  <si>
    <t>-1428284676</t>
  </si>
  <si>
    <t>https://podminky.urs.cz/item/CS_URS_2023_01/726121001</t>
  </si>
  <si>
    <t>120</t>
  </si>
  <si>
    <t>998726113</t>
  </si>
  <si>
    <t>Přesun hmot pro instalační prefabrikáty stanovený z hmotnosti přesunovaného materiálu vodorovná dopravní vzdálenost do 50 m v objektech výšky přes 12 m do 24 m</t>
  </si>
  <si>
    <t>536542973</t>
  </si>
  <si>
    <t>https://podminky.urs.cz/item/CS_URS_2023_01/998726113</t>
  </si>
  <si>
    <t>121</t>
  </si>
  <si>
    <t>998726181</t>
  </si>
  <si>
    <t>Přesun hmot pro instalační prefabrikáty stanovený z hmotnosti přesunovaného materiálu Příplatek k cenám za přesun prováděný bez použití mechanizace pro jakoukoliv výšku objektu</t>
  </si>
  <si>
    <t>1464671106</t>
  </si>
  <si>
    <t>https://podminky.urs.cz/item/CS_URS_2023_01/998726181</t>
  </si>
  <si>
    <t>731</t>
  </si>
  <si>
    <t>Ústřední vytápění - kotelny</t>
  </si>
  <si>
    <t>96</t>
  </si>
  <si>
    <t>731259614</t>
  </si>
  <si>
    <t>Kotle ocelové teplovodní elektrické závěsné přímotopné montáž elektrokotlů ostatních typů o výkonu do 18 kW</t>
  </si>
  <si>
    <t>1253423528</t>
  </si>
  <si>
    <t>https://podminky.urs.cz/item/CS_URS_2023_01/731259614</t>
  </si>
  <si>
    <t>97</t>
  </si>
  <si>
    <t>RMAT0001</t>
  </si>
  <si>
    <t>kotel elektrický se zásobníkem TUV</t>
  </si>
  <si>
    <t>-249986896</t>
  </si>
  <si>
    <t>733</t>
  </si>
  <si>
    <t>Ústřední vytápění - rozvodné potrubí</t>
  </si>
  <si>
    <t>115</t>
  </si>
  <si>
    <t>733222302</t>
  </si>
  <si>
    <t>Potrubí z trubek měděných polotvrdých spojovaných lisováním PN 16, T= +110°C Ø 15/1</t>
  </si>
  <si>
    <t>-2092608144</t>
  </si>
  <si>
    <t>https://podminky.urs.cz/item/CS_URS_2023_01/733222302</t>
  </si>
  <si>
    <t>116</t>
  </si>
  <si>
    <t>733291101</t>
  </si>
  <si>
    <t>Zkoušky těsnosti potrubí z trubek měděných Ø do 35/1,5</t>
  </si>
  <si>
    <t>1144064418</t>
  </si>
  <si>
    <t>https://podminky.urs.cz/item/CS_URS_2023_01/733291101</t>
  </si>
  <si>
    <t>117</t>
  </si>
  <si>
    <t>733811211</t>
  </si>
  <si>
    <t>Ochrana potrubí termoizolačními trubicemi z pěnového polyetylenu PE přilepenými v příčných a podélných spojích, tloušťky izolace do 6 mm, vnitřního průměru izolace DN do 22 mm</t>
  </si>
  <si>
    <t>-2039809633</t>
  </si>
  <si>
    <t>https://podminky.urs.cz/item/CS_URS_2023_01/733811211</t>
  </si>
  <si>
    <t>118</t>
  </si>
  <si>
    <t>998733103</t>
  </si>
  <si>
    <t>Přesun hmot pro rozvody potrubí stanovený z hmotnosti přesunovaného materiálu vodorovná dopravní vzdálenost do 50 m v objektech výšky přes 12 do 24 m</t>
  </si>
  <si>
    <t>1837072678</t>
  </si>
  <si>
    <t>https://podminky.urs.cz/item/CS_URS_2023_01/998733103</t>
  </si>
  <si>
    <t>119</t>
  </si>
  <si>
    <t>998733181</t>
  </si>
  <si>
    <t>Přesun hmot pro rozvody potrubí stanovený z hmotnosti přesunovaného materiálu Příplatek k cenám za přesun prováděný bez použití mechanizace pro jakoukoliv výšku objektu</t>
  </si>
  <si>
    <t>-1529367304</t>
  </si>
  <si>
    <t>https://podminky.urs.cz/item/CS_URS_2023_01/998733181</t>
  </si>
  <si>
    <t>734</t>
  </si>
  <si>
    <t>Ústřední vytápění - armatury</t>
  </si>
  <si>
    <t>114</t>
  </si>
  <si>
    <t>734221686</t>
  </si>
  <si>
    <t>Ventily regulační závitové hlavice termostatické, pro ovládání ventilů PN 10 do 110°C voskové otopných těles VK</t>
  </si>
  <si>
    <t>-510233849</t>
  </si>
  <si>
    <t>https://podminky.urs.cz/item/CS_URS_2023_01/734221686</t>
  </si>
  <si>
    <t>735</t>
  </si>
  <si>
    <t>Ústřední vytápění - otopná tělesa</t>
  </si>
  <si>
    <t>111</t>
  </si>
  <si>
    <t>735152395</t>
  </si>
  <si>
    <t>Otopná tělesa panelová VK dvoudesková PN 1,0 MPa, T do 110°C bez přídavné přestupní plochy výšky tělesa 700 mm stavební délky / výkonu 800 mm / 894 W</t>
  </si>
  <si>
    <t>-1977117587</t>
  </si>
  <si>
    <t>https://podminky.urs.cz/item/CS_URS_2023_01/735152395</t>
  </si>
  <si>
    <t>112</t>
  </si>
  <si>
    <t>735152583</t>
  </si>
  <si>
    <t>Otopná tělesa panelová VK dvoudesková PN 1,0 MPa, T do 110°C se dvěma přídavnými přestupními plochami výšky tělesa 600 mm stavební délky / výkonu 2000 mm / 3358 W</t>
  </si>
  <si>
    <t>1823164368</t>
  </si>
  <si>
    <t>https://podminky.urs.cz/item/CS_URS_2023_01/735152583</t>
  </si>
  <si>
    <t>113</t>
  </si>
  <si>
    <t>735164252</t>
  </si>
  <si>
    <t>Otopná tělesa trubková přímotopná elektrická na stěnu výšky tělesa 1215 mm, délky 600 mm</t>
  </si>
  <si>
    <t>1231579706</t>
  </si>
  <si>
    <t>https://podminky.urs.cz/item/CS_URS_2023_01/735164252</t>
  </si>
  <si>
    <t>126</t>
  </si>
  <si>
    <t>998735103</t>
  </si>
  <si>
    <t>Přesun hmot pro otopná tělesa stanovený z hmotnosti přesunovaného materiálu vodorovná dopravní vzdálenost do 50 m v objektech výšky přes 12 do 24 m</t>
  </si>
  <si>
    <t>272755052</t>
  </si>
  <si>
    <t>https://podminky.urs.cz/item/CS_URS_2023_01/998735103</t>
  </si>
  <si>
    <t>127</t>
  </si>
  <si>
    <t>998735181</t>
  </si>
  <si>
    <t>Přesun hmot pro otopná tělesa stanovený z hmotnosti přesunovaného materiálu Příplatek k cenám za přesun prováděný bez použití mechanizace pro jakoukoliv výšku objektu</t>
  </si>
  <si>
    <t>-426140454</t>
  </si>
  <si>
    <t>https://podminky.urs.cz/item/CS_URS_2023_01/998735181</t>
  </si>
  <si>
    <t>741</t>
  </si>
  <si>
    <t>Elektroinstalace - silnoproud</t>
  </si>
  <si>
    <t>128</t>
  </si>
  <si>
    <t>741112001</t>
  </si>
  <si>
    <t>Montáž krabice zapuštěná plastová kruhová</t>
  </si>
  <si>
    <t>1278195407</t>
  </si>
  <si>
    <t>129</t>
  </si>
  <si>
    <t>34571451</t>
  </si>
  <si>
    <t>krabice pod omítku PVC přístrojová kruhová D 70mm hluboká</t>
  </si>
  <si>
    <t>530252338</t>
  </si>
  <si>
    <t>132</t>
  </si>
  <si>
    <t>741122016</t>
  </si>
  <si>
    <t>Montáž kabel Cu bez ukončení uložený pod omítku plný kulatý 3x2,5 až 6 mm2 (např. CYKY)</t>
  </si>
  <si>
    <t>-1940758295</t>
  </si>
  <si>
    <t>133</t>
  </si>
  <si>
    <t>34111036</t>
  </si>
  <si>
    <t>kabel instalační jádro Cu plné izolace PVC plášť PVC 450/750V (CYKY) 3x2,5mm2</t>
  </si>
  <si>
    <t>1073496910</t>
  </si>
  <si>
    <t>130*1,1 'Přepočtené koeficientem množství</t>
  </si>
  <si>
    <t>134</t>
  </si>
  <si>
    <t>741122024</t>
  </si>
  <si>
    <t>Montáž kabel Cu bez ukončení uložený pod omítku plný kulatý 4x10 mm2 (např. CYKY)</t>
  </si>
  <si>
    <t>-2079858559</t>
  </si>
  <si>
    <t>135</t>
  </si>
  <si>
    <t>34111076</t>
  </si>
  <si>
    <t>kabel instalační jádro Cu plné izolace PVC plášť PVC 450/750V (CYKY) 4x10mm2</t>
  </si>
  <si>
    <t>460372832</t>
  </si>
  <si>
    <t>136</t>
  </si>
  <si>
    <t>741122031</t>
  </si>
  <si>
    <t>Montáž kabel Cu bez ukončení uložený pod omítku plný kulatý 5x1,5 až 2,5 mm2 (např. CYKY)</t>
  </si>
  <si>
    <t>-772771238</t>
  </si>
  <si>
    <t>137</t>
  </si>
  <si>
    <t>34111094</t>
  </si>
  <si>
    <t>kabel instalační jádro Cu plné izolace PVC plášť PVC 450/750V (CYKY) 5x2,5mm2</t>
  </si>
  <si>
    <t>-339871066</t>
  </si>
  <si>
    <t>138</t>
  </si>
  <si>
    <t>741132331R</t>
  </si>
  <si>
    <t>Kabelový vývod - digestoř</t>
  </si>
  <si>
    <t>-1078786645</t>
  </si>
  <si>
    <t>139</t>
  </si>
  <si>
    <t>7412102RO</t>
  </si>
  <si>
    <t>Montáž rozváděč včetně zapojení a oživení</t>
  </si>
  <si>
    <t>2090760380</t>
  </si>
  <si>
    <t>140</t>
  </si>
  <si>
    <t>235RO</t>
  </si>
  <si>
    <t>Rozvaděč RO dle PD</t>
  </si>
  <si>
    <t>Kpl</t>
  </si>
  <si>
    <t>295621982</t>
  </si>
  <si>
    <t>141</t>
  </si>
  <si>
    <t>741310001</t>
  </si>
  <si>
    <t>Montáž spínačů jedno nebo dvoupólových nástěnných se zapojením vodičů, pro prostředí normální vypínačů, řazení 1-jednopólových</t>
  </si>
  <si>
    <t>-1287726690</t>
  </si>
  <si>
    <t>142</t>
  </si>
  <si>
    <t>34535514</t>
  </si>
  <si>
    <t>spínač jednopólový 10A barevný</t>
  </si>
  <si>
    <t>467266205</t>
  </si>
  <si>
    <t>145</t>
  </si>
  <si>
    <t>741313044</t>
  </si>
  <si>
    <t>Montáž zásuvka (polo)zapuštěná šroubové připojení 2x(2P + PE) dvojnásobná šikmá se zapojením vodičů</t>
  </si>
  <si>
    <t>-50222633</t>
  </si>
  <si>
    <t>146</t>
  </si>
  <si>
    <t>34555243</t>
  </si>
  <si>
    <t>zásuvka zápustná dvojnásobná, šikmá, s clonkami, šroubové svorky</t>
  </si>
  <si>
    <t>-1480643356</t>
  </si>
  <si>
    <t>147</t>
  </si>
  <si>
    <t>741372061</t>
  </si>
  <si>
    <t>Montáž svítidlo LED interiérové přisazené stropní hranaté nebo kruhové do 0,09 m2 se zapojením vodičů A</t>
  </si>
  <si>
    <t>-919459505</t>
  </si>
  <si>
    <t>166</t>
  </si>
  <si>
    <t>34825002</t>
  </si>
  <si>
    <t>svítidlo interiérové stropní přisazené kruhové D 300-450mm 1200-1900lm</t>
  </si>
  <si>
    <t>1346825272</t>
  </si>
  <si>
    <t>167</t>
  </si>
  <si>
    <t>741810001</t>
  </si>
  <si>
    <t>Zkoušky a prohlídky elektrických rozvodů a zařízení celková prohlídka a vyhotovení revizní zprávy pro objem montážních prací do 100 tis. Kč</t>
  </si>
  <si>
    <t>-1941791205</t>
  </si>
  <si>
    <t>https://podminky.urs.cz/item/CS_URS_2023_01/741810001</t>
  </si>
  <si>
    <t>150</t>
  </si>
  <si>
    <t>998741101</t>
  </si>
  <si>
    <t>Přesun hmot tonážní pro silnoproud v objektech v do 6 m</t>
  </si>
  <si>
    <t>-806325595</t>
  </si>
  <si>
    <t>160</t>
  </si>
  <si>
    <t>090001000</t>
  </si>
  <si>
    <t>Ostatní náklady podružný materiál</t>
  </si>
  <si>
    <t>-434858830</t>
  </si>
  <si>
    <t>742</t>
  </si>
  <si>
    <t>Elektroinstalace - slaboproud</t>
  </si>
  <si>
    <t>151</t>
  </si>
  <si>
    <t>742210161</t>
  </si>
  <si>
    <t>Montáž hlásiče PO</t>
  </si>
  <si>
    <t>575915578</t>
  </si>
  <si>
    <t>152</t>
  </si>
  <si>
    <t>59081431</t>
  </si>
  <si>
    <t>hlásič  PO</t>
  </si>
  <si>
    <t>-594441834</t>
  </si>
  <si>
    <t>153</t>
  </si>
  <si>
    <t>742210171</t>
  </si>
  <si>
    <t>Montáž kabelu koaxialní</t>
  </si>
  <si>
    <t>1509824864</t>
  </si>
  <si>
    <t>154</t>
  </si>
  <si>
    <t>34121301</t>
  </si>
  <si>
    <t>kabel koaxiální, jádro CU, izolace PVC, bílý, impedance 75 Ohm, pr. 7,05 mm</t>
  </si>
  <si>
    <t>89711347</t>
  </si>
  <si>
    <t>155</t>
  </si>
  <si>
    <t>742420121</t>
  </si>
  <si>
    <t>Montáž televizní zásuvky koncové nebo průběžné</t>
  </si>
  <si>
    <t>-1980239901</t>
  </si>
  <si>
    <t>156</t>
  </si>
  <si>
    <t>37451008</t>
  </si>
  <si>
    <t>přístroj zásuvky TV+R, průběžný, 8 dB (typ EU 3607)</t>
  </si>
  <si>
    <t>214676696</t>
  </si>
  <si>
    <t>157</t>
  </si>
  <si>
    <t>37451015</t>
  </si>
  <si>
    <t>kryt zásuvky televizní, rozhlasové (a satelitní)</t>
  </si>
  <si>
    <t>2127210932</t>
  </si>
  <si>
    <t>766</t>
  </si>
  <si>
    <t>Konstrukce truhlářské</t>
  </si>
  <si>
    <t>766111820</t>
  </si>
  <si>
    <t>Demontáž dřevěných stěn plných</t>
  </si>
  <si>
    <t>-479201366</t>
  </si>
  <si>
    <t>https://podminky.urs.cz/item/CS_URS_2023_01/766111820</t>
  </si>
  <si>
    <t>2,47*2*2,6</t>
  </si>
  <si>
    <t>(1,7*2+0,81)*2,6</t>
  </si>
  <si>
    <t>42</t>
  </si>
  <si>
    <t>766660001</t>
  </si>
  <si>
    <t>Montáž dveřních křídel dřevěných nebo plastových otevíravých do ocelové zárubně povrchově upravených jednokřídlových, šířky do 800 mm</t>
  </si>
  <si>
    <t>-794593058</t>
  </si>
  <si>
    <t>https://podminky.urs.cz/item/CS_URS_2023_01/766660001</t>
  </si>
  <si>
    <t>43</t>
  </si>
  <si>
    <t>61162074</t>
  </si>
  <si>
    <t>dveře jednokřídlé voštinové povrch laminátový plné 800x1970-2100mm</t>
  </si>
  <si>
    <t>1760988679</t>
  </si>
  <si>
    <t>44</t>
  </si>
  <si>
    <t>61162072</t>
  </si>
  <si>
    <t>dveře jednokřídlé voštinové povrch laminátový plné 600x1970-2100mm</t>
  </si>
  <si>
    <t>1813888331</t>
  </si>
  <si>
    <t>45</t>
  </si>
  <si>
    <t>766660021</t>
  </si>
  <si>
    <t>Montáž dveřních křídel dřevěných nebo plastových otevíravých do ocelové zárubně protipožárních jednokřídlových, šířky do 800 mm</t>
  </si>
  <si>
    <t>463218213</t>
  </si>
  <si>
    <t>https://podminky.urs.cz/item/CS_URS_2023_01/766660021</t>
  </si>
  <si>
    <t>46</t>
  </si>
  <si>
    <t>61162098</t>
  </si>
  <si>
    <t>dveře jednokřídlé dřevotřískové protipožární EI (EW) 30 D3 povrch laminátový plné 800x1970-2100mm</t>
  </si>
  <si>
    <t>-261738964</t>
  </si>
  <si>
    <t>47</t>
  </si>
  <si>
    <t>766660729</t>
  </si>
  <si>
    <t>Montáž dveřních doplňků dveřního kování interiérového štítku s klikou</t>
  </si>
  <si>
    <t>-218330538</t>
  </si>
  <si>
    <t>https://podminky.urs.cz/item/CS_URS_2023_01/766660729</t>
  </si>
  <si>
    <t>48</t>
  </si>
  <si>
    <t>54914123</t>
  </si>
  <si>
    <t>kování rozetové klika/klika</t>
  </si>
  <si>
    <t>-2072340333</t>
  </si>
  <si>
    <t>49</t>
  </si>
  <si>
    <t>766660733</t>
  </si>
  <si>
    <t>Montáž dveřních doplňků dveřního kování bezpečnostního štítku s klikou</t>
  </si>
  <si>
    <t>14161496</t>
  </si>
  <si>
    <t>https://podminky.urs.cz/item/CS_URS_2023_01/766660733</t>
  </si>
  <si>
    <t>50</t>
  </si>
  <si>
    <t>54914133</t>
  </si>
  <si>
    <t>kování bezpečnostní koule/klika RC3</t>
  </si>
  <si>
    <t>-1484424358</t>
  </si>
  <si>
    <t>7</t>
  </si>
  <si>
    <t>766812840</t>
  </si>
  <si>
    <t>Demontáž kuchyňských linek dřevěných nebo kovových včetně skříněk uchycených na stěně, délky přes 1800 do 2100 mm</t>
  </si>
  <si>
    <t>-1642281841</t>
  </si>
  <si>
    <t>https://podminky.urs.cz/item/CS_URS_2023_01/766812840</t>
  </si>
  <si>
    <t>95</t>
  </si>
  <si>
    <t>766.1R</t>
  </si>
  <si>
    <t>D+M kompletní kuchyňské linky</t>
  </si>
  <si>
    <t>-1070027894</t>
  </si>
  <si>
    <t>51</t>
  </si>
  <si>
    <t>998766103</t>
  </si>
  <si>
    <t>Přesun hmot pro konstrukce truhlářské stanovený z hmotnosti přesunovaného materiálu vodorovná dopravní vzdálenost do 50 m v objektech výšky přes 12 do 24 m</t>
  </si>
  <si>
    <t>-1240604064</t>
  </si>
  <si>
    <t>https://podminky.urs.cz/item/CS_URS_2023_01/998766103</t>
  </si>
  <si>
    <t>52</t>
  </si>
  <si>
    <t>998766181</t>
  </si>
  <si>
    <t>Přesun hmot pro konstrukce truhlářské stanovený z hmotnosti přesunovaného materiálu Příplatek k ceně za přesun prováděný bez použití mechanizace pro jakoukoliv výšku objektu</t>
  </si>
  <si>
    <t>-495209359</t>
  </si>
  <si>
    <t>https://podminky.urs.cz/item/CS_URS_2023_01/998766181</t>
  </si>
  <si>
    <t>771</t>
  </si>
  <si>
    <t>Podlahy z dlaždic</t>
  </si>
  <si>
    <t>771111011</t>
  </si>
  <si>
    <t>Příprava podkladu před provedením dlažby vysátí podlah</t>
  </si>
  <si>
    <t>1720954035</t>
  </si>
  <si>
    <t>https://podminky.urs.cz/item/CS_URS_2023_01/771111011</t>
  </si>
  <si>
    <t>14</t>
  </si>
  <si>
    <t>771121011</t>
  </si>
  <si>
    <t>Příprava podkladu před provedením dlažby nátěr penetrační na podlahu</t>
  </si>
  <si>
    <t>-1175771779</t>
  </si>
  <si>
    <t>https://podminky.urs.cz/item/CS_URS_2023_01/771121011</t>
  </si>
  <si>
    <t>2,48+0,91</t>
  </si>
  <si>
    <t>771151022</t>
  </si>
  <si>
    <t>Příprava podkladu před provedením dlažby samonivelační stěrka min.pevnosti 30 MPa, tloušťky přes 3 do 5 mm</t>
  </si>
  <si>
    <t>2021775640</t>
  </si>
  <si>
    <t>https://podminky.urs.cz/item/CS_URS_2023_01/771151022</t>
  </si>
  <si>
    <t>13</t>
  </si>
  <si>
    <t>771571810</t>
  </si>
  <si>
    <t>Demontáž podlah z dlaždic keramických kladených do malty</t>
  </si>
  <si>
    <t>1706597777</t>
  </si>
  <si>
    <t>https://podminky.urs.cz/item/CS_URS_2023_01/771571810</t>
  </si>
  <si>
    <t>18</t>
  </si>
  <si>
    <t>771574263</t>
  </si>
  <si>
    <t>Montáž podlah z dlaždic keramických lepených flexibilním lepidlem maloformátových pro vysoké mechanické zatížení protiskluzných nebo reliéfních (bezbariérových) přes 9 do 12 ks/m2</t>
  </si>
  <si>
    <t>1801379772</t>
  </si>
  <si>
    <t>https://podminky.urs.cz/item/CS_URS_2023_01/771574263</t>
  </si>
  <si>
    <t>19</t>
  </si>
  <si>
    <t>59761409</t>
  </si>
  <si>
    <t>dlažba keramická slinutá protiskluzná do interiéru i exteriéru pro vysoké mechanické namáhání přes 9 do 12ks/m2</t>
  </si>
  <si>
    <t>1847835612</t>
  </si>
  <si>
    <t>3,39*1,1 'Přepočtené koeficientem množství</t>
  </si>
  <si>
    <t>20</t>
  </si>
  <si>
    <t>771577111</t>
  </si>
  <si>
    <t>Montáž podlah z dlaždic keramických lepených flexibilním lepidlem Příplatek k cenám za plochu do 5 m2 jednotlivě</t>
  </si>
  <si>
    <t>678290270</t>
  </si>
  <si>
    <t>https://podminky.urs.cz/item/CS_URS_2023_01/771577111</t>
  </si>
  <si>
    <t>17</t>
  </si>
  <si>
    <t>771591112</t>
  </si>
  <si>
    <t>Izolace podlahy pod dlažbu nátěrem nebo stěrkou ve dvou vrstvách</t>
  </si>
  <si>
    <t>1248102806</t>
  </si>
  <si>
    <t>https://podminky.urs.cz/item/CS_URS_2023_01/771591112</t>
  </si>
  <si>
    <t>771592011</t>
  </si>
  <si>
    <t>Čištění vnitřních ploch po položení dlažby podlah nebo schodišť chemickými prostředky</t>
  </si>
  <si>
    <t>-1475197080</t>
  </si>
  <si>
    <t>https://podminky.urs.cz/item/CS_URS_2023_01/771592011</t>
  </si>
  <si>
    <t>22</t>
  </si>
  <si>
    <t>998771103</t>
  </si>
  <si>
    <t>Přesun hmot pro podlahy z dlaždic stanovený z hmotnosti přesunovaného materiálu vodorovná dopravní vzdálenost do 50 m v objektech výšky přes 12 do 24 m</t>
  </si>
  <si>
    <t>-1976904105</t>
  </si>
  <si>
    <t>https://podminky.urs.cz/item/CS_URS_2023_01/998771103</t>
  </si>
  <si>
    <t>23</t>
  </si>
  <si>
    <t>998771181</t>
  </si>
  <si>
    <t>Přesun hmot pro podlahy z dlaždic stanovený z hmotnosti přesunovaného materiálu Příplatek k ceně za přesun prováděný bez použití mechanizace pro jakoukoliv výšku objektu</t>
  </si>
  <si>
    <t>-1886981537</t>
  </si>
  <si>
    <t>https://podminky.urs.cz/item/CS_URS_2023_01/998771181</t>
  </si>
  <si>
    <t>776</t>
  </si>
  <si>
    <t>Podlahy povlakové</t>
  </si>
  <si>
    <t>25</t>
  </si>
  <si>
    <t>776111311</t>
  </si>
  <si>
    <t>Příprava podkladu vysátí podlah</t>
  </si>
  <si>
    <t>114395748</t>
  </si>
  <si>
    <t>https://podminky.urs.cz/item/CS_URS_2023_01/776111311</t>
  </si>
  <si>
    <t>24</t>
  </si>
  <si>
    <t>776121112</t>
  </si>
  <si>
    <t>Příprava podkladu penetrace vodou ředitelná podlah</t>
  </si>
  <si>
    <t>-2070072182</t>
  </si>
  <si>
    <t>https://podminky.urs.cz/item/CS_URS_2023_01/776121112</t>
  </si>
  <si>
    <t>14,4+11,55+4,93</t>
  </si>
  <si>
    <t>26</t>
  </si>
  <si>
    <t>776141122</t>
  </si>
  <si>
    <t>Příprava podkladu vyrovnání samonivelační stěrkou podlah min.pevnosti 30 MPa, tloušťky přes 3 do 5 mm</t>
  </si>
  <si>
    <t>766303093</t>
  </si>
  <si>
    <t>https://podminky.urs.cz/item/CS_URS_2023_01/776141122</t>
  </si>
  <si>
    <t>12</t>
  </si>
  <si>
    <t>776201811</t>
  </si>
  <si>
    <t>Demontáž povlakových podlahovin lepených ručně bez podložky</t>
  </si>
  <si>
    <t>805863746</t>
  </si>
  <si>
    <t>https://podminky.urs.cz/item/CS_URS_2023_01/776201811</t>
  </si>
  <si>
    <t>27</t>
  </si>
  <si>
    <t>776221111</t>
  </si>
  <si>
    <t>Montáž podlahovin z PVC lepením standardním lepidlem z pásů standardních</t>
  </si>
  <si>
    <t>219849377</t>
  </si>
  <si>
    <t>https://podminky.urs.cz/item/CS_URS_2023_01/776221111</t>
  </si>
  <si>
    <t>28</t>
  </si>
  <si>
    <t>28412245</t>
  </si>
  <si>
    <t>krytina podlahová heterogenní š 1,5m tl 2mm</t>
  </si>
  <si>
    <t>1954138089</t>
  </si>
  <si>
    <t>30,88*1,1 'Přepočtené koeficientem množství</t>
  </si>
  <si>
    <t>29</t>
  </si>
  <si>
    <t>776411111</t>
  </si>
  <si>
    <t>Montáž soklíků lepením obvodových, výšky do 80 mm</t>
  </si>
  <si>
    <t>-23639512</t>
  </si>
  <si>
    <t>https://podminky.urs.cz/item/CS_URS_2023_01/776411111</t>
  </si>
  <si>
    <t>4,7*2+1,05*2+3,35+0,6+0,6+0,7+4,7+1,7+2,515+1,57+2,185+4,5*2+3,2*2</t>
  </si>
  <si>
    <t>30</t>
  </si>
  <si>
    <t>28411009</t>
  </si>
  <si>
    <t>lišta soklová PVC 18x80mm</t>
  </si>
  <si>
    <t>1288303702</t>
  </si>
  <si>
    <t>44,82*1,02 'Přepočtené koeficientem množství</t>
  </si>
  <si>
    <t>31</t>
  </si>
  <si>
    <t>998776103</t>
  </si>
  <si>
    <t>Přesun hmot pro podlahy povlakové stanovený z hmotnosti přesunovaného materiálu vodorovná dopravní vzdálenost do 50 m v objektech výšky přes 12 do 24 m</t>
  </si>
  <si>
    <t>-259626663</t>
  </si>
  <si>
    <t>https://podminky.urs.cz/item/CS_URS_2023_01/998776103</t>
  </si>
  <si>
    <t>998776181</t>
  </si>
  <si>
    <t>Přesun hmot pro podlahy povlakové stanovený z hmotnosti přesunovaného materiálu Příplatek k cenám za přesun prováděný bez použití mechanizace pro jakoukoliv výšku objektu</t>
  </si>
  <si>
    <t>-506454362</t>
  </si>
  <si>
    <t>https://podminky.urs.cz/item/CS_URS_2023_01/998776181</t>
  </si>
  <si>
    <t>781</t>
  </si>
  <si>
    <t>Dokončovací práce - obklady</t>
  </si>
  <si>
    <t>54</t>
  </si>
  <si>
    <t>781111011</t>
  </si>
  <si>
    <t>Příprava podkladu před provedením obkladu oprášení (ometení) stěny</t>
  </si>
  <si>
    <t>98541035</t>
  </si>
  <si>
    <t>https://podminky.urs.cz/item/CS_URS_2023_01/781111011</t>
  </si>
  <si>
    <t>53</t>
  </si>
  <si>
    <t>781121011</t>
  </si>
  <si>
    <t>Příprava podkladu před provedením obkladu nátěr penetrační na stěnu</t>
  </si>
  <si>
    <t>1057307434</t>
  </si>
  <si>
    <t>https://podminky.urs.cz/item/CS_URS_2023_01/781121011</t>
  </si>
  <si>
    <t>((1,57+1,555)*2+(0,81+1,1)*2)*2,1</t>
  </si>
  <si>
    <t>(1,7+2,515)*0,6</t>
  </si>
  <si>
    <t>55</t>
  </si>
  <si>
    <t>781131112</t>
  </si>
  <si>
    <t>Izolace stěny pod obklad izolace nátěrem nebo stěrkou ve dvou vrstvách</t>
  </si>
  <si>
    <t>-1821820177</t>
  </si>
  <si>
    <t>https://podminky.urs.cz/item/CS_URS_2023_01/781131112</t>
  </si>
  <si>
    <t>56</t>
  </si>
  <si>
    <t>781474112</t>
  </si>
  <si>
    <t>Montáž obkladů vnitřních stěn z dlaždic keramických lepených flexibilním lepidlem maloformátových hladkých přes 9 do 12 ks/m2</t>
  </si>
  <si>
    <t>-1643204465</t>
  </si>
  <si>
    <t>https://podminky.urs.cz/item/CS_URS_2023_01/781474112</t>
  </si>
  <si>
    <t>57</t>
  </si>
  <si>
    <t>59761026</t>
  </si>
  <si>
    <t>obklad keramický hladký do 12ks/m2</t>
  </si>
  <si>
    <t>-1361030008</t>
  </si>
  <si>
    <t>23,676*1,1 'Přepočtené koeficientem množství</t>
  </si>
  <si>
    <t>58</t>
  </si>
  <si>
    <t>781491511</t>
  </si>
  <si>
    <t>Obklad - dokončující práce profily ukončovací plastové kladené do malty ukončovací</t>
  </si>
  <si>
    <t>1219818924</t>
  </si>
  <si>
    <t>https://podminky.urs.cz/item/CS_URS_2023_01/781491511</t>
  </si>
  <si>
    <t>(1,555+1,57)*2+(0,81+1,1)*2</t>
  </si>
  <si>
    <t>59</t>
  </si>
  <si>
    <t>781495211</t>
  </si>
  <si>
    <t>Čištění vnitřních ploch po provedení obkladu stěn chemickými prostředky</t>
  </si>
  <si>
    <t>-986388605</t>
  </si>
  <si>
    <t>https://podminky.urs.cz/item/CS_URS_2023_01/781495211</t>
  </si>
  <si>
    <t>60</t>
  </si>
  <si>
    <t>998781103</t>
  </si>
  <si>
    <t>Přesun hmot pro obklady keramické stanovený z hmotnosti přesunovaného materiálu vodorovná dopravní vzdálenost do 50 m v objektech výšky přes 12 do 24 m</t>
  </si>
  <si>
    <t>900072615</t>
  </si>
  <si>
    <t>https://podminky.urs.cz/item/CS_URS_2023_01/998781103</t>
  </si>
  <si>
    <t>61</t>
  </si>
  <si>
    <t>998781181</t>
  </si>
  <si>
    <t>Přesun hmot pro obklady keramické stanovený z hmotnosti přesunovaného materiálu Příplatek k cenám za přesun prováděný bez použití mechanizace pro jakoukoliv výšku objektu</t>
  </si>
  <si>
    <t>-905203872</t>
  </si>
  <si>
    <t>https://podminky.urs.cz/item/CS_URS_2023_01/998781181</t>
  </si>
  <si>
    <t>784</t>
  </si>
  <si>
    <t>Dokončovací práce - malby a tapety</t>
  </si>
  <si>
    <t>67</t>
  </si>
  <si>
    <t>784111001</t>
  </si>
  <si>
    <t>Oprášení (ometení) podkladu v místnostech výšky do 3,80 m</t>
  </si>
  <si>
    <t>251937485</t>
  </si>
  <si>
    <t>https://podminky.urs.cz/item/CS_URS_2023_01/784111001</t>
  </si>
  <si>
    <t>66</t>
  </si>
  <si>
    <t>784181101</t>
  </si>
  <si>
    <t>Penetrace podkladu jednonásobná základní akrylátová bezbarvá v místnostech výšky do 3,80 m</t>
  </si>
  <si>
    <t>1694685446</t>
  </si>
  <si>
    <t>https://podminky.urs.cz/item/CS_URS_2023_01/784181101</t>
  </si>
  <si>
    <t>34,27+102,362+21,242+2,106</t>
  </si>
  <si>
    <t>odečet obklady</t>
  </si>
  <si>
    <t>-21,147</t>
  </si>
  <si>
    <t>68</t>
  </si>
  <si>
    <t>784221101</t>
  </si>
  <si>
    <t>Malby z malířských směsí otěruvzdorných za sucha dvojnásobné, bílé za sucha otěruvzdorné dobře v místnostech výšky do 3,80 m</t>
  </si>
  <si>
    <t>1338830134</t>
  </si>
  <si>
    <t>https://podminky.urs.cz/item/CS_URS_2023_01/784221101</t>
  </si>
  <si>
    <t>HZS</t>
  </si>
  <si>
    <t>Hodinové zúčtovací sazby</t>
  </si>
  <si>
    <t>94</t>
  </si>
  <si>
    <t>HZS2211</t>
  </si>
  <si>
    <t>Hodinové zúčtovací sazby profesí PSV provádění stavebních instalací instalatér</t>
  </si>
  <si>
    <t>hod</t>
  </si>
  <si>
    <t>512</t>
  </si>
  <si>
    <t>1897048270</t>
  </si>
  <si>
    <t>https://podminky.urs.cz/item/CS_URS_2022_01/HZS2211</t>
  </si>
  <si>
    <t>158</t>
  </si>
  <si>
    <t>HZS2231</t>
  </si>
  <si>
    <t>Hodinová zúčtovací sazba elektrikář dopojení na stávající rozvody oživení</t>
  </si>
  <si>
    <t>262144</t>
  </si>
  <si>
    <t>-12411525</t>
  </si>
  <si>
    <t>159</t>
  </si>
  <si>
    <t>HZS2232</t>
  </si>
  <si>
    <t>Hodinová zúčtovací sazba elektrikář odborný dopojení na slaboproude rozvody</t>
  </si>
  <si>
    <t>260029760</t>
  </si>
  <si>
    <t>161</t>
  </si>
  <si>
    <t>HZS2492</t>
  </si>
  <si>
    <t>Hodinové zúčtovací sazby profesí PSV zednické výpomoci a pomocné práce PSV pomocný dělník PSV</t>
  </si>
  <si>
    <t>-1908554256</t>
  </si>
  <si>
    <t>https://podminky.urs.cz/item/CS_URS_2023_01/HZS2492</t>
  </si>
  <si>
    <t>VRN</t>
  </si>
  <si>
    <t>Vedlejší rozpočtové náklady</t>
  </si>
  <si>
    <t>VRN3</t>
  </si>
  <si>
    <t>Zařízení staveniště</t>
  </si>
  <si>
    <t>162</t>
  </si>
  <si>
    <t>030001000</t>
  </si>
  <si>
    <t>kpl</t>
  </si>
  <si>
    <t>1024</t>
  </si>
  <si>
    <t>-53401080</t>
  </si>
  <si>
    <t>https://podminky.urs.cz/item/CS_URS_2023_01/030001000</t>
  </si>
  <si>
    <t>VRN4</t>
  </si>
  <si>
    <t>Inženýrská činnost</t>
  </si>
  <si>
    <t>163</t>
  </si>
  <si>
    <t>044002000</t>
  </si>
  <si>
    <t>Revize</t>
  </si>
  <si>
    <t>1646981658</t>
  </si>
  <si>
    <t>https://podminky.urs.cz/item/CS_URS_2023_01/044002000</t>
  </si>
  <si>
    <t>164</t>
  </si>
  <si>
    <t>045002000</t>
  </si>
  <si>
    <t>Kompletační a koordinační činnost</t>
  </si>
  <si>
    <t>-761642576</t>
  </si>
  <si>
    <t>https://podminky.urs.cz/item/CS_URS_2023_01/045002000</t>
  </si>
  <si>
    <t>VRN6</t>
  </si>
  <si>
    <t>Územní vlivy</t>
  </si>
  <si>
    <t>165</t>
  </si>
  <si>
    <t>065002000</t>
  </si>
  <si>
    <t>Mimostaveništní doprava materiálů</t>
  </si>
  <si>
    <t>-294542198</t>
  </si>
  <si>
    <t>https://podminky.urs.cz/item/CS_URS_2023_01/065002000</t>
  </si>
  <si>
    <t>Stavební úpravy bytové jednotky Domažlice Michlova 595/2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</si>
</sst>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/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8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/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0" borderId="7" xfId="0" applyBorder="1"/>
    <xf numFmtId="4" fontId="4" fillId="3" borderId="8" xfId="0" applyNumberFormat="1" applyFont="1" applyFill="1" applyBorder="1" applyAlignment="1">
      <alignment vertical="center"/>
    </xf>
    <xf numFmtId="0" fontId="0" fillId="0" borderId="8" xfId="0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1/998721181" TargetMode="External"/><Relationship Id="rId21" Type="http://schemas.openxmlformats.org/officeDocument/2006/relationships/hyperlink" Target="https://podminky.urs.cz/item/CS_URS_2022_01/721174044" TargetMode="External"/><Relationship Id="rId42" Type="http://schemas.openxmlformats.org/officeDocument/2006/relationships/hyperlink" Target="https://podminky.urs.cz/item/CS_URS_2023_01/725310823" TargetMode="External"/><Relationship Id="rId47" Type="http://schemas.openxmlformats.org/officeDocument/2006/relationships/hyperlink" Target="https://podminky.urs.cz/item/CS_URS_2023_01/725821312" TargetMode="External"/><Relationship Id="rId63" Type="http://schemas.openxmlformats.org/officeDocument/2006/relationships/hyperlink" Target="https://podminky.urs.cz/item/CS_URS_2023_01/735152395" TargetMode="External"/><Relationship Id="rId68" Type="http://schemas.openxmlformats.org/officeDocument/2006/relationships/hyperlink" Target="https://podminky.urs.cz/item/CS_URS_2023_01/741810001" TargetMode="External"/><Relationship Id="rId84" Type="http://schemas.openxmlformats.org/officeDocument/2006/relationships/hyperlink" Target="https://podminky.urs.cz/item/CS_URS_2023_01/771592011" TargetMode="External"/><Relationship Id="rId89" Type="http://schemas.openxmlformats.org/officeDocument/2006/relationships/hyperlink" Target="https://podminky.urs.cz/item/CS_URS_2023_01/776141122" TargetMode="External"/><Relationship Id="rId112" Type="http://schemas.openxmlformats.org/officeDocument/2006/relationships/drawing" Target="../drawings/drawing2.xml"/><Relationship Id="rId16" Type="http://schemas.openxmlformats.org/officeDocument/2006/relationships/hyperlink" Target="https://podminky.urs.cz/item/CS_URS_2023_01/997013501" TargetMode="External"/><Relationship Id="rId107" Type="http://schemas.openxmlformats.org/officeDocument/2006/relationships/hyperlink" Target="https://podminky.urs.cz/item/CS_URS_2023_01/HZS2492" TargetMode="External"/><Relationship Id="rId11" Type="http://schemas.openxmlformats.org/officeDocument/2006/relationships/hyperlink" Target="https://podminky.urs.cz/item/CS_URS_2023_01/949101111" TargetMode="External"/><Relationship Id="rId32" Type="http://schemas.openxmlformats.org/officeDocument/2006/relationships/hyperlink" Target="https://podminky.urs.cz/item/CS_URS_2022_01/722290226" TargetMode="External"/><Relationship Id="rId37" Type="http://schemas.openxmlformats.org/officeDocument/2006/relationships/hyperlink" Target="https://podminky.urs.cz/item/CS_URS_2023_01/725210821" TargetMode="External"/><Relationship Id="rId53" Type="http://schemas.openxmlformats.org/officeDocument/2006/relationships/hyperlink" Target="https://podminky.urs.cz/item/CS_URS_2023_01/726121001" TargetMode="External"/><Relationship Id="rId58" Type="http://schemas.openxmlformats.org/officeDocument/2006/relationships/hyperlink" Target="https://podminky.urs.cz/item/CS_URS_2023_01/733291101" TargetMode="External"/><Relationship Id="rId74" Type="http://schemas.openxmlformats.org/officeDocument/2006/relationships/hyperlink" Target="https://podminky.urs.cz/item/CS_URS_2023_01/766812840" TargetMode="External"/><Relationship Id="rId79" Type="http://schemas.openxmlformats.org/officeDocument/2006/relationships/hyperlink" Target="https://podminky.urs.cz/item/CS_URS_2023_01/771151022" TargetMode="External"/><Relationship Id="rId102" Type="http://schemas.openxmlformats.org/officeDocument/2006/relationships/hyperlink" Target="https://podminky.urs.cz/item/CS_URS_2023_01/998781181" TargetMode="External"/><Relationship Id="rId5" Type="http://schemas.openxmlformats.org/officeDocument/2006/relationships/hyperlink" Target="https://podminky.urs.cz/item/CS_URS_2023_01/611131121" TargetMode="External"/><Relationship Id="rId90" Type="http://schemas.openxmlformats.org/officeDocument/2006/relationships/hyperlink" Target="https://podminky.urs.cz/item/CS_URS_2023_01/776201811" TargetMode="External"/><Relationship Id="rId95" Type="http://schemas.openxmlformats.org/officeDocument/2006/relationships/hyperlink" Target="https://podminky.urs.cz/item/CS_URS_2023_01/781111011" TargetMode="External"/><Relationship Id="rId22" Type="http://schemas.openxmlformats.org/officeDocument/2006/relationships/hyperlink" Target="https://podminky.urs.cz/item/CS_URS_2022_01/721194105" TargetMode="External"/><Relationship Id="rId27" Type="http://schemas.openxmlformats.org/officeDocument/2006/relationships/hyperlink" Target="https://podminky.urs.cz/item/CS_URS_2022_01/722174022" TargetMode="External"/><Relationship Id="rId43" Type="http://schemas.openxmlformats.org/officeDocument/2006/relationships/hyperlink" Target="https://podminky.urs.cz/item/CS_URS_2023_01/725311121" TargetMode="External"/><Relationship Id="rId48" Type="http://schemas.openxmlformats.org/officeDocument/2006/relationships/hyperlink" Target="https://podminky.urs.cz/item/CS_URS_2023_01/725822613" TargetMode="External"/><Relationship Id="rId64" Type="http://schemas.openxmlformats.org/officeDocument/2006/relationships/hyperlink" Target="https://podminky.urs.cz/item/CS_URS_2023_01/735152583" TargetMode="External"/><Relationship Id="rId69" Type="http://schemas.openxmlformats.org/officeDocument/2006/relationships/hyperlink" Target="https://podminky.urs.cz/item/CS_URS_2023_01/766111820" TargetMode="External"/><Relationship Id="rId80" Type="http://schemas.openxmlformats.org/officeDocument/2006/relationships/hyperlink" Target="https://podminky.urs.cz/item/CS_URS_2023_01/771571810" TargetMode="External"/><Relationship Id="rId85" Type="http://schemas.openxmlformats.org/officeDocument/2006/relationships/hyperlink" Target="https://podminky.urs.cz/item/CS_URS_2023_01/998771103" TargetMode="External"/><Relationship Id="rId12" Type="http://schemas.openxmlformats.org/officeDocument/2006/relationships/hyperlink" Target="https://podminky.urs.cz/item/CS_URS_2023_01/968072245" TargetMode="External"/><Relationship Id="rId17" Type="http://schemas.openxmlformats.org/officeDocument/2006/relationships/hyperlink" Target="https://podminky.urs.cz/item/CS_URS_2023_01/997013509" TargetMode="External"/><Relationship Id="rId33" Type="http://schemas.openxmlformats.org/officeDocument/2006/relationships/hyperlink" Target="https://podminky.urs.cz/item/CS_URS_2022_01/722290234" TargetMode="External"/><Relationship Id="rId38" Type="http://schemas.openxmlformats.org/officeDocument/2006/relationships/hyperlink" Target="https://podminky.urs.cz/item/CS_URS_2023_01/725211604" TargetMode="External"/><Relationship Id="rId59" Type="http://schemas.openxmlformats.org/officeDocument/2006/relationships/hyperlink" Target="https://podminky.urs.cz/item/CS_URS_2023_01/733811211" TargetMode="External"/><Relationship Id="rId103" Type="http://schemas.openxmlformats.org/officeDocument/2006/relationships/hyperlink" Target="https://podminky.urs.cz/item/CS_URS_2023_01/784111001" TargetMode="External"/><Relationship Id="rId108" Type="http://schemas.openxmlformats.org/officeDocument/2006/relationships/hyperlink" Target="https://podminky.urs.cz/item/CS_URS_2023_01/030001000" TargetMode="External"/><Relationship Id="rId54" Type="http://schemas.openxmlformats.org/officeDocument/2006/relationships/hyperlink" Target="https://podminky.urs.cz/item/CS_URS_2023_01/998726113" TargetMode="External"/><Relationship Id="rId70" Type="http://schemas.openxmlformats.org/officeDocument/2006/relationships/hyperlink" Target="https://podminky.urs.cz/item/CS_URS_2023_01/766660001" TargetMode="External"/><Relationship Id="rId75" Type="http://schemas.openxmlformats.org/officeDocument/2006/relationships/hyperlink" Target="https://podminky.urs.cz/item/CS_URS_2023_01/998766103" TargetMode="External"/><Relationship Id="rId91" Type="http://schemas.openxmlformats.org/officeDocument/2006/relationships/hyperlink" Target="https://podminky.urs.cz/item/CS_URS_2023_01/776221111" TargetMode="External"/><Relationship Id="rId96" Type="http://schemas.openxmlformats.org/officeDocument/2006/relationships/hyperlink" Target="https://podminky.urs.cz/item/CS_URS_2023_01/781121011" TargetMode="External"/><Relationship Id="rId1" Type="http://schemas.openxmlformats.org/officeDocument/2006/relationships/hyperlink" Target="https://podminky.urs.cz/item/CS_URS_2023_01/317142410" TargetMode="External"/><Relationship Id="rId6" Type="http://schemas.openxmlformats.org/officeDocument/2006/relationships/hyperlink" Target="https://podminky.urs.cz/item/CS_URS_2023_01/611321141" TargetMode="External"/><Relationship Id="rId15" Type="http://schemas.openxmlformats.org/officeDocument/2006/relationships/hyperlink" Target="https://podminky.urs.cz/item/CS_URS_2023_01/997013214" TargetMode="External"/><Relationship Id="rId23" Type="http://schemas.openxmlformats.org/officeDocument/2006/relationships/hyperlink" Target="https://podminky.urs.cz/item/CS_URS_2022_01/721194107" TargetMode="External"/><Relationship Id="rId28" Type="http://schemas.openxmlformats.org/officeDocument/2006/relationships/hyperlink" Target="https://podminky.urs.cz/item/CS_URS_2022_01/722174062" TargetMode="External"/><Relationship Id="rId36" Type="http://schemas.openxmlformats.org/officeDocument/2006/relationships/hyperlink" Target="https://podminky.urs.cz/item/CS_URS_2023_01/725112022" TargetMode="External"/><Relationship Id="rId49" Type="http://schemas.openxmlformats.org/officeDocument/2006/relationships/hyperlink" Target="https://podminky.urs.cz/item/CS_URS_2023_01/725849411" TargetMode="External"/><Relationship Id="rId57" Type="http://schemas.openxmlformats.org/officeDocument/2006/relationships/hyperlink" Target="https://podminky.urs.cz/item/CS_URS_2023_01/733222302" TargetMode="External"/><Relationship Id="rId106" Type="http://schemas.openxmlformats.org/officeDocument/2006/relationships/hyperlink" Target="https://podminky.urs.cz/item/CS_URS_2022_01/HZS2211" TargetMode="External"/><Relationship Id="rId10" Type="http://schemas.openxmlformats.org/officeDocument/2006/relationships/hyperlink" Target="https://podminky.urs.cz/item/CS_URS_2023_01/642945111" TargetMode="External"/><Relationship Id="rId31" Type="http://schemas.openxmlformats.org/officeDocument/2006/relationships/hyperlink" Target="https://podminky.urs.cz/item/CS_URS_2023_01/722231142" TargetMode="External"/><Relationship Id="rId44" Type="http://schemas.openxmlformats.org/officeDocument/2006/relationships/hyperlink" Target="https://podminky.urs.cz/item/CS_URS_2023_01/725530826" TargetMode="External"/><Relationship Id="rId52" Type="http://schemas.openxmlformats.org/officeDocument/2006/relationships/hyperlink" Target="https://podminky.urs.cz/item/CS_URS_2023_01/998725181" TargetMode="External"/><Relationship Id="rId60" Type="http://schemas.openxmlformats.org/officeDocument/2006/relationships/hyperlink" Target="https://podminky.urs.cz/item/CS_URS_2023_01/998733103" TargetMode="External"/><Relationship Id="rId65" Type="http://schemas.openxmlformats.org/officeDocument/2006/relationships/hyperlink" Target="https://podminky.urs.cz/item/CS_URS_2023_01/735164252" TargetMode="External"/><Relationship Id="rId73" Type="http://schemas.openxmlformats.org/officeDocument/2006/relationships/hyperlink" Target="https://podminky.urs.cz/item/CS_URS_2023_01/766660733" TargetMode="External"/><Relationship Id="rId78" Type="http://schemas.openxmlformats.org/officeDocument/2006/relationships/hyperlink" Target="https://podminky.urs.cz/item/CS_URS_2023_01/771121011" TargetMode="External"/><Relationship Id="rId81" Type="http://schemas.openxmlformats.org/officeDocument/2006/relationships/hyperlink" Target="https://podminky.urs.cz/item/CS_URS_2023_01/771574263" TargetMode="External"/><Relationship Id="rId86" Type="http://schemas.openxmlformats.org/officeDocument/2006/relationships/hyperlink" Target="https://podminky.urs.cz/item/CS_URS_2023_01/998771181" TargetMode="External"/><Relationship Id="rId94" Type="http://schemas.openxmlformats.org/officeDocument/2006/relationships/hyperlink" Target="https://podminky.urs.cz/item/CS_URS_2023_01/998776181" TargetMode="External"/><Relationship Id="rId99" Type="http://schemas.openxmlformats.org/officeDocument/2006/relationships/hyperlink" Target="https://podminky.urs.cz/item/CS_URS_2023_01/781491511" TargetMode="External"/><Relationship Id="rId101" Type="http://schemas.openxmlformats.org/officeDocument/2006/relationships/hyperlink" Target="https://podminky.urs.cz/item/CS_URS_2023_01/998781103" TargetMode="External"/><Relationship Id="rId4" Type="http://schemas.openxmlformats.org/officeDocument/2006/relationships/hyperlink" Target="https://podminky.urs.cz/item/CS_URS_2023_01/342291111" TargetMode="External"/><Relationship Id="rId9" Type="http://schemas.openxmlformats.org/officeDocument/2006/relationships/hyperlink" Target="https://podminky.urs.cz/item/CS_URS_2023_01/642942111" TargetMode="External"/><Relationship Id="rId13" Type="http://schemas.openxmlformats.org/officeDocument/2006/relationships/hyperlink" Target="https://podminky.urs.cz/item/CS_URS_2023_01/978011191" TargetMode="External"/><Relationship Id="rId18" Type="http://schemas.openxmlformats.org/officeDocument/2006/relationships/hyperlink" Target="https://podminky.urs.cz/item/CS_URS_2023_01/997013631" TargetMode="External"/><Relationship Id="rId39" Type="http://schemas.openxmlformats.org/officeDocument/2006/relationships/hyperlink" Target="https://podminky.urs.cz/item/CS_URS_2023_01/725220842" TargetMode="External"/><Relationship Id="rId109" Type="http://schemas.openxmlformats.org/officeDocument/2006/relationships/hyperlink" Target="https://podminky.urs.cz/item/CS_URS_2023_01/044002000" TargetMode="External"/><Relationship Id="rId34" Type="http://schemas.openxmlformats.org/officeDocument/2006/relationships/hyperlink" Target="https://podminky.urs.cz/item/CS_URS_2022_01/998722101" TargetMode="External"/><Relationship Id="rId50" Type="http://schemas.openxmlformats.org/officeDocument/2006/relationships/hyperlink" Target="https://podminky.urs.cz/item/CS_URS_2022_01/725861102" TargetMode="External"/><Relationship Id="rId55" Type="http://schemas.openxmlformats.org/officeDocument/2006/relationships/hyperlink" Target="https://podminky.urs.cz/item/CS_URS_2023_01/998726181" TargetMode="External"/><Relationship Id="rId76" Type="http://schemas.openxmlformats.org/officeDocument/2006/relationships/hyperlink" Target="https://podminky.urs.cz/item/CS_URS_2023_01/998766181" TargetMode="External"/><Relationship Id="rId97" Type="http://schemas.openxmlformats.org/officeDocument/2006/relationships/hyperlink" Target="https://podminky.urs.cz/item/CS_URS_2023_01/781131112" TargetMode="External"/><Relationship Id="rId104" Type="http://schemas.openxmlformats.org/officeDocument/2006/relationships/hyperlink" Target="https://podminky.urs.cz/item/CS_URS_2023_01/784181101" TargetMode="External"/><Relationship Id="rId7" Type="http://schemas.openxmlformats.org/officeDocument/2006/relationships/hyperlink" Target="https://podminky.urs.cz/item/CS_URS_2023_01/612131121" TargetMode="External"/><Relationship Id="rId71" Type="http://schemas.openxmlformats.org/officeDocument/2006/relationships/hyperlink" Target="https://podminky.urs.cz/item/CS_URS_2023_01/766660021" TargetMode="External"/><Relationship Id="rId92" Type="http://schemas.openxmlformats.org/officeDocument/2006/relationships/hyperlink" Target="https://podminky.urs.cz/item/CS_URS_2023_01/776411111" TargetMode="External"/><Relationship Id="rId2" Type="http://schemas.openxmlformats.org/officeDocument/2006/relationships/hyperlink" Target="https://podminky.urs.cz/item/CS_URS_2023_01/342272205" TargetMode="External"/><Relationship Id="rId29" Type="http://schemas.openxmlformats.org/officeDocument/2006/relationships/hyperlink" Target="https://podminky.urs.cz/item/CS_URS_2022_01/722181231" TargetMode="External"/><Relationship Id="rId24" Type="http://schemas.openxmlformats.org/officeDocument/2006/relationships/hyperlink" Target="https://podminky.urs.cz/item/CS_URS_2023_01/721226511" TargetMode="External"/><Relationship Id="rId40" Type="http://schemas.openxmlformats.org/officeDocument/2006/relationships/hyperlink" Target="https://podminky.urs.cz/item/CS_URS_2023_01/725241111" TargetMode="External"/><Relationship Id="rId45" Type="http://schemas.openxmlformats.org/officeDocument/2006/relationships/hyperlink" Target="https://podminky.urs.cz/item/CS_URS_2023_01/725610810" TargetMode="External"/><Relationship Id="rId66" Type="http://schemas.openxmlformats.org/officeDocument/2006/relationships/hyperlink" Target="https://podminky.urs.cz/item/CS_URS_2023_01/998735103" TargetMode="External"/><Relationship Id="rId87" Type="http://schemas.openxmlformats.org/officeDocument/2006/relationships/hyperlink" Target="https://podminky.urs.cz/item/CS_URS_2023_01/776111311" TargetMode="External"/><Relationship Id="rId110" Type="http://schemas.openxmlformats.org/officeDocument/2006/relationships/hyperlink" Target="https://podminky.urs.cz/item/CS_URS_2023_01/045002000" TargetMode="External"/><Relationship Id="rId61" Type="http://schemas.openxmlformats.org/officeDocument/2006/relationships/hyperlink" Target="https://podminky.urs.cz/item/CS_URS_2023_01/998733181" TargetMode="External"/><Relationship Id="rId82" Type="http://schemas.openxmlformats.org/officeDocument/2006/relationships/hyperlink" Target="https://podminky.urs.cz/item/CS_URS_2023_01/771577111" TargetMode="External"/><Relationship Id="rId19" Type="http://schemas.openxmlformats.org/officeDocument/2006/relationships/hyperlink" Target="https://podminky.urs.cz/item/CS_URS_2023_01/998018003" TargetMode="External"/><Relationship Id="rId14" Type="http://schemas.openxmlformats.org/officeDocument/2006/relationships/hyperlink" Target="https://podminky.urs.cz/item/CS_URS_2023_01/978013191" TargetMode="External"/><Relationship Id="rId30" Type="http://schemas.openxmlformats.org/officeDocument/2006/relationships/hyperlink" Target="https://podminky.urs.cz/item/CS_URS_2022_01/722220161" TargetMode="External"/><Relationship Id="rId35" Type="http://schemas.openxmlformats.org/officeDocument/2006/relationships/hyperlink" Target="https://podminky.urs.cz/item/CS_URS_2023_01/725110811" TargetMode="External"/><Relationship Id="rId56" Type="http://schemas.openxmlformats.org/officeDocument/2006/relationships/hyperlink" Target="https://podminky.urs.cz/item/CS_URS_2023_01/731259614" TargetMode="External"/><Relationship Id="rId77" Type="http://schemas.openxmlformats.org/officeDocument/2006/relationships/hyperlink" Target="https://podminky.urs.cz/item/CS_URS_2023_01/771111011" TargetMode="External"/><Relationship Id="rId100" Type="http://schemas.openxmlformats.org/officeDocument/2006/relationships/hyperlink" Target="https://podminky.urs.cz/item/CS_URS_2023_01/781495211" TargetMode="External"/><Relationship Id="rId105" Type="http://schemas.openxmlformats.org/officeDocument/2006/relationships/hyperlink" Target="https://podminky.urs.cz/item/CS_URS_2023_01/784221101" TargetMode="External"/><Relationship Id="rId8" Type="http://schemas.openxmlformats.org/officeDocument/2006/relationships/hyperlink" Target="https://podminky.urs.cz/item/CS_URS_2023_01/612321141" TargetMode="External"/><Relationship Id="rId51" Type="http://schemas.openxmlformats.org/officeDocument/2006/relationships/hyperlink" Target="https://podminky.urs.cz/item/CS_URS_2023_01/998725103" TargetMode="External"/><Relationship Id="rId72" Type="http://schemas.openxmlformats.org/officeDocument/2006/relationships/hyperlink" Target="https://podminky.urs.cz/item/CS_URS_2023_01/766660729" TargetMode="External"/><Relationship Id="rId93" Type="http://schemas.openxmlformats.org/officeDocument/2006/relationships/hyperlink" Target="https://podminky.urs.cz/item/CS_URS_2023_01/998776103" TargetMode="External"/><Relationship Id="rId98" Type="http://schemas.openxmlformats.org/officeDocument/2006/relationships/hyperlink" Target="https://podminky.urs.cz/item/CS_URS_2023_01/781474112" TargetMode="External"/><Relationship Id="rId3" Type="http://schemas.openxmlformats.org/officeDocument/2006/relationships/hyperlink" Target="https://podminky.urs.cz/item/CS_URS_2023_01/342272215" TargetMode="External"/><Relationship Id="rId25" Type="http://schemas.openxmlformats.org/officeDocument/2006/relationships/hyperlink" Target="https://podminky.urs.cz/item/CS_URS_2023_01/998721103" TargetMode="External"/><Relationship Id="rId46" Type="http://schemas.openxmlformats.org/officeDocument/2006/relationships/hyperlink" Target="https://podminky.urs.cz/item/CS_URS_2023_01/725813112" TargetMode="External"/><Relationship Id="rId67" Type="http://schemas.openxmlformats.org/officeDocument/2006/relationships/hyperlink" Target="https://podminky.urs.cz/item/CS_URS_2023_01/998735181" TargetMode="External"/><Relationship Id="rId20" Type="http://schemas.openxmlformats.org/officeDocument/2006/relationships/hyperlink" Target="https://podminky.urs.cz/item/CS_URS_2022_01/721174043" TargetMode="External"/><Relationship Id="rId41" Type="http://schemas.openxmlformats.org/officeDocument/2006/relationships/hyperlink" Target="https://podminky.urs.cz/item/CS_URS_2023_01/725244622" TargetMode="External"/><Relationship Id="rId62" Type="http://schemas.openxmlformats.org/officeDocument/2006/relationships/hyperlink" Target="https://podminky.urs.cz/item/CS_URS_2023_01/734221686" TargetMode="External"/><Relationship Id="rId83" Type="http://schemas.openxmlformats.org/officeDocument/2006/relationships/hyperlink" Target="https://podminky.urs.cz/item/CS_URS_2023_01/771591112" TargetMode="External"/><Relationship Id="rId88" Type="http://schemas.openxmlformats.org/officeDocument/2006/relationships/hyperlink" Target="https://podminky.urs.cz/item/CS_URS_2023_01/776121112" TargetMode="External"/><Relationship Id="rId111" Type="http://schemas.openxmlformats.org/officeDocument/2006/relationships/hyperlink" Target="https://podminky.urs.cz/item/CS_URS_2023_01/06500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BE5" sqref="BE5:BE3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76" t="s">
        <v>14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R5" s="19"/>
      <c r="BE5" s="172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77" t="s">
        <v>952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R6" s="19"/>
      <c r="BE6" s="173"/>
      <c r="BS6" s="16" t="s">
        <v>6</v>
      </c>
    </row>
    <row r="7" spans="1:74" ht="12" customHeight="1">
      <c r="B7" s="19"/>
      <c r="D7" s="26" t="s">
        <v>18</v>
      </c>
      <c r="K7" s="24"/>
      <c r="AK7" s="26" t="s">
        <v>19</v>
      </c>
      <c r="AN7" s="24"/>
      <c r="AR7" s="19"/>
      <c r="BE7" s="173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73"/>
      <c r="BS8" s="16" t="s">
        <v>6</v>
      </c>
    </row>
    <row r="9" spans="1:74" ht="14.45" customHeight="1">
      <c r="B9" s="19"/>
      <c r="AR9" s="19"/>
      <c r="BE9" s="173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173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/>
      <c r="AR11" s="19"/>
      <c r="BE11" s="173"/>
      <c r="BS11" s="16" t="s">
        <v>6</v>
      </c>
    </row>
    <row r="12" spans="1:74" ht="6.95" customHeight="1">
      <c r="B12" s="19"/>
      <c r="AR12" s="19"/>
      <c r="BE12" s="173"/>
      <c r="BS12" s="16" t="s">
        <v>6</v>
      </c>
    </row>
    <row r="13" spans="1:74" ht="12" customHeight="1">
      <c r="B13" s="19"/>
      <c r="D13" s="26" t="s">
        <v>29</v>
      </c>
      <c r="AK13" s="26" t="s">
        <v>25</v>
      </c>
      <c r="AN13" s="28" t="s">
        <v>30</v>
      </c>
      <c r="AR13" s="19"/>
      <c r="BE13" s="173"/>
      <c r="BS13" s="16" t="s">
        <v>6</v>
      </c>
    </row>
    <row r="14" spans="1:74" ht="12.75">
      <c r="B14" s="19"/>
      <c r="E14" s="178" t="s">
        <v>30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26" t="s">
        <v>28</v>
      </c>
      <c r="AN14" s="28" t="s">
        <v>30</v>
      </c>
      <c r="AR14" s="19"/>
      <c r="BE14" s="173"/>
      <c r="BS14" s="16" t="s">
        <v>6</v>
      </c>
    </row>
    <row r="15" spans="1:74" ht="6.95" customHeight="1">
      <c r="B15" s="19"/>
      <c r="AR15" s="19"/>
      <c r="BE15" s="173"/>
      <c r="BS15" s="16" t="s">
        <v>4</v>
      </c>
    </row>
    <row r="16" spans="1:74" ht="12" customHeight="1">
      <c r="B16" s="19"/>
      <c r="D16" s="26" t="s">
        <v>31</v>
      </c>
      <c r="AK16" s="26" t="s">
        <v>25</v>
      </c>
      <c r="AN16" s="24" t="s">
        <v>32</v>
      </c>
      <c r="AR16" s="19"/>
      <c r="BE16" s="173"/>
      <c r="BS16" s="16" t="s">
        <v>4</v>
      </c>
    </row>
    <row r="17" spans="2:71" ht="18.399999999999999" customHeight="1">
      <c r="B17" s="19"/>
      <c r="E17" s="24" t="s">
        <v>33</v>
      </c>
      <c r="AK17" s="26" t="s">
        <v>28</v>
      </c>
      <c r="AN17" s="24" t="s">
        <v>34</v>
      </c>
      <c r="AR17" s="19"/>
      <c r="BE17" s="173"/>
      <c r="BS17" s="16" t="s">
        <v>35</v>
      </c>
    </row>
    <row r="18" spans="2:71" ht="6.95" customHeight="1">
      <c r="B18" s="19"/>
      <c r="AR18" s="19"/>
      <c r="BE18" s="173"/>
      <c r="BS18" s="16" t="s">
        <v>6</v>
      </c>
    </row>
    <row r="19" spans="2:71" ht="12" customHeight="1">
      <c r="B19" s="19"/>
      <c r="D19" s="26" t="s">
        <v>36</v>
      </c>
      <c r="AK19" s="26" t="s">
        <v>25</v>
      </c>
      <c r="AN19" s="24"/>
      <c r="AR19" s="19"/>
      <c r="BE19" s="173"/>
      <c r="BS19" s="16" t="s">
        <v>6</v>
      </c>
    </row>
    <row r="20" spans="2:71" ht="18.399999999999999" customHeight="1">
      <c r="B20" s="19"/>
      <c r="E20" s="24" t="s">
        <v>37</v>
      </c>
      <c r="AK20" s="26" t="s">
        <v>28</v>
      </c>
      <c r="AN20" s="24"/>
      <c r="AR20" s="19"/>
      <c r="BE20" s="173"/>
      <c r="BS20" s="16" t="s">
        <v>4</v>
      </c>
    </row>
    <row r="21" spans="2:71" ht="6.95" customHeight="1">
      <c r="B21" s="19"/>
      <c r="AR21" s="19"/>
      <c r="BE21" s="173"/>
    </row>
    <row r="22" spans="2:71" ht="12" customHeight="1">
      <c r="B22" s="19"/>
      <c r="D22" s="26" t="s">
        <v>38</v>
      </c>
      <c r="AR22" s="19"/>
      <c r="BE22" s="173"/>
    </row>
    <row r="23" spans="2:71" ht="47.25" customHeight="1">
      <c r="B23" s="19"/>
      <c r="E23" s="180" t="s">
        <v>39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9"/>
      <c r="BE23" s="173"/>
    </row>
    <row r="24" spans="2:71" ht="6.95" customHeight="1">
      <c r="B24" s="19"/>
      <c r="AR24" s="19"/>
      <c r="BE24" s="173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73"/>
    </row>
    <row r="26" spans="2:71" s="1" customFormat="1" ht="25.9" customHeight="1">
      <c r="B26" s="31"/>
      <c r="D26" s="32" t="s">
        <v>40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1">
        <f>ROUND(AG54,2)</f>
        <v>0</v>
      </c>
      <c r="AL26" s="182"/>
      <c r="AM26" s="182"/>
      <c r="AN26" s="182"/>
      <c r="AO26" s="182"/>
      <c r="AR26" s="31"/>
      <c r="BE26" s="174"/>
    </row>
    <row r="27" spans="2:71" s="1" customFormat="1" ht="6.95" customHeight="1">
      <c r="B27" s="31"/>
      <c r="AR27" s="31"/>
      <c r="BE27" s="174"/>
    </row>
    <row r="28" spans="2:71" s="1" customFormat="1" ht="12.75">
      <c r="B28" s="31"/>
      <c r="L28" s="183" t="s">
        <v>41</v>
      </c>
      <c r="M28" s="174"/>
      <c r="N28" s="174"/>
      <c r="O28" s="174"/>
      <c r="P28" s="174"/>
      <c r="W28" s="183" t="s">
        <v>42</v>
      </c>
      <c r="X28" s="174"/>
      <c r="Y28" s="174"/>
      <c r="Z28" s="174"/>
      <c r="AA28" s="174"/>
      <c r="AB28" s="174"/>
      <c r="AC28" s="174"/>
      <c r="AD28" s="174"/>
      <c r="AE28" s="174"/>
      <c r="AK28" s="183" t="s">
        <v>43</v>
      </c>
      <c r="AL28" s="174"/>
      <c r="AM28" s="174"/>
      <c r="AN28" s="174"/>
      <c r="AO28" s="174"/>
      <c r="AR28" s="31"/>
      <c r="BE28" s="174"/>
    </row>
    <row r="29" spans="2:71" s="2" customFormat="1" ht="14.45" customHeight="1">
      <c r="B29" s="35"/>
      <c r="D29" s="26" t="s">
        <v>44</v>
      </c>
      <c r="F29" s="26" t="s">
        <v>45</v>
      </c>
      <c r="L29" s="185">
        <v>0.21</v>
      </c>
      <c r="M29" s="175"/>
      <c r="N29" s="175"/>
      <c r="O29" s="175"/>
      <c r="P29" s="175"/>
      <c r="W29" s="184">
        <f>ROUND(AZ54,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84">
        <f>ROUND(AV54, 2)</f>
        <v>0</v>
      </c>
      <c r="AL29" s="175"/>
      <c r="AM29" s="175"/>
      <c r="AN29" s="175"/>
      <c r="AO29" s="175"/>
      <c r="AR29" s="35"/>
      <c r="BE29" s="175"/>
    </row>
    <row r="30" spans="2:71" s="2" customFormat="1" ht="14.45" customHeight="1">
      <c r="B30" s="35"/>
      <c r="F30" s="26" t="s">
        <v>46</v>
      </c>
      <c r="L30" s="185">
        <v>0.12</v>
      </c>
      <c r="M30" s="175"/>
      <c r="N30" s="175"/>
      <c r="O30" s="175"/>
      <c r="P30" s="175"/>
      <c r="W30" s="184">
        <f>ROUND(BA54,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84">
        <f>ROUND(AW54, 2)</f>
        <v>0</v>
      </c>
      <c r="AL30" s="175"/>
      <c r="AM30" s="175"/>
      <c r="AN30" s="175"/>
      <c r="AO30" s="175"/>
      <c r="AR30" s="35"/>
      <c r="BE30" s="175"/>
    </row>
    <row r="31" spans="2:71" s="2" customFormat="1" ht="14.45" hidden="1" customHeight="1">
      <c r="B31" s="35"/>
      <c r="F31" s="26" t="s">
        <v>47</v>
      </c>
      <c r="L31" s="185">
        <v>0.21</v>
      </c>
      <c r="M31" s="175"/>
      <c r="N31" s="175"/>
      <c r="O31" s="175"/>
      <c r="P31" s="175"/>
      <c r="W31" s="184">
        <f>ROUND(BB54,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84">
        <v>0</v>
      </c>
      <c r="AL31" s="175"/>
      <c r="AM31" s="175"/>
      <c r="AN31" s="175"/>
      <c r="AO31" s="175"/>
      <c r="AR31" s="35"/>
      <c r="BE31" s="175"/>
    </row>
    <row r="32" spans="2:71" s="2" customFormat="1" ht="14.45" hidden="1" customHeight="1">
      <c r="B32" s="35"/>
      <c r="F32" s="26" t="s">
        <v>48</v>
      </c>
      <c r="L32" s="185">
        <v>0.15</v>
      </c>
      <c r="M32" s="175"/>
      <c r="N32" s="175"/>
      <c r="O32" s="175"/>
      <c r="P32" s="175"/>
      <c r="W32" s="184">
        <f>ROUND(BC54,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84">
        <v>0</v>
      </c>
      <c r="AL32" s="175"/>
      <c r="AM32" s="175"/>
      <c r="AN32" s="175"/>
      <c r="AO32" s="175"/>
      <c r="AR32" s="35"/>
      <c r="BE32" s="175"/>
    </row>
    <row r="33" spans="2:44" s="2" customFormat="1" ht="14.45" hidden="1" customHeight="1">
      <c r="B33" s="35"/>
      <c r="F33" s="26" t="s">
        <v>49</v>
      </c>
      <c r="L33" s="185">
        <v>0</v>
      </c>
      <c r="M33" s="175"/>
      <c r="N33" s="175"/>
      <c r="O33" s="175"/>
      <c r="P33" s="175"/>
      <c r="W33" s="184">
        <f>ROUND(BD54,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84">
        <v>0</v>
      </c>
      <c r="AL33" s="175"/>
      <c r="AM33" s="175"/>
      <c r="AN33" s="175"/>
      <c r="AO33" s="175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50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51</v>
      </c>
      <c r="U35" s="38"/>
      <c r="V35" s="38"/>
      <c r="W35" s="38"/>
      <c r="X35" s="186" t="s">
        <v>52</v>
      </c>
      <c r="Y35" s="187"/>
      <c r="Z35" s="187"/>
      <c r="AA35" s="187"/>
      <c r="AB35" s="187"/>
      <c r="AC35" s="38"/>
      <c r="AD35" s="38"/>
      <c r="AE35" s="38"/>
      <c r="AF35" s="38"/>
      <c r="AG35" s="38"/>
      <c r="AH35" s="38"/>
      <c r="AI35" s="38"/>
      <c r="AJ35" s="38"/>
      <c r="AK35" s="188">
        <f>SUM(AK26:AK33)</f>
        <v>0</v>
      </c>
      <c r="AL35" s="187"/>
      <c r="AM35" s="187"/>
      <c r="AN35" s="187"/>
      <c r="AO35" s="189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53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01</v>
      </c>
      <c r="AR44" s="44"/>
    </row>
    <row r="45" spans="2:44" s="4" customFormat="1" ht="36.950000000000003" customHeight="1">
      <c r="B45" s="45"/>
      <c r="C45" s="46" t="s">
        <v>16</v>
      </c>
      <c r="L45" s="190" t="str">
        <f>K6</f>
        <v>Stavební úpravy bytové jednotky Domažlice Michlova 595/2</v>
      </c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20</v>
      </c>
      <c r="L47" s="47" t="str">
        <f>IF(K8="","",K8)</f>
        <v>p.č.3357, Domažlice</v>
      </c>
      <c r="AI47" s="26" t="s">
        <v>22</v>
      </c>
      <c r="AM47" s="192" t="str">
        <f>IF(AN8= "","",AN8)</f>
        <v>1. 6. 2023</v>
      </c>
      <c r="AN47" s="174"/>
      <c r="AR47" s="31"/>
    </row>
    <row r="48" spans="2:44" s="1" customFormat="1" ht="6.95" customHeight="1">
      <c r="B48" s="31"/>
      <c r="AR48" s="31"/>
    </row>
    <row r="49" spans="1:90" s="1" customFormat="1" ht="15.2" customHeight="1">
      <c r="B49" s="31"/>
      <c r="C49" s="26" t="s">
        <v>24</v>
      </c>
      <c r="L49" s="3" t="str">
        <f>IF(E11= "","",E11)</f>
        <v>Město Domažlice</v>
      </c>
      <c r="AI49" s="26" t="s">
        <v>31</v>
      </c>
      <c r="AM49" s="193" t="str">
        <f>IF(E17="","",E17)</f>
        <v>MP Technik s.r.o.</v>
      </c>
      <c r="AN49" s="174"/>
      <c r="AO49" s="174"/>
      <c r="AP49" s="174"/>
      <c r="AR49" s="31"/>
      <c r="AS49" s="194" t="s">
        <v>54</v>
      </c>
      <c r="AT49" s="195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1" customFormat="1" ht="15.2" customHeight="1">
      <c r="B50" s="31"/>
      <c r="C50" s="26" t="s">
        <v>29</v>
      </c>
      <c r="L50" s="3" t="str">
        <f>IF(E14= "Vyplň údaj","",E14)</f>
        <v/>
      </c>
      <c r="AI50" s="26" t="s">
        <v>36</v>
      </c>
      <c r="AM50" s="193" t="str">
        <f>IF(E20="","",E20)</f>
        <v xml:space="preserve"> </v>
      </c>
      <c r="AN50" s="174"/>
      <c r="AO50" s="174"/>
      <c r="AP50" s="174"/>
      <c r="AR50" s="31"/>
      <c r="AS50" s="196"/>
      <c r="AT50" s="174"/>
      <c r="BD50" s="52"/>
    </row>
    <row r="51" spans="1:90" s="1" customFormat="1" ht="10.9" customHeight="1">
      <c r="B51" s="31"/>
      <c r="AR51" s="31"/>
      <c r="AS51" s="196"/>
      <c r="AT51" s="174"/>
      <c r="BD51" s="52"/>
    </row>
    <row r="52" spans="1:90" s="1" customFormat="1" ht="29.25" customHeight="1">
      <c r="B52" s="31"/>
      <c r="C52" s="197" t="s">
        <v>55</v>
      </c>
      <c r="D52" s="187"/>
      <c r="E52" s="187"/>
      <c r="F52" s="187"/>
      <c r="G52" s="187"/>
      <c r="H52" s="53"/>
      <c r="I52" s="198" t="s">
        <v>56</v>
      </c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99" t="s">
        <v>57</v>
      </c>
      <c r="AH52" s="187"/>
      <c r="AI52" s="187"/>
      <c r="AJ52" s="187"/>
      <c r="AK52" s="187"/>
      <c r="AL52" s="187"/>
      <c r="AM52" s="187"/>
      <c r="AN52" s="198" t="s">
        <v>58</v>
      </c>
      <c r="AO52" s="187"/>
      <c r="AP52" s="187"/>
      <c r="AQ52" s="54" t="s">
        <v>59</v>
      </c>
      <c r="AR52" s="31"/>
      <c r="AS52" s="55" t="s">
        <v>60</v>
      </c>
      <c r="AT52" s="56" t="s">
        <v>61</v>
      </c>
      <c r="AU52" s="56" t="s">
        <v>62</v>
      </c>
      <c r="AV52" s="56" t="s">
        <v>63</v>
      </c>
      <c r="AW52" s="56" t="s">
        <v>64</v>
      </c>
      <c r="AX52" s="56" t="s">
        <v>65</v>
      </c>
      <c r="AY52" s="56" t="s">
        <v>66</v>
      </c>
      <c r="AZ52" s="56" t="s">
        <v>67</v>
      </c>
      <c r="BA52" s="56" t="s">
        <v>68</v>
      </c>
      <c r="BB52" s="56" t="s">
        <v>69</v>
      </c>
      <c r="BC52" s="56" t="s">
        <v>70</v>
      </c>
      <c r="BD52" s="57" t="s">
        <v>71</v>
      </c>
    </row>
    <row r="53" spans="1:90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0" s="5" customFormat="1" ht="32.450000000000003" customHeight="1">
      <c r="B54" s="59"/>
      <c r="C54" s="60" t="s">
        <v>72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03">
        <f>ROUND(AG55,2)</f>
        <v>0</v>
      </c>
      <c r="AH54" s="204"/>
      <c r="AI54" s="204"/>
      <c r="AJ54" s="204"/>
      <c r="AK54" s="204"/>
      <c r="AL54" s="204"/>
      <c r="AM54" s="204"/>
      <c r="AN54" s="205">
        <f>SUM(AG54,AT54)</f>
        <v>0</v>
      </c>
      <c r="AO54" s="204"/>
      <c r="AP54" s="204"/>
      <c r="AQ54" s="63"/>
      <c r="AR54" s="59"/>
      <c r="AS54" s="64">
        <f>ROUND(AS55,2)</f>
        <v>0</v>
      </c>
      <c r="AT54" s="65">
        <f>ROUND(SUM(AV54:AW54),2)</f>
        <v>0</v>
      </c>
      <c r="AU54" s="66">
        <f>ROUND(AU55,5)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73</v>
      </c>
      <c r="BT54" s="68" t="s">
        <v>74</v>
      </c>
      <c r="BV54" s="68" t="s">
        <v>75</v>
      </c>
      <c r="BW54" s="68" t="s">
        <v>5</v>
      </c>
      <c r="BX54" s="68" t="s">
        <v>76</v>
      </c>
      <c r="CL54" s="68"/>
    </row>
    <row r="55" spans="1:90" s="6" customFormat="1" ht="24.75" customHeight="1">
      <c r="A55" s="69" t="s">
        <v>77</v>
      </c>
      <c r="B55" s="70"/>
      <c r="C55" s="71"/>
      <c r="D55" s="202" t="s">
        <v>14</v>
      </c>
      <c r="E55" s="201"/>
      <c r="F55" s="201"/>
      <c r="G55" s="201"/>
      <c r="H55" s="201"/>
      <c r="I55" s="72"/>
      <c r="J55" s="202" t="s">
        <v>17</v>
      </c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0">
        <f>'01 - Stavební úpravy byto...'!J28</f>
        <v>0</v>
      </c>
      <c r="AH55" s="201"/>
      <c r="AI55" s="201"/>
      <c r="AJ55" s="201"/>
      <c r="AK55" s="201"/>
      <c r="AL55" s="201"/>
      <c r="AM55" s="201"/>
      <c r="AN55" s="200">
        <f>SUM(AG55,AT55)</f>
        <v>0</v>
      </c>
      <c r="AO55" s="201"/>
      <c r="AP55" s="201"/>
      <c r="AQ55" s="73" t="s">
        <v>78</v>
      </c>
      <c r="AR55" s="70"/>
      <c r="AS55" s="74">
        <v>0</v>
      </c>
      <c r="AT55" s="75">
        <f>ROUND(SUM(AV55:AW55),2)</f>
        <v>0</v>
      </c>
      <c r="AU55" s="76">
        <f>'01 - Stavební úpravy byto...'!P100</f>
        <v>0</v>
      </c>
      <c r="AV55" s="75">
        <f>'01 - Stavební úpravy byto...'!J31</f>
        <v>0</v>
      </c>
      <c r="AW55" s="75">
        <f>'01 - Stavební úpravy byto...'!J32</f>
        <v>0</v>
      </c>
      <c r="AX55" s="75">
        <f>'01 - Stavební úpravy byto...'!J33</f>
        <v>0</v>
      </c>
      <c r="AY55" s="75">
        <f>'01 - Stavební úpravy byto...'!J34</f>
        <v>0</v>
      </c>
      <c r="AZ55" s="75">
        <f>'01 - Stavební úpravy byto...'!F31</f>
        <v>0</v>
      </c>
      <c r="BA55" s="75">
        <f>'01 - Stavební úpravy byto...'!F32</f>
        <v>0</v>
      </c>
      <c r="BB55" s="75">
        <f>'01 - Stavební úpravy byto...'!F33</f>
        <v>0</v>
      </c>
      <c r="BC55" s="75">
        <f>'01 - Stavební úpravy byto...'!F34</f>
        <v>0</v>
      </c>
      <c r="BD55" s="77">
        <f>'01 - Stavební úpravy byto...'!F35</f>
        <v>0</v>
      </c>
      <c r="BT55" s="78" t="s">
        <v>79</v>
      </c>
      <c r="BU55" s="78" t="s">
        <v>80</v>
      </c>
      <c r="BV55" s="78" t="s">
        <v>75</v>
      </c>
      <c r="BW55" s="78" t="s">
        <v>5</v>
      </c>
      <c r="BX55" s="78" t="s">
        <v>76</v>
      </c>
      <c r="CL55" s="78"/>
    </row>
    <row r="56" spans="1:90" s="1" customFormat="1" ht="30" customHeight="1">
      <c r="B56" s="31"/>
      <c r="AR56" s="31"/>
    </row>
    <row r="57" spans="1:90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Stavební úpravy byt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9"/>
  <sheetViews>
    <sheetView showGridLines="0" topLeftCell="A91" workbookViewId="0">
      <selection activeCell="W103" sqref="W10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5" customHeight="1">
      <c r="B4" s="19"/>
      <c r="D4" s="20" t="s">
        <v>81</v>
      </c>
      <c r="L4" s="19"/>
      <c r="M4" s="79" t="s">
        <v>10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16.5" customHeight="1">
      <c r="B7" s="31"/>
      <c r="E7" s="190" t="s">
        <v>952</v>
      </c>
      <c r="F7" s="174"/>
      <c r="G7" s="174"/>
      <c r="H7" s="174"/>
      <c r="L7" s="31"/>
    </row>
    <row r="8" spans="2:46" s="1" customFormat="1">
      <c r="B8" s="31"/>
      <c r="L8" s="31"/>
    </row>
    <row r="9" spans="2:46" s="1" customFormat="1" ht="12" customHeight="1">
      <c r="B9" s="31"/>
      <c r="D9" s="26" t="s">
        <v>18</v>
      </c>
      <c r="F9" s="24"/>
      <c r="I9" s="26" t="s">
        <v>19</v>
      </c>
      <c r="J9" s="24"/>
      <c r="L9" s="31"/>
    </row>
    <row r="10" spans="2:46" s="1" customFormat="1" ht="12" customHeight="1">
      <c r="B10" s="31"/>
      <c r="D10" s="26" t="s">
        <v>20</v>
      </c>
      <c r="F10" s="24" t="s">
        <v>21</v>
      </c>
      <c r="I10" s="26" t="s">
        <v>22</v>
      </c>
      <c r="J10" s="48" t="str">
        <f>'Rekapitulace stavby'!AN8</f>
        <v>1. 6. 2023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24</v>
      </c>
      <c r="I12" s="26" t="s">
        <v>25</v>
      </c>
      <c r="J12" s="24" t="s">
        <v>26</v>
      </c>
      <c r="L12" s="31"/>
    </row>
    <row r="13" spans="2:46" s="1" customFormat="1" ht="18" customHeight="1">
      <c r="B13" s="31"/>
      <c r="E13" s="24" t="s">
        <v>27</v>
      </c>
      <c r="I13" s="26" t="s">
        <v>28</v>
      </c>
      <c r="J13" s="24"/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29</v>
      </c>
      <c r="I15" s="26" t="s">
        <v>25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06" t="str">
        <f>'Rekapitulace stavby'!E14</f>
        <v>Vyplň údaj</v>
      </c>
      <c r="F16" s="179"/>
      <c r="G16" s="179"/>
      <c r="H16" s="179"/>
      <c r="I16" s="26" t="s">
        <v>28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31</v>
      </c>
      <c r="I18" s="26" t="s">
        <v>25</v>
      </c>
      <c r="J18" s="24" t="s">
        <v>32</v>
      </c>
      <c r="L18" s="31"/>
    </row>
    <row r="19" spans="2:12" s="1" customFormat="1" ht="18" customHeight="1">
      <c r="B19" s="31"/>
      <c r="E19" s="24" t="s">
        <v>33</v>
      </c>
      <c r="I19" s="26" t="s">
        <v>28</v>
      </c>
      <c r="J19" s="24" t="s">
        <v>34</v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36</v>
      </c>
      <c r="I21" s="26" t="s">
        <v>25</v>
      </c>
      <c r="J21" s="24" t="str">
        <f>IF('Rekapitulace stavby'!AN19="","",'Rekapitulace stavby'!AN19)</f>
        <v/>
      </c>
      <c r="L21" s="31"/>
    </row>
    <row r="22" spans="2:12" s="1" customFormat="1" ht="18" customHeight="1">
      <c r="B22" s="31"/>
      <c r="E22" s="24" t="str">
        <f>IF('Rekapitulace stavby'!E20="","",'Rekapitulace stavby'!E20)</f>
        <v xml:space="preserve"> </v>
      </c>
      <c r="I22" s="26" t="s">
        <v>28</v>
      </c>
      <c r="J22" s="24" t="str">
        <f>IF('Rekapitulace stavby'!AN20="","",'Rekapitulace stavby'!AN20)</f>
        <v/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38</v>
      </c>
      <c r="L24" s="31"/>
    </row>
    <row r="25" spans="2:12" s="7" customFormat="1" ht="71.25" customHeight="1">
      <c r="B25" s="80"/>
      <c r="E25" s="180" t="s">
        <v>39</v>
      </c>
      <c r="F25" s="207"/>
      <c r="G25" s="207"/>
      <c r="H25" s="207"/>
      <c r="L25" s="80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49"/>
      <c r="E27" s="49"/>
      <c r="F27" s="49"/>
      <c r="G27" s="49"/>
      <c r="H27" s="49"/>
      <c r="I27" s="49"/>
      <c r="J27" s="49"/>
      <c r="K27" s="49"/>
      <c r="L27" s="31"/>
    </row>
    <row r="28" spans="2:12" s="1" customFormat="1" ht="25.35" customHeight="1">
      <c r="B28" s="31"/>
      <c r="D28" s="81" t="s">
        <v>40</v>
      </c>
      <c r="J28" s="62">
        <f>ROUND(J100, 2)</f>
        <v>0</v>
      </c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14.45" customHeight="1">
      <c r="B30" s="31"/>
      <c r="F30" s="34" t="s">
        <v>42</v>
      </c>
      <c r="I30" s="34" t="s">
        <v>41</v>
      </c>
      <c r="J30" s="34" t="s">
        <v>43</v>
      </c>
      <c r="L30" s="31"/>
    </row>
    <row r="31" spans="2:12" s="1" customFormat="1" ht="14.45" customHeight="1">
      <c r="B31" s="31"/>
      <c r="D31" s="51" t="s">
        <v>44</v>
      </c>
      <c r="E31" s="26" t="s">
        <v>45</v>
      </c>
      <c r="F31" s="82">
        <f>ROUND((SUM(BE100:BE428)),  2)</f>
        <v>0</v>
      </c>
      <c r="I31" s="83">
        <v>0.21</v>
      </c>
      <c r="J31" s="82">
        <f>ROUND(((SUM(BE100:BE428))*I31),  2)</f>
        <v>0</v>
      </c>
      <c r="L31" s="31"/>
    </row>
    <row r="32" spans="2:12" s="1" customFormat="1" ht="14.45" customHeight="1">
      <c r="B32" s="31"/>
      <c r="E32" s="26" t="s">
        <v>46</v>
      </c>
      <c r="F32" s="82">
        <f>ROUND((SUM(BF100:BF428)),  2)</f>
        <v>0</v>
      </c>
      <c r="I32" s="83">
        <v>0.15</v>
      </c>
      <c r="J32" s="82">
        <f>ROUND(((SUM(BF100:BF428))*I32),  2)</f>
        <v>0</v>
      </c>
      <c r="L32" s="31"/>
    </row>
    <row r="33" spans="2:12" s="1" customFormat="1" ht="14.45" hidden="1" customHeight="1">
      <c r="B33" s="31"/>
      <c r="E33" s="26" t="s">
        <v>47</v>
      </c>
      <c r="F33" s="82">
        <f>ROUND((SUM(BG100:BG428)),  2)</f>
        <v>0</v>
      </c>
      <c r="I33" s="83">
        <v>0.21</v>
      </c>
      <c r="J33" s="82">
        <f>0</f>
        <v>0</v>
      </c>
      <c r="L33" s="31"/>
    </row>
    <row r="34" spans="2:12" s="1" customFormat="1" ht="14.45" hidden="1" customHeight="1">
      <c r="B34" s="31"/>
      <c r="E34" s="26" t="s">
        <v>48</v>
      </c>
      <c r="F34" s="82">
        <f>ROUND((SUM(BH100:BH428)),  2)</f>
        <v>0</v>
      </c>
      <c r="I34" s="83">
        <v>0.15</v>
      </c>
      <c r="J34" s="82">
        <f>0</f>
        <v>0</v>
      </c>
      <c r="L34" s="31"/>
    </row>
    <row r="35" spans="2:12" s="1" customFormat="1" ht="14.45" hidden="1" customHeight="1">
      <c r="B35" s="31"/>
      <c r="E35" s="26" t="s">
        <v>49</v>
      </c>
      <c r="F35" s="82">
        <f>ROUND((SUM(BI100:BI428)),  2)</f>
        <v>0</v>
      </c>
      <c r="I35" s="83">
        <v>0</v>
      </c>
      <c r="J35" s="82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4"/>
      <c r="D37" s="85" t="s">
        <v>50</v>
      </c>
      <c r="E37" s="53"/>
      <c r="F37" s="53"/>
      <c r="G37" s="86" t="s">
        <v>51</v>
      </c>
      <c r="H37" s="87" t="s">
        <v>52</v>
      </c>
      <c r="I37" s="53"/>
      <c r="J37" s="88">
        <f>SUM(J28:J35)</f>
        <v>0</v>
      </c>
      <c r="K37" s="89"/>
      <c r="L37" s="31"/>
    </row>
    <row r="38" spans="2:12" s="1" customFormat="1" ht="14.4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31"/>
    </row>
    <row r="42" spans="2:12" s="1" customFormat="1" ht="6.95" hidden="1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1"/>
    </row>
    <row r="43" spans="2:12" s="1" customFormat="1" ht="24.95" hidden="1" customHeight="1">
      <c r="B43" s="31"/>
      <c r="C43" s="20" t="s">
        <v>82</v>
      </c>
      <c r="L43" s="31"/>
    </row>
    <row r="44" spans="2:12" s="1" customFormat="1" ht="6.95" hidden="1" customHeight="1">
      <c r="B44" s="31"/>
      <c r="L44" s="31"/>
    </row>
    <row r="45" spans="2:12" s="1" customFormat="1" ht="12" hidden="1" customHeight="1">
      <c r="B45" s="31"/>
      <c r="C45" s="26" t="s">
        <v>16</v>
      </c>
      <c r="L45" s="31"/>
    </row>
    <row r="46" spans="2:12" s="1" customFormat="1" ht="16.5" hidden="1" customHeight="1">
      <c r="B46" s="31"/>
      <c r="E46" s="190" t="str">
        <f>E7</f>
        <v>Stavební úpravy bytové jednotky Domažlice Michlova 595/2</v>
      </c>
      <c r="F46" s="174"/>
      <c r="G46" s="174"/>
      <c r="H46" s="174"/>
      <c r="L46" s="31"/>
    </row>
    <row r="47" spans="2:12" s="1" customFormat="1" ht="6.95" hidden="1" customHeight="1">
      <c r="B47" s="31"/>
      <c r="L47" s="31"/>
    </row>
    <row r="48" spans="2:12" s="1" customFormat="1" ht="12" hidden="1" customHeight="1">
      <c r="B48" s="31"/>
      <c r="C48" s="26" t="s">
        <v>20</v>
      </c>
      <c r="F48" s="24" t="str">
        <f>F10</f>
        <v>p.č.3357, Domažlice</v>
      </c>
      <c r="I48" s="26" t="s">
        <v>22</v>
      </c>
      <c r="J48" s="48" t="str">
        <f>IF(J10="","",J10)</f>
        <v>1. 6. 2023</v>
      </c>
      <c r="L48" s="31"/>
    </row>
    <row r="49" spans="2:47" s="1" customFormat="1" ht="6.95" hidden="1" customHeight="1">
      <c r="B49" s="31"/>
      <c r="L49" s="31"/>
    </row>
    <row r="50" spans="2:47" s="1" customFormat="1" ht="15.2" hidden="1" customHeight="1">
      <c r="B50" s="31"/>
      <c r="C50" s="26" t="s">
        <v>24</v>
      </c>
      <c r="F50" s="24" t="str">
        <f>E13</f>
        <v>Město Domažlice</v>
      </c>
      <c r="I50" s="26" t="s">
        <v>31</v>
      </c>
      <c r="J50" s="29" t="str">
        <f>E19</f>
        <v>MP Technik s.r.o.</v>
      </c>
      <c r="L50" s="31"/>
    </row>
    <row r="51" spans="2:47" s="1" customFormat="1" ht="15.2" hidden="1" customHeight="1">
      <c r="B51" s="31"/>
      <c r="C51" s="26" t="s">
        <v>29</v>
      </c>
      <c r="F51" s="24" t="str">
        <f>IF(E16="","",E16)</f>
        <v>Vyplň údaj</v>
      </c>
      <c r="I51" s="26" t="s">
        <v>36</v>
      </c>
      <c r="J51" s="29" t="str">
        <f>E22</f>
        <v xml:space="preserve"> </v>
      </c>
      <c r="L51" s="31"/>
    </row>
    <row r="52" spans="2:47" s="1" customFormat="1" ht="10.35" hidden="1" customHeight="1">
      <c r="B52" s="31"/>
      <c r="L52" s="31"/>
    </row>
    <row r="53" spans="2:47" s="1" customFormat="1" ht="29.25" hidden="1" customHeight="1">
      <c r="B53" s="31"/>
      <c r="C53" s="90" t="s">
        <v>83</v>
      </c>
      <c r="D53" s="84"/>
      <c r="E53" s="84"/>
      <c r="F53" s="84"/>
      <c r="G53" s="84"/>
      <c r="H53" s="84"/>
      <c r="I53" s="84"/>
      <c r="J53" s="91" t="s">
        <v>84</v>
      </c>
      <c r="K53" s="84"/>
      <c r="L53" s="31"/>
    </row>
    <row r="54" spans="2:47" s="1" customFormat="1" ht="10.35" hidden="1" customHeight="1">
      <c r="B54" s="31"/>
      <c r="L54" s="31"/>
    </row>
    <row r="55" spans="2:47" s="1" customFormat="1" ht="22.9" hidden="1" customHeight="1">
      <c r="B55" s="31"/>
      <c r="C55" s="92" t="s">
        <v>72</v>
      </c>
      <c r="J55" s="62">
        <f>J100</f>
        <v>0</v>
      </c>
      <c r="L55" s="31"/>
      <c r="AU55" s="16" t="s">
        <v>85</v>
      </c>
    </row>
    <row r="56" spans="2:47" s="8" customFormat="1" ht="24.95" hidden="1" customHeight="1">
      <c r="B56" s="93"/>
      <c r="D56" s="94" t="s">
        <v>86</v>
      </c>
      <c r="E56" s="95"/>
      <c r="F56" s="95"/>
      <c r="G56" s="95"/>
      <c r="H56" s="95"/>
      <c r="I56" s="95"/>
      <c r="J56" s="96">
        <f>J101</f>
        <v>0</v>
      </c>
      <c r="L56" s="93"/>
    </row>
    <row r="57" spans="2:47" s="9" customFormat="1" ht="19.899999999999999" hidden="1" customHeight="1">
      <c r="B57" s="97"/>
      <c r="D57" s="98" t="s">
        <v>87</v>
      </c>
      <c r="E57" s="99"/>
      <c r="F57" s="99"/>
      <c r="G57" s="99"/>
      <c r="H57" s="99"/>
      <c r="I57" s="99"/>
      <c r="J57" s="100">
        <f>J102</f>
        <v>0</v>
      </c>
      <c r="L57" s="97"/>
    </row>
    <row r="58" spans="2:47" s="9" customFormat="1" ht="19.899999999999999" hidden="1" customHeight="1">
      <c r="B58" s="97"/>
      <c r="D58" s="98" t="s">
        <v>88</v>
      </c>
      <c r="E58" s="99"/>
      <c r="F58" s="99"/>
      <c r="G58" s="99"/>
      <c r="H58" s="99"/>
      <c r="I58" s="99"/>
      <c r="J58" s="100">
        <f>J114</f>
        <v>0</v>
      </c>
      <c r="L58" s="97"/>
    </row>
    <row r="59" spans="2:47" s="9" customFormat="1" ht="19.899999999999999" hidden="1" customHeight="1">
      <c r="B59" s="97"/>
      <c r="D59" s="98" t="s">
        <v>89</v>
      </c>
      <c r="E59" s="99"/>
      <c r="F59" s="99"/>
      <c r="G59" s="99"/>
      <c r="H59" s="99"/>
      <c r="I59" s="99"/>
      <c r="J59" s="100">
        <f>J137</f>
        <v>0</v>
      </c>
      <c r="L59" s="97"/>
    </row>
    <row r="60" spans="2:47" s="9" customFormat="1" ht="19.899999999999999" hidden="1" customHeight="1">
      <c r="B60" s="97"/>
      <c r="D60" s="98" t="s">
        <v>90</v>
      </c>
      <c r="E60" s="99"/>
      <c r="F60" s="99"/>
      <c r="G60" s="99"/>
      <c r="H60" s="99"/>
      <c r="I60" s="99"/>
      <c r="J60" s="100">
        <f>J149</f>
        <v>0</v>
      </c>
      <c r="L60" s="97"/>
    </row>
    <row r="61" spans="2:47" s="9" customFormat="1" ht="19.899999999999999" hidden="1" customHeight="1">
      <c r="B61" s="97"/>
      <c r="D61" s="98" t="s">
        <v>91</v>
      </c>
      <c r="E61" s="99"/>
      <c r="F61" s="99"/>
      <c r="G61" s="99"/>
      <c r="H61" s="99"/>
      <c r="I61" s="99"/>
      <c r="J61" s="100">
        <f>J159</f>
        <v>0</v>
      </c>
      <c r="L61" s="97"/>
    </row>
    <row r="62" spans="2:47" s="8" customFormat="1" ht="24.95" hidden="1" customHeight="1">
      <c r="B62" s="93"/>
      <c r="D62" s="94" t="s">
        <v>92</v>
      </c>
      <c r="E62" s="95"/>
      <c r="F62" s="95"/>
      <c r="G62" s="95"/>
      <c r="H62" s="95"/>
      <c r="I62" s="95"/>
      <c r="J62" s="96">
        <f>J162</f>
        <v>0</v>
      </c>
      <c r="L62" s="93"/>
    </row>
    <row r="63" spans="2:47" s="9" customFormat="1" ht="19.899999999999999" hidden="1" customHeight="1">
      <c r="B63" s="97"/>
      <c r="D63" s="98" t="s">
        <v>93</v>
      </c>
      <c r="E63" s="99"/>
      <c r="F63" s="99"/>
      <c r="G63" s="99"/>
      <c r="H63" s="99"/>
      <c r="I63" s="99"/>
      <c r="J63" s="100">
        <f>J163</f>
        <v>0</v>
      </c>
      <c r="L63" s="97"/>
    </row>
    <row r="64" spans="2:47" s="9" customFormat="1" ht="19.899999999999999" hidden="1" customHeight="1">
      <c r="B64" s="97"/>
      <c r="D64" s="98" t="s">
        <v>94</v>
      </c>
      <c r="E64" s="99"/>
      <c r="F64" s="99"/>
      <c r="G64" s="99"/>
      <c r="H64" s="99"/>
      <c r="I64" s="99"/>
      <c r="J64" s="100">
        <f>J178</f>
        <v>0</v>
      </c>
      <c r="L64" s="97"/>
    </row>
    <row r="65" spans="2:12" s="9" customFormat="1" ht="19.899999999999999" hidden="1" customHeight="1">
      <c r="B65" s="97"/>
      <c r="D65" s="98" t="s">
        <v>95</v>
      </c>
      <c r="E65" s="99"/>
      <c r="F65" s="99"/>
      <c r="G65" s="99"/>
      <c r="H65" s="99"/>
      <c r="I65" s="99"/>
      <c r="J65" s="100">
        <f>J195</f>
        <v>0</v>
      </c>
      <c r="L65" s="97"/>
    </row>
    <row r="66" spans="2:12" s="9" customFormat="1" ht="19.899999999999999" hidden="1" customHeight="1">
      <c r="B66" s="97"/>
      <c r="D66" s="98" t="s">
        <v>96</v>
      </c>
      <c r="E66" s="99"/>
      <c r="F66" s="99"/>
      <c r="G66" s="99"/>
      <c r="H66" s="99"/>
      <c r="I66" s="99"/>
      <c r="J66" s="100">
        <f>J233</f>
        <v>0</v>
      </c>
      <c r="L66" s="97"/>
    </row>
    <row r="67" spans="2:12" s="9" customFormat="1" ht="19.899999999999999" hidden="1" customHeight="1">
      <c r="B67" s="97"/>
      <c r="D67" s="98" t="s">
        <v>97</v>
      </c>
      <c r="E67" s="99"/>
      <c r="F67" s="99"/>
      <c r="G67" s="99"/>
      <c r="H67" s="99"/>
      <c r="I67" s="99"/>
      <c r="J67" s="100">
        <f>J240</f>
        <v>0</v>
      </c>
      <c r="L67" s="97"/>
    </row>
    <row r="68" spans="2:12" s="9" customFormat="1" ht="19.899999999999999" hidden="1" customHeight="1">
      <c r="B68" s="97"/>
      <c r="D68" s="98" t="s">
        <v>98</v>
      </c>
      <c r="E68" s="99"/>
      <c r="F68" s="99"/>
      <c r="G68" s="99"/>
      <c r="H68" s="99"/>
      <c r="I68" s="99"/>
      <c r="J68" s="100">
        <f>J244</f>
        <v>0</v>
      </c>
      <c r="L68" s="97"/>
    </row>
    <row r="69" spans="2:12" s="9" customFormat="1" ht="19.899999999999999" hidden="1" customHeight="1">
      <c r="B69" s="97"/>
      <c r="D69" s="98" t="s">
        <v>99</v>
      </c>
      <c r="E69" s="99"/>
      <c r="F69" s="99"/>
      <c r="G69" s="99"/>
      <c r="H69" s="99"/>
      <c r="I69" s="99"/>
      <c r="J69" s="100">
        <f>J255</f>
        <v>0</v>
      </c>
      <c r="L69" s="97"/>
    </row>
    <row r="70" spans="2:12" s="9" customFormat="1" ht="19.899999999999999" hidden="1" customHeight="1">
      <c r="B70" s="97"/>
      <c r="D70" s="98" t="s">
        <v>100</v>
      </c>
      <c r="E70" s="99"/>
      <c r="F70" s="99"/>
      <c r="G70" s="99"/>
      <c r="H70" s="99"/>
      <c r="I70" s="99"/>
      <c r="J70" s="100">
        <f>J258</f>
        <v>0</v>
      </c>
      <c r="L70" s="97"/>
    </row>
    <row r="71" spans="2:12" s="9" customFormat="1" ht="19.899999999999999" hidden="1" customHeight="1">
      <c r="B71" s="97"/>
      <c r="D71" s="98" t="s">
        <v>101</v>
      </c>
      <c r="E71" s="99"/>
      <c r="F71" s="99"/>
      <c r="G71" s="99"/>
      <c r="H71" s="99"/>
      <c r="I71" s="99"/>
      <c r="J71" s="100">
        <f>J269</f>
        <v>0</v>
      </c>
      <c r="L71" s="97"/>
    </row>
    <row r="72" spans="2:12" s="9" customFormat="1" ht="19.899999999999999" hidden="1" customHeight="1">
      <c r="B72" s="97"/>
      <c r="D72" s="98" t="s">
        <v>102</v>
      </c>
      <c r="E72" s="99"/>
      <c r="F72" s="99"/>
      <c r="G72" s="99"/>
      <c r="H72" s="99"/>
      <c r="I72" s="99"/>
      <c r="J72" s="100">
        <f>J292</f>
        <v>0</v>
      </c>
      <c r="L72" s="97"/>
    </row>
    <row r="73" spans="2:12" s="9" customFormat="1" ht="19.899999999999999" hidden="1" customHeight="1">
      <c r="B73" s="97"/>
      <c r="D73" s="98" t="s">
        <v>103</v>
      </c>
      <c r="E73" s="99"/>
      <c r="F73" s="99"/>
      <c r="G73" s="99"/>
      <c r="H73" s="99"/>
      <c r="I73" s="99"/>
      <c r="J73" s="100">
        <f>J300</f>
        <v>0</v>
      </c>
      <c r="L73" s="97"/>
    </row>
    <row r="74" spans="2:12" s="9" customFormat="1" ht="19.899999999999999" hidden="1" customHeight="1">
      <c r="B74" s="97"/>
      <c r="D74" s="98" t="s">
        <v>104</v>
      </c>
      <c r="E74" s="99"/>
      <c r="F74" s="99"/>
      <c r="G74" s="99"/>
      <c r="H74" s="99"/>
      <c r="I74" s="99"/>
      <c r="J74" s="100">
        <f>J326</f>
        <v>0</v>
      </c>
      <c r="L74" s="97"/>
    </row>
    <row r="75" spans="2:12" s="9" customFormat="1" ht="19.899999999999999" hidden="1" customHeight="1">
      <c r="B75" s="97"/>
      <c r="D75" s="98" t="s">
        <v>105</v>
      </c>
      <c r="E75" s="99"/>
      <c r="F75" s="99"/>
      <c r="G75" s="99"/>
      <c r="H75" s="99"/>
      <c r="I75" s="99"/>
      <c r="J75" s="100">
        <f>J351</f>
        <v>0</v>
      </c>
      <c r="L75" s="97"/>
    </row>
    <row r="76" spans="2:12" s="9" customFormat="1" ht="19.899999999999999" hidden="1" customHeight="1">
      <c r="B76" s="97"/>
      <c r="D76" s="98" t="s">
        <v>106</v>
      </c>
      <c r="E76" s="99"/>
      <c r="F76" s="99"/>
      <c r="G76" s="99"/>
      <c r="H76" s="99"/>
      <c r="I76" s="99"/>
      <c r="J76" s="100">
        <f>J376</f>
        <v>0</v>
      </c>
      <c r="L76" s="97"/>
    </row>
    <row r="77" spans="2:12" s="9" customFormat="1" ht="19.899999999999999" hidden="1" customHeight="1">
      <c r="B77" s="97"/>
      <c r="D77" s="98" t="s">
        <v>107</v>
      </c>
      <c r="E77" s="99"/>
      <c r="F77" s="99"/>
      <c r="G77" s="99"/>
      <c r="H77" s="99"/>
      <c r="I77" s="99"/>
      <c r="J77" s="100">
        <f>J399</f>
        <v>0</v>
      </c>
      <c r="L77" s="97"/>
    </row>
    <row r="78" spans="2:12" s="8" customFormat="1" ht="24.95" hidden="1" customHeight="1">
      <c r="B78" s="93"/>
      <c r="D78" s="94" t="s">
        <v>108</v>
      </c>
      <c r="E78" s="95"/>
      <c r="F78" s="95"/>
      <c r="G78" s="95"/>
      <c r="H78" s="95"/>
      <c r="I78" s="95"/>
      <c r="J78" s="96">
        <f>J410</f>
        <v>0</v>
      </c>
      <c r="L78" s="93"/>
    </row>
    <row r="79" spans="2:12" s="8" customFormat="1" ht="24.95" hidden="1" customHeight="1">
      <c r="B79" s="93"/>
      <c r="D79" s="94" t="s">
        <v>109</v>
      </c>
      <c r="E79" s="95"/>
      <c r="F79" s="95"/>
      <c r="G79" s="95"/>
      <c r="H79" s="95"/>
      <c r="I79" s="95"/>
      <c r="J79" s="96">
        <f>J417</f>
        <v>0</v>
      </c>
      <c r="L79" s="93"/>
    </row>
    <row r="80" spans="2:12" s="9" customFormat="1" ht="19.899999999999999" hidden="1" customHeight="1">
      <c r="B80" s="97"/>
      <c r="D80" s="98" t="s">
        <v>110</v>
      </c>
      <c r="E80" s="99"/>
      <c r="F80" s="99"/>
      <c r="G80" s="99"/>
      <c r="H80" s="99"/>
      <c r="I80" s="99"/>
      <c r="J80" s="100">
        <f>J418</f>
        <v>0</v>
      </c>
      <c r="L80" s="97"/>
    </row>
    <row r="81" spans="2:12" s="9" customFormat="1" ht="19.899999999999999" hidden="1" customHeight="1">
      <c r="B81" s="97"/>
      <c r="D81" s="98" t="s">
        <v>111</v>
      </c>
      <c r="E81" s="99"/>
      <c r="F81" s="99"/>
      <c r="G81" s="99"/>
      <c r="H81" s="99"/>
      <c r="I81" s="99"/>
      <c r="J81" s="100">
        <f>J421</f>
        <v>0</v>
      </c>
      <c r="L81" s="97"/>
    </row>
    <row r="82" spans="2:12" s="9" customFormat="1" ht="19.899999999999999" hidden="1" customHeight="1">
      <c r="B82" s="97"/>
      <c r="D82" s="98" t="s">
        <v>112</v>
      </c>
      <c r="E82" s="99"/>
      <c r="F82" s="99"/>
      <c r="G82" s="99"/>
      <c r="H82" s="99"/>
      <c r="I82" s="99"/>
      <c r="J82" s="100">
        <f>J426</f>
        <v>0</v>
      </c>
      <c r="L82" s="97"/>
    </row>
    <row r="83" spans="2:12" s="1" customFormat="1" ht="21.75" hidden="1" customHeight="1">
      <c r="B83" s="31"/>
      <c r="L83" s="31"/>
    </row>
    <row r="84" spans="2:12" s="1" customFormat="1" ht="6.95" hidden="1" customHeight="1"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31"/>
    </row>
    <row r="85" spans="2:12" hidden="1"/>
    <row r="86" spans="2:12" hidden="1"/>
    <row r="87" spans="2:12" hidden="1"/>
    <row r="88" spans="2:12" s="1" customFormat="1" ht="6.95" customHeight="1"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31"/>
    </row>
    <row r="89" spans="2:12" s="1" customFormat="1" ht="24.95" customHeight="1">
      <c r="B89" s="31"/>
      <c r="C89" s="20" t="s">
        <v>113</v>
      </c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16</v>
      </c>
      <c r="L91" s="31"/>
    </row>
    <row r="92" spans="2:12" s="1" customFormat="1" ht="16.5" customHeight="1">
      <c r="B92" s="31"/>
      <c r="E92" s="190" t="str">
        <f>E7</f>
        <v>Stavební úpravy bytové jednotky Domažlice Michlova 595/2</v>
      </c>
      <c r="F92" s="174"/>
      <c r="G92" s="174"/>
      <c r="H92" s="174"/>
      <c r="L92" s="31"/>
    </row>
    <row r="93" spans="2:12" s="1" customFormat="1" ht="6.95" customHeight="1">
      <c r="B93" s="31"/>
      <c r="L93" s="31"/>
    </row>
    <row r="94" spans="2:12" s="1" customFormat="1" ht="12" customHeight="1">
      <c r="B94" s="31"/>
      <c r="C94" s="26" t="s">
        <v>20</v>
      </c>
      <c r="F94" s="24" t="str">
        <f>F10</f>
        <v>p.č.3357, Domažlice</v>
      </c>
      <c r="I94" s="26" t="s">
        <v>22</v>
      </c>
      <c r="J94" s="48" t="str">
        <f>IF(J10="","",J10)</f>
        <v>1. 6. 2023</v>
      </c>
      <c r="L94" s="31"/>
    </row>
    <row r="95" spans="2:12" s="1" customFormat="1" ht="6.95" customHeight="1">
      <c r="B95" s="31"/>
      <c r="L95" s="31"/>
    </row>
    <row r="96" spans="2:12" s="1" customFormat="1" ht="15.2" customHeight="1">
      <c r="B96" s="31"/>
      <c r="C96" s="26" t="s">
        <v>24</v>
      </c>
      <c r="F96" s="24" t="str">
        <f>E13</f>
        <v>Město Domažlice</v>
      </c>
      <c r="I96" s="26" t="s">
        <v>31</v>
      </c>
      <c r="J96" s="29" t="str">
        <f>E19</f>
        <v>MP Technik s.r.o.</v>
      </c>
      <c r="L96" s="31"/>
    </row>
    <row r="97" spans="2:65" s="1" customFormat="1" ht="15.2" customHeight="1">
      <c r="B97" s="31"/>
      <c r="C97" s="26" t="s">
        <v>29</v>
      </c>
      <c r="F97" s="24" t="str">
        <f>IF(E16="","",E16)</f>
        <v>Vyplň údaj</v>
      </c>
      <c r="I97" s="26" t="s">
        <v>36</v>
      </c>
      <c r="J97" s="29" t="str">
        <f>E22</f>
        <v xml:space="preserve"> </v>
      </c>
      <c r="L97" s="31"/>
    </row>
    <row r="98" spans="2:65" s="1" customFormat="1" ht="10.35" customHeight="1">
      <c r="B98" s="31"/>
      <c r="L98" s="31"/>
    </row>
    <row r="99" spans="2:65" s="10" customFormat="1" ht="29.25" customHeight="1">
      <c r="B99" s="101"/>
      <c r="C99" s="102" t="s">
        <v>114</v>
      </c>
      <c r="D99" s="103" t="s">
        <v>59</v>
      </c>
      <c r="E99" s="103" t="s">
        <v>55</v>
      </c>
      <c r="F99" s="103" t="s">
        <v>56</v>
      </c>
      <c r="G99" s="103" t="s">
        <v>115</v>
      </c>
      <c r="H99" s="103" t="s">
        <v>116</v>
      </c>
      <c r="I99" s="103" t="s">
        <v>117</v>
      </c>
      <c r="J99" s="103" t="s">
        <v>84</v>
      </c>
      <c r="K99" s="104" t="s">
        <v>118</v>
      </c>
      <c r="L99" s="101"/>
      <c r="M99" s="55"/>
      <c r="N99" s="56" t="s">
        <v>44</v>
      </c>
      <c r="O99" s="56" t="s">
        <v>119</v>
      </c>
      <c r="P99" s="56" t="s">
        <v>120</v>
      </c>
      <c r="Q99" s="56" t="s">
        <v>121</v>
      </c>
      <c r="R99" s="56" t="s">
        <v>122</v>
      </c>
      <c r="S99" s="56" t="s">
        <v>123</v>
      </c>
      <c r="T99" s="57" t="s">
        <v>124</v>
      </c>
    </row>
    <row r="100" spans="2:65" s="1" customFormat="1" ht="22.9" customHeight="1">
      <c r="B100" s="31"/>
      <c r="C100" s="60" t="s">
        <v>125</v>
      </c>
      <c r="J100" s="105">
        <f>BK100</f>
        <v>0</v>
      </c>
      <c r="L100" s="31"/>
      <c r="M100" s="58"/>
      <c r="N100" s="49"/>
      <c r="O100" s="49"/>
      <c r="P100" s="106">
        <f>P101+P162+P410+P417</f>
        <v>0</v>
      </c>
      <c r="Q100" s="49"/>
      <c r="R100" s="106">
        <f>R101+R162+R410+R417</f>
        <v>6.8101679600000011</v>
      </c>
      <c r="S100" s="49"/>
      <c r="T100" s="107">
        <f>T101+T162+T410+T417</f>
        <v>8.4906708000000002</v>
      </c>
      <c r="AT100" s="16" t="s">
        <v>73</v>
      </c>
      <c r="AU100" s="16" t="s">
        <v>85</v>
      </c>
      <c r="BK100" s="108">
        <f>BK101+BK162+BK410+BK417</f>
        <v>0</v>
      </c>
    </row>
    <row r="101" spans="2:65" s="11" customFormat="1" ht="25.9" customHeight="1">
      <c r="B101" s="109"/>
      <c r="D101" s="110" t="s">
        <v>73</v>
      </c>
      <c r="E101" s="111" t="s">
        <v>126</v>
      </c>
      <c r="F101" s="111" t="s">
        <v>127</v>
      </c>
      <c r="I101" s="112"/>
      <c r="J101" s="113">
        <f>BK101</f>
        <v>0</v>
      </c>
      <c r="L101" s="109"/>
      <c r="M101" s="114"/>
      <c r="P101" s="115">
        <f>P102+P114+P137+P149+P159</f>
        <v>0</v>
      </c>
      <c r="R101" s="115">
        <f>R102+R114+R137+R149+R159</f>
        <v>5.2016051200000009</v>
      </c>
      <c r="T101" s="116">
        <f>T102+T114+T137+T149+T159</f>
        <v>6.7129240000000001</v>
      </c>
      <c r="AR101" s="110" t="s">
        <v>79</v>
      </c>
      <c r="AT101" s="117" t="s">
        <v>73</v>
      </c>
      <c r="AU101" s="117" t="s">
        <v>74</v>
      </c>
      <c r="AY101" s="110" t="s">
        <v>128</v>
      </c>
      <c r="BK101" s="118">
        <f>BK102+BK114+BK137+BK149+BK159</f>
        <v>0</v>
      </c>
    </row>
    <row r="102" spans="2:65" s="11" customFormat="1" ht="22.9" customHeight="1">
      <c r="B102" s="109"/>
      <c r="D102" s="110" t="s">
        <v>73</v>
      </c>
      <c r="E102" s="119" t="s">
        <v>129</v>
      </c>
      <c r="F102" s="119" t="s">
        <v>130</v>
      </c>
      <c r="I102" s="112"/>
      <c r="J102" s="120">
        <f>BK102</f>
        <v>0</v>
      </c>
      <c r="L102" s="109"/>
      <c r="M102" s="114"/>
      <c r="P102" s="115">
        <f>SUM(P103:P113)</f>
        <v>0</v>
      </c>
      <c r="R102" s="115">
        <f>SUM(R103:R113)</f>
        <v>1.2403234400000001</v>
      </c>
      <c r="T102" s="116">
        <f>SUM(T103:T113)</f>
        <v>0</v>
      </c>
      <c r="AR102" s="110" t="s">
        <v>79</v>
      </c>
      <c r="AT102" s="117" t="s">
        <v>73</v>
      </c>
      <c r="AU102" s="117" t="s">
        <v>79</v>
      </c>
      <c r="AY102" s="110" t="s">
        <v>128</v>
      </c>
      <c r="BK102" s="118">
        <f>SUM(BK103:BK113)</f>
        <v>0</v>
      </c>
    </row>
    <row r="103" spans="2:65" s="1" customFormat="1" ht="44.25" customHeight="1">
      <c r="B103" s="31"/>
      <c r="C103" s="121" t="s">
        <v>131</v>
      </c>
      <c r="D103" s="121" t="s">
        <v>132</v>
      </c>
      <c r="E103" s="122" t="s">
        <v>133</v>
      </c>
      <c r="F103" s="123" t="s">
        <v>134</v>
      </c>
      <c r="G103" s="124" t="s">
        <v>135</v>
      </c>
      <c r="H103" s="125">
        <v>2</v>
      </c>
      <c r="I103" s="126"/>
      <c r="J103" s="127">
        <f>ROUND(I103*H103,2)</f>
        <v>0</v>
      </c>
      <c r="K103" s="123" t="s">
        <v>136</v>
      </c>
      <c r="L103" s="31"/>
      <c r="M103" s="128"/>
      <c r="N103" s="129" t="s">
        <v>46</v>
      </c>
      <c r="P103" s="130">
        <f>O103*H103</f>
        <v>0</v>
      </c>
      <c r="Q103" s="130">
        <v>1.5509999999999999E-2</v>
      </c>
      <c r="R103" s="130">
        <f>Q103*H103</f>
        <v>3.1019999999999999E-2</v>
      </c>
      <c r="S103" s="130">
        <v>0</v>
      </c>
      <c r="T103" s="131">
        <f>S103*H103</f>
        <v>0</v>
      </c>
      <c r="AR103" s="132" t="s">
        <v>137</v>
      </c>
      <c r="AT103" s="132" t="s">
        <v>132</v>
      </c>
      <c r="AU103" s="132" t="s">
        <v>138</v>
      </c>
      <c r="AY103" s="16" t="s">
        <v>128</v>
      </c>
      <c r="BE103" s="133">
        <f>IF(N103="základní",J103,0)</f>
        <v>0</v>
      </c>
      <c r="BF103" s="133">
        <f>IF(N103="snížená",J103,0)</f>
        <v>0</v>
      </c>
      <c r="BG103" s="133">
        <f>IF(N103="zákl. přenesená",J103,0)</f>
        <v>0</v>
      </c>
      <c r="BH103" s="133">
        <f>IF(N103="sníž. přenesená",J103,0)</f>
        <v>0</v>
      </c>
      <c r="BI103" s="133">
        <f>IF(N103="nulová",J103,0)</f>
        <v>0</v>
      </c>
      <c r="BJ103" s="16" t="s">
        <v>138</v>
      </c>
      <c r="BK103" s="133">
        <f>ROUND(I103*H103,2)</f>
        <v>0</v>
      </c>
      <c r="BL103" s="16" t="s">
        <v>137</v>
      </c>
      <c r="BM103" s="132" t="s">
        <v>139</v>
      </c>
    </row>
    <row r="104" spans="2:65" s="1" customFormat="1">
      <c r="B104" s="31"/>
      <c r="D104" s="134" t="s">
        <v>140</v>
      </c>
      <c r="F104" s="135" t="s">
        <v>141</v>
      </c>
      <c r="I104" s="136"/>
      <c r="L104" s="31"/>
      <c r="M104" s="137"/>
      <c r="T104" s="52"/>
      <c r="AT104" s="16" t="s">
        <v>140</v>
      </c>
      <c r="AU104" s="16" t="s">
        <v>138</v>
      </c>
    </row>
    <row r="105" spans="2:65" s="1" customFormat="1" ht="37.9" customHeight="1">
      <c r="B105" s="31"/>
      <c r="C105" s="121" t="s">
        <v>142</v>
      </c>
      <c r="D105" s="121" t="s">
        <v>132</v>
      </c>
      <c r="E105" s="122" t="s">
        <v>143</v>
      </c>
      <c r="F105" s="123" t="s">
        <v>144</v>
      </c>
      <c r="G105" s="124" t="s">
        <v>145</v>
      </c>
      <c r="H105" s="125">
        <v>2.1059999999999999</v>
      </c>
      <c r="I105" s="126"/>
      <c r="J105" s="127">
        <f>ROUND(I105*H105,2)</f>
        <v>0</v>
      </c>
      <c r="K105" s="123" t="s">
        <v>136</v>
      </c>
      <c r="L105" s="31"/>
      <c r="M105" s="128"/>
      <c r="N105" s="129" t="s">
        <v>46</v>
      </c>
      <c r="P105" s="130">
        <f>O105*H105</f>
        <v>0</v>
      </c>
      <c r="Q105" s="130">
        <v>4.4339999999999997E-2</v>
      </c>
      <c r="R105" s="130">
        <f>Q105*H105</f>
        <v>9.3380039999999984E-2</v>
      </c>
      <c r="S105" s="130">
        <v>0</v>
      </c>
      <c r="T105" s="131">
        <f>S105*H105</f>
        <v>0</v>
      </c>
      <c r="AR105" s="132" t="s">
        <v>137</v>
      </c>
      <c r="AT105" s="132" t="s">
        <v>132</v>
      </c>
      <c r="AU105" s="132" t="s">
        <v>138</v>
      </c>
      <c r="AY105" s="16" t="s">
        <v>128</v>
      </c>
      <c r="BE105" s="133">
        <f>IF(N105="základní",J105,0)</f>
        <v>0</v>
      </c>
      <c r="BF105" s="133">
        <f>IF(N105="snížená",J105,0)</f>
        <v>0</v>
      </c>
      <c r="BG105" s="133">
        <f>IF(N105="zákl. přenesená",J105,0)</f>
        <v>0</v>
      </c>
      <c r="BH105" s="133">
        <f>IF(N105="sníž. přenesená",J105,0)</f>
        <v>0</v>
      </c>
      <c r="BI105" s="133">
        <f>IF(N105="nulová",J105,0)</f>
        <v>0</v>
      </c>
      <c r="BJ105" s="16" t="s">
        <v>138</v>
      </c>
      <c r="BK105" s="133">
        <f>ROUND(I105*H105,2)</f>
        <v>0</v>
      </c>
      <c r="BL105" s="16" t="s">
        <v>137</v>
      </c>
      <c r="BM105" s="132" t="s">
        <v>146</v>
      </c>
    </row>
    <row r="106" spans="2:65" s="1" customFormat="1">
      <c r="B106" s="31"/>
      <c r="D106" s="134" t="s">
        <v>140</v>
      </c>
      <c r="F106" s="135" t="s">
        <v>147</v>
      </c>
      <c r="I106" s="136"/>
      <c r="L106" s="31"/>
      <c r="M106" s="137"/>
      <c r="T106" s="52"/>
      <c r="AT106" s="16" t="s">
        <v>140</v>
      </c>
      <c r="AU106" s="16" t="s">
        <v>138</v>
      </c>
    </row>
    <row r="107" spans="2:65" s="12" customFormat="1">
      <c r="B107" s="138"/>
      <c r="D107" s="139" t="s">
        <v>148</v>
      </c>
      <c r="E107" s="140"/>
      <c r="F107" s="141" t="s">
        <v>149</v>
      </c>
      <c r="H107" s="142">
        <v>2.1059999999999999</v>
      </c>
      <c r="I107" s="143"/>
      <c r="L107" s="138"/>
      <c r="M107" s="144"/>
      <c r="T107" s="145"/>
      <c r="AT107" s="140" t="s">
        <v>148</v>
      </c>
      <c r="AU107" s="140" t="s">
        <v>138</v>
      </c>
      <c r="AV107" s="12" t="s">
        <v>138</v>
      </c>
      <c r="AW107" s="12" t="s">
        <v>35</v>
      </c>
      <c r="AX107" s="12" t="s">
        <v>79</v>
      </c>
      <c r="AY107" s="140" t="s">
        <v>128</v>
      </c>
    </row>
    <row r="108" spans="2:65" s="1" customFormat="1" ht="37.9" customHeight="1">
      <c r="B108" s="31"/>
      <c r="C108" s="121" t="s">
        <v>150</v>
      </c>
      <c r="D108" s="121" t="s">
        <v>132</v>
      </c>
      <c r="E108" s="122" t="s">
        <v>151</v>
      </c>
      <c r="F108" s="123" t="s">
        <v>152</v>
      </c>
      <c r="G108" s="124" t="s">
        <v>145</v>
      </c>
      <c r="H108" s="125">
        <v>21.242000000000001</v>
      </c>
      <c r="I108" s="126"/>
      <c r="J108" s="127">
        <f>ROUND(I108*H108,2)</f>
        <v>0</v>
      </c>
      <c r="K108" s="123" t="s">
        <v>136</v>
      </c>
      <c r="L108" s="31"/>
      <c r="M108" s="128"/>
      <c r="N108" s="129" t="s">
        <v>46</v>
      </c>
      <c r="P108" s="130">
        <f>O108*H108</f>
        <v>0</v>
      </c>
      <c r="Q108" s="130">
        <v>5.2499999999999998E-2</v>
      </c>
      <c r="R108" s="130">
        <f>Q108*H108</f>
        <v>1.115205</v>
      </c>
      <c r="S108" s="130">
        <v>0</v>
      </c>
      <c r="T108" s="131">
        <f>S108*H108</f>
        <v>0</v>
      </c>
      <c r="AR108" s="132" t="s">
        <v>137</v>
      </c>
      <c r="AT108" s="132" t="s">
        <v>132</v>
      </c>
      <c r="AU108" s="132" t="s">
        <v>138</v>
      </c>
      <c r="AY108" s="16" t="s">
        <v>128</v>
      </c>
      <c r="BE108" s="133">
        <f>IF(N108="základní",J108,0)</f>
        <v>0</v>
      </c>
      <c r="BF108" s="133">
        <f>IF(N108="snížená",J108,0)</f>
        <v>0</v>
      </c>
      <c r="BG108" s="133">
        <f>IF(N108="zákl. přenesená",J108,0)</f>
        <v>0</v>
      </c>
      <c r="BH108" s="133">
        <f>IF(N108="sníž. přenesená",J108,0)</f>
        <v>0</v>
      </c>
      <c r="BI108" s="133">
        <f>IF(N108="nulová",J108,0)</f>
        <v>0</v>
      </c>
      <c r="BJ108" s="16" t="s">
        <v>138</v>
      </c>
      <c r="BK108" s="133">
        <f>ROUND(I108*H108,2)</f>
        <v>0</v>
      </c>
      <c r="BL108" s="16" t="s">
        <v>137</v>
      </c>
      <c r="BM108" s="132" t="s">
        <v>153</v>
      </c>
    </row>
    <row r="109" spans="2:65" s="1" customFormat="1">
      <c r="B109" s="31"/>
      <c r="D109" s="134" t="s">
        <v>140</v>
      </c>
      <c r="F109" s="135" t="s">
        <v>154</v>
      </c>
      <c r="I109" s="136"/>
      <c r="L109" s="31"/>
      <c r="M109" s="137"/>
      <c r="T109" s="52"/>
      <c r="AT109" s="16" t="s">
        <v>140</v>
      </c>
      <c r="AU109" s="16" t="s">
        <v>138</v>
      </c>
    </row>
    <row r="110" spans="2:65" s="12" customFormat="1">
      <c r="B110" s="138"/>
      <c r="D110" s="139" t="s">
        <v>148</v>
      </c>
      <c r="E110" s="140"/>
      <c r="F110" s="141" t="s">
        <v>155</v>
      </c>
      <c r="H110" s="142">
        <v>21.242000000000001</v>
      </c>
      <c r="I110" s="143"/>
      <c r="L110" s="138"/>
      <c r="M110" s="144"/>
      <c r="T110" s="145"/>
      <c r="AT110" s="140" t="s">
        <v>148</v>
      </c>
      <c r="AU110" s="140" t="s">
        <v>138</v>
      </c>
      <c r="AV110" s="12" t="s">
        <v>138</v>
      </c>
      <c r="AW110" s="12" t="s">
        <v>35</v>
      </c>
      <c r="AX110" s="12" t="s">
        <v>79</v>
      </c>
      <c r="AY110" s="140" t="s">
        <v>128</v>
      </c>
    </row>
    <row r="111" spans="2:65" s="1" customFormat="1" ht="24.2" customHeight="1">
      <c r="B111" s="31"/>
      <c r="C111" s="121" t="s">
        <v>156</v>
      </c>
      <c r="D111" s="121" t="s">
        <v>132</v>
      </c>
      <c r="E111" s="122" t="s">
        <v>157</v>
      </c>
      <c r="F111" s="123" t="s">
        <v>158</v>
      </c>
      <c r="G111" s="124" t="s">
        <v>159</v>
      </c>
      <c r="H111" s="125">
        <v>8.98</v>
      </c>
      <c r="I111" s="126"/>
      <c r="J111" s="127">
        <f>ROUND(I111*H111,2)</f>
        <v>0</v>
      </c>
      <c r="K111" s="123" t="s">
        <v>136</v>
      </c>
      <c r="L111" s="31"/>
      <c r="M111" s="128"/>
      <c r="N111" s="129" t="s">
        <v>46</v>
      </c>
      <c r="P111" s="130">
        <f>O111*H111</f>
        <v>0</v>
      </c>
      <c r="Q111" s="130">
        <v>8.0000000000000007E-5</v>
      </c>
      <c r="R111" s="130">
        <f>Q111*H111</f>
        <v>7.1840000000000011E-4</v>
      </c>
      <c r="S111" s="130">
        <v>0</v>
      </c>
      <c r="T111" s="131">
        <f>S111*H111</f>
        <v>0</v>
      </c>
      <c r="AR111" s="132" t="s">
        <v>137</v>
      </c>
      <c r="AT111" s="132" t="s">
        <v>132</v>
      </c>
      <c r="AU111" s="132" t="s">
        <v>138</v>
      </c>
      <c r="AY111" s="16" t="s">
        <v>128</v>
      </c>
      <c r="BE111" s="133">
        <f>IF(N111="základní",J111,0)</f>
        <v>0</v>
      </c>
      <c r="BF111" s="133">
        <f>IF(N111="snížená",J111,0)</f>
        <v>0</v>
      </c>
      <c r="BG111" s="133">
        <f>IF(N111="zákl. přenesená",J111,0)</f>
        <v>0</v>
      </c>
      <c r="BH111" s="133">
        <f>IF(N111="sníž. přenesená",J111,0)</f>
        <v>0</v>
      </c>
      <c r="BI111" s="133">
        <f>IF(N111="nulová",J111,0)</f>
        <v>0</v>
      </c>
      <c r="BJ111" s="16" t="s">
        <v>138</v>
      </c>
      <c r="BK111" s="133">
        <f>ROUND(I111*H111,2)</f>
        <v>0</v>
      </c>
      <c r="BL111" s="16" t="s">
        <v>137</v>
      </c>
      <c r="BM111" s="132" t="s">
        <v>160</v>
      </c>
    </row>
    <row r="112" spans="2:65" s="1" customFormat="1">
      <c r="B112" s="31"/>
      <c r="D112" s="134" t="s">
        <v>140</v>
      </c>
      <c r="F112" s="135" t="s">
        <v>161</v>
      </c>
      <c r="I112" s="136"/>
      <c r="L112" s="31"/>
      <c r="M112" s="137"/>
      <c r="T112" s="52"/>
      <c r="AT112" s="16" t="s">
        <v>140</v>
      </c>
      <c r="AU112" s="16" t="s">
        <v>138</v>
      </c>
    </row>
    <row r="113" spans="2:65" s="12" customFormat="1">
      <c r="B113" s="138"/>
      <c r="D113" s="139" t="s">
        <v>148</v>
      </c>
      <c r="E113" s="140"/>
      <c r="F113" s="141" t="s">
        <v>162</v>
      </c>
      <c r="H113" s="142">
        <v>8.98</v>
      </c>
      <c r="I113" s="143"/>
      <c r="L113" s="138"/>
      <c r="M113" s="144"/>
      <c r="T113" s="145"/>
      <c r="AT113" s="140" t="s">
        <v>148</v>
      </c>
      <c r="AU113" s="140" t="s">
        <v>138</v>
      </c>
      <c r="AV113" s="12" t="s">
        <v>138</v>
      </c>
      <c r="AW113" s="12" t="s">
        <v>35</v>
      </c>
      <c r="AX113" s="12" t="s">
        <v>79</v>
      </c>
      <c r="AY113" s="140" t="s">
        <v>128</v>
      </c>
    </row>
    <row r="114" spans="2:65" s="11" customFormat="1" ht="22.9" customHeight="1">
      <c r="B114" s="109"/>
      <c r="D114" s="110" t="s">
        <v>73</v>
      </c>
      <c r="E114" s="119" t="s">
        <v>163</v>
      </c>
      <c r="F114" s="119" t="s">
        <v>164</v>
      </c>
      <c r="I114" s="112"/>
      <c r="J114" s="120">
        <f>BK114</f>
        <v>0</v>
      </c>
      <c r="L114" s="109"/>
      <c r="M114" s="114"/>
      <c r="P114" s="115">
        <f>SUM(P115:P136)</f>
        <v>0</v>
      </c>
      <c r="R114" s="115">
        <f>SUM(R115:R136)</f>
        <v>3.9547816800000004</v>
      </c>
      <c r="T114" s="116">
        <f>SUM(T115:T136)</f>
        <v>0</v>
      </c>
      <c r="AR114" s="110" t="s">
        <v>79</v>
      </c>
      <c r="AT114" s="117" t="s">
        <v>73</v>
      </c>
      <c r="AU114" s="117" t="s">
        <v>79</v>
      </c>
      <c r="AY114" s="110" t="s">
        <v>128</v>
      </c>
      <c r="BK114" s="118">
        <f>SUM(BK115:BK136)</f>
        <v>0</v>
      </c>
    </row>
    <row r="115" spans="2:65" s="1" customFormat="1" ht="24.2" customHeight="1">
      <c r="B115" s="31"/>
      <c r="C115" s="121" t="s">
        <v>165</v>
      </c>
      <c r="D115" s="121" t="s">
        <v>132</v>
      </c>
      <c r="E115" s="122" t="s">
        <v>166</v>
      </c>
      <c r="F115" s="123" t="s">
        <v>167</v>
      </c>
      <c r="G115" s="124" t="s">
        <v>145</v>
      </c>
      <c r="H115" s="125">
        <v>34.270000000000003</v>
      </c>
      <c r="I115" s="126"/>
      <c r="J115" s="127">
        <f>ROUND(I115*H115,2)</f>
        <v>0</v>
      </c>
      <c r="K115" s="123" t="s">
        <v>136</v>
      </c>
      <c r="L115" s="31"/>
      <c r="M115" s="128"/>
      <c r="N115" s="129" t="s">
        <v>46</v>
      </c>
      <c r="P115" s="130">
        <f>O115*H115</f>
        <v>0</v>
      </c>
      <c r="Q115" s="130">
        <v>2.5999999999999998E-4</v>
      </c>
      <c r="R115" s="130">
        <f>Q115*H115</f>
        <v>8.9102000000000001E-3</v>
      </c>
      <c r="S115" s="130">
        <v>0</v>
      </c>
      <c r="T115" s="131">
        <f>S115*H115</f>
        <v>0</v>
      </c>
      <c r="AR115" s="132" t="s">
        <v>137</v>
      </c>
      <c r="AT115" s="132" t="s">
        <v>132</v>
      </c>
      <c r="AU115" s="132" t="s">
        <v>138</v>
      </c>
      <c r="AY115" s="16" t="s">
        <v>128</v>
      </c>
      <c r="BE115" s="133">
        <f>IF(N115="základní",J115,0)</f>
        <v>0</v>
      </c>
      <c r="BF115" s="133">
        <f>IF(N115="snížená",J115,0)</f>
        <v>0</v>
      </c>
      <c r="BG115" s="133">
        <f>IF(N115="zákl. přenesená",J115,0)</f>
        <v>0</v>
      </c>
      <c r="BH115" s="133">
        <f>IF(N115="sníž. přenesená",J115,0)</f>
        <v>0</v>
      </c>
      <c r="BI115" s="133">
        <f>IF(N115="nulová",J115,0)</f>
        <v>0</v>
      </c>
      <c r="BJ115" s="16" t="s">
        <v>138</v>
      </c>
      <c r="BK115" s="133">
        <f>ROUND(I115*H115,2)</f>
        <v>0</v>
      </c>
      <c r="BL115" s="16" t="s">
        <v>137</v>
      </c>
      <c r="BM115" s="132" t="s">
        <v>168</v>
      </c>
    </row>
    <row r="116" spans="2:65" s="1" customFormat="1">
      <c r="B116" s="31"/>
      <c r="D116" s="134" t="s">
        <v>140</v>
      </c>
      <c r="F116" s="135" t="s">
        <v>169</v>
      </c>
      <c r="I116" s="136"/>
      <c r="L116" s="31"/>
      <c r="M116" s="137"/>
      <c r="T116" s="52"/>
      <c r="AT116" s="16" t="s">
        <v>140</v>
      </c>
      <c r="AU116" s="16" t="s">
        <v>138</v>
      </c>
    </row>
    <row r="117" spans="2:65" s="1" customFormat="1" ht="49.15" customHeight="1">
      <c r="B117" s="31"/>
      <c r="C117" s="121" t="s">
        <v>170</v>
      </c>
      <c r="D117" s="121" t="s">
        <v>132</v>
      </c>
      <c r="E117" s="122" t="s">
        <v>171</v>
      </c>
      <c r="F117" s="123" t="s">
        <v>172</v>
      </c>
      <c r="G117" s="124" t="s">
        <v>145</v>
      </c>
      <c r="H117" s="125">
        <v>34.270000000000003</v>
      </c>
      <c r="I117" s="126"/>
      <c r="J117" s="127">
        <f>ROUND(I117*H117,2)</f>
        <v>0</v>
      </c>
      <c r="K117" s="123" t="s">
        <v>136</v>
      </c>
      <c r="L117" s="31"/>
      <c r="M117" s="128"/>
      <c r="N117" s="129" t="s">
        <v>46</v>
      </c>
      <c r="P117" s="130">
        <f>O117*H117</f>
        <v>0</v>
      </c>
      <c r="Q117" s="130">
        <v>1.8380000000000001E-2</v>
      </c>
      <c r="R117" s="130">
        <f>Q117*H117</f>
        <v>0.62988260000000007</v>
      </c>
      <c r="S117" s="130">
        <v>0</v>
      </c>
      <c r="T117" s="131">
        <f>S117*H117</f>
        <v>0</v>
      </c>
      <c r="AR117" s="132" t="s">
        <v>137</v>
      </c>
      <c r="AT117" s="132" t="s">
        <v>132</v>
      </c>
      <c r="AU117" s="132" t="s">
        <v>138</v>
      </c>
      <c r="AY117" s="16" t="s">
        <v>128</v>
      </c>
      <c r="BE117" s="133">
        <f>IF(N117="základní",J117,0)</f>
        <v>0</v>
      </c>
      <c r="BF117" s="133">
        <f>IF(N117="snížená",J117,0)</f>
        <v>0</v>
      </c>
      <c r="BG117" s="133">
        <f>IF(N117="zákl. přenesená",J117,0)</f>
        <v>0</v>
      </c>
      <c r="BH117" s="133">
        <f>IF(N117="sníž. přenesená",J117,0)</f>
        <v>0</v>
      </c>
      <c r="BI117" s="133">
        <f>IF(N117="nulová",J117,0)</f>
        <v>0</v>
      </c>
      <c r="BJ117" s="16" t="s">
        <v>138</v>
      </c>
      <c r="BK117" s="133">
        <f>ROUND(I117*H117,2)</f>
        <v>0</v>
      </c>
      <c r="BL117" s="16" t="s">
        <v>137</v>
      </c>
      <c r="BM117" s="132" t="s">
        <v>173</v>
      </c>
    </row>
    <row r="118" spans="2:65" s="1" customFormat="1">
      <c r="B118" s="31"/>
      <c r="D118" s="134" t="s">
        <v>140</v>
      </c>
      <c r="F118" s="135" t="s">
        <v>174</v>
      </c>
      <c r="I118" s="136"/>
      <c r="L118" s="31"/>
      <c r="M118" s="137"/>
      <c r="T118" s="52"/>
      <c r="AT118" s="16" t="s">
        <v>140</v>
      </c>
      <c r="AU118" s="16" t="s">
        <v>138</v>
      </c>
    </row>
    <row r="119" spans="2:65" s="1" customFormat="1" ht="24.2" customHeight="1">
      <c r="B119" s="31"/>
      <c r="C119" s="121" t="s">
        <v>175</v>
      </c>
      <c r="D119" s="121" t="s">
        <v>132</v>
      </c>
      <c r="E119" s="122" t="s">
        <v>176</v>
      </c>
      <c r="F119" s="123" t="s">
        <v>177</v>
      </c>
      <c r="G119" s="124" t="s">
        <v>145</v>
      </c>
      <c r="H119" s="125">
        <v>146.94200000000001</v>
      </c>
      <c r="I119" s="126"/>
      <c r="J119" s="127">
        <f>ROUND(I119*H119,2)</f>
        <v>0</v>
      </c>
      <c r="K119" s="123" t="s">
        <v>136</v>
      </c>
      <c r="L119" s="31"/>
      <c r="M119" s="128"/>
      <c r="N119" s="129" t="s">
        <v>46</v>
      </c>
      <c r="P119" s="130">
        <f>O119*H119</f>
        <v>0</v>
      </c>
      <c r="Q119" s="130">
        <v>2.5999999999999998E-4</v>
      </c>
      <c r="R119" s="130">
        <f>Q119*H119</f>
        <v>3.8204919999999996E-2</v>
      </c>
      <c r="S119" s="130">
        <v>0</v>
      </c>
      <c r="T119" s="131">
        <f>S119*H119</f>
        <v>0</v>
      </c>
      <c r="AR119" s="132" t="s">
        <v>137</v>
      </c>
      <c r="AT119" s="132" t="s">
        <v>132</v>
      </c>
      <c r="AU119" s="132" t="s">
        <v>138</v>
      </c>
      <c r="AY119" s="16" t="s">
        <v>128</v>
      </c>
      <c r="BE119" s="133">
        <f>IF(N119="základní",J119,0)</f>
        <v>0</v>
      </c>
      <c r="BF119" s="133">
        <f>IF(N119="snížená",J119,0)</f>
        <v>0</v>
      </c>
      <c r="BG119" s="133">
        <f>IF(N119="zákl. přenesená",J119,0)</f>
        <v>0</v>
      </c>
      <c r="BH119" s="133">
        <f>IF(N119="sníž. přenesená",J119,0)</f>
        <v>0</v>
      </c>
      <c r="BI119" s="133">
        <f>IF(N119="nulová",J119,0)</f>
        <v>0</v>
      </c>
      <c r="BJ119" s="16" t="s">
        <v>138</v>
      </c>
      <c r="BK119" s="133">
        <f>ROUND(I119*H119,2)</f>
        <v>0</v>
      </c>
      <c r="BL119" s="16" t="s">
        <v>137</v>
      </c>
      <c r="BM119" s="132" t="s">
        <v>178</v>
      </c>
    </row>
    <row r="120" spans="2:65" s="1" customFormat="1">
      <c r="B120" s="31"/>
      <c r="D120" s="134" t="s">
        <v>140</v>
      </c>
      <c r="F120" s="135" t="s">
        <v>179</v>
      </c>
      <c r="I120" s="136"/>
      <c r="L120" s="31"/>
      <c r="M120" s="137"/>
      <c r="T120" s="52"/>
      <c r="AT120" s="16" t="s">
        <v>140</v>
      </c>
      <c r="AU120" s="16" t="s">
        <v>138</v>
      </c>
    </row>
    <row r="121" spans="2:65" s="13" customFormat="1">
      <c r="B121" s="146"/>
      <c r="D121" s="139" t="s">
        <v>148</v>
      </c>
      <c r="E121" s="147"/>
      <c r="F121" s="148" t="s">
        <v>180</v>
      </c>
      <c r="H121" s="147"/>
      <c r="I121" s="149"/>
      <c r="L121" s="146"/>
      <c r="M121" s="150"/>
      <c r="T121" s="151"/>
      <c r="AT121" s="147" t="s">
        <v>148</v>
      </c>
      <c r="AU121" s="147" t="s">
        <v>138</v>
      </c>
      <c r="AV121" s="13" t="s">
        <v>79</v>
      </c>
      <c r="AW121" s="13" t="s">
        <v>35</v>
      </c>
      <c r="AX121" s="13" t="s">
        <v>74</v>
      </c>
      <c r="AY121" s="147" t="s">
        <v>128</v>
      </c>
    </row>
    <row r="122" spans="2:65" s="12" customFormat="1">
      <c r="B122" s="138"/>
      <c r="D122" s="139" t="s">
        <v>148</v>
      </c>
      <c r="E122" s="140"/>
      <c r="F122" s="141" t="s">
        <v>181</v>
      </c>
      <c r="H122" s="142">
        <v>102.352</v>
      </c>
      <c r="I122" s="143"/>
      <c r="L122" s="138"/>
      <c r="M122" s="144"/>
      <c r="T122" s="145"/>
      <c r="AT122" s="140" t="s">
        <v>148</v>
      </c>
      <c r="AU122" s="140" t="s">
        <v>138</v>
      </c>
      <c r="AV122" s="12" t="s">
        <v>138</v>
      </c>
      <c r="AW122" s="12" t="s">
        <v>35</v>
      </c>
      <c r="AX122" s="12" t="s">
        <v>74</v>
      </c>
      <c r="AY122" s="140" t="s">
        <v>128</v>
      </c>
    </row>
    <row r="123" spans="2:65" s="13" customFormat="1">
      <c r="B123" s="146"/>
      <c r="D123" s="139" t="s">
        <v>148</v>
      </c>
      <c r="E123" s="147"/>
      <c r="F123" s="148" t="s">
        <v>182</v>
      </c>
      <c r="H123" s="147"/>
      <c r="I123" s="149"/>
      <c r="L123" s="146"/>
      <c r="M123" s="150"/>
      <c r="T123" s="151"/>
      <c r="AT123" s="147" t="s">
        <v>148</v>
      </c>
      <c r="AU123" s="147" t="s">
        <v>138</v>
      </c>
      <c r="AV123" s="13" t="s">
        <v>79</v>
      </c>
      <c r="AW123" s="13" t="s">
        <v>35</v>
      </c>
      <c r="AX123" s="13" t="s">
        <v>74</v>
      </c>
      <c r="AY123" s="147" t="s">
        <v>128</v>
      </c>
    </row>
    <row r="124" spans="2:65" s="12" customFormat="1">
      <c r="B124" s="138"/>
      <c r="D124" s="139" t="s">
        <v>148</v>
      </c>
      <c r="E124" s="140"/>
      <c r="F124" s="141" t="s">
        <v>183</v>
      </c>
      <c r="H124" s="142">
        <v>42.484000000000002</v>
      </c>
      <c r="I124" s="143"/>
      <c r="L124" s="138"/>
      <c r="M124" s="144"/>
      <c r="T124" s="145"/>
      <c r="AT124" s="140" t="s">
        <v>148</v>
      </c>
      <c r="AU124" s="140" t="s">
        <v>138</v>
      </c>
      <c r="AV124" s="12" t="s">
        <v>138</v>
      </c>
      <c r="AW124" s="12" t="s">
        <v>35</v>
      </c>
      <c r="AX124" s="12" t="s">
        <v>74</v>
      </c>
      <c r="AY124" s="140" t="s">
        <v>128</v>
      </c>
    </row>
    <row r="125" spans="2:65" s="12" customFormat="1">
      <c r="B125" s="138"/>
      <c r="D125" s="139" t="s">
        <v>148</v>
      </c>
      <c r="E125" s="140"/>
      <c r="F125" s="141" t="s">
        <v>184</v>
      </c>
      <c r="H125" s="142">
        <v>2.1059999999999999</v>
      </c>
      <c r="I125" s="143"/>
      <c r="L125" s="138"/>
      <c r="M125" s="144"/>
      <c r="T125" s="145"/>
      <c r="AT125" s="140" t="s">
        <v>148</v>
      </c>
      <c r="AU125" s="140" t="s">
        <v>138</v>
      </c>
      <c r="AV125" s="12" t="s">
        <v>138</v>
      </c>
      <c r="AW125" s="12" t="s">
        <v>35</v>
      </c>
      <c r="AX125" s="12" t="s">
        <v>74</v>
      </c>
      <c r="AY125" s="140" t="s">
        <v>128</v>
      </c>
    </row>
    <row r="126" spans="2:65" s="14" customFormat="1">
      <c r="B126" s="152"/>
      <c r="D126" s="139" t="s">
        <v>148</v>
      </c>
      <c r="E126" s="153"/>
      <c r="F126" s="154" t="s">
        <v>185</v>
      </c>
      <c r="H126" s="155">
        <v>146.94200000000001</v>
      </c>
      <c r="I126" s="156"/>
      <c r="L126" s="152"/>
      <c r="M126" s="157"/>
      <c r="T126" s="158"/>
      <c r="AT126" s="153" t="s">
        <v>148</v>
      </c>
      <c r="AU126" s="153" t="s">
        <v>138</v>
      </c>
      <c r="AV126" s="14" t="s">
        <v>137</v>
      </c>
      <c r="AW126" s="14" t="s">
        <v>35</v>
      </c>
      <c r="AX126" s="14" t="s">
        <v>79</v>
      </c>
      <c r="AY126" s="153" t="s">
        <v>128</v>
      </c>
    </row>
    <row r="127" spans="2:65" s="1" customFormat="1" ht="44.25" customHeight="1">
      <c r="B127" s="31"/>
      <c r="C127" s="121" t="s">
        <v>186</v>
      </c>
      <c r="D127" s="121" t="s">
        <v>132</v>
      </c>
      <c r="E127" s="122" t="s">
        <v>187</v>
      </c>
      <c r="F127" s="123" t="s">
        <v>188</v>
      </c>
      <c r="G127" s="124" t="s">
        <v>145</v>
      </c>
      <c r="H127" s="125">
        <v>146.94200000000001</v>
      </c>
      <c r="I127" s="126"/>
      <c r="J127" s="127">
        <f>ROUND(I127*H127,2)</f>
        <v>0</v>
      </c>
      <c r="K127" s="123" t="s">
        <v>136</v>
      </c>
      <c r="L127" s="31"/>
      <c r="M127" s="128"/>
      <c r="N127" s="129" t="s">
        <v>46</v>
      </c>
      <c r="P127" s="130">
        <f>O127*H127</f>
        <v>0</v>
      </c>
      <c r="Q127" s="130">
        <v>1.8380000000000001E-2</v>
      </c>
      <c r="R127" s="130">
        <f>Q127*H127</f>
        <v>2.7007939600000004</v>
      </c>
      <c r="S127" s="130">
        <v>0</v>
      </c>
      <c r="T127" s="131">
        <f>S127*H127</f>
        <v>0</v>
      </c>
      <c r="AR127" s="132" t="s">
        <v>137</v>
      </c>
      <c r="AT127" s="132" t="s">
        <v>132</v>
      </c>
      <c r="AU127" s="132" t="s">
        <v>138</v>
      </c>
      <c r="AY127" s="16" t="s">
        <v>128</v>
      </c>
      <c r="BE127" s="133">
        <f>IF(N127="základní",J127,0)</f>
        <v>0</v>
      </c>
      <c r="BF127" s="133">
        <f>IF(N127="snížená",J127,0)</f>
        <v>0</v>
      </c>
      <c r="BG127" s="133">
        <f>IF(N127="zákl. přenesená",J127,0)</f>
        <v>0</v>
      </c>
      <c r="BH127" s="133">
        <f>IF(N127="sníž. přenesená",J127,0)</f>
        <v>0</v>
      </c>
      <c r="BI127" s="133">
        <f>IF(N127="nulová",J127,0)</f>
        <v>0</v>
      </c>
      <c r="BJ127" s="16" t="s">
        <v>138</v>
      </c>
      <c r="BK127" s="133">
        <f>ROUND(I127*H127,2)</f>
        <v>0</v>
      </c>
      <c r="BL127" s="16" t="s">
        <v>137</v>
      </c>
      <c r="BM127" s="132" t="s">
        <v>189</v>
      </c>
    </row>
    <row r="128" spans="2:65" s="1" customFormat="1">
      <c r="B128" s="31"/>
      <c r="D128" s="134" t="s">
        <v>140</v>
      </c>
      <c r="F128" s="135" t="s">
        <v>190</v>
      </c>
      <c r="I128" s="136"/>
      <c r="L128" s="31"/>
      <c r="M128" s="137"/>
      <c r="T128" s="52"/>
      <c r="AT128" s="16" t="s">
        <v>140</v>
      </c>
      <c r="AU128" s="16" t="s">
        <v>138</v>
      </c>
    </row>
    <row r="129" spans="2:65" s="1" customFormat="1" ht="37.9" customHeight="1">
      <c r="B129" s="31"/>
      <c r="C129" s="121" t="s">
        <v>191</v>
      </c>
      <c r="D129" s="121" t="s">
        <v>132</v>
      </c>
      <c r="E129" s="122" t="s">
        <v>192</v>
      </c>
      <c r="F129" s="123" t="s">
        <v>193</v>
      </c>
      <c r="G129" s="124" t="s">
        <v>135</v>
      </c>
      <c r="H129" s="125">
        <v>4</v>
      </c>
      <c r="I129" s="126"/>
      <c r="J129" s="127">
        <f>ROUND(I129*H129,2)</f>
        <v>0</v>
      </c>
      <c r="K129" s="123" t="s">
        <v>136</v>
      </c>
      <c r="L129" s="31"/>
      <c r="M129" s="128"/>
      <c r="N129" s="129" t="s">
        <v>46</v>
      </c>
      <c r="P129" s="130">
        <f>O129*H129</f>
        <v>0</v>
      </c>
      <c r="Q129" s="130">
        <v>1.7770000000000001E-2</v>
      </c>
      <c r="R129" s="130">
        <f>Q129*H129</f>
        <v>7.1080000000000004E-2</v>
      </c>
      <c r="S129" s="130">
        <v>0</v>
      </c>
      <c r="T129" s="131">
        <f>S129*H129</f>
        <v>0</v>
      </c>
      <c r="AR129" s="132" t="s">
        <v>137</v>
      </c>
      <c r="AT129" s="132" t="s">
        <v>132</v>
      </c>
      <c r="AU129" s="132" t="s">
        <v>138</v>
      </c>
      <c r="AY129" s="16" t="s">
        <v>128</v>
      </c>
      <c r="BE129" s="133">
        <f>IF(N129="základní",J129,0)</f>
        <v>0</v>
      </c>
      <c r="BF129" s="133">
        <f>IF(N129="snížená",J129,0)</f>
        <v>0</v>
      </c>
      <c r="BG129" s="133">
        <f>IF(N129="zákl. přenesená",J129,0)</f>
        <v>0</v>
      </c>
      <c r="BH129" s="133">
        <f>IF(N129="sníž. přenesená",J129,0)</f>
        <v>0</v>
      </c>
      <c r="BI129" s="133">
        <f>IF(N129="nulová",J129,0)</f>
        <v>0</v>
      </c>
      <c r="BJ129" s="16" t="s">
        <v>138</v>
      </c>
      <c r="BK129" s="133">
        <f>ROUND(I129*H129,2)</f>
        <v>0</v>
      </c>
      <c r="BL129" s="16" t="s">
        <v>137</v>
      </c>
      <c r="BM129" s="132" t="s">
        <v>194</v>
      </c>
    </row>
    <row r="130" spans="2:65" s="1" customFormat="1">
      <c r="B130" s="31"/>
      <c r="D130" s="134" t="s">
        <v>140</v>
      </c>
      <c r="F130" s="135" t="s">
        <v>195</v>
      </c>
      <c r="I130" s="136"/>
      <c r="L130" s="31"/>
      <c r="M130" s="137"/>
      <c r="T130" s="52"/>
      <c r="AT130" s="16" t="s">
        <v>140</v>
      </c>
      <c r="AU130" s="16" t="s">
        <v>138</v>
      </c>
    </row>
    <row r="131" spans="2:65" s="1" customFormat="1" ht="24.2" customHeight="1">
      <c r="B131" s="31"/>
      <c r="C131" s="159" t="s">
        <v>196</v>
      </c>
      <c r="D131" s="159" t="s">
        <v>197</v>
      </c>
      <c r="E131" s="160" t="s">
        <v>198</v>
      </c>
      <c r="F131" s="161" t="s">
        <v>199</v>
      </c>
      <c r="G131" s="162" t="s">
        <v>135</v>
      </c>
      <c r="H131" s="163">
        <v>2</v>
      </c>
      <c r="I131" s="164"/>
      <c r="J131" s="165">
        <f>ROUND(I131*H131,2)</f>
        <v>0</v>
      </c>
      <c r="K131" s="161" t="s">
        <v>136</v>
      </c>
      <c r="L131" s="166"/>
      <c r="M131" s="167"/>
      <c r="N131" s="168" t="s">
        <v>46</v>
      </c>
      <c r="P131" s="130">
        <f>O131*H131</f>
        <v>0</v>
      </c>
      <c r="Q131" s="130">
        <v>1.201E-2</v>
      </c>
      <c r="R131" s="130">
        <f>Q131*H131</f>
        <v>2.402E-2</v>
      </c>
      <c r="S131" s="130">
        <v>0</v>
      </c>
      <c r="T131" s="131">
        <f>S131*H131</f>
        <v>0</v>
      </c>
      <c r="AR131" s="132" t="s">
        <v>200</v>
      </c>
      <c r="AT131" s="132" t="s">
        <v>197</v>
      </c>
      <c r="AU131" s="132" t="s">
        <v>138</v>
      </c>
      <c r="AY131" s="16" t="s">
        <v>128</v>
      </c>
      <c r="BE131" s="133">
        <f>IF(N131="základní",J131,0)</f>
        <v>0</v>
      </c>
      <c r="BF131" s="133">
        <f>IF(N131="snížená",J131,0)</f>
        <v>0</v>
      </c>
      <c r="BG131" s="133">
        <f>IF(N131="zákl. přenesená",J131,0)</f>
        <v>0</v>
      </c>
      <c r="BH131" s="133">
        <f>IF(N131="sníž. přenesená",J131,0)</f>
        <v>0</v>
      </c>
      <c r="BI131" s="133">
        <f>IF(N131="nulová",J131,0)</f>
        <v>0</v>
      </c>
      <c r="BJ131" s="16" t="s">
        <v>138</v>
      </c>
      <c r="BK131" s="133">
        <f>ROUND(I131*H131,2)</f>
        <v>0</v>
      </c>
      <c r="BL131" s="16" t="s">
        <v>137</v>
      </c>
      <c r="BM131" s="132" t="s">
        <v>201</v>
      </c>
    </row>
    <row r="132" spans="2:65" s="1" customFormat="1" ht="24.2" customHeight="1">
      <c r="B132" s="31"/>
      <c r="C132" s="159" t="s">
        <v>202</v>
      </c>
      <c r="D132" s="159" t="s">
        <v>197</v>
      </c>
      <c r="E132" s="160" t="s">
        <v>203</v>
      </c>
      <c r="F132" s="161" t="s">
        <v>204</v>
      </c>
      <c r="G132" s="162" t="s">
        <v>135</v>
      </c>
      <c r="H132" s="163">
        <v>2</v>
      </c>
      <c r="I132" s="164"/>
      <c r="J132" s="165">
        <f>ROUND(I132*H132,2)</f>
        <v>0</v>
      </c>
      <c r="K132" s="161" t="s">
        <v>136</v>
      </c>
      <c r="L132" s="166"/>
      <c r="M132" s="167"/>
      <c r="N132" s="168" t="s">
        <v>46</v>
      </c>
      <c r="P132" s="130">
        <f>O132*H132</f>
        <v>0</v>
      </c>
      <c r="Q132" s="130">
        <v>1.2489999999999999E-2</v>
      </c>
      <c r="R132" s="130">
        <f>Q132*H132</f>
        <v>2.4979999999999999E-2</v>
      </c>
      <c r="S132" s="130">
        <v>0</v>
      </c>
      <c r="T132" s="131">
        <f>S132*H132</f>
        <v>0</v>
      </c>
      <c r="AR132" s="132" t="s">
        <v>200</v>
      </c>
      <c r="AT132" s="132" t="s">
        <v>197</v>
      </c>
      <c r="AU132" s="132" t="s">
        <v>138</v>
      </c>
      <c r="AY132" s="16" t="s">
        <v>128</v>
      </c>
      <c r="BE132" s="133">
        <f>IF(N132="základní",J132,0)</f>
        <v>0</v>
      </c>
      <c r="BF132" s="133">
        <f>IF(N132="snížená",J132,0)</f>
        <v>0</v>
      </c>
      <c r="BG132" s="133">
        <f>IF(N132="zákl. přenesená",J132,0)</f>
        <v>0</v>
      </c>
      <c r="BH132" s="133">
        <f>IF(N132="sníž. přenesená",J132,0)</f>
        <v>0</v>
      </c>
      <c r="BI132" s="133">
        <f>IF(N132="nulová",J132,0)</f>
        <v>0</v>
      </c>
      <c r="BJ132" s="16" t="s">
        <v>138</v>
      </c>
      <c r="BK132" s="133">
        <f>ROUND(I132*H132,2)</f>
        <v>0</v>
      </c>
      <c r="BL132" s="16" t="s">
        <v>137</v>
      </c>
      <c r="BM132" s="132" t="s">
        <v>205</v>
      </c>
    </row>
    <row r="133" spans="2:65" s="1" customFormat="1" ht="37.9" customHeight="1">
      <c r="B133" s="31"/>
      <c r="C133" s="121" t="s">
        <v>206</v>
      </c>
      <c r="D133" s="121" t="s">
        <v>132</v>
      </c>
      <c r="E133" s="122" t="s">
        <v>207</v>
      </c>
      <c r="F133" s="123" t="s">
        <v>208</v>
      </c>
      <c r="G133" s="124" t="s">
        <v>135</v>
      </c>
      <c r="H133" s="125">
        <v>1</v>
      </c>
      <c r="I133" s="126"/>
      <c r="J133" s="127">
        <f>ROUND(I133*H133,2)</f>
        <v>0</v>
      </c>
      <c r="K133" s="123" t="s">
        <v>136</v>
      </c>
      <c r="L133" s="31"/>
      <c r="M133" s="128"/>
      <c r="N133" s="129" t="s">
        <v>46</v>
      </c>
      <c r="P133" s="130">
        <f>O133*H133</f>
        <v>0</v>
      </c>
      <c r="Q133" s="130">
        <v>0.44169999999999998</v>
      </c>
      <c r="R133" s="130">
        <f>Q133*H133</f>
        <v>0.44169999999999998</v>
      </c>
      <c r="S133" s="130">
        <v>0</v>
      </c>
      <c r="T133" s="131">
        <f>S133*H133</f>
        <v>0</v>
      </c>
      <c r="AR133" s="132" t="s">
        <v>137</v>
      </c>
      <c r="AT133" s="132" t="s">
        <v>132</v>
      </c>
      <c r="AU133" s="132" t="s">
        <v>138</v>
      </c>
      <c r="AY133" s="16" t="s">
        <v>128</v>
      </c>
      <c r="BE133" s="133">
        <f>IF(N133="základní",J133,0)</f>
        <v>0</v>
      </c>
      <c r="BF133" s="133">
        <f>IF(N133="snížená",J133,0)</f>
        <v>0</v>
      </c>
      <c r="BG133" s="133">
        <f>IF(N133="zákl. přenesená",J133,0)</f>
        <v>0</v>
      </c>
      <c r="BH133" s="133">
        <f>IF(N133="sníž. přenesená",J133,0)</f>
        <v>0</v>
      </c>
      <c r="BI133" s="133">
        <f>IF(N133="nulová",J133,0)</f>
        <v>0</v>
      </c>
      <c r="BJ133" s="16" t="s">
        <v>138</v>
      </c>
      <c r="BK133" s="133">
        <f>ROUND(I133*H133,2)</f>
        <v>0</v>
      </c>
      <c r="BL133" s="16" t="s">
        <v>137</v>
      </c>
      <c r="BM133" s="132" t="s">
        <v>209</v>
      </c>
    </row>
    <row r="134" spans="2:65" s="1" customFormat="1">
      <c r="B134" s="31"/>
      <c r="D134" s="134" t="s">
        <v>140</v>
      </c>
      <c r="F134" s="135" t="s">
        <v>210</v>
      </c>
      <c r="I134" s="136"/>
      <c r="L134" s="31"/>
      <c r="M134" s="137"/>
      <c r="T134" s="52"/>
      <c r="AT134" s="16" t="s">
        <v>140</v>
      </c>
      <c r="AU134" s="16" t="s">
        <v>138</v>
      </c>
    </row>
    <row r="135" spans="2:65" s="1" customFormat="1" ht="37.9" customHeight="1">
      <c r="B135" s="31"/>
      <c r="C135" s="159" t="s">
        <v>211</v>
      </c>
      <c r="D135" s="159" t="s">
        <v>197</v>
      </c>
      <c r="E135" s="160" t="s">
        <v>212</v>
      </c>
      <c r="F135" s="161" t="s">
        <v>213</v>
      </c>
      <c r="G135" s="162" t="s">
        <v>135</v>
      </c>
      <c r="H135" s="163">
        <v>1</v>
      </c>
      <c r="I135" s="164"/>
      <c r="J135" s="165">
        <f>ROUND(I135*H135,2)</f>
        <v>0</v>
      </c>
      <c r="K135" s="161" t="s">
        <v>136</v>
      </c>
      <c r="L135" s="166"/>
      <c r="M135" s="167"/>
      <c r="N135" s="168" t="s">
        <v>46</v>
      </c>
      <c r="P135" s="130">
        <f>O135*H135</f>
        <v>0</v>
      </c>
      <c r="Q135" s="130">
        <v>1.521E-2</v>
      </c>
      <c r="R135" s="130">
        <f>Q135*H135</f>
        <v>1.521E-2</v>
      </c>
      <c r="S135" s="130">
        <v>0</v>
      </c>
      <c r="T135" s="131">
        <f>S135*H135</f>
        <v>0</v>
      </c>
      <c r="AR135" s="132" t="s">
        <v>200</v>
      </c>
      <c r="AT135" s="132" t="s">
        <v>197</v>
      </c>
      <c r="AU135" s="132" t="s">
        <v>138</v>
      </c>
      <c r="AY135" s="16" t="s">
        <v>128</v>
      </c>
      <c r="BE135" s="133">
        <f>IF(N135="základní",J135,0)</f>
        <v>0</v>
      </c>
      <c r="BF135" s="133">
        <f>IF(N135="snížená",J135,0)</f>
        <v>0</v>
      </c>
      <c r="BG135" s="133">
        <f>IF(N135="zákl. přenesená",J135,0)</f>
        <v>0</v>
      </c>
      <c r="BH135" s="133">
        <f>IF(N135="sníž. přenesená",J135,0)</f>
        <v>0</v>
      </c>
      <c r="BI135" s="133">
        <f>IF(N135="nulová",J135,0)</f>
        <v>0</v>
      </c>
      <c r="BJ135" s="16" t="s">
        <v>138</v>
      </c>
      <c r="BK135" s="133">
        <f>ROUND(I135*H135,2)</f>
        <v>0</v>
      </c>
      <c r="BL135" s="16" t="s">
        <v>137</v>
      </c>
      <c r="BM135" s="132" t="s">
        <v>214</v>
      </c>
    </row>
    <row r="136" spans="2:65" s="1" customFormat="1" ht="16.5" customHeight="1">
      <c r="B136" s="31"/>
      <c r="C136" s="121" t="s">
        <v>215</v>
      </c>
      <c r="D136" s="121" t="s">
        <v>132</v>
      </c>
      <c r="E136" s="122" t="s">
        <v>216</v>
      </c>
      <c r="F136" s="123" t="s">
        <v>217</v>
      </c>
      <c r="G136" s="124" t="s">
        <v>218</v>
      </c>
      <c r="H136" s="125">
        <v>5</v>
      </c>
      <c r="I136" s="126"/>
      <c r="J136" s="127">
        <f>ROUND(I136*H136,2)</f>
        <v>0</v>
      </c>
      <c r="K136" s="123"/>
      <c r="L136" s="31"/>
      <c r="M136" s="128"/>
      <c r="N136" s="129" t="s">
        <v>46</v>
      </c>
      <c r="P136" s="130">
        <f>O136*H136</f>
        <v>0</v>
      </c>
      <c r="Q136" s="130">
        <v>0</v>
      </c>
      <c r="R136" s="130">
        <f>Q136*H136</f>
        <v>0</v>
      </c>
      <c r="S136" s="130">
        <v>0</v>
      </c>
      <c r="T136" s="131">
        <f>S136*H136</f>
        <v>0</v>
      </c>
      <c r="AR136" s="132" t="s">
        <v>137</v>
      </c>
      <c r="AT136" s="132" t="s">
        <v>132</v>
      </c>
      <c r="AU136" s="132" t="s">
        <v>138</v>
      </c>
      <c r="AY136" s="16" t="s">
        <v>128</v>
      </c>
      <c r="BE136" s="133">
        <f>IF(N136="základní",J136,0)</f>
        <v>0</v>
      </c>
      <c r="BF136" s="133">
        <f>IF(N136="snížená",J136,0)</f>
        <v>0</v>
      </c>
      <c r="BG136" s="133">
        <f>IF(N136="zákl. přenesená",J136,0)</f>
        <v>0</v>
      </c>
      <c r="BH136" s="133">
        <f>IF(N136="sníž. přenesená",J136,0)</f>
        <v>0</v>
      </c>
      <c r="BI136" s="133">
        <f>IF(N136="nulová",J136,0)</f>
        <v>0</v>
      </c>
      <c r="BJ136" s="16" t="s">
        <v>138</v>
      </c>
      <c r="BK136" s="133">
        <f>ROUND(I136*H136,2)</f>
        <v>0</v>
      </c>
      <c r="BL136" s="16" t="s">
        <v>137</v>
      </c>
      <c r="BM136" s="132" t="s">
        <v>219</v>
      </c>
    </row>
    <row r="137" spans="2:65" s="11" customFormat="1" ht="22.9" customHeight="1">
      <c r="B137" s="109"/>
      <c r="D137" s="110" t="s">
        <v>73</v>
      </c>
      <c r="E137" s="119" t="s">
        <v>220</v>
      </c>
      <c r="F137" s="119" t="s">
        <v>221</v>
      </c>
      <c r="I137" s="112"/>
      <c r="J137" s="120">
        <f>BK137</f>
        <v>0</v>
      </c>
      <c r="L137" s="109"/>
      <c r="M137" s="114"/>
      <c r="P137" s="115">
        <f>SUM(P138:P148)</f>
        <v>0</v>
      </c>
      <c r="R137" s="115">
        <f>SUM(R138:R148)</f>
        <v>6.4999999999999997E-3</v>
      </c>
      <c r="T137" s="116">
        <f>SUM(T138:T148)</f>
        <v>6.7129240000000001</v>
      </c>
      <c r="AR137" s="110" t="s">
        <v>79</v>
      </c>
      <c r="AT137" s="117" t="s">
        <v>73</v>
      </c>
      <c r="AU137" s="117" t="s">
        <v>79</v>
      </c>
      <c r="AY137" s="110" t="s">
        <v>128</v>
      </c>
      <c r="BK137" s="118">
        <f>SUM(BK138:BK148)</f>
        <v>0</v>
      </c>
    </row>
    <row r="138" spans="2:65" s="1" customFormat="1" ht="37.9" customHeight="1">
      <c r="B138" s="31"/>
      <c r="C138" s="121" t="s">
        <v>222</v>
      </c>
      <c r="D138" s="121" t="s">
        <v>132</v>
      </c>
      <c r="E138" s="122" t="s">
        <v>223</v>
      </c>
      <c r="F138" s="123" t="s">
        <v>224</v>
      </c>
      <c r="G138" s="124" t="s">
        <v>145</v>
      </c>
      <c r="H138" s="125">
        <v>50</v>
      </c>
      <c r="I138" s="126"/>
      <c r="J138" s="127">
        <f>ROUND(I138*H138,2)</f>
        <v>0</v>
      </c>
      <c r="K138" s="123" t="s">
        <v>136</v>
      </c>
      <c r="L138" s="31"/>
      <c r="M138" s="128"/>
      <c r="N138" s="129" t="s">
        <v>46</v>
      </c>
      <c r="P138" s="130">
        <f>O138*H138</f>
        <v>0</v>
      </c>
      <c r="Q138" s="130">
        <v>1.2999999999999999E-4</v>
      </c>
      <c r="R138" s="130">
        <f>Q138*H138</f>
        <v>6.4999999999999997E-3</v>
      </c>
      <c r="S138" s="130">
        <v>0</v>
      </c>
      <c r="T138" s="131">
        <f>S138*H138</f>
        <v>0</v>
      </c>
      <c r="AR138" s="132" t="s">
        <v>137</v>
      </c>
      <c r="AT138" s="132" t="s">
        <v>132</v>
      </c>
      <c r="AU138" s="132" t="s">
        <v>138</v>
      </c>
      <c r="AY138" s="16" t="s">
        <v>128</v>
      </c>
      <c r="BE138" s="133">
        <f>IF(N138="základní",J138,0)</f>
        <v>0</v>
      </c>
      <c r="BF138" s="133">
        <f>IF(N138="snížená",J138,0)</f>
        <v>0</v>
      </c>
      <c r="BG138" s="133">
        <f>IF(N138="zákl. přenesená",J138,0)</f>
        <v>0</v>
      </c>
      <c r="BH138" s="133">
        <f>IF(N138="sníž. přenesená",J138,0)</f>
        <v>0</v>
      </c>
      <c r="BI138" s="133">
        <f>IF(N138="nulová",J138,0)</f>
        <v>0</v>
      </c>
      <c r="BJ138" s="16" t="s">
        <v>138</v>
      </c>
      <c r="BK138" s="133">
        <f>ROUND(I138*H138,2)</f>
        <v>0</v>
      </c>
      <c r="BL138" s="16" t="s">
        <v>137</v>
      </c>
      <c r="BM138" s="132" t="s">
        <v>225</v>
      </c>
    </row>
    <row r="139" spans="2:65" s="1" customFormat="1">
      <c r="B139" s="31"/>
      <c r="D139" s="134" t="s">
        <v>140</v>
      </c>
      <c r="F139" s="135" t="s">
        <v>226</v>
      </c>
      <c r="I139" s="136"/>
      <c r="L139" s="31"/>
      <c r="M139" s="137"/>
      <c r="T139" s="52"/>
      <c r="AT139" s="16" t="s">
        <v>140</v>
      </c>
      <c r="AU139" s="16" t="s">
        <v>138</v>
      </c>
    </row>
    <row r="140" spans="2:65" s="1" customFormat="1" ht="44.25" customHeight="1">
      <c r="B140" s="31"/>
      <c r="C140" s="121" t="s">
        <v>79</v>
      </c>
      <c r="D140" s="121" t="s">
        <v>132</v>
      </c>
      <c r="E140" s="122" t="s">
        <v>227</v>
      </c>
      <c r="F140" s="123" t="s">
        <v>228</v>
      </c>
      <c r="G140" s="124" t="s">
        <v>145</v>
      </c>
      <c r="H140" s="125">
        <v>7.0919999999999996</v>
      </c>
      <c r="I140" s="126"/>
      <c r="J140" s="127">
        <f>ROUND(I140*H140,2)</f>
        <v>0</v>
      </c>
      <c r="K140" s="123" t="s">
        <v>136</v>
      </c>
      <c r="L140" s="31"/>
      <c r="M140" s="128"/>
      <c r="N140" s="129" t="s">
        <v>46</v>
      </c>
      <c r="P140" s="130">
        <f>O140*H140</f>
        <v>0</v>
      </c>
      <c r="Q140" s="130">
        <v>0</v>
      </c>
      <c r="R140" s="130">
        <f>Q140*H140</f>
        <v>0</v>
      </c>
      <c r="S140" s="130">
        <v>4.1000000000000002E-2</v>
      </c>
      <c r="T140" s="131">
        <f>S140*H140</f>
        <v>0.29077199999999997</v>
      </c>
      <c r="AR140" s="132" t="s">
        <v>137</v>
      </c>
      <c r="AT140" s="132" t="s">
        <v>132</v>
      </c>
      <c r="AU140" s="132" t="s">
        <v>138</v>
      </c>
      <c r="AY140" s="16" t="s">
        <v>128</v>
      </c>
      <c r="BE140" s="133">
        <f>IF(N140="základní",J140,0)</f>
        <v>0</v>
      </c>
      <c r="BF140" s="133">
        <f>IF(N140="snížená",J140,0)</f>
        <v>0</v>
      </c>
      <c r="BG140" s="133">
        <f>IF(N140="zákl. přenesená",J140,0)</f>
        <v>0</v>
      </c>
      <c r="BH140" s="133">
        <f>IF(N140="sníž. přenesená",J140,0)</f>
        <v>0</v>
      </c>
      <c r="BI140" s="133">
        <f>IF(N140="nulová",J140,0)</f>
        <v>0</v>
      </c>
      <c r="BJ140" s="16" t="s">
        <v>138</v>
      </c>
      <c r="BK140" s="133">
        <f>ROUND(I140*H140,2)</f>
        <v>0</v>
      </c>
      <c r="BL140" s="16" t="s">
        <v>137</v>
      </c>
      <c r="BM140" s="132" t="s">
        <v>229</v>
      </c>
    </row>
    <row r="141" spans="2:65" s="1" customFormat="1">
      <c r="B141" s="31"/>
      <c r="D141" s="134" t="s">
        <v>140</v>
      </c>
      <c r="F141" s="135" t="s">
        <v>230</v>
      </c>
      <c r="I141" s="136"/>
      <c r="L141" s="31"/>
      <c r="M141" s="137"/>
      <c r="T141" s="52"/>
      <c r="AT141" s="16" t="s">
        <v>140</v>
      </c>
      <c r="AU141" s="16" t="s">
        <v>138</v>
      </c>
    </row>
    <row r="142" spans="2:65" s="12" customFormat="1">
      <c r="B142" s="138"/>
      <c r="D142" s="139" t="s">
        <v>148</v>
      </c>
      <c r="E142" s="140"/>
      <c r="F142" s="141" t="s">
        <v>231</v>
      </c>
      <c r="H142" s="142">
        <v>7.0919999999999996</v>
      </c>
      <c r="I142" s="143"/>
      <c r="L142" s="138"/>
      <c r="M142" s="144"/>
      <c r="T142" s="145"/>
      <c r="AT142" s="140" t="s">
        <v>148</v>
      </c>
      <c r="AU142" s="140" t="s">
        <v>138</v>
      </c>
      <c r="AV142" s="12" t="s">
        <v>138</v>
      </c>
      <c r="AW142" s="12" t="s">
        <v>35</v>
      </c>
      <c r="AX142" s="12" t="s">
        <v>79</v>
      </c>
      <c r="AY142" s="140" t="s">
        <v>128</v>
      </c>
    </row>
    <row r="143" spans="2:65" s="1" customFormat="1" ht="33" customHeight="1">
      <c r="B143" s="31"/>
      <c r="C143" s="121" t="s">
        <v>232</v>
      </c>
      <c r="D143" s="121" t="s">
        <v>132</v>
      </c>
      <c r="E143" s="122" t="s">
        <v>233</v>
      </c>
      <c r="F143" s="123" t="s">
        <v>234</v>
      </c>
      <c r="G143" s="124" t="s">
        <v>145</v>
      </c>
      <c r="H143" s="125">
        <v>34.270000000000003</v>
      </c>
      <c r="I143" s="126"/>
      <c r="J143" s="127">
        <f>ROUND(I143*H143,2)</f>
        <v>0</v>
      </c>
      <c r="K143" s="123" t="s">
        <v>136</v>
      </c>
      <c r="L143" s="31"/>
      <c r="M143" s="128"/>
      <c r="N143" s="129" t="s">
        <v>46</v>
      </c>
      <c r="P143" s="130">
        <f>O143*H143</f>
        <v>0</v>
      </c>
      <c r="Q143" s="130">
        <v>0</v>
      </c>
      <c r="R143" s="130">
        <f>Q143*H143</f>
        <v>0</v>
      </c>
      <c r="S143" s="130">
        <v>0.05</v>
      </c>
      <c r="T143" s="131">
        <f>S143*H143</f>
        <v>1.7135000000000002</v>
      </c>
      <c r="AR143" s="132" t="s">
        <v>137</v>
      </c>
      <c r="AT143" s="132" t="s">
        <v>132</v>
      </c>
      <c r="AU143" s="132" t="s">
        <v>138</v>
      </c>
      <c r="AY143" s="16" t="s">
        <v>128</v>
      </c>
      <c r="BE143" s="133">
        <f>IF(N143="základní",J143,0)</f>
        <v>0</v>
      </c>
      <c r="BF143" s="133">
        <f>IF(N143="snížená",J143,0)</f>
        <v>0</v>
      </c>
      <c r="BG143" s="133">
        <f>IF(N143="zákl. přenesená",J143,0)</f>
        <v>0</v>
      </c>
      <c r="BH143" s="133">
        <f>IF(N143="sníž. přenesená",J143,0)</f>
        <v>0</v>
      </c>
      <c r="BI143" s="133">
        <f>IF(N143="nulová",J143,0)</f>
        <v>0</v>
      </c>
      <c r="BJ143" s="16" t="s">
        <v>138</v>
      </c>
      <c r="BK143" s="133">
        <f>ROUND(I143*H143,2)</f>
        <v>0</v>
      </c>
      <c r="BL143" s="16" t="s">
        <v>137</v>
      </c>
      <c r="BM143" s="132" t="s">
        <v>235</v>
      </c>
    </row>
    <row r="144" spans="2:65" s="1" customFormat="1">
      <c r="B144" s="31"/>
      <c r="D144" s="134" t="s">
        <v>140</v>
      </c>
      <c r="F144" s="135" t="s">
        <v>236</v>
      </c>
      <c r="I144" s="136"/>
      <c r="L144" s="31"/>
      <c r="M144" s="137"/>
      <c r="T144" s="52"/>
      <c r="AT144" s="16" t="s">
        <v>140</v>
      </c>
      <c r="AU144" s="16" t="s">
        <v>138</v>
      </c>
    </row>
    <row r="145" spans="2:65" s="12" customFormat="1">
      <c r="B145" s="138"/>
      <c r="D145" s="139" t="s">
        <v>148</v>
      </c>
      <c r="E145" s="140"/>
      <c r="F145" s="141" t="s">
        <v>237</v>
      </c>
      <c r="H145" s="142">
        <v>34.270000000000003</v>
      </c>
      <c r="I145" s="143"/>
      <c r="L145" s="138"/>
      <c r="M145" s="144"/>
      <c r="T145" s="145"/>
      <c r="AT145" s="140" t="s">
        <v>148</v>
      </c>
      <c r="AU145" s="140" t="s">
        <v>138</v>
      </c>
      <c r="AV145" s="12" t="s">
        <v>138</v>
      </c>
      <c r="AW145" s="12" t="s">
        <v>35</v>
      </c>
      <c r="AX145" s="12" t="s">
        <v>79</v>
      </c>
      <c r="AY145" s="140" t="s">
        <v>128</v>
      </c>
    </row>
    <row r="146" spans="2:65" s="1" customFormat="1" ht="37.9" customHeight="1">
      <c r="B146" s="31"/>
      <c r="C146" s="121" t="s">
        <v>238</v>
      </c>
      <c r="D146" s="121" t="s">
        <v>132</v>
      </c>
      <c r="E146" s="122" t="s">
        <v>239</v>
      </c>
      <c r="F146" s="123" t="s">
        <v>240</v>
      </c>
      <c r="G146" s="124" t="s">
        <v>145</v>
      </c>
      <c r="H146" s="125">
        <v>102.36199999999999</v>
      </c>
      <c r="I146" s="126"/>
      <c r="J146" s="127">
        <f>ROUND(I146*H146,2)</f>
        <v>0</v>
      </c>
      <c r="K146" s="123" t="s">
        <v>136</v>
      </c>
      <c r="L146" s="31"/>
      <c r="M146" s="128"/>
      <c r="N146" s="129" t="s">
        <v>46</v>
      </c>
      <c r="P146" s="130">
        <f>O146*H146</f>
        <v>0</v>
      </c>
      <c r="Q146" s="130">
        <v>0</v>
      </c>
      <c r="R146" s="130">
        <f>Q146*H146</f>
        <v>0</v>
      </c>
      <c r="S146" s="130">
        <v>4.5999999999999999E-2</v>
      </c>
      <c r="T146" s="131">
        <f>S146*H146</f>
        <v>4.7086519999999998</v>
      </c>
      <c r="AR146" s="132" t="s">
        <v>137</v>
      </c>
      <c r="AT146" s="132" t="s">
        <v>132</v>
      </c>
      <c r="AU146" s="132" t="s">
        <v>138</v>
      </c>
      <c r="AY146" s="16" t="s">
        <v>128</v>
      </c>
      <c r="BE146" s="133">
        <f>IF(N146="základní",J146,0)</f>
        <v>0</v>
      </c>
      <c r="BF146" s="133">
        <f>IF(N146="snížená",J146,0)</f>
        <v>0</v>
      </c>
      <c r="BG146" s="133">
        <f>IF(N146="zákl. přenesená",J146,0)</f>
        <v>0</v>
      </c>
      <c r="BH146" s="133">
        <f>IF(N146="sníž. přenesená",J146,0)</f>
        <v>0</v>
      </c>
      <c r="BI146" s="133">
        <f>IF(N146="nulová",J146,0)</f>
        <v>0</v>
      </c>
      <c r="BJ146" s="16" t="s">
        <v>138</v>
      </c>
      <c r="BK146" s="133">
        <f>ROUND(I146*H146,2)</f>
        <v>0</v>
      </c>
      <c r="BL146" s="16" t="s">
        <v>137</v>
      </c>
      <c r="BM146" s="132" t="s">
        <v>241</v>
      </c>
    </row>
    <row r="147" spans="2:65" s="1" customFormat="1">
      <c r="B147" s="31"/>
      <c r="D147" s="134" t="s">
        <v>140</v>
      </c>
      <c r="F147" s="135" t="s">
        <v>242</v>
      </c>
      <c r="I147" s="136"/>
      <c r="L147" s="31"/>
      <c r="M147" s="137"/>
      <c r="T147" s="52"/>
      <c r="AT147" s="16" t="s">
        <v>140</v>
      </c>
      <c r="AU147" s="16" t="s">
        <v>138</v>
      </c>
    </row>
    <row r="148" spans="2:65" s="12" customFormat="1">
      <c r="B148" s="138"/>
      <c r="D148" s="139" t="s">
        <v>148</v>
      </c>
      <c r="E148" s="140"/>
      <c r="F148" s="141" t="s">
        <v>243</v>
      </c>
      <c r="H148" s="142">
        <v>102.36199999999999</v>
      </c>
      <c r="I148" s="143"/>
      <c r="L148" s="138"/>
      <c r="M148" s="144"/>
      <c r="T148" s="145"/>
      <c r="AT148" s="140" t="s">
        <v>148</v>
      </c>
      <c r="AU148" s="140" t="s">
        <v>138</v>
      </c>
      <c r="AV148" s="12" t="s">
        <v>138</v>
      </c>
      <c r="AW148" s="12" t="s">
        <v>35</v>
      </c>
      <c r="AX148" s="12" t="s">
        <v>79</v>
      </c>
      <c r="AY148" s="140" t="s">
        <v>128</v>
      </c>
    </row>
    <row r="149" spans="2:65" s="11" customFormat="1" ht="22.9" customHeight="1">
      <c r="B149" s="109"/>
      <c r="D149" s="110" t="s">
        <v>73</v>
      </c>
      <c r="E149" s="119" t="s">
        <v>244</v>
      </c>
      <c r="F149" s="119" t="s">
        <v>245</v>
      </c>
      <c r="I149" s="112"/>
      <c r="J149" s="120">
        <f>BK149</f>
        <v>0</v>
      </c>
      <c r="L149" s="109"/>
      <c r="M149" s="114"/>
      <c r="P149" s="115">
        <f>SUM(P150:P158)</f>
        <v>0</v>
      </c>
      <c r="R149" s="115">
        <f>SUM(R150:R158)</f>
        <v>0</v>
      </c>
      <c r="T149" s="116">
        <f>SUM(T150:T158)</f>
        <v>0</v>
      </c>
      <c r="AR149" s="110" t="s">
        <v>79</v>
      </c>
      <c r="AT149" s="117" t="s">
        <v>73</v>
      </c>
      <c r="AU149" s="117" t="s">
        <v>79</v>
      </c>
      <c r="AY149" s="110" t="s">
        <v>128</v>
      </c>
      <c r="BK149" s="118">
        <f>SUM(BK150:BK158)</f>
        <v>0</v>
      </c>
    </row>
    <row r="150" spans="2:65" s="1" customFormat="1" ht="37.9" customHeight="1">
      <c r="B150" s="31"/>
      <c r="C150" s="121" t="s">
        <v>246</v>
      </c>
      <c r="D150" s="121" t="s">
        <v>132</v>
      </c>
      <c r="E150" s="122" t="s">
        <v>247</v>
      </c>
      <c r="F150" s="123" t="s">
        <v>248</v>
      </c>
      <c r="G150" s="124" t="s">
        <v>249</v>
      </c>
      <c r="H150" s="125">
        <v>8.4909999999999997</v>
      </c>
      <c r="I150" s="126"/>
      <c r="J150" s="127">
        <f>ROUND(I150*H150,2)</f>
        <v>0</v>
      </c>
      <c r="K150" s="123" t="s">
        <v>136</v>
      </c>
      <c r="L150" s="31"/>
      <c r="M150" s="128"/>
      <c r="N150" s="129" t="s">
        <v>46</v>
      </c>
      <c r="P150" s="130">
        <f>O150*H150</f>
        <v>0</v>
      </c>
      <c r="Q150" s="130">
        <v>0</v>
      </c>
      <c r="R150" s="130">
        <f>Q150*H150</f>
        <v>0</v>
      </c>
      <c r="S150" s="130">
        <v>0</v>
      </c>
      <c r="T150" s="131">
        <f>S150*H150</f>
        <v>0</v>
      </c>
      <c r="AR150" s="132" t="s">
        <v>137</v>
      </c>
      <c r="AT150" s="132" t="s">
        <v>132</v>
      </c>
      <c r="AU150" s="132" t="s">
        <v>138</v>
      </c>
      <c r="AY150" s="16" t="s">
        <v>128</v>
      </c>
      <c r="BE150" s="133">
        <f>IF(N150="základní",J150,0)</f>
        <v>0</v>
      </c>
      <c r="BF150" s="133">
        <f>IF(N150="snížená",J150,0)</f>
        <v>0</v>
      </c>
      <c r="BG150" s="133">
        <f>IF(N150="zákl. přenesená",J150,0)</f>
        <v>0</v>
      </c>
      <c r="BH150" s="133">
        <f>IF(N150="sníž. přenesená",J150,0)</f>
        <v>0</v>
      </c>
      <c r="BI150" s="133">
        <f>IF(N150="nulová",J150,0)</f>
        <v>0</v>
      </c>
      <c r="BJ150" s="16" t="s">
        <v>138</v>
      </c>
      <c r="BK150" s="133">
        <f>ROUND(I150*H150,2)</f>
        <v>0</v>
      </c>
      <c r="BL150" s="16" t="s">
        <v>137</v>
      </c>
      <c r="BM150" s="132" t="s">
        <v>250</v>
      </c>
    </row>
    <row r="151" spans="2:65" s="1" customFormat="1">
      <c r="B151" s="31"/>
      <c r="D151" s="134" t="s">
        <v>140</v>
      </c>
      <c r="F151" s="135" t="s">
        <v>251</v>
      </c>
      <c r="I151" s="136"/>
      <c r="L151" s="31"/>
      <c r="M151" s="137"/>
      <c r="T151" s="52"/>
      <c r="AT151" s="16" t="s">
        <v>140</v>
      </c>
      <c r="AU151" s="16" t="s">
        <v>138</v>
      </c>
    </row>
    <row r="152" spans="2:65" s="1" customFormat="1" ht="33" customHeight="1">
      <c r="B152" s="31"/>
      <c r="C152" s="121" t="s">
        <v>252</v>
      </c>
      <c r="D152" s="121" t="s">
        <v>132</v>
      </c>
      <c r="E152" s="122" t="s">
        <v>253</v>
      </c>
      <c r="F152" s="123" t="s">
        <v>254</v>
      </c>
      <c r="G152" s="124" t="s">
        <v>249</v>
      </c>
      <c r="H152" s="125">
        <v>8.4909999999999997</v>
      </c>
      <c r="I152" s="126"/>
      <c r="J152" s="127">
        <f>ROUND(I152*H152,2)</f>
        <v>0</v>
      </c>
      <c r="K152" s="123" t="s">
        <v>136</v>
      </c>
      <c r="L152" s="31"/>
      <c r="M152" s="128"/>
      <c r="N152" s="129" t="s">
        <v>46</v>
      </c>
      <c r="P152" s="130">
        <f>O152*H152</f>
        <v>0</v>
      </c>
      <c r="Q152" s="130">
        <v>0</v>
      </c>
      <c r="R152" s="130">
        <f>Q152*H152</f>
        <v>0</v>
      </c>
      <c r="S152" s="130">
        <v>0</v>
      </c>
      <c r="T152" s="131">
        <f>S152*H152</f>
        <v>0</v>
      </c>
      <c r="AR152" s="132" t="s">
        <v>137</v>
      </c>
      <c r="AT152" s="132" t="s">
        <v>132</v>
      </c>
      <c r="AU152" s="132" t="s">
        <v>138</v>
      </c>
      <c r="AY152" s="16" t="s">
        <v>128</v>
      </c>
      <c r="BE152" s="133">
        <f>IF(N152="základní",J152,0)</f>
        <v>0</v>
      </c>
      <c r="BF152" s="133">
        <f>IF(N152="snížená",J152,0)</f>
        <v>0</v>
      </c>
      <c r="BG152" s="133">
        <f>IF(N152="zákl. přenesená",J152,0)</f>
        <v>0</v>
      </c>
      <c r="BH152" s="133">
        <f>IF(N152="sníž. přenesená",J152,0)</f>
        <v>0</v>
      </c>
      <c r="BI152" s="133">
        <f>IF(N152="nulová",J152,0)</f>
        <v>0</v>
      </c>
      <c r="BJ152" s="16" t="s">
        <v>138</v>
      </c>
      <c r="BK152" s="133">
        <f>ROUND(I152*H152,2)</f>
        <v>0</v>
      </c>
      <c r="BL152" s="16" t="s">
        <v>137</v>
      </c>
      <c r="BM152" s="132" t="s">
        <v>255</v>
      </c>
    </row>
    <row r="153" spans="2:65" s="1" customFormat="1">
      <c r="B153" s="31"/>
      <c r="D153" s="134" t="s">
        <v>140</v>
      </c>
      <c r="F153" s="135" t="s">
        <v>256</v>
      </c>
      <c r="I153" s="136"/>
      <c r="L153" s="31"/>
      <c r="M153" s="137"/>
      <c r="T153" s="52"/>
      <c r="AT153" s="16" t="s">
        <v>140</v>
      </c>
      <c r="AU153" s="16" t="s">
        <v>138</v>
      </c>
    </row>
    <row r="154" spans="2:65" s="1" customFormat="1" ht="44.25" customHeight="1">
      <c r="B154" s="31"/>
      <c r="C154" s="121" t="s">
        <v>257</v>
      </c>
      <c r="D154" s="121" t="s">
        <v>132</v>
      </c>
      <c r="E154" s="122" t="s">
        <v>258</v>
      </c>
      <c r="F154" s="123" t="s">
        <v>259</v>
      </c>
      <c r="G154" s="124" t="s">
        <v>249</v>
      </c>
      <c r="H154" s="125">
        <v>118.874</v>
      </c>
      <c r="I154" s="126"/>
      <c r="J154" s="127">
        <f>ROUND(I154*H154,2)</f>
        <v>0</v>
      </c>
      <c r="K154" s="123" t="s">
        <v>136</v>
      </c>
      <c r="L154" s="31"/>
      <c r="M154" s="128"/>
      <c r="N154" s="129" t="s">
        <v>46</v>
      </c>
      <c r="P154" s="130">
        <f>O154*H154</f>
        <v>0</v>
      </c>
      <c r="Q154" s="130">
        <v>0</v>
      </c>
      <c r="R154" s="130">
        <f>Q154*H154</f>
        <v>0</v>
      </c>
      <c r="S154" s="130">
        <v>0</v>
      </c>
      <c r="T154" s="131">
        <f>S154*H154</f>
        <v>0</v>
      </c>
      <c r="AR154" s="132" t="s">
        <v>137</v>
      </c>
      <c r="AT154" s="132" t="s">
        <v>132</v>
      </c>
      <c r="AU154" s="132" t="s">
        <v>138</v>
      </c>
      <c r="AY154" s="16" t="s">
        <v>128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16" t="s">
        <v>138</v>
      </c>
      <c r="BK154" s="133">
        <f>ROUND(I154*H154,2)</f>
        <v>0</v>
      </c>
      <c r="BL154" s="16" t="s">
        <v>137</v>
      </c>
      <c r="BM154" s="132" t="s">
        <v>260</v>
      </c>
    </row>
    <row r="155" spans="2:65" s="1" customFormat="1">
      <c r="B155" s="31"/>
      <c r="D155" s="134" t="s">
        <v>140</v>
      </c>
      <c r="F155" s="135" t="s">
        <v>261</v>
      </c>
      <c r="I155" s="136"/>
      <c r="L155" s="31"/>
      <c r="M155" s="137"/>
      <c r="T155" s="52"/>
      <c r="AT155" s="16" t="s">
        <v>140</v>
      </c>
      <c r="AU155" s="16" t="s">
        <v>138</v>
      </c>
    </row>
    <row r="156" spans="2:65" s="12" customFormat="1">
      <c r="B156" s="138"/>
      <c r="D156" s="139" t="s">
        <v>148</v>
      </c>
      <c r="E156" s="140"/>
      <c r="F156" s="141" t="s">
        <v>262</v>
      </c>
      <c r="H156" s="142">
        <v>118.874</v>
      </c>
      <c r="I156" s="143"/>
      <c r="L156" s="138"/>
      <c r="M156" s="144"/>
      <c r="T156" s="145"/>
      <c r="AT156" s="140" t="s">
        <v>148</v>
      </c>
      <c r="AU156" s="140" t="s">
        <v>138</v>
      </c>
      <c r="AV156" s="12" t="s">
        <v>138</v>
      </c>
      <c r="AW156" s="12" t="s">
        <v>35</v>
      </c>
      <c r="AX156" s="12" t="s">
        <v>79</v>
      </c>
      <c r="AY156" s="140" t="s">
        <v>128</v>
      </c>
    </row>
    <row r="157" spans="2:65" s="1" customFormat="1" ht="44.25" customHeight="1">
      <c r="B157" s="31"/>
      <c r="C157" s="121" t="s">
        <v>263</v>
      </c>
      <c r="D157" s="121" t="s">
        <v>132</v>
      </c>
      <c r="E157" s="122" t="s">
        <v>264</v>
      </c>
      <c r="F157" s="123" t="s">
        <v>265</v>
      </c>
      <c r="G157" s="124" t="s">
        <v>249</v>
      </c>
      <c r="H157" s="125">
        <v>8.4909999999999997</v>
      </c>
      <c r="I157" s="126"/>
      <c r="J157" s="127">
        <f>ROUND(I157*H157,2)</f>
        <v>0</v>
      </c>
      <c r="K157" s="123" t="s">
        <v>136</v>
      </c>
      <c r="L157" s="31"/>
      <c r="M157" s="128"/>
      <c r="N157" s="129" t="s">
        <v>46</v>
      </c>
      <c r="P157" s="130">
        <f>O157*H157</f>
        <v>0</v>
      </c>
      <c r="Q157" s="130">
        <v>0</v>
      </c>
      <c r="R157" s="130">
        <f>Q157*H157</f>
        <v>0</v>
      </c>
      <c r="S157" s="130">
        <v>0</v>
      </c>
      <c r="T157" s="131">
        <f>S157*H157</f>
        <v>0</v>
      </c>
      <c r="AR157" s="132" t="s">
        <v>137</v>
      </c>
      <c r="AT157" s="132" t="s">
        <v>132</v>
      </c>
      <c r="AU157" s="132" t="s">
        <v>138</v>
      </c>
      <c r="AY157" s="16" t="s">
        <v>128</v>
      </c>
      <c r="BE157" s="133">
        <f>IF(N157="základní",J157,0)</f>
        <v>0</v>
      </c>
      <c r="BF157" s="133">
        <f>IF(N157="snížená",J157,0)</f>
        <v>0</v>
      </c>
      <c r="BG157" s="133">
        <f>IF(N157="zákl. přenesená",J157,0)</f>
        <v>0</v>
      </c>
      <c r="BH157" s="133">
        <f>IF(N157="sníž. přenesená",J157,0)</f>
        <v>0</v>
      </c>
      <c r="BI157" s="133">
        <f>IF(N157="nulová",J157,0)</f>
        <v>0</v>
      </c>
      <c r="BJ157" s="16" t="s">
        <v>138</v>
      </c>
      <c r="BK157" s="133">
        <f>ROUND(I157*H157,2)</f>
        <v>0</v>
      </c>
      <c r="BL157" s="16" t="s">
        <v>137</v>
      </c>
      <c r="BM157" s="132" t="s">
        <v>266</v>
      </c>
    </row>
    <row r="158" spans="2:65" s="1" customFormat="1">
      <c r="B158" s="31"/>
      <c r="D158" s="134" t="s">
        <v>140</v>
      </c>
      <c r="F158" s="135" t="s">
        <v>267</v>
      </c>
      <c r="I158" s="136"/>
      <c r="L158" s="31"/>
      <c r="M158" s="137"/>
      <c r="T158" s="52"/>
      <c r="AT158" s="16" t="s">
        <v>140</v>
      </c>
      <c r="AU158" s="16" t="s">
        <v>138</v>
      </c>
    </row>
    <row r="159" spans="2:65" s="11" customFormat="1" ht="22.9" customHeight="1">
      <c r="B159" s="109"/>
      <c r="D159" s="110" t="s">
        <v>73</v>
      </c>
      <c r="E159" s="119" t="s">
        <v>268</v>
      </c>
      <c r="F159" s="119" t="s">
        <v>269</v>
      </c>
      <c r="I159" s="112"/>
      <c r="J159" s="120">
        <f>BK159</f>
        <v>0</v>
      </c>
      <c r="L159" s="109"/>
      <c r="M159" s="114"/>
      <c r="P159" s="115">
        <f>SUM(P160:P161)</f>
        <v>0</v>
      </c>
      <c r="R159" s="115">
        <f>SUM(R160:R161)</f>
        <v>0</v>
      </c>
      <c r="T159" s="116">
        <f>SUM(T160:T161)</f>
        <v>0</v>
      </c>
      <c r="AR159" s="110" t="s">
        <v>79</v>
      </c>
      <c r="AT159" s="117" t="s">
        <v>73</v>
      </c>
      <c r="AU159" s="117" t="s">
        <v>79</v>
      </c>
      <c r="AY159" s="110" t="s">
        <v>128</v>
      </c>
      <c r="BK159" s="118">
        <f>SUM(BK160:BK161)</f>
        <v>0</v>
      </c>
    </row>
    <row r="160" spans="2:65" s="1" customFormat="1" ht="55.5" customHeight="1">
      <c r="B160" s="31"/>
      <c r="C160" s="121" t="s">
        <v>270</v>
      </c>
      <c r="D160" s="121" t="s">
        <v>132</v>
      </c>
      <c r="E160" s="122" t="s">
        <v>271</v>
      </c>
      <c r="F160" s="123" t="s">
        <v>272</v>
      </c>
      <c r="G160" s="124" t="s">
        <v>249</v>
      </c>
      <c r="H160" s="125">
        <v>5.202</v>
      </c>
      <c r="I160" s="126"/>
      <c r="J160" s="127">
        <f>ROUND(I160*H160,2)</f>
        <v>0</v>
      </c>
      <c r="K160" s="123" t="s">
        <v>136</v>
      </c>
      <c r="L160" s="31"/>
      <c r="M160" s="128"/>
      <c r="N160" s="129" t="s">
        <v>46</v>
      </c>
      <c r="P160" s="130">
        <f>O160*H160</f>
        <v>0</v>
      </c>
      <c r="Q160" s="130">
        <v>0</v>
      </c>
      <c r="R160" s="130">
        <f>Q160*H160</f>
        <v>0</v>
      </c>
      <c r="S160" s="130">
        <v>0</v>
      </c>
      <c r="T160" s="131">
        <f>S160*H160</f>
        <v>0</v>
      </c>
      <c r="AR160" s="132" t="s">
        <v>137</v>
      </c>
      <c r="AT160" s="132" t="s">
        <v>132</v>
      </c>
      <c r="AU160" s="132" t="s">
        <v>138</v>
      </c>
      <c r="AY160" s="16" t="s">
        <v>128</v>
      </c>
      <c r="BE160" s="133">
        <f>IF(N160="základní",J160,0)</f>
        <v>0</v>
      </c>
      <c r="BF160" s="133">
        <f>IF(N160="snížená",J160,0)</f>
        <v>0</v>
      </c>
      <c r="BG160" s="133">
        <f>IF(N160="zákl. přenesená",J160,0)</f>
        <v>0</v>
      </c>
      <c r="BH160" s="133">
        <f>IF(N160="sníž. přenesená",J160,0)</f>
        <v>0</v>
      </c>
      <c r="BI160" s="133">
        <f>IF(N160="nulová",J160,0)</f>
        <v>0</v>
      </c>
      <c r="BJ160" s="16" t="s">
        <v>138</v>
      </c>
      <c r="BK160" s="133">
        <f>ROUND(I160*H160,2)</f>
        <v>0</v>
      </c>
      <c r="BL160" s="16" t="s">
        <v>137</v>
      </c>
      <c r="BM160" s="132" t="s">
        <v>273</v>
      </c>
    </row>
    <row r="161" spans="2:65" s="1" customFormat="1">
      <c r="B161" s="31"/>
      <c r="D161" s="134" t="s">
        <v>140</v>
      </c>
      <c r="F161" s="135" t="s">
        <v>274</v>
      </c>
      <c r="I161" s="136"/>
      <c r="L161" s="31"/>
      <c r="M161" s="137"/>
      <c r="T161" s="52"/>
      <c r="AT161" s="16" t="s">
        <v>140</v>
      </c>
      <c r="AU161" s="16" t="s">
        <v>138</v>
      </c>
    </row>
    <row r="162" spans="2:65" s="11" customFormat="1" ht="25.9" customHeight="1">
      <c r="B162" s="109"/>
      <c r="D162" s="110" t="s">
        <v>73</v>
      </c>
      <c r="E162" s="111" t="s">
        <v>275</v>
      </c>
      <c r="F162" s="111" t="s">
        <v>276</v>
      </c>
      <c r="I162" s="112"/>
      <c r="J162" s="113">
        <f>BK162</f>
        <v>0</v>
      </c>
      <c r="L162" s="109"/>
      <c r="M162" s="114"/>
      <c r="P162" s="115">
        <f>P163+P178+P195+P233+P240+P244+P255+P258+P269+P292+P300+P326+P351+P376+P399</f>
        <v>0</v>
      </c>
      <c r="R162" s="115">
        <f>R163+R178+R195+R233+R240+R244+R255+R258+R269+R292+R300+R326+R351+R376+R399</f>
        <v>1.60856284</v>
      </c>
      <c r="T162" s="116">
        <f>T163+T178+T195+T233+T240+T244+T255+T258+T269+T292+T300+T326+T351+T376+T399</f>
        <v>1.7777468000000001</v>
      </c>
      <c r="AR162" s="110" t="s">
        <v>138</v>
      </c>
      <c r="AT162" s="117" t="s">
        <v>73</v>
      </c>
      <c r="AU162" s="117" t="s">
        <v>74</v>
      </c>
      <c r="AY162" s="110" t="s">
        <v>128</v>
      </c>
      <c r="BK162" s="118">
        <f>BK163+BK178+BK195+BK233+BK240+BK244+BK255+BK258+BK269+BK292+BK300+BK326+BK351+BK376+BK399</f>
        <v>0</v>
      </c>
    </row>
    <row r="163" spans="2:65" s="11" customFormat="1" ht="22.9" customHeight="1">
      <c r="B163" s="109"/>
      <c r="D163" s="110" t="s">
        <v>73</v>
      </c>
      <c r="E163" s="119" t="s">
        <v>277</v>
      </c>
      <c r="F163" s="119" t="s">
        <v>278</v>
      </c>
      <c r="I163" s="112"/>
      <c r="J163" s="120">
        <f>BK163</f>
        <v>0</v>
      </c>
      <c r="L163" s="109"/>
      <c r="M163" s="114"/>
      <c r="P163" s="115">
        <f>SUM(P164:P177)</f>
        <v>0</v>
      </c>
      <c r="R163" s="115">
        <f>SUM(R164:R177)</f>
        <v>6.2050000000000004E-3</v>
      </c>
      <c r="T163" s="116">
        <f>SUM(T164:T177)</f>
        <v>0</v>
      </c>
      <c r="AR163" s="110" t="s">
        <v>138</v>
      </c>
      <c r="AT163" s="117" t="s">
        <v>73</v>
      </c>
      <c r="AU163" s="117" t="s">
        <v>79</v>
      </c>
      <c r="AY163" s="110" t="s">
        <v>128</v>
      </c>
      <c r="BK163" s="118">
        <f>SUM(BK164:BK177)</f>
        <v>0</v>
      </c>
    </row>
    <row r="164" spans="2:65" s="1" customFormat="1" ht="21.75" customHeight="1">
      <c r="B164" s="31"/>
      <c r="C164" s="121" t="s">
        <v>279</v>
      </c>
      <c r="D164" s="121" t="s">
        <v>132</v>
      </c>
      <c r="E164" s="122" t="s">
        <v>280</v>
      </c>
      <c r="F164" s="123" t="s">
        <v>281</v>
      </c>
      <c r="G164" s="124" t="s">
        <v>159</v>
      </c>
      <c r="H164" s="125">
        <v>10</v>
      </c>
      <c r="I164" s="126"/>
      <c r="J164" s="127">
        <f>ROUND(I164*H164,2)</f>
        <v>0</v>
      </c>
      <c r="K164" s="123" t="s">
        <v>282</v>
      </c>
      <c r="L164" s="31"/>
      <c r="M164" s="128"/>
      <c r="N164" s="129" t="s">
        <v>46</v>
      </c>
      <c r="P164" s="130">
        <f>O164*H164</f>
        <v>0</v>
      </c>
      <c r="Q164" s="130">
        <v>4.8000000000000001E-4</v>
      </c>
      <c r="R164" s="130">
        <f>Q164*H164</f>
        <v>4.8000000000000004E-3</v>
      </c>
      <c r="S164" s="130">
        <v>0</v>
      </c>
      <c r="T164" s="131">
        <f>S164*H164</f>
        <v>0</v>
      </c>
      <c r="AR164" s="132" t="s">
        <v>283</v>
      </c>
      <c r="AT164" s="132" t="s">
        <v>132</v>
      </c>
      <c r="AU164" s="132" t="s">
        <v>138</v>
      </c>
      <c r="AY164" s="16" t="s">
        <v>128</v>
      </c>
      <c r="BE164" s="133">
        <f>IF(N164="základní",J164,0)</f>
        <v>0</v>
      </c>
      <c r="BF164" s="133">
        <f>IF(N164="snížená",J164,0)</f>
        <v>0</v>
      </c>
      <c r="BG164" s="133">
        <f>IF(N164="zákl. přenesená",J164,0)</f>
        <v>0</v>
      </c>
      <c r="BH164" s="133">
        <f>IF(N164="sníž. přenesená",J164,0)</f>
        <v>0</v>
      </c>
      <c r="BI164" s="133">
        <f>IF(N164="nulová",J164,0)</f>
        <v>0</v>
      </c>
      <c r="BJ164" s="16" t="s">
        <v>138</v>
      </c>
      <c r="BK164" s="133">
        <f>ROUND(I164*H164,2)</f>
        <v>0</v>
      </c>
      <c r="BL164" s="16" t="s">
        <v>283</v>
      </c>
      <c r="BM164" s="132" t="s">
        <v>284</v>
      </c>
    </row>
    <row r="165" spans="2:65" s="1" customFormat="1">
      <c r="B165" s="31"/>
      <c r="D165" s="134" t="s">
        <v>140</v>
      </c>
      <c r="F165" s="135" t="s">
        <v>285</v>
      </c>
      <c r="I165" s="136"/>
      <c r="L165" s="31"/>
      <c r="M165" s="137"/>
      <c r="T165" s="52"/>
      <c r="AT165" s="16" t="s">
        <v>140</v>
      </c>
      <c r="AU165" s="16" t="s">
        <v>138</v>
      </c>
    </row>
    <row r="166" spans="2:65" s="1" customFormat="1" ht="21.75" customHeight="1">
      <c r="B166" s="31"/>
      <c r="C166" s="121" t="s">
        <v>286</v>
      </c>
      <c r="D166" s="121" t="s">
        <v>132</v>
      </c>
      <c r="E166" s="122" t="s">
        <v>287</v>
      </c>
      <c r="F166" s="123" t="s">
        <v>288</v>
      </c>
      <c r="G166" s="124" t="s">
        <v>159</v>
      </c>
      <c r="H166" s="125">
        <v>1.5</v>
      </c>
      <c r="I166" s="126"/>
      <c r="J166" s="127">
        <f>ROUND(I166*H166,2)</f>
        <v>0</v>
      </c>
      <c r="K166" s="123" t="s">
        <v>282</v>
      </c>
      <c r="L166" s="31"/>
      <c r="M166" s="128"/>
      <c r="N166" s="129" t="s">
        <v>46</v>
      </c>
      <c r="P166" s="130">
        <f>O166*H166</f>
        <v>0</v>
      </c>
      <c r="Q166" s="130">
        <v>7.1000000000000002E-4</v>
      </c>
      <c r="R166" s="130">
        <f>Q166*H166</f>
        <v>1.065E-3</v>
      </c>
      <c r="S166" s="130">
        <v>0</v>
      </c>
      <c r="T166" s="131">
        <f>S166*H166</f>
        <v>0</v>
      </c>
      <c r="AR166" s="132" t="s">
        <v>283</v>
      </c>
      <c r="AT166" s="132" t="s">
        <v>132</v>
      </c>
      <c r="AU166" s="132" t="s">
        <v>138</v>
      </c>
      <c r="AY166" s="16" t="s">
        <v>128</v>
      </c>
      <c r="BE166" s="133">
        <f>IF(N166="základní",J166,0)</f>
        <v>0</v>
      </c>
      <c r="BF166" s="133">
        <f>IF(N166="snížená",J166,0)</f>
        <v>0</v>
      </c>
      <c r="BG166" s="133">
        <f>IF(N166="zákl. přenesená",J166,0)</f>
        <v>0</v>
      </c>
      <c r="BH166" s="133">
        <f>IF(N166="sníž. přenesená",J166,0)</f>
        <v>0</v>
      </c>
      <c r="BI166" s="133">
        <f>IF(N166="nulová",J166,0)</f>
        <v>0</v>
      </c>
      <c r="BJ166" s="16" t="s">
        <v>138</v>
      </c>
      <c r="BK166" s="133">
        <f>ROUND(I166*H166,2)</f>
        <v>0</v>
      </c>
      <c r="BL166" s="16" t="s">
        <v>283</v>
      </c>
      <c r="BM166" s="132" t="s">
        <v>289</v>
      </c>
    </row>
    <row r="167" spans="2:65" s="1" customFormat="1">
      <c r="B167" s="31"/>
      <c r="D167" s="134" t="s">
        <v>140</v>
      </c>
      <c r="F167" s="135" t="s">
        <v>290</v>
      </c>
      <c r="I167" s="136"/>
      <c r="L167" s="31"/>
      <c r="M167" s="137"/>
      <c r="T167" s="52"/>
      <c r="AT167" s="16" t="s">
        <v>140</v>
      </c>
      <c r="AU167" s="16" t="s">
        <v>138</v>
      </c>
    </row>
    <row r="168" spans="2:65" s="1" customFormat="1" ht="24.2" customHeight="1">
      <c r="B168" s="31"/>
      <c r="C168" s="121" t="s">
        <v>291</v>
      </c>
      <c r="D168" s="121" t="s">
        <v>132</v>
      </c>
      <c r="E168" s="122" t="s">
        <v>292</v>
      </c>
      <c r="F168" s="123" t="s">
        <v>293</v>
      </c>
      <c r="G168" s="124" t="s">
        <v>135</v>
      </c>
      <c r="H168" s="125">
        <v>3</v>
      </c>
      <c r="I168" s="126"/>
      <c r="J168" s="127">
        <f>ROUND(I168*H168,2)</f>
        <v>0</v>
      </c>
      <c r="K168" s="123" t="s">
        <v>282</v>
      </c>
      <c r="L168" s="31"/>
      <c r="M168" s="128"/>
      <c r="N168" s="129" t="s">
        <v>46</v>
      </c>
      <c r="P168" s="130">
        <f>O168*H168</f>
        <v>0</v>
      </c>
      <c r="Q168" s="130">
        <v>0</v>
      </c>
      <c r="R168" s="130">
        <f>Q168*H168</f>
        <v>0</v>
      </c>
      <c r="S168" s="130">
        <v>0</v>
      </c>
      <c r="T168" s="131">
        <f>S168*H168</f>
        <v>0</v>
      </c>
      <c r="AR168" s="132" t="s">
        <v>283</v>
      </c>
      <c r="AT168" s="132" t="s">
        <v>132</v>
      </c>
      <c r="AU168" s="132" t="s">
        <v>138</v>
      </c>
      <c r="AY168" s="16" t="s">
        <v>128</v>
      </c>
      <c r="BE168" s="133">
        <f>IF(N168="základní",J168,0)</f>
        <v>0</v>
      </c>
      <c r="BF168" s="133">
        <f>IF(N168="snížená",J168,0)</f>
        <v>0</v>
      </c>
      <c r="BG168" s="133">
        <f>IF(N168="zákl. přenesená",J168,0)</f>
        <v>0</v>
      </c>
      <c r="BH168" s="133">
        <f>IF(N168="sníž. přenesená",J168,0)</f>
        <v>0</v>
      </c>
      <c r="BI168" s="133">
        <f>IF(N168="nulová",J168,0)</f>
        <v>0</v>
      </c>
      <c r="BJ168" s="16" t="s">
        <v>138</v>
      </c>
      <c r="BK168" s="133">
        <f>ROUND(I168*H168,2)</f>
        <v>0</v>
      </c>
      <c r="BL168" s="16" t="s">
        <v>283</v>
      </c>
      <c r="BM168" s="132" t="s">
        <v>294</v>
      </c>
    </row>
    <row r="169" spans="2:65" s="1" customFormat="1">
      <c r="B169" s="31"/>
      <c r="D169" s="134" t="s">
        <v>140</v>
      </c>
      <c r="F169" s="135" t="s">
        <v>295</v>
      </c>
      <c r="I169" s="136"/>
      <c r="L169" s="31"/>
      <c r="M169" s="137"/>
      <c r="T169" s="52"/>
      <c r="AT169" s="16" t="s">
        <v>140</v>
      </c>
      <c r="AU169" s="16" t="s">
        <v>138</v>
      </c>
    </row>
    <row r="170" spans="2:65" s="1" customFormat="1" ht="24.2" customHeight="1">
      <c r="B170" s="31"/>
      <c r="C170" s="121" t="s">
        <v>296</v>
      </c>
      <c r="D170" s="121" t="s">
        <v>132</v>
      </c>
      <c r="E170" s="122" t="s">
        <v>297</v>
      </c>
      <c r="F170" s="123" t="s">
        <v>298</v>
      </c>
      <c r="G170" s="124" t="s">
        <v>135</v>
      </c>
      <c r="H170" s="125">
        <v>1</v>
      </c>
      <c r="I170" s="126"/>
      <c r="J170" s="127">
        <f>ROUND(I170*H170,2)</f>
        <v>0</v>
      </c>
      <c r="K170" s="123" t="s">
        <v>282</v>
      </c>
      <c r="L170" s="31"/>
      <c r="M170" s="128"/>
      <c r="N170" s="129" t="s">
        <v>46</v>
      </c>
      <c r="P170" s="130">
        <f>O170*H170</f>
        <v>0</v>
      </c>
      <c r="Q170" s="130">
        <v>0</v>
      </c>
      <c r="R170" s="130">
        <f>Q170*H170</f>
        <v>0</v>
      </c>
      <c r="S170" s="130">
        <v>0</v>
      </c>
      <c r="T170" s="131">
        <f>S170*H170</f>
        <v>0</v>
      </c>
      <c r="AR170" s="132" t="s">
        <v>283</v>
      </c>
      <c r="AT170" s="132" t="s">
        <v>132</v>
      </c>
      <c r="AU170" s="132" t="s">
        <v>138</v>
      </c>
      <c r="AY170" s="16" t="s">
        <v>128</v>
      </c>
      <c r="BE170" s="133">
        <f>IF(N170="základní",J170,0)</f>
        <v>0</v>
      </c>
      <c r="BF170" s="133">
        <f>IF(N170="snížená",J170,0)</f>
        <v>0</v>
      </c>
      <c r="BG170" s="133">
        <f>IF(N170="zákl. přenesená",J170,0)</f>
        <v>0</v>
      </c>
      <c r="BH170" s="133">
        <f>IF(N170="sníž. přenesená",J170,0)</f>
        <v>0</v>
      </c>
      <c r="BI170" s="133">
        <f>IF(N170="nulová",J170,0)</f>
        <v>0</v>
      </c>
      <c r="BJ170" s="16" t="s">
        <v>138</v>
      </c>
      <c r="BK170" s="133">
        <f>ROUND(I170*H170,2)</f>
        <v>0</v>
      </c>
      <c r="BL170" s="16" t="s">
        <v>283</v>
      </c>
      <c r="BM170" s="132" t="s">
        <v>299</v>
      </c>
    </row>
    <row r="171" spans="2:65" s="1" customFormat="1">
      <c r="B171" s="31"/>
      <c r="D171" s="134" t="s">
        <v>140</v>
      </c>
      <c r="F171" s="135" t="s">
        <v>300</v>
      </c>
      <c r="I171" s="136"/>
      <c r="L171" s="31"/>
      <c r="M171" s="137"/>
      <c r="T171" s="52"/>
      <c r="AT171" s="16" t="s">
        <v>140</v>
      </c>
      <c r="AU171" s="16" t="s">
        <v>138</v>
      </c>
    </row>
    <row r="172" spans="2:65" s="1" customFormat="1" ht="24.2" customHeight="1">
      <c r="B172" s="31"/>
      <c r="C172" s="121" t="s">
        <v>301</v>
      </c>
      <c r="D172" s="121" t="s">
        <v>132</v>
      </c>
      <c r="E172" s="122" t="s">
        <v>302</v>
      </c>
      <c r="F172" s="123" t="s">
        <v>303</v>
      </c>
      <c r="G172" s="124" t="s">
        <v>135</v>
      </c>
      <c r="H172" s="125">
        <v>1</v>
      </c>
      <c r="I172" s="126"/>
      <c r="J172" s="127">
        <f>ROUND(I172*H172,2)</f>
        <v>0</v>
      </c>
      <c r="K172" s="123" t="s">
        <v>136</v>
      </c>
      <c r="L172" s="31"/>
      <c r="M172" s="128"/>
      <c r="N172" s="129" t="s">
        <v>46</v>
      </c>
      <c r="P172" s="130">
        <f>O172*H172</f>
        <v>0</v>
      </c>
      <c r="Q172" s="130">
        <v>3.4000000000000002E-4</v>
      </c>
      <c r="R172" s="130">
        <f>Q172*H172</f>
        <v>3.4000000000000002E-4</v>
      </c>
      <c r="S172" s="130">
        <v>0</v>
      </c>
      <c r="T172" s="131">
        <f>S172*H172</f>
        <v>0</v>
      </c>
      <c r="AR172" s="132" t="s">
        <v>283</v>
      </c>
      <c r="AT172" s="132" t="s">
        <v>132</v>
      </c>
      <c r="AU172" s="132" t="s">
        <v>138</v>
      </c>
      <c r="AY172" s="16" t="s">
        <v>128</v>
      </c>
      <c r="BE172" s="133">
        <f>IF(N172="základní",J172,0)</f>
        <v>0</v>
      </c>
      <c r="BF172" s="133">
        <f>IF(N172="snížená",J172,0)</f>
        <v>0</v>
      </c>
      <c r="BG172" s="133">
        <f>IF(N172="zákl. přenesená",J172,0)</f>
        <v>0</v>
      </c>
      <c r="BH172" s="133">
        <f>IF(N172="sníž. přenesená",J172,0)</f>
        <v>0</v>
      </c>
      <c r="BI172" s="133">
        <f>IF(N172="nulová",J172,0)</f>
        <v>0</v>
      </c>
      <c r="BJ172" s="16" t="s">
        <v>138</v>
      </c>
      <c r="BK172" s="133">
        <f>ROUND(I172*H172,2)</f>
        <v>0</v>
      </c>
      <c r="BL172" s="16" t="s">
        <v>283</v>
      </c>
      <c r="BM172" s="132" t="s">
        <v>304</v>
      </c>
    </row>
    <row r="173" spans="2:65" s="1" customFormat="1">
      <c r="B173" s="31"/>
      <c r="D173" s="134" t="s">
        <v>140</v>
      </c>
      <c r="F173" s="135" t="s">
        <v>305</v>
      </c>
      <c r="I173" s="136"/>
      <c r="L173" s="31"/>
      <c r="M173" s="137"/>
      <c r="T173" s="52"/>
      <c r="AT173" s="16" t="s">
        <v>140</v>
      </c>
      <c r="AU173" s="16" t="s">
        <v>138</v>
      </c>
    </row>
    <row r="174" spans="2:65" s="1" customFormat="1" ht="49.15" customHeight="1">
      <c r="B174" s="31"/>
      <c r="C174" s="121" t="s">
        <v>306</v>
      </c>
      <c r="D174" s="121" t="s">
        <v>132</v>
      </c>
      <c r="E174" s="122" t="s">
        <v>307</v>
      </c>
      <c r="F174" s="123" t="s">
        <v>308</v>
      </c>
      <c r="G174" s="124" t="s">
        <v>249</v>
      </c>
      <c r="H174" s="125">
        <v>6.0000000000000001E-3</v>
      </c>
      <c r="I174" s="126"/>
      <c r="J174" s="127">
        <f>ROUND(I174*H174,2)</f>
        <v>0</v>
      </c>
      <c r="K174" s="123" t="s">
        <v>136</v>
      </c>
      <c r="L174" s="31"/>
      <c r="M174" s="128"/>
      <c r="N174" s="129" t="s">
        <v>46</v>
      </c>
      <c r="P174" s="130">
        <f>O174*H174</f>
        <v>0</v>
      </c>
      <c r="Q174" s="130">
        <v>0</v>
      </c>
      <c r="R174" s="130">
        <f>Q174*H174</f>
        <v>0</v>
      </c>
      <c r="S174" s="130">
        <v>0</v>
      </c>
      <c r="T174" s="131">
        <f>S174*H174</f>
        <v>0</v>
      </c>
      <c r="AR174" s="132" t="s">
        <v>283</v>
      </c>
      <c r="AT174" s="132" t="s">
        <v>132</v>
      </c>
      <c r="AU174" s="132" t="s">
        <v>138</v>
      </c>
      <c r="AY174" s="16" t="s">
        <v>128</v>
      </c>
      <c r="BE174" s="133">
        <f>IF(N174="základní",J174,0)</f>
        <v>0</v>
      </c>
      <c r="BF174" s="133">
        <f>IF(N174="snížená",J174,0)</f>
        <v>0</v>
      </c>
      <c r="BG174" s="133">
        <f>IF(N174="zákl. přenesená",J174,0)</f>
        <v>0</v>
      </c>
      <c r="BH174" s="133">
        <f>IF(N174="sníž. přenesená",J174,0)</f>
        <v>0</v>
      </c>
      <c r="BI174" s="133">
        <f>IF(N174="nulová",J174,0)</f>
        <v>0</v>
      </c>
      <c r="BJ174" s="16" t="s">
        <v>138</v>
      </c>
      <c r="BK174" s="133">
        <f>ROUND(I174*H174,2)</f>
        <v>0</v>
      </c>
      <c r="BL174" s="16" t="s">
        <v>283</v>
      </c>
      <c r="BM174" s="132" t="s">
        <v>309</v>
      </c>
    </row>
    <row r="175" spans="2:65" s="1" customFormat="1">
      <c r="B175" s="31"/>
      <c r="D175" s="134" t="s">
        <v>140</v>
      </c>
      <c r="F175" s="135" t="s">
        <v>310</v>
      </c>
      <c r="I175" s="136"/>
      <c r="L175" s="31"/>
      <c r="M175" s="137"/>
      <c r="T175" s="52"/>
      <c r="AT175" s="16" t="s">
        <v>140</v>
      </c>
      <c r="AU175" s="16" t="s">
        <v>138</v>
      </c>
    </row>
    <row r="176" spans="2:65" s="1" customFormat="1" ht="49.15" customHeight="1">
      <c r="B176" s="31"/>
      <c r="C176" s="121" t="s">
        <v>311</v>
      </c>
      <c r="D176" s="121" t="s">
        <v>132</v>
      </c>
      <c r="E176" s="122" t="s">
        <v>312</v>
      </c>
      <c r="F176" s="123" t="s">
        <v>313</v>
      </c>
      <c r="G176" s="124" t="s">
        <v>249</v>
      </c>
      <c r="H176" s="125">
        <v>6.0000000000000001E-3</v>
      </c>
      <c r="I176" s="126"/>
      <c r="J176" s="127">
        <f>ROUND(I176*H176,2)</f>
        <v>0</v>
      </c>
      <c r="K176" s="123" t="s">
        <v>136</v>
      </c>
      <c r="L176" s="31"/>
      <c r="M176" s="128"/>
      <c r="N176" s="129" t="s">
        <v>46</v>
      </c>
      <c r="P176" s="130">
        <f>O176*H176</f>
        <v>0</v>
      </c>
      <c r="Q176" s="130">
        <v>0</v>
      </c>
      <c r="R176" s="130">
        <f>Q176*H176</f>
        <v>0</v>
      </c>
      <c r="S176" s="130">
        <v>0</v>
      </c>
      <c r="T176" s="131">
        <f>S176*H176</f>
        <v>0</v>
      </c>
      <c r="AR176" s="132" t="s">
        <v>283</v>
      </c>
      <c r="AT176" s="132" t="s">
        <v>132</v>
      </c>
      <c r="AU176" s="132" t="s">
        <v>138</v>
      </c>
      <c r="AY176" s="16" t="s">
        <v>128</v>
      </c>
      <c r="BE176" s="133">
        <f>IF(N176="základní",J176,0)</f>
        <v>0</v>
      </c>
      <c r="BF176" s="133">
        <f>IF(N176="snížená",J176,0)</f>
        <v>0</v>
      </c>
      <c r="BG176" s="133">
        <f>IF(N176="zákl. přenesená",J176,0)</f>
        <v>0</v>
      </c>
      <c r="BH176" s="133">
        <f>IF(N176="sníž. přenesená",J176,0)</f>
        <v>0</v>
      </c>
      <c r="BI176" s="133">
        <f>IF(N176="nulová",J176,0)</f>
        <v>0</v>
      </c>
      <c r="BJ176" s="16" t="s">
        <v>138</v>
      </c>
      <c r="BK176" s="133">
        <f>ROUND(I176*H176,2)</f>
        <v>0</v>
      </c>
      <c r="BL176" s="16" t="s">
        <v>283</v>
      </c>
      <c r="BM176" s="132" t="s">
        <v>314</v>
      </c>
    </row>
    <row r="177" spans="2:65" s="1" customFormat="1">
      <c r="B177" s="31"/>
      <c r="D177" s="134" t="s">
        <v>140</v>
      </c>
      <c r="F177" s="135" t="s">
        <v>315</v>
      </c>
      <c r="I177" s="136"/>
      <c r="L177" s="31"/>
      <c r="M177" s="137"/>
      <c r="T177" s="52"/>
      <c r="AT177" s="16" t="s">
        <v>140</v>
      </c>
      <c r="AU177" s="16" t="s">
        <v>138</v>
      </c>
    </row>
    <row r="178" spans="2:65" s="11" customFormat="1" ht="22.9" customHeight="1">
      <c r="B178" s="109"/>
      <c r="D178" s="110" t="s">
        <v>73</v>
      </c>
      <c r="E178" s="119" t="s">
        <v>316</v>
      </c>
      <c r="F178" s="119" t="s">
        <v>317</v>
      </c>
      <c r="I178" s="112"/>
      <c r="J178" s="120">
        <f>BK178</f>
        <v>0</v>
      </c>
      <c r="L178" s="109"/>
      <c r="M178" s="114"/>
      <c r="P178" s="115">
        <f>SUM(P179:P194)</f>
        <v>0</v>
      </c>
      <c r="R178" s="115">
        <f>SUM(R179:R194)</f>
        <v>3.492E-2</v>
      </c>
      <c r="T178" s="116">
        <f>SUM(T179:T194)</f>
        <v>0</v>
      </c>
      <c r="AR178" s="110" t="s">
        <v>138</v>
      </c>
      <c r="AT178" s="117" t="s">
        <v>73</v>
      </c>
      <c r="AU178" s="117" t="s">
        <v>79</v>
      </c>
      <c r="AY178" s="110" t="s">
        <v>128</v>
      </c>
      <c r="BK178" s="118">
        <f>SUM(BK179:BK194)</f>
        <v>0</v>
      </c>
    </row>
    <row r="179" spans="2:65" s="1" customFormat="1" ht="33" customHeight="1">
      <c r="B179" s="31"/>
      <c r="C179" s="121" t="s">
        <v>318</v>
      </c>
      <c r="D179" s="121" t="s">
        <v>132</v>
      </c>
      <c r="E179" s="122" t="s">
        <v>319</v>
      </c>
      <c r="F179" s="123" t="s">
        <v>320</v>
      </c>
      <c r="G179" s="124" t="s">
        <v>159</v>
      </c>
      <c r="H179" s="125">
        <v>25</v>
      </c>
      <c r="I179" s="126"/>
      <c r="J179" s="127">
        <f>ROUND(I179*H179,2)</f>
        <v>0</v>
      </c>
      <c r="K179" s="123" t="s">
        <v>282</v>
      </c>
      <c r="L179" s="31"/>
      <c r="M179" s="128"/>
      <c r="N179" s="129" t="s">
        <v>46</v>
      </c>
      <c r="P179" s="130">
        <f>O179*H179</f>
        <v>0</v>
      </c>
      <c r="Q179" s="130">
        <v>9.7999999999999997E-4</v>
      </c>
      <c r="R179" s="130">
        <f>Q179*H179</f>
        <v>2.4500000000000001E-2</v>
      </c>
      <c r="S179" s="130">
        <v>0</v>
      </c>
      <c r="T179" s="131">
        <f>S179*H179</f>
        <v>0</v>
      </c>
      <c r="AR179" s="132" t="s">
        <v>283</v>
      </c>
      <c r="AT179" s="132" t="s">
        <v>132</v>
      </c>
      <c r="AU179" s="132" t="s">
        <v>138</v>
      </c>
      <c r="AY179" s="16" t="s">
        <v>128</v>
      </c>
      <c r="BE179" s="133">
        <f>IF(N179="základní",J179,0)</f>
        <v>0</v>
      </c>
      <c r="BF179" s="133">
        <f>IF(N179="snížená",J179,0)</f>
        <v>0</v>
      </c>
      <c r="BG179" s="133">
        <f>IF(N179="zákl. přenesená",J179,0)</f>
        <v>0</v>
      </c>
      <c r="BH179" s="133">
        <f>IF(N179="sníž. přenesená",J179,0)</f>
        <v>0</v>
      </c>
      <c r="BI179" s="133">
        <f>IF(N179="nulová",J179,0)</f>
        <v>0</v>
      </c>
      <c r="BJ179" s="16" t="s">
        <v>138</v>
      </c>
      <c r="BK179" s="133">
        <f>ROUND(I179*H179,2)</f>
        <v>0</v>
      </c>
      <c r="BL179" s="16" t="s">
        <v>283</v>
      </c>
      <c r="BM179" s="132" t="s">
        <v>321</v>
      </c>
    </row>
    <row r="180" spans="2:65" s="1" customFormat="1">
      <c r="B180" s="31"/>
      <c r="D180" s="134" t="s">
        <v>140</v>
      </c>
      <c r="F180" s="135" t="s">
        <v>322</v>
      </c>
      <c r="I180" s="136"/>
      <c r="L180" s="31"/>
      <c r="M180" s="137"/>
      <c r="T180" s="52"/>
      <c r="AT180" s="16" t="s">
        <v>140</v>
      </c>
      <c r="AU180" s="16" t="s">
        <v>138</v>
      </c>
    </row>
    <row r="181" spans="2:65" s="1" customFormat="1" ht="37.9" customHeight="1">
      <c r="B181" s="31"/>
      <c r="C181" s="121" t="s">
        <v>323</v>
      </c>
      <c r="D181" s="121" t="s">
        <v>132</v>
      </c>
      <c r="E181" s="122" t="s">
        <v>324</v>
      </c>
      <c r="F181" s="123" t="s">
        <v>325</v>
      </c>
      <c r="G181" s="124" t="s">
        <v>135</v>
      </c>
      <c r="H181" s="125">
        <v>2</v>
      </c>
      <c r="I181" s="126"/>
      <c r="J181" s="127">
        <f>ROUND(I181*H181,2)</f>
        <v>0</v>
      </c>
      <c r="K181" s="123" t="s">
        <v>282</v>
      </c>
      <c r="L181" s="31"/>
      <c r="M181" s="128"/>
      <c r="N181" s="129" t="s">
        <v>46</v>
      </c>
      <c r="P181" s="130">
        <f>O181*H181</f>
        <v>0</v>
      </c>
      <c r="Q181" s="130">
        <v>6.9999999999999999E-4</v>
      </c>
      <c r="R181" s="130">
        <f>Q181*H181</f>
        <v>1.4E-3</v>
      </c>
      <c r="S181" s="130">
        <v>0</v>
      </c>
      <c r="T181" s="131">
        <f>S181*H181</f>
        <v>0</v>
      </c>
      <c r="AR181" s="132" t="s">
        <v>283</v>
      </c>
      <c r="AT181" s="132" t="s">
        <v>132</v>
      </c>
      <c r="AU181" s="132" t="s">
        <v>138</v>
      </c>
      <c r="AY181" s="16" t="s">
        <v>128</v>
      </c>
      <c r="BE181" s="133">
        <f>IF(N181="základní",J181,0)</f>
        <v>0</v>
      </c>
      <c r="BF181" s="133">
        <f>IF(N181="snížená",J181,0)</f>
        <v>0</v>
      </c>
      <c r="BG181" s="133">
        <f>IF(N181="zákl. přenesená",J181,0)</f>
        <v>0</v>
      </c>
      <c r="BH181" s="133">
        <f>IF(N181="sníž. přenesená",J181,0)</f>
        <v>0</v>
      </c>
      <c r="BI181" s="133">
        <f>IF(N181="nulová",J181,0)</f>
        <v>0</v>
      </c>
      <c r="BJ181" s="16" t="s">
        <v>138</v>
      </c>
      <c r="BK181" s="133">
        <f>ROUND(I181*H181,2)</f>
        <v>0</v>
      </c>
      <c r="BL181" s="16" t="s">
        <v>283</v>
      </c>
      <c r="BM181" s="132" t="s">
        <v>326</v>
      </c>
    </row>
    <row r="182" spans="2:65" s="1" customFormat="1">
      <c r="B182" s="31"/>
      <c r="D182" s="134" t="s">
        <v>140</v>
      </c>
      <c r="F182" s="135" t="s">
        <v>327</v>
      </c>
      <c r="I182" s="136"/>
      <c r="L182" s="31"/>
      <c r="M182" s="137"/>
      <c r="T182" s="52"/>
      <c r="AT182" s="16" t="s">
        <v>140</v>
      </c>
      <c r="AU182" s="16" t="s">
        <v>138</v>
      </c>
    </row>
    <row r="183" spans="2:65" s="1" customFormat="1" ht="55.5" customHeight="1">
      <c r="B183" s="31"/>
      <c r="C183" s="121" t="s">
        <v>328</v>
      </c>
      <c r="D183" s="121" t="s">
        <v>132</v>
      </c>
      <c r="E183" s="122" t="s">
        <v>329</v>
      </c>
      <c r="F183" s="123" t="s">
        <v>330</v>
      </c>
      <c r="G183" s="124" t="s">
        <v>159</v>
      </c>
      <c r="H183" s="125">
        <v>25</v>
      </c>
      <c r="I183" s="126"/>
      <c r="J183" s="127">
        <f>ROUND(I183*H183,2)</f>
        <v>0</v>
      </c>
      <c r="K183" s="123" t="s">
        <v>282</v>
      </c>
      <c r="L183" s="31"/>
      <c r="M183" s="128"/>
      <c r="N183" s="129" t="s">
        <v>46</v>
      </c>
      <c r="P183" s="130">
        <f>O183*H183</f>
        <v>0</v>
      </c>
      <c r="Q183" s="130">
        <v>6.9999999999999994E-5</v>
      </c>
      <c r="R183" s="130">
        <f>Q183*H183</f>
        <v>1.7499999999999998E-3</v>
      </c>
      <c r="S183" s="130">
        <v>0</v>
      </c>
      <c r="T183" s="131">
        <f>S183*H183</f>
        <v>0</v>
      </c>
      <c r="AR183" s="132" t="s">
        <v>283</v>
      </c>
      <c r="AT183" s="132" t="s">
        <v>132</v>
      </c>
      <c r="AU183" s="132" t="s">
        <v>138</v>
      </c>
      <c r="AY183" s="16" t="s">
        <v>128</v>
      </c>
      <c r="BE183" s="133">
        <f>IF(N183="základní",J183,0)</f>
        <v>0</v>
      </c>
      <c r="BF183" s="133">
        <f>IF(N183="snížená",J183,0)</f>
        <v>0</v>
      </c>
      <c r="BG183" s="133">
        <f>IF(N183="zákl. přenesená",J183,0)</f>
        <v>0</v>
      </c>
      <c r="BH183" s="133">
        <f>IF(N183="sníž. přenesená",J183,0)</f>
        <v>0</v>
      </c>
      <c r="BI183" s="133">
        <f>IF(N183="nulová",J183,0)</f>
        <v>0</v>
      </c>
      <c r="BJ183" s="16" t="s">
        <v>138</v>
      </c>
      <c r="BK183" s="133">
        <f>ROUND(I183*H183,2)</f>
        <v>0</v>
      </c>
      <c r="BL183" s="16" t="s">
        <v>283</v>
      </c>
      <c r="BM183" s="132" t="s">
        <v>331</v>
      </c>
    </row>
    <row r="184" spans="2:65" s="1" customFormat="1">
      <c r="B184" s="31"/>
      <c r="D184" s="134" t="s">
        <v>140</v>
      </c>
      <c r="F184" s="135" t="s">
        <v>332</v>
      </c>
      <c r="I184" s="136"/>
      <c r="L184" s="31"/>
      <c r="M184" s="137"/>
      <c r="T184" s="52"/>
      <c r="AT184" s="16" t="s">
        <v>140</v>
      </c>
      <c r="AU184" s="16" t="s">
        <v>138</v>
      </c>
    </row>
    <row r="185" spans="2:65" s="1" customFormat="1" ht="33" customHeight="1">
      <c r="B185" s="31"/>
      <c r="C185" s="121" t="s">
        <v>333</v>
      </c>
      <c r="D185" s="121" t="s">
        <v>132</v>
      </c>
      <c r="E185" s="122" t="s">
        <v>334</v>
      </c>
      <c r="F185" s="123" t="s">
        <v>335</v>
      </c>
      <c r="G185" s="124" t="s">
        <v>336</v>
      </c>
      <c r="H185" s="125">
        <v>3</v>
      </c>
      <c r="I185" s="126"/>
      <c r="J185" s="127">
        <f>ROUND(I185*H185,2)</f>
        <v>0</v>
      </c>
      <c r="K185" s="123" t="s">
        <v>282</v>
      </c>
      <c r="L185" s="31"/>
      <c r="M185" s="128"/>
      <c r="N185" s="129" t="s">
        <v>46</v>
      </c>
      <c r="P185" s="130">
        <f>O185*H185</f>
        <v>0</v>
      </c>
      <c r="Q185" s="130">
        <v>2.1000000000000001E-4</v>
      </c>
      <c r="R185" s="130">
        <f>Q185*H185</f>
        <v>6.3000000000000003E-4</v>
      </c>
      <c r="S185" s="130">
        <v>0</v>
      </c>
      <c r="T185" s="131">
        <f>S185*H185</f>
        <v>0</v>
      </c>
      <c r="AR185" s="132" t="s">
        <v>283</v>
      </c>
      <c r="AT185" s="132" t="s">
        <v>132</v>
      </c>
      <c r="AU185" s="132" t="s">
        <v>138</v>
      </c>
      <c r="AY185" s="16" t="s">
        <v>128</v>
      </c>
      <c r="BE185" s="133">
        <f>IF(N185="základní",J185,0)</f>
        <v>0</v>
      </c>
      <c r="BF185" s="133">
        <f>IF(N185="snížená",J185,0)</f>
        <v>0</v>
      </c>
      <c r="BG185" s="133">
        <f>IF(N185="zákl. přenesená",J185,0)</f>
        <v>0</v>
      </c>
      <c r="BH185" s="133">
        <f>IF(N185="sníž. přenesená",J185,0)</f>
        <v>0</v>
      </c>
      <c r="BI185" s="133">
        <f>IF(N185="nulová",J185,0)</f>
        <v>0</v>
      </c>
      <c r="BJ185" s="16" t="s">
        <v>138</v>
      </c>
      <c r="BK185" s="133">
        <f>ROUND(I185*H185,2)</f>
        <v>0</v>
      </c>
      <c r="BL185" s="16" t="s">
        <v>283</v>
      </c>
      <c r="BM185" s="132" t="s">
        <v>337</v>
      </c>
    </row>
    <row r="186" spans="2:65" s="1" customFormat="1">
      <c r="B186" s="31"/>
      <c r="D186" s="134" t="s">
        <v>140</v>
      </c>
      <c r="F186" s="135" t="s">
        <v>338</v>
      </c>
      <c r="I186" s="136"/>
      <c r="L186" s="31"/>
      <c r="M186" s="137"/>
      <c r="T186" s="52"/>
      <c r="AT186" s="16" t="s">
        <v>140</v>
      </c>
      <c r="AU186" s="16" t="s">
        <v>138</v>
      </c>
    </row>
    <row r="187" spans="2:65" s="1" customFormat="1" ht="21.75" customHeight="1">
      <c r="B187" s="31"/>
      <c r="C187" s="121" t="s">
        <v>339</v>
      </c>
      <c r="D187" s="121" t="s">
        <v>132</v>
      </c>
      <c r="E187" s="122" t="s">
        <v>340</v>
      </c>
      <c r="F187" s="123" t="s">
        <v>341</v>
      </c>
      <c r="G187" s="124" t="s">
        <v>135</v>
      </c>
      <c r="H187" s="125">
        <v>4</v>
      </c>
      <c r="I187" s="126"/>
      <c r="J187" s="127">
        <f>ROUND(I187*H187,2)</f>
        <v>0</v>
      </c>
      <c r="K187" s="123" t="s">
        <v>136</v>
      </c>
      <c r="L187" s="31"/>
      <c r="M187" s="128"/>
      <c r="N187" s="129" t="s">
        <v>46</v>
      </c>
      <c r="P187" s="130">
        <f>O187*H187</f>
        <v>0</v>
      </c>
      <c r="Q187" s="130">
        <v>4.0999999999999999E-4</v>
      </c>
      <c r="R187" s="130">
        <f>Q187*H187</f>
        <v>1.64E-3</v>
      </c>
      <c r="S187" s="130">
        <v>0</v>
      </c>
      <c r="T187" s="131">
        <f>S187*H187</f>
        <v>0</v>
      </c>
      <c r="AR187" s="132" t="s">
        <v>283</v>
      </c>
      <c r="AT187" s="132" t="s">
        <v>132</v>
      </c>
      <c r="AU187" s="132" t="s">
        <v>138</v>
      </c>
      <c r="AY187" s="16" t="s">
        <v>128</v>
      </c>
      <c r="BE187" s="133">
        <f>IF(N187="základní",J187,0)</f>
        <v>0</v>
      </c>
      <c r="BF187" s="133">
        <f>IF(N187="snížená",J187,0)</f>
        <v>0</v>
      </c>
      <c r="BG187" s="133">
        <f>IF(N187="zákl. přenesená",J187,0)</f>
        <v>0</v>
      </c>
      <c r="BH187" s="133">
        <f>IF(N187="sníž. přenesená",J187,0)</f>
        <v>0</v>
      </c>
      <c r="BI187" s="133">
        <f>IF(N187="nulová",J187,0)</f>
        <v>0</v>
      </c>
      <c r="BJ187" s="16" t="s">
        <v>138</v>
      </c>
      <c r="BK187" s="133">
        <f>ROUND(I187*H187,2)</f>
        <v>0</v>
      </c>
      <c r="BL187" s="16" t="s">
        <v>283</v>
      </c>
      <c r="BM187" s="132" t="s">
        <v>342</v>
      </c>
    </row>
    <row r="188" spans="2:65" s="1" customFormat="1">
      <c r="B188" s="31"/>
      <c r="D188" s="134" t="s">
        <v>140</v>
      </c>
      <c r="F188" s="135" t="s">
        <v>343</v>
      </c>
      <c r="I188" s="136"/>
      <c r="L188" s="31"/>
      <c r="M188" s="137"/>
      <c r="T188" s="52"/>
      <c r="AT188" s="16" t="s">
        <v>140</v>
      </c>
      <c r="AU188" s="16" t="s">
        <v>138</v>
      </c>
    </row>
    <row r="189" spans="2:65" s="1" customFormat="1" ht="37.9" customHeight="1">
      <c r="B189" s="31"/>
      <c r="C189" s="121" t="s">
        <v>344</v>
      </c>
      <c r="D189" s="121" t="s">
        <v>132</v>
      </c>
      <c r="E189" s="122" t="s">
        <v>345</v>
      </c>
      <c r="F189" s="123" t="s">
        <v>346</v>
      </c>
      <c r="G189" s="124" t="s">
        <v>159</v>
      </c>
      <c r="H189" s="125">
        <v>25</v>
      </c>
      <c r="I189" s="126"/>
      <c r="J189" s="127">
        <f>ROUND(I189*H189,2)</f>
        <v>0</v>
      </c>
      <c r="K189" s="123" t="s">
        <v>282</v>
      </c>
      <c r="L189" s="31"/>
      <c r="M189" s="128"/>
      <c r="N189" s="129" t="s">
        <v>46</v>
      </c>
      <c r="P189" s="130">
        <f>O189*H189</f>
        <v>0</v>
      </c>
      <c r="Q189" s="130">
        <v>1.9000000000000001E-4</v>
      </c>
      <c r="R189" s="130">
        <f>Q189*H189</f>
        <v>4.7499999999999999E-3</v>
      </c>
      <c r="S189" s="130">
        <v>0</v>
      </c>
      <c r="T189" s="131">
        <f>S189*H189</f>
        <v>0</v>
      </c>
      <c r="AR189" s="132" t="s">
        <v>283</v>
      </c>
      <c r="AT189" s="132" t="s">
        <v>132</v>
      </c>
      <c r="AU189" s="132" t="s">
        <v>138</v>
      </c>
      <c r="AY189" s="16" t="s">
        <v>128</v>
      </c>
      <c r="BE189" s="133">
        <f>IF(N189="základní",J189,0)</f>
        <v>0</v>
      </c>
      <c r="BF189" s="133">
        <f>IF(N189="snížená",J189,0)</f>
        <v>0</v>
      </c>
      <c r="BG189" s="133">
        <f>IF(N189="zákl. přenesená",J189,0)</f>
        <v>0</v>
      </c>
      <c r="BH189" s="133">
        <f>IF(N189="sníž. přenesená",J189,0)</f>
        <v>0</v>
      </c>
      <c r="BI189" s="133">
        <f>IF(N189="nulová",J189,0)</f>
        <v>0</v>
      </c>
      <c r="BJ189" s="16" t="s">
        <v>138</v>
      </c>
      <c r="BK189" s="133">
        <f>ROUND(I189*H189,2)</f>
        <v>0</v>
      </c>
      <c r="BL189" s="16" t="s">
        <v>283</v>
      </c>
      <c r="BM189" s="132" t="s">
        <v>347</v>
      </c>
    </row>
    <row r="190" spans="2:65" s="1" customFormat="1">
      <c r="B190" s="31"/>
      <c r="D190" s="134" t="s">
        <v>140</v>
      </c>
      <c r="F190" s="135" t="s">
        <v>348</v>
      </c>
      <c r="I190" s="136"/>
      <c r="L190" s="31"/>
      <c r="M190" s="137"/>
      <c r="T190" s="52"/>
      <c r="AT190" s="16" t="s">
        <v>140</v>
      </c>
      <c r="AU190" s="16" t="s">
        <v>138</v>
      </c>
    </row>
    <row r="191" spans="2:65" s="1" customFormat="1" ht="33" customHeight="1">
      <c r="B191" s="31"/>
      <c r="C191" s="121" t="s">
        <v>349</v>
      </c>
      <c r="D191" s="121" t="s">
        <v>132</v>
      </c>
      <c r="E191" s="122" t="s">
        <v>350</v>
      </c>
      <c r="F191" s="123" t="s">
        <v>351</v>
      </c>
      <c r="G191" s="124" t="s">
        <v>159</v>
      </c>
      <c r="H191" s="125">
        <v>25</v>
      </c>
      <c r="I191" s="126"/>
      <c r="J191" s="127">
        <f>ROUND(I191*H191,2)</f>
        <v>0</v>
      </c>
      <c r="K191" s="123" t="s">
        <v>282</v>
      </c>
      <c r="L191" s="31"/>
      <c r="M191" s="128"/>
      <c r="N191" s="129" t="s">
        <v>46</v>
      </c>
      <c r="P191" s="130">
        <f>O191*H191</f>
        <v>0</v>
      </c>
      <c r="Q191" s="130">
        <v>1.0000000000000001E-5</v>
      </c>
      <c r="R191" s="130">
        <f>Q191*H191</f>
        <v>2.5000000000000001E-4</v>
      </c>
      <c r="S191" s="130">
        <v>0</v>
      </c>
      <c r="T191" s="131">
        <f>S191*H191</f>
        <v>0</v>
      </c>
      <c r="AR191" s="132" t="s">
        <v>283</v>
      </c>
      <c r="AT191" s="132" t="s">
        <v>132</v>
      </c>
      <c r="AU191" s="132" t="s">
        <v>138</v>
      </c>
      <c r="AY191" s="16" t="s">
        <v>128</v>
      </c>
      <c r="BE191" s="133">
        <f>IF(N191="základní",J191,0)</f>
        <v>0</v>
      </c>
      <c r="BF191" s="133">
        <f>IF(N191="snížená",J191,0)</f>
        <v>0</v>
      </c>
      <c r="BG191" s="133">
        <f>IF(N191="zákl. přenesená",J191,0)</f>
        <v>0</v>
      </c>
      <c r="BH191" s="133">
        <f>IF(N191="sníž. přenesená",J191,0)</f>
        <v>0</v>
      </c>
      <c r="BI191" s="133">
        <f>IF(N191="nulová",J191,0)</f>
        <v>0</v>
      </c>
      <c r="BJ191" s="16" t="s">
        <v>138</v>
      </c>
      <c r="BK191" s="133">
        <f>ROUND(I191*H191,2)</f>
        <v>0</v>
      </c>
      <c r="BL191" s="16" t="s">
        <v>283</v>
      </c>
      <c r="BM191" s="132" t="s">
        <v>352</v>
      </c>
    </row>
    <row r="192" spans="2:65" s="1" customFormat="1">
      <c r="B192" s="31"/>
      <c r="D192" s="134" t="s">
        <v>140</v>
      </c>
      <c r="F192" s="135" t="s">
        <v>353</v>
      </c>
      <c r="I192" s="136"/>
      <c r="L192" s="31"/>
      <c r="M192" s="137"/>
      <c r="T192" s="52"/>
      <c r="AT192" s="16" t="s">
        <v>140</v>
      </c>
      <c r="AU192" s="16" t="s">
        <v>138</v>
      </c>
    </row>
    <row r="193" spans="2:65" s="1" customFormat="1" ht="44.25" customHeight="1">
      <c r="B193" s="31"/>
      <c r="C193" s="121" t="s">
        <v>354</v>
      </c>
      <c r="D193" s="121" t="s">
        <v>132</v>
      </c>
      <c r="E193" s="122" t="s">
        <v>355</v>
      </c>
      <c r="F193" s="123" t="s">
        <v>356</v>
      </c>
      <c r="G193" s="124" t="s">
        <v>249</v>
      </c>
      <c r="H193" s="125">
        <v>3.5000000000000003E-2</v>
      </c>
      <c r="I193" s="126"/>
      <c r="J193" s="127">
        <f>ROUND(I193*H193,2)</f>
        <v>0</v>
      </c>
      <c r="K193" s="123" t="s">
        <v>282</v>
      </c>
      <c r="L193" s="31"/>
      <c r="M193" s="128"/>
      <c r="N193" s="129" t="s">
        <v>46</v>
      </c>
      <c r="P193" s="130">
        <f>O193*H193</f>
        <v>0</v>
      </c>
      <c r="Q193" s="130">
        <v>0</v>
      </c>
      <c r="R193" s="130">
        <f>Q193*H193</f>
        <v>0</v>
      </c>
      <c r="S193" s="130">
        <v>0</v>
      </c>
      <c r="T193" s="131">
        <f>S193*H193</f>
        <v>0</v>
      </c>
      <c r="AR193" s="132" t="s">
        <v>283</v>
      </c>
      <c r="AT193" s="132" t="s">
        <v>132</v>
      </c>
      <c r="AU193" s="132" t="s">
        <v>138</v>
      </c>
      <c r="AY193" s="16" t="s">
        <v>128</v>
      </c>
      <c r="BE193" s="133">
        <f>IF(N193="základní",J193,0)</f>
        <v>0</v>
      </c>
      <c r="BF193" s="133">
        <f>IF(N193="snížená",J193,0)</f>
        <v>0</v>
      </c>
      <c r="BG193" s="133">
        <f>IF(N193="zákl. přenesená",J193,0)</f>
        <v>0</v>
      </c>
      <c r="BH193" s="133">
        <f>IF(N193="sníž. přenesená",J193,0)</f>
        <v>0</v>
      </c>
      <c r="BI193" s="133">
        <f>IF(N193="nulová",J193,0)</f>
        <v>0</v>
      </c>
      <c r="BJ193" s="16" t="s">
        <v>138</v>
      </c>
      <c r="BK193" s="133">
        <f>ROUND(I193*H193,2)</f>
        <v>0</v>
      </c>
      <c r="BL193" s="16" t="s">
        <v>283</v>
      </c>
      <c r="BM193" s="132" t="s">
        <v>357</v>
      </c>
    </row>
    <row r="194" spans="2:65" s="1" customFormat="1">
      <c r="B194" s="31"/>
      <c r="D194" s="134" t="s">
        <v>140</v>
      </c>
      <c r="F194" s="135" t="s">
        <v>358</v>
      </c>
      <c r="I194" s="136"/>
      <c r="L194" s="31"/>
      <c r="M194" s="137"/>
      <c r="T194" s="52"/>
      <c r="AT194" s="16" t="s">
        <v>140</v>
      </c>
      <c r="AU194" s="16" t="s">
        <v>138</v>
      </c>
    </row>
    <row r="195" spans="2:65" s="11" customFormat="1" ht="22.9" customHeight="1">
      <c r="B195" s="109"/>
      <c r="D195" s="110" t="s">
        <v>73</v>
      </c>
      <c r="E195" s="119" t="s">
        <v>359</v>
      </c>
      <c r="F195" s="119" t="s">
        <v>360</v>
      </c>
      <c r="I195" s="112"/>
      <c r="J195" s="120">
        <f>BK195</f>
        <v>0</v>
      </c>
      <c r="L195" s="109"/>
      <c r="M195" s="114"/>
      <c r="P195" s="115">
        <f>SUM(P196:P232)</f>
        <v>0</v>
      </c>
      <c r="R195" s="115">
        <f>SUM(R196:R232)</f>
        <v>0.11971</v>
      </c>
      <c r="T195" s="116">
        <f>SUM(T196:T232)</f>
        <v>0.84136000000000011</v>
      </c>
      <c r="AR195" s="110" t="s">
        <v>138</v>
      </c>
      <c r="AT195" s="117" t="s">
        <v>73</v>
      </c>
      <c r="AU195" s="117" t="s">
        <v>79</v>
      </c>
      <c r="AY195" s="110" t="s">
        <v>128</v>
      </c>
      <c r="BK195" s="118">
        <f>SUM(BK196:BK232)</f>
        <v>0</v>
      </c>
    </row>
    <row r="196" spans="2:65" s="1" customFormat="1" ht="24.2" customHeight="1">
      <c r="B196" s="31"/>
      <c r="C196" s="121" t="s">
        <v>137</v>
      </c>
      <c r="D196" s="121" t="s">
        <v>132</v>
      </c>
      <c r="E196" s="122" t="s">
        <v>361</v>
      </c>
      <c r="F196" s="123" t="s">
        <v>362</v>
      </c>
      <c r="G196" s="124" t="s">
        <v>336</v>
      </c>
      <c r="H196" s="125">
        <v>1</v>
      </c>
      <c r="I196" s="126"/>
      <c r="J196" s="127">
        <f>ROUND(I196*H196,2)</f>
        <v>0</v>
      </c>
      <c r="K196" s="123" t="s">
        <v>136</v>
      </c>
      <c r="L196" s="31"/>
      <c r="M196" s="128"/>
      <c r="N196" s="129" t="s">
        <v>46</v>
      </c>
      <c r="P196" s="130">
        <f>O196*H196</f>
        <v>0</v>
      </c>
      <c r="Q196" s="130">
        <v>0</v>
      </c>
      <c r="R196" s="130">
        <f>Q196*H196</f>
        <v>0</v>
      </c>
      <c r="S196" s="130">
        <v>1.933E-2</v>
      </c>
      <c r="T196" s="131">
        <f>S196*H196</f>
        <v>1.933E-2</v>
      </c>
      <c r="AR196" s="132" t="s">
        <v>283</v>
      </c>
      <c r="AT196" s="132" t="s">
        <v>132</v>
      </c>
      <c r="AU196" s="132" t="s">
        <v>138</v>
      </c>
      <c r="AY196" s="16" t="s">
        <v>128</v>
      </c>
      <c r="BE196" s="133">
        <f>IF(N196="základní",J196,0)</f>
        <v>0</v>
      </c>
      <c r="BF196" s="133">
        <f>IF(N196="snížená",J196,0)</f>
        <v>0</v>
      </c>
      <c r="BG196" s="133">
        <f>IF(N196="zákl. přenesená",J196,0)</f>
        <v>0</v>
      </c>
      <c r="BH196" s="133">
        <f>IF(N196="sníž. přenesená",J196,0)</f>
        <v>0</v>
      </c>
      <c r="BI196" s="133">
        <f>IF(N196="nulová",J196,0)</f>
        <v>0</v>
      </c>
      <c r="BJ196" s="16" t="s">
        <v>138</v>
      </c>
      <c r="BK196" s="133">
        <f>ROUND(I196*H196,2)</f>
        <v>0</v>
      </c>
      <c r="BL196" s="16" t="s">
        <v>283</v>
      </c>
      <c r="BM196" s="132" t="s">
        <v>363</v>
      </c>
    </row>
    <row r="197" spans="2:65" s="1" customFormat="1">
      <c r="B197" s="31"/>
      <c r="D197" s="134" t="s">
        <v>140</v>
      </c>
      <c r="F197" s="135" t="s">
        <v>364</v>
      </c>
      <c r="I197" s="136"/>
      <c r="L197" s="31"/>
      <c r="M197" s="137"/>
      <c r="T197" s="52"/>
      <c r="AT197" s="16" t="s">
        <v>140</v>
      </c>
      <c r="AU197" s="16" t="s">
        <v>138</v>
      </c>
    </row>
    <row r="198" spans="2:65" s="1" customFormat="1" ht="33" customHeight="1">
      <c r="B198" s="31"/>
      <c r="C198" s="121" t="s">
        <v>365</v>
      </c>
      <c r="D198" s="121" t="s">
        <v>132</v>
      </c>
      <c r="E198" s="122" t="s">
        <v>366</v>
      </c>
      <c r="F198" s="123" t="s">
        <v>367</v>
      </c>
      <c r="G198" s="124" t="s">
        <v>336</v>
      </c>
      <c r="H198" s="125">
        <v>1</v>
      </c>
      <c r="I198" s="126"/>
      <c r="J198" s="127">
        <f>ROUND(I198*H198,2)</f>
        <v>0</v>
      </c>
      <c r="K198" s="123" t="s">
        <v>136</v>
      </c>
      <c r="L198" s="31"/>
      <c r="M198" s="128"/>
      <c r="N198" s="129" t="s">
        <v>46</v>
      </c>
      <c r="P198" s="130">
        <f>O198*H198</f>
        <v>0</v>
      </c>
      <c r="Q198" s="130">
        <v>1.6969999999999999E-2</v>
      </c>
      <c r="R198" s="130">
        <f>Q198*H198</f>
        <v>1.6969999999999999E-2</v>
      </c>
      <c r="S198" s="130">
        <v>0</v>
      </c>
      <c r="T198" s="131">
        <f>S198*H198</f>
        <v>0</v>
      </c>
      <c r="AR198" s="132" t="s">
        <v>283</v>
      </c>
      <c r="AT198" s="132" t="s">
        <v>132</v>
      </c>
      <c r="AU198" s="132" t="s">
        <v>138</v>
      </c>
      <c r="AY198" s="16" t="s">
        <v>128</v>
      </c>
      <c r="BE198" s="133">
        <f>IF(N198="základní",J198,0)</f>
        <v>0</v>
      </c>
      <c r="BF198" s="133">
        <f>IF(N198="snížená",J198,0)</f>
        <v>0</v>
      </c>
      <c r="BG198" s="133">
        <f>IF(N198="zákl. přenesená",J198,0)</f>
        <v>0</v>
      </c>
      <c r="BH198" s="133">
        <f>IF(N198="sníž. přenesená",J198,0)</f>
        <v>0</v>
      </c>
      <c r="BI198" s="133">
        <f>IF(N198="nulová",J198,0)</f>
        <v>0</v>
      </c>
      <c r="BJ198" s="16" t="s">
        <v>138</v>
      </c>
      <c r="BK198" s="133">
        <f>ROUND(I198*H198,2)</f>
        <v>0</v>
      </c>
      <c r="BL198" s="16" t="s">
        <v>283</v>
      </c>
      <c r="BM198" s="132" t="s">
        <v>368</v>
      </c>
    </row>
    <row r="199" spans="2:65" s="1" customFormat="1">
      <c r="B199" s="31"/>
      <c r="D199" s="134" t="s">
        <v>140</v>
      </c>
      <c r="F199" s="135" t="s">
        <v>369</v>
      </c>
      <c r="I199" s="136"/>
      <c r="L199" s="31"/>
      <c r="M199" s="137"/>
      <c r="T199" s="52"/>
      <c r="AT199" s="16" t="s">
        <v>140</v>
      </c>
      <c r="AU199" s="16" t="s">
        <v>138</v>
      </c>
    </row>
    <row r="200" spans="2:65" s="1" customFormat="1" ht="21.75" customHeight="1">
      <c r="B200" s="31"/>
      <c r="C200" s="121" t="s">
        <v>129</v>
      </c>
      <c r="D200" s="121" t="s">
        <v>132</v>
      </c>
      <c r="E200" s="122" t="s">
        <v>370</v>
      </c>
      <c r="F200" s="123" t="s">
        <v>371</v>
      </c>
      <c r="G200" s="124" t="s">
        <v>336</v>
      </c>
      <c r="H200" s="125">
        <v>1</v>
      </c>
      <c r="I200" s="126"/>
      <c r="J200" s="127">
        <f>ROUND(I200*H200,2)</f>
        <v>0</v>
      </c>
      <c r="K200" s="123" t="s">
        <v>136</v>
      </c>
      <c r="L200" s="31"/>
      <c r="M200" s="128"/>
      <c r="N200" s="129" t="s">
        <v>46</v>
      </c>
      <c r="P200" s="130">
        <f>O200*H200</f>
        <v>0</v>
      </c>
      <c r="Q200" s="130">
        <v>0</v>
      </c>
      <c r="R200" s="130">
        <f>Q200*H200</f>
        <v>0</v>
      </c>
      <c r="S200" s="130">
        <v>1.9460000000000002E-2</v>
      </c>
      <c r="T200" s="131">
        <f>S200*H200</f>
        <v>1.9460000000000002E-2</v>
      </c>
      <c r="AR200" s="132" t="s">
        <v>283</v>
      </c>
      <c r="AT200" s="132" t="s">
        <v>132</v>
      </c>
      <c r="AU200" s="132" t="s">
        <v>138</v>
      </c>
      <c r="AY200" s="16" t="s">
        <v>128</v>
      </c>
      <c r="BE200" s="133">
        <f>IF(N200="základní",J200,0)</f>
        <v>0</v>
      </c>
      <c r="BF200" s="133">
        <f>IF(N200="snížená",J200,0)</f>
        <v>0</v>
      </c>
      <c r="BG200" s="133">
        <f>IF(N200="zákl. přenesená",J200,0)</f>
        <v>0</v>
      </c>
      <c r="BH200" s="133">
        <f>IF(N200="sníž. přenesená",J200,0)</f>
        <v>0</v>
      </c>
      <c r="BI200" s="133">
        <f>IF(N200="nulová",J200,0)</f>
        <v>0</v>
      </c>
      <c r="BJ200" s="16" t="s">
        <v>138</v>
      </c>
      <c r="BK200" s="133">
        <f>ROUND(I200*H200,2)</f>
        <v>0</v>
      </c>
      <c r="BL200" s="16" t="s">
        <v>283</v>
      </c>
      <c r="BM200" s="132" t="s">
        <v>372</v>
      </c>
    </row>
    <row r="201" spans="2:65" s="1" customFormat="1">
      <c r="B201" s="31"/>
      <c r="D201" s="134" t="s">
        <v>140</v>
      </c>
      <c r="F201" s="135" t="s">
        <v>373</v>
      </c>
      <c r="I201" s="136"/>
      <c r="L201" s="31"/>
      <c r="M201" s="137"/>
      <c r="T201" s="52"/>
      <c r="AT201" s="16" t="s">
        <v>140</v>
      </c>
      <c r="AU201" s="16" t="s">
        <v>138</v>
      </c>
    </row>
    <row r="202" spans="2:65" s="1" customFormat="1" ht="37.9" customHeight="1">
      <c r="B202" s="31"/>
      <c r="C202" s="121" t="s">
        <v>374</v>
      </c>
      <c r="D202" s="121" t="s">
        <v>132</v>
      </c>
      <c r="E202" s="122" t="s">
        <v>375</v>
      </c>
      <c r="F202" s="123" t="s">
        <v>376</v>
      </c>
      <c r="G202" s="124" t="s">
        <v>336</v>
      </c>
      <c r="H202" s="125">
        <v>1</v>
      </c>
      <c r="I202" s="126"/>
      <c r="J202" s="127">
        <f>ROUND(I202*H202,2)</f>
        <v>0</v>
      </c>
      <c r="K202" s="123" t="s">
        <v>136</v>
      </c>
      <c r="L202" s="31"/>
      <c r="M202" s="128"/>
      <c r="N202" s="129" t="s">
        <v>46</v>
      </c>
      <c r="P202" s="130">
        <f>O202*H202</f>
        <v>0</v>
      </c>
      <c r="Q202" s="130">
        <v>1.797E-2</v>
      </c>
      <c r="R202" s="130">
        <f>Q202*H202</f>
        <v>1.797E-2</v>
      </c>
      <c r="S202" s="130">
        <v>0</v>
      </c>
      <c r="T202" s="131">
        <f>S202*H202</f>
        <v>0</v>
      </c>
      <c r="AR202" s="132" t="s">
        <v>283</v>
      </c>
      <c r="AT202" s="132" t="s">
        <v>132</v>
      </c>
      <c r="AU202" s="132" t="s">
        <v>138</v>
      </c>
      <c r="AY202" s="16" t="s">
        <v>128</v>
      </c>
      <c r="BE202" s="133">
        <f>IF(N202="základní",J202,0)</f>
        <v>0</v>
      </c>
      <c r="BF202" s="133">
        <f>IF(N202="snížená",J202,0)</f>
        <v>0</v>
      </c>
      <c r="BG202" s="133">
        <f>IF(N202="zákl. přenesená",J202,0)</f>
        <v>0</v>
      </c>
      <c r="BH202" s="133">
        <f>IF(N202="sníž. přenesená",J202,0)</f>
        <v>0</v>
      </c>
      <c r="BI202" s="133">
        <f>IF(N202="nulová",J202,0)</f>
        <v>0</v>
      </c>
      <c r="BJ202" s="16" t="s">
        <v>138</v>
      </c>
      <c r="BK202" s="133">
        <f>ROUND(I202*H202,2)</f>
        <v>0</v>
      </c>
      <c r="BL202" s="16" t="s">
        <v>283</v>
      </c>
      <c r="BM202" s="132" t="s">
        <v>377</v>
      </c>
    </row>
    <row r="203" spans="2:65" s="1" customFormat="1">
      <c r="B203" s="31"/>
      <c r="D203" s="134" t="s">
        <v>140</v>
      </c>
      <c r="F203" s="135" t="s">
        <v>378</v>
      </c>
      <c r="I203" s="136"/>
      <c r="L203" s="31"/>
      <c r="M203" s="137"/>
      <c r="T203" s="52"/>
      <c r="AT203" s="16" t="s">
        <v>140</v>
      </c>
      <c r="AU203" s="16" t="s">
        <v>138</v>
      </c>
    </row>
    <row r="204" spans="2:65" s="1" customFormat="1" ht="16.5" customHeight="1">
      <c r="B204" s="31"/>
      <c r="C204" s="121" t="s">
        <v>138</v>
      </c>
      <c r="D204" s="121" t="s">
        <v>132</v>
      </c>
      <c r="E204" s="122" t="s">
        <v>379</v>
      </c>
      <c r="F204" s="123" t="s">
        <v>380</v>
      </c>
      <c r="G204" s="124" t="s">
        <v>336</v>
      </c>
      <c r="H204" s="125">
        <v>1</v>
      </c>
      <c r="I204" s="126"/>
      <c r="J204" s="127">
        <f>ROUND(I204*H204,2)</f>
        <v>0</v>
      </c>
      <c r="K204" s="123" t="s">
        <v>136</v>
      </c>
      <c r="L204" s="31"/>
      <c r="M204" s="128"/>
      <c r="N204" s="129" t="s">
        <v>46</v>
      </c>
      <c r="P204" s="130">
        <f>O204*H204</f>
        <v>0</v>
      </c>
      <c r="Q204" s="130">
        <v>0</v>
      </c>
      <c r="R204" s="130">
        <f>Q204*H204</f>
        <v>0</v>
      </c>
      <c r="S204" s="130">
        <v>3.2899999999999999E-2</v>
      </c>
      <c r="T204" s="131">
        <f>S204*H204</f>
        <v>3.2899999999999999E-2</v>
      </c>
      <c r="AR204" s="132" t="s">
        <v>283</v>
      </c>
      <c r="AT204" s="132" t="s">
        <v>132</v>
      </c>
      <c r="AU204" s="132" t="s">
        <v>138</v>
      </c>
      <c r="AY204" s="16" t="s">
        <v>128</v>
      </c>
      <c r="BE204" s="133">
        <f>IF(N204="základní",J204,0)</f>
        <v>0</v>
      </c>
      <c r="BF204" s="133">
        <f>IF(N204="snížená",J204,0)</f>
        <v>0</v>
      </c>
      <c r="BG204" s="133">
        <f>IF(N204="zákl. přenesená",J204,0)</f>
        <v>0</v>
      </c>
      <c r="BH204" s="133">
        <f>IF(N204="sníž. přenesená",J204,0)</f>
        <v>0</v>
      </c>
      <c r="BI204" s="133">
        <f>IF(N204="nulová",J204,0)</f>
        <v>0</v>
      </c>
      <c r="BJ204" s="16" t="s">
        <v>138</v>
      </c>
      <c r="BK204" s="133">
        <f>ROUND(I204*H204,2)</f>
        <v>0</v>
      </c>
      <c r="BL204" s="16" t="s">
        <v>283</v>
      </c>
      <c r="BM204" s="132" t="s">
        <v>381</v>
      </c>
    </row>
    <row r="205" spans="2:65" s="1" customFormat="1">
      <c r="B205" s="31"/>
      <c r="D205" s="134" t="s">
        <v>140</v>
      </c>
      <c r="F205" s="135" t="s">
        <v>382</v>
      </c>
      <c r="I205" s="136"/>
      <c r="L205" s="31"/>
      <c r="M205" s="137"/>
      <c r="T205" s="52"/>
      <c r="AT205" s="16" t="s">
        <v>140</v>
      </c>
      <c r="AU205" s="16" t="s">
        <v>138</v>
      </c>
    </row>
    <row r="206" spans="2:65" s="1" customFormat="1" ht="21.75" customHeight="1">
      <c r="B206" s="31"/>
      <c r="C206" s="121" t="s">
        <v>383</v>
      </c>
      <c r="D206" s="121" t="s">
        <v>132</v>
      </c>
      <c r="E206" s="122" t="s">
        <v>384</v>
      </c>
      <c r="F206" s="123" t="s">
        <v>385</v>
      </c>
      <c r="G206" s="124" t="s">
        <v>336</v>
      </c>
      <c r="H206" s="125">
        <v>1</v>
      </c>
      <c r="I206" s="126"/>
      <c r="J206" s="127">
        <f>ROUND(I206*H206,2)</f>
        <v>0</v>
      </c>
      <c r="K206" s="123" t="s">
        <v>136</v>
      </c>
      <c r="L206" s="31"/>
      <c r="M206" s="128"/>
      <c r="N206" s="129" t="s">
        <v>46</v>
      </c>
      <c r="P206" s="130">
        <f>O206*H206</f>
        <v>0</v>
      </c>
      <c r="Q206" s="130">
        <v>1.234E-2</v>
      </c>
      <c r="R206" s="130">
        <f>Q206*H206</f>
        <v>1.234E-2</v>
      </c>
      <c r="S206" s="130">
        <v>0</v>
      </c>
      <c r="T206" s="131">
        <f>S206*H206</f>
        <v>0</v>
      </c>
      <c r="AR206" s="132" t="s">
        <v>283</v>
      </c>
      <c r="AT206" s="132" t="s">
        <v>132</v>
      </c>
      <c r="AU206" s="132" t="s">
        <v>138</v>
      </c>
      <c r="AY206" s="16" t="s">
        <v>128</v>
      </c>
      <c r="BE206" s="133">
        <f>IF(N206="základní",J206,0)</f>
        <v>0</v>
      </c>
      <c r="BF206" s="133">
        <f>IF(N206="snížená",J206,0)</f>
        <v>0</v>
      </c>
      <c r="BG206" s="133">
        <f>IF(N206="zákl. přenesená",J206,0)</f>
        <v>0</v>
      </c>
      <c r="BH206" s="133">
        <f>IF(N206="sníž. přenesená",J206,0)</f>
        <v>0</v>
      </c>
      <c r="BI206" s="133">
        <f>IF(N206="nulová",J206,0)</f>
        <v>0</v>
      </c>
      <c r="BJ206" s="16" t="s">
        <v>138</v>
      </c>
      <c r="BK206" s="133">
        <f>ROUND(I206*H206,2)</f>
        <v>0</v>
      </c>
      <c r="BL206" s="16" t="s">
        <v>283</v>
      </c>
      <c r="BM206" s="132" t="s">
        <v>386</v>
      </c>
    </row>
    <row r="207" spans="2:65" s="1" customFormat="1">
      <c r="B207" s="31"/>
      <c r="D207" s="134" t="s">
        <v>140</v>
      </c>
      <c r="F207" s="135" t="s">
        <v>387</v>
      </c>
      <c r="I207" s="136"/>
      <c r="L207" s="31"/>
      <c r="M207" s="137"/>
      <c r="T207" s="52"/>
      <c r="AT207" s="16" t="s">
        <v>140</v>
      </c>
      <c r="AU207" s="16" t="s">
        <v>138</v>
      </c>
    </row>
    <row r="208" spans="2:65" s="1" customFormat="1" ht="49.15" customHeight="1">
      <c r="B208" s="31"/>
      <c r="C208" s="121" t="s">
        <v>388</v>
      </c>
      <c r="D208" s="121" t="s">
        <v>132</v>
      </c>
      <c r="E208" s="122" t="s">
        <v>389</v>
      </c>
      <c r="F208" s="123" t="s">
        <v>390</v>
      </c>
      <c r="G208" s="124" t="s">
        <v>336</v>
      </c>
      <c r="H208" s="125">
        <v>1</v>
      </c>
      <c r="I208" s="126"/>
      <c r="J208" s="127">
        <f>ROUND(I208*H208,2)</f>
        <v>0</v>
      </c>
      <c r="K208" s="123" t="s">
        <v>136</v>
      </c>
      <c r="L208" s="31"/>
      <c r="M208" s="128"/>
      <c r="N208" s="129" t="s">
        <v>46</v>
      </c>
      <c r="P208" s="130">
        <f>O208*H208</f>
        <v>0</v>
      </c>
      <c r="Q208" s="130">
        <v>6.0389999999999999E-2</v>
      </c>
      <c r="R208" s="130">
        <f>Q208*H208</f>
        <v>6.0389999999999999E-2</v>
      </c>
      <c r="S208" s="130">
        <v>0</v>
      </c>
      <c r="T208" s="131">
        <f>S208*H208</f>
        <v>0</v>
      </c>
      <c r="AR208" s="132" t="s">
        <v>283</v>
      </c>
      <c r="AT208" s="132" t="s">
        <v>132</v>
      </c>
      <c r="AU208" s="132" t="s">
        <v>138</v>
      </c>
      <c r="AY208" s="16" t="s">
        <v>128</v>
      </c>
      <c r="BE208" s="133">
        <f>IF(N208="základní",J208,0)</f>
        <v>0</v>
      </c>
      <c r="BF208" s="133">
        <f>IF(N208="snížená",J208,0)</f>
        <v>0</v>
      </c>
      <c r="BG208" s="133">
        <f>IF(N208="zákl. přenesená",J208,0)</f>
        <v>0</v>
      </c>
      <c r="BH208" s="133">
        <f>IF(N208="sníž. přenesená",J208,0)</f>
        <v>0</v>
      </c>
      <c r="BI208" s="133">
        <f>IF(N208="nulová",J208,0)</f>
        <v>0</v>
      </c>
      <c r="BJ208" s="16" t="s">
        <v>138</v>
      </c>
      <c r="BK208" s="133">
        <f>ROUND(I208*H208,2)</f>
        <v>0</v>
      </c>
      <c r="BL208" s="16" t="s">
        <v>283</v>
      </c>
      <c r="BM208" s="132" t="s">
        <v>391</v>
      </c>
    </row>
    <row r="209" spans="2:65" s="1" customFormat="1">
      <c r="B209" s="31"/>
      <c r="D209" s="134" t="s">
        <v>140</v>
      </c>
      <c r="F209" s="135" t="s">
        <v>392</v>
      </c>
      <c r="I209" s="136"/>
      <c r="L209" s="31"/>
      <c r="M209" s="137"/>
      <c r="T209" s="52"/>
      <c r="AT209" s="16" t="s">
        <v>140</v>
      </c>
      <c r="AU209" s="16" t="s">
        <v>138</v>
      </c>
    </row>
    <row r="210" spans="2:65" s="1" customFormat="1" ht="24.2" customHeight="1">
      <c r="B210" s="31"/>
      <c r="C210" s="121" t="s">
        <v>163</v>
      </c>
      <c r="D210" s="121" t="s">
        <v>132</v>
      </c>
      <c r="E210" s="122" t="s">
        <v>393</v>
      </c>
      <c r="F210" s="123" t="s">
        <v>394</v>
      </c>
      <c r="G210" s="124" t="s">
        <v>336</v>
      </c>
      <c r="H210" s="125">
        <v>1</v>
      </c>
      <c r="I210" s="126"/>
      <c r="J210" s="127">
        <f>ROUND(I210*H210,2)</f>
        <v>0</v>
      </c>
      <c r="K210" s="123" t="s">
        <v>136</v>
      </c>
      <c r="L210" s="31"/>
      <c r="M210" s="128"/>
      <c r="N210" s="129" t="s">
        <v>46</v>
      </c>
      <c r="P210" s="130">
        <f>O210*H210</f>
        <v>0</v>
      </c>
      <c r="Q210" s="130">
        <v>0</v>
      </c>
      <c r="R210" s="130">
        <f>Q210*H210</f>
        <v>0</v>
      </c>
      <c r="S210" s="130">
        <v>9.1999999999999998E-3</v>
      </c>
      <c r="T210" s="131">
        <f>S210*H210</f>
        <v>9.1999999999999998E-3</v>
      </c>
      <c r="AR210" s="132" t="s">
        <v>283</v>
      </c>
      <c r="AT210" s="132" t="s">
        <v>132</v>
      </c>
      <c r="AU210" s="132" t="s">
        <v>138</v>
      </c>
      <c r="AY210" s="16" t="s">
        <v>128</v>
      </c>
      <c r="BE210" s="133">
        <f>IF(N210="základní",J210,0)</f>
        <v>0</v>
      </c>
      <c r="BF210" s="133">
        <f>IF(N210="snížená",J210,0)</f>
        <v>0</v>
      </c>
      <c r="BG210" s="133">
        <f>IF(N210="zákl. přenesená",J210,0)</f>
        <v>0</v>
      </c>
      <c r="BH210" s="133">
        <f>IF(N210="sníž. přenesená",J210,0)</f>
        <v>0</v>
      </c>
      <c r="BI210" s="133">
        <f>IF(N210="nulová",J210,0)</f>
        <v>0</v>
      </c>
      <c r="BJ210" s="16" t="s">
        <v>138</v>
      </c>
      <c r="BK210" s="133">
        <f>ROUND(I210*H210,2)</f>
        <v>0</v>
      </c>
      <c r="BL210" s="16" t="s">
        <v>283</v>
      </c>
      <c r="BM210" s="132" t="s">
        <v>395</v>
      </c>
    </row>
    <row r="211" spans="2:65" s="1" customFormat="1">
      <c r="B211" s="31"/>
      <c r="D211" s="134" t="s">
        <v>140</v>
      </c>
      <c r="F211" s="135" t="s">
        <v>396</v>
      </c>
      <c r="I211" s="136"/>
      <c r="L211" s="31"/>
      <c r="M211" s="137"/>
      <c r="T211" s="52"/>
      <c r="AT211" s="16" t="s">
        <v>140</v>
      </c>
      <c r="AU211" s="16" t="s">
        <v>138</v>
      </c>
    </row>
    <row r="212" spans="2:65" s="1" customFormat="1" ht="37.9" customHeight="1">
      <c r="B212" s="31"/>
      <c r="C212" s="121" t="s">
        <v>397</v>
      </c>
      <c r="D212" s="121" t="s">
        <v>132</v>
      </c>
      <c r="E212" s="122" t="s">
        <v>398</v>
      </c>
      <c r="F212" s="123" t="s">
        <v>399</v>
      </c>
      <c r="G212" s="124" t="s">
        <v>336</v>
      </c>
      <c r="H212" s="125">
        <v>1</v>
      </c>
      <c r="I212" s="126"/>
      <c r="J212" s="127">
        <f>ROUND(I212*H212,2)</f>
        <v>0</v>
      </c>
      <c r="K212" s="123" t="s">
        <v>136</v>
      </c>
      <c r="L212" s="31"/>
      <c r="M212" s="128"/>
      <c r="N212" s="129" t="s">
        <v>46</v>
      </c>
      <c r="P212" s="130">
        <f>O212*H212</f>
        <v>0</v>
      </c>
      <c r="Q212" s="130">
        <v>4.9300000000000004E-3</v>
      </c>
      <c r="R212" s="130">
        <f>Q212*H212</f>
        <v>4.9300000000000004E-3</v>
      </c>
      <c r="S212" s="130">
        <v>0</v>
      </c>
      <c r="T212" s="131">
        <f>S212*H212</f>
        <v>0</v>
      </c>
      <c r="AR212" s="132" t="s">
        <v>283</v>
      </c>
      <c r="AT212" s="132" t="s">
        <v>132</v>
      </c>
      <c r="AU212" s="132" t="s">
        <v>138</v>
      </c>
      <c r="AY212" s="16" t="s">
        <v>128</v>
      </c>
      <c r="BE212" s="133">
        <f>IF(N212="základní",J212,0)</f>
        <v>0</v>
      </c>
      <c r="BF212" s="133">
        <f>IF(N212="snížená",J212,0)</f>
        <v>0</v>
      </c>
      <c r="BG212" s="133">
        <f>IF(N212="zákl. přenesená",J212,0)</f>
        <v>0</v>
      </c>
      <c r="BH212" s="133">
        <f>IF(N212="sníž. přenesená",J212,0)</f>
        <v>0</v>
      </c>
      <c r="BI212" s="133">
        <f>IF(N212="nulová",J212,0)</f>
        <v>0</v>
      </c>
      <c r="BJ212" s="16" t="s">
        <v>138</v>
      </c>
      <c r="BK212" s="133">
        <f>ROUND(I212*H212,2)</f>
        <v>0</v>
      </c>
      <c r="BL212" s="16" t="s">
        <v>283</v>
      </c>
      <c r="BM212" s="132" t="s">
        <v>400</v>
      </c>
    </row>
    <row r="213" spans="2:65" s="1" customFormat="1">
      <c r="B213" s="31"/>
      <c r="D213" s="134" t="s">
        <v>140</v>
      </c>
      <c r="F213" s="135" t="s">
        <v>401</v>
      </c>
      <c r="I213" s="136"/>
      <c r="L213" s="31"/>
      <c r="M213" s="137"/>
      <c r="T213" s="52"/>
      <c r="AT213" s="16" t="s">
        <v>140</v>
      </c>
      <c r="AU213" s="16" t="s">
        <v>138</v>
      </c>
    </row>
    <row r="214" spans="2:65" s="1" customFormat="1" ht="24.2" customHeight="1">
      <c r="B214" s="31"/>
      <c r="C214" s="121" t="s">
        <v>402</v>
      </c>
      <c r="D214" s="121" t="s">
        <v>132</v>
      </c>
      <c r="E214" s="122" t="s">
        <v>403</v>
      </c>
      <c r="F214" s="123" t="s">
        <v>404</v>
      </c>
      <c r="G214" s="124" t="s">
        <v>336</v>
      </c>
      <c r="H214" s="125">
        <v>1</v>
      </c>
      <c r="I214" s="126"/>
      <c r="J214" s="127">
        <f>ROUND(I214*H214,2)</f>
        <v>0</v>
      </c>
      <c r="K214" s="123" t="s">
        <v>136</v>
      </c>
      <c r="L214" s="31"/>
      <c r="M214" s="128"/>
      <c r="N214" s="129" t="s">
        <v>46</v>
      </c>
      <c r="P214" s="130">
        <f>O214*H214</f>
        <v>0</v>
      </c>
      <c r="Q214" s="130">
        <v>0</v>
      </c>
      <c r="R214" s="130">
        <f>Q214*H214</f>
        <v>0</v>
      </c>
      <c r="S214" s="130">
        <v>0.69347000000000003</v>
      </c>
      <c r="T214" s="131">
        <f>S214*H214</f>
        <v>0.69347000000000003</v>
      </c>
      <c r="AR214" s="132" t="s">
        <v>283</v>
      </c>
      <c r="AT214" s="132" t="s">
        <v>132</v>
      </c>
      <c r="AU214" s="132" t="s">
        <v>138</v>
      </c>
      <c r="AY214" s="16" t="s">
        <v>128</v>
      </c>
      <c r="BE214" s="133">
        <f>IF(N214="základní",J214,0)</f>
        <v>0</v>
      </c>
      <c r="BF214" s="133">
        <f>IF(N214="snížená",J214,0)</f>
        <v>0</v>
      </c>
      <c r="BG214" s="133">
        <f>IF(N214="zákl. přenesená",J214,0)</f>
        <v>0</v>
      </c>
      <c r="BH214" s="133">
        <f>IF(N214="sníž. přenesená",J214,0)</f>
        <v>0</v>
      </c>
      <c r="BI214" s="133">
        <f>IF(N214="nulová",J214,0)</f>
        <v>0</v>
      </c>
      <c r="BJ214" s="16" t="s">
        <v>138</v>
      </c>
      <c r="BK214" s="133">
        <f>ROUND(I214*H214,2)</f>
        <v>0</v>
      </c>
      <c r="BL214" s="16" t="s">
        <v>283</v>
      </c>
      <c r="BM214" s="132" t="s">
        <v>405</v>
      </c>
    </row>
    <row r="215" spans="2:65" s="1" customFormat="1">
      <c r="B215" s="31"/>
      <c r="D215" s="134" t="s">
        <v>140</v>
      </c>
      <c r="F215" s="135" t="s">
        <v>406</v>
      </c>
      <c r="I215" s="136"/>
      <c r="L215" s="31"/>
      <c r="M215" s="137"/>
      <c r="T215" s="52"/>
      <c r="AT215" s="16" t="s">
        <v>140</v>
      </c>
      <c r="AU215" s="16" t="s">
        <v>138</v>
      </c>
    </row>
    <row r="216" spans="2:65" s="1" customFormat="1" ht="24.2" customHeight="1">
      <c r="B216" s="31"/>
      <c r="C216" s="121" t="s">
        <v>200</v>
      </c>
      <c r="D216" s="121" t="s">
        <v>132</v>
      </c>
      <c r="E216" s="122" t="s">
        <v>407</v>
      </c>
      <c r="F216" s="123" t="s">
        <v>408</v>
      </c>
      <c r="G216" s="124" t="s">
        <v>336</v>
      </c>
      <c r="H216" s="125">
        <v>1</v>
      </c>
      <c r="I216" s="126"/>
      <c r="J216" s="127">
        <f>ROUND(I216*H216,2)</f>
        <v>0</v>
      </c>
      <c r="K216" s="123" t="s">
        <v>136</v>
      </c>
      <c r="L216" s="31"/>
      <c r="M216" s="128"/>
      <c r="N216" s="129" t="s">
        <v>46</v>
      </c>
      <c r="P216" s="130">
        <f>O216*H216</f>
        <v>0</v>
      </c>
      <c r="Q216" s="130">
        <v>0</v>
      </c>
      <c r="R216" s="130">
        <f>Q216*H216</f>
        <v>0</v>
      </c>
      <c r="S216" s="130">
        <v>6.7000000000000004E-2</v>
      </c>
      <c r="T216" s="131">
        <f>S216*H216</f>
        <v>6.7000000000000004E-2</v>
      </c>
      <c r="AR216" s="132" t="s">
        <v>283</v>
      </c>
      <c r="AT216" s="132" t="s">
        <v>132</v>
      </c>
      <c r="AU216" s="132" t="s">
        <v>138</v>
      </c>
      <c r="AY216" s="16" t="s">
        <v>128</v>
      </c>
      <c r="BE216" s="133">
        <f>IF(N216="základní",J216,0)</f>
        <v>0</v>
      </c>
      <c r="BF216" s="133">
        <f>IF(N216="snížená",J216,0)</f>
        <v>0</v>
      </c>
      <c r="BG216" s="133">
        <f>IF(N216="zákl. přenesená",J216,0)</f>
        <v>0</v>
      </c>
      <c r="BH216" s="133">
        <f>IF(N216="sníž. přenesená",J216,0)</f>
        <v>0</v>
      </c>
      <c r="BI216" s="133">
        <f>IF(N216="nulová",J216,0)</f>
        <v>0</v>
      </c>
      <c r="BJ216" s="16" t="s">
        <v>138</v>
      </c>
      <c r="BK216" s="133">
        <f>ROUND(I216*H216,2)</f>
        <v>0</v>
      </c>
      <c r="BL216" s="16" t="s">
        <v>283</v>
      </c>
      <c r="BM216" s="132" t="s">
        <v>409</v>
      </c>
    </row>
    <row r="217" spans="2:65" s="1" customFormat="1">
      <c r="B217" s="31"/>
      <c r="D217" s="134" t="s">
        <v>140</v>
      </c>
      <c r="F217" s="135" t="s">
        <v>410</v>
      </c>
      <c r="I217" s="136"/>
      <c r="L217" s="31"/>
      <c r="M217" s="137"/>
      <c r="T217" s="52"/>
      <c r="AT217" s="16" t="s">
        <v>140</v>
      </c>
      <c r="AU217" s="16" t="s">
        <v>138</v>
      </c>
    </row>
    <row r="218" spans="2:65" s="1" customFormat="1" ht="24.2" customHeight="1">
      <c r="B218" s="31"/>
      <c r="C218" s="121" t="s">
        <v>411</v>
      </c>
      <c r="D218" s="121" t="s">
        <v>132</v>
      </c>
      <c r="E218" s="122" t="s">
        <v>412</v>
      </c>
      <c r="F218" s="123" t="s">
        <v>413</v>
      </c>
      <c r="G218" s="124" t="s">
        <v>135</v>
      </c>
      <c r="H218" s="125">
        <v>1</v>
      </c>
      <c r="I218" s="126"/>
      <c r="J218" s="127">
        <f>ROUND(I218*H218,2)</f>
        <v>0</v>
      </c>
      <c r="K218" s="123" t="s">
        <v>136</v>
      </c>
      <c r="L218" s="31"/>
      <c r="M218" s="128"/>
      <c r="N218" s="129" t="s">
        <v>46</v>
      </c>
      <c r="P218" s="130">
        <f>O218*H218</f>
        <v>0</v>
      </c>
      <c r="Q218" s="130">
        <v>1.09E-3</v>
      </c>
      <c r="R218" s="130">
        <f>Q218*H218</f>
        <v>1.09E-3</v>
      </c>
      <c r="S218" s="130">
        <v>0</v>
      </c>
      <c r="T218" s="131">
        <f>S218*H218</f>
        <v>0</v>
      </c>
      <c r="AR218" s="132" t="s">
        <v>283</v>
      </c>
      <c r="AT218" s="132" t="s">
        <v>132</v>
      </c>
      <c r="AU218" s="132" t="s">
        <v>138</v>
      </c>
      <c r="AY218" s="16" t="s">
        <v>128</v>
      </c>
      <c r="BE218" s="133">
        <f>IF(N218="základní",J218,0)</f>
        <v>0</v>
      </c>
      <c r="BF218" s="133">
        <f>IF(N218="snížená",J218,0)</f>
        <v>0</v>
      </c>
      <c r="BG218" s="133">
        <f>IF(N218="zákl. přenesená",J218,0)</f>
        <v>0</v>
      </c>
      <c r="BH218" s="133">
        <f>IF(N218="sníž. přenesená",J218,0)</f>
        <v>0</v>
      </c>
      <c r="BI218" s="133">
        <f>IF(N218="nulová",J218,0)</f>
        <v>0</v>
      </c>
      <c r="BJ218" s="16" t="s">
        <v>138</v>
      </c>
      <c r="BK218" s="133">
        <f>ROUND(I218*H218,2)</f>
        <v>0</v>
      </c>
      <c r="BL218" s="16" t="s">
        <v>283</v>
      </c>
      <c r="BM218" s="132" t="s">
        <v>414</v>
      </c>
    </row>
    <row r="219" spans="2:65" s="1" customFormat="1">
      <c r="B219" s="31"/>
      <c r="D219" s="134" t="s">
        <v>140</v>
      </c>
      <c r="F219" s="135" t="s">
        <v>415</v>
      </c>
      <c r="I219" s="136"/>
      <c r="L219" s="31"/>
      <c r="M219" s="137"/>
      <c r="T219" s="52"/>
      <c r="AT219" s="16" t="s">
        <v>140</v>
      </c>
      <c r="AU219" s="16" t="s">
        <v>138</v>
      </c>
    </row>
    <row r="220" spans="2:65" s="1" customFormat="1" ht="24.2" customHeight="1">
      <c r="B220" s="31"/>
      <c r="C220" s="121" t="s">
        <v>416</v>
      </c>
      <c r="D220" s="121" t="s">
        <v>132</v>
      </c>
      <c r="E220" s="122" t="s">
        <v>417</v>
      </c>
      <c r="F220" s="123" t="s">
        <v>418</v>
      </c>
      <c r="G220" s="124" t="s">
        <v>336</v>
      </c>
      <c r="H220" s="125">
        <v>1</v>
      </c>
      <c r="I220" s="126"/>
      <c r="J220" s="127">
        <f>ROUND(I220*H220,2)</f>
        <v>0</v>
      </c>
      <c r="K220" s="123" t="s">
        <v>136</v>
      </c>
      <c r="L220" s="31"/>
      <c r="M220" s="128"/>
      <c r="N220" s="129" t="s">
        <v>46</v>
      </c>
      <c r="P220" s="130">
        <f>O220*H220</f>
        <v>0</v>
      </c>
      <c r="Q220" s="130">
        <v>1.72E-3</v>
      </c>
      <c r="R220" s="130">
        <f>Q220*H220</f>
        <v>1.72E-3</v>
      </c>
      <c r="S220" s="130">
        <v>0</v>
      </c>
      <c r="T220" s="131">
        <f>S220*H220</f>
        <v>0</v>
      </c>
      <c r="AR220" s="132" t="s">
        <v>283</v>
      </c>
      <c r="AT220" s="132" t="s">
        <v>132</v>
      </c>
      <c r="AU220" s="132" t="s">
        <v>138</v>
      </c>
      <c r="AY220" s="16" t="s">
        <v>128</v>
      </c>
      <c r="BE220" s="133">
        <f>IF(N220="základní",J220,0)</f>
        <v>0</v>
      </c>
      <c r="BF220" s="133">
        <f>IF(N220="snížená",J220,0)</f>
        <v>0</v>
      </c>
      <c r="BG220" s="133">
        <f>IF(N220="zákl. přenesená",J220,0)</f>
        <v>0</v>
      </c>
      <c r="BH220" s="133">
        <f>IF(N220="sníž. přenesená",J220,0)</f>
        <v>0</v>
      </c>
      <c r="BI220" s="133">
        <f>IF(N220="nulová",J220,0)</f>
        <v>0</v>
      </c>
      <c r="BJ220" s="16" t="s">
        <v>138</v>
      </c>
      <c r="BK220" s="133">
        <f>ROUND(I220*H220,2)</f>
        <v>0</v>
      </c>
      <c r="BL220" s="16" t="s">
        <v>283</v>
      </c>
      <c r="BM220" s="132" t="s">
        <v>419</v>
      </c>
    </row>
    <row r="221" spans="2:65" s="1" customFormat="1">
      <c r="B221" s="31"/>
      <c r="D221" s="134" t="s">
        <v>140</v>
      </c>
      <c r="F221" s="135" t="s">
        <v>420</v>
      </c>
      <c r="I221" s="136"/>
      <c r="L221" s="31"/>
      <c r="M221" s="137"/>
      <c r="T221" s="52"/>
      <c r="AT221" s="16" t="s">
        <v>140</v>
      </c>
      <c r="AU221" s="16" t="s">
        <v>138</v>
      </c>
    </row>
    <row r="222" spans="2:65" s="1" customFormat="1" ht="16.5" customHeight="1">
      <c r="B222" s="31"/>
      <c r="C222" s="121" t="s">
        <v>421</v>
      </c>
      <c r="D222" s="121" t="s">
        <v>132</v>
      </c>
      <c r="E222" s="122" t="s">
        <v>422</v>
      </c>
      <c r="F222" s="123" t="s">
        <v>423</v>
      </c>
      <c r="G222" s="124" t="s">
        <v>336</v>
      </c>
      <c r="H222" s="125">
        <v>1</v>
      </c>
      <c r="I222" s="126"/>
      <c r="J222" s="127">
        <f>ROUND(I222*H222,2)</f>
        <v>0</v>
      </c>
      <c r="K222" s="123" t="s">
        <v>136</v>
      </c>
      <c r="L222" s="31"/>
      <c r="M222" s="128"/>
      <c r="N222" s="129" t="s">
        <v>46</v>
      </c>
      <c r="P222" s="130">
        <f>O222*H222</f>
        <v>0</v>
      </c>
      <c r="Q222" s="130">
        <v>1.8400000000000001E-3</v>
      </c>
      <c r="R222" s="130">
        <f>Q222*H222</f>
        <v>1.8400000000000001E-3</v>
      </c>
      <c r="S222" s="130">
        <v>0</v>
      </c>
      <c r="T222" s="131">
        <f>S222*H222</f>
        <v>0</v>
      </c>
      <c r="AR222" s="132" t="s">
        <v>283</v>
      </c>
      <c r="AT222" s="132" t="s">
        <v>132</v>
      </c>
      <c r="AU222" s="132" t="s">
        <v>138</v>
      </c>
      <c r="AY222" s="16" t="s">
        <v>128</v>
      </c>
      <c r="BE222" s="133">
        <f>IF(N222="základní",J222,0)</f>
        <v>0</v>
      </c>
      <c r="BF222" s="133">
        <f>IF(N222="snížená",J222,0)</f>
        <v>0</v>
      </c>
      <c r="BG222" s="133">
        <f>IF(N222="zákl. přenesená",J222,0)</f>
        <v>0</v>
      </c>
      <c r="BH222" s="133">
        <f>IF(N222="sníž. přenesená",J222,0)</f>
        <v>0</v>
      </c>
      <c r="BI222" s="133">
        <f>IF(N222="nulová",J222,0)</f>
        <v>0</v>
      </c>
      <c r="BJ222" s="16" t="s">
        <v>138</v>
      </c>
      <c r="BK222" s="133">
        <f>ROUND(I222*H222,2)</f>
        <v>0</v>
      </c>
      <c r="BL222" s="16" t="s">
        <v>283</v>
      </c>
      <c r="BM222" s="132" t="s">
        <v>424</v>
      </c>
    </row>
    <row r="223" spans="2:65" s="1" customFormat="1">
      <c r="B223" s="31"/>
      <c r="D223" s="134" t="s">
        <v>140</v>
      </c>
      <c r="F223" s="135" t="s">
        <v>425</v>
      </c>
      <c r="I223" s="136"/>
      <c r="L223" s="31"/>
      <c r="M223" s="137"/>
      <c r="T223" s="52"/>
      <c r="AT223" s="16" t="s">
        <v>140</v>
      </c>
      <c r="AU223" s="16" t="s">
        <v>138</v>
      </c>
    </row>
    <row r="224" spans="2:65" s="1" customFormat="1" ht="24.2" customHeight="1">
      <c r="B224" s="31"/>
      <c r="C224" s="121" t="s">
        <v>426</v>
      </c>
      <c r="D224" s="121" t="s">
        <v>132</v>
      </c>
      <c r="E224" s="122" t="s">
        <v>427</v>
      </c>
      <c r="F224" s="123" t="s">
        <v>428</v>
      </c>
      <c r="G224" s="124" t="s">
        <v>135</v>
      </c>
      <c r="H224" s="125">
        <v>1</v>
      </c>
      <c r="I224" s="126"/>
      <c r="J224" s="127">
        <f>ROUND(I224*H224,2)</f>
        <v>0</v>
      </c>
      <c r="K224" s="123" t="s">
        <v>136</v>
      </c>
      <c r="L224" s="31"/>
      <c r="M224" s="128"/>
      <c r="N224" s="129" t="s">
        <v>46</v>
      </c>
      <c r="P224" s="130">
        <f>O224*H224</f>
        <v>0</v>
      </c>
      <c r="Q224" s="130">
        <v>1.2E-4</v>
      </c>
      <c r="R224" s="130">
        <f>Q224*H224</f>
        <v>1.2E-4</v>
      </c>
      <c r="S224" s="130">
        <v>0</v>
      </c>
      <c r="T224" s="131">
        <f>S224*H224</f>
        <v>0</v>
      </c>
      <c r="AR224" s="132" t="s">
        <v>283</v>
      </c>
      <c r="AT224" s="132" t="s">
        <v>132</v>
      </c>
      <c r="AU224" s="132" t="s">
        <v>138</v>
      </c>
      <c r="AY224" s="16" t="s">
        <v>128</v>
      </c>
      <c r="BE224" s="133">
        <f>IF(N224="základní",J224,0)</f>
        <v>0</v>
      </c>
      <c r="BF224" s="133">
        <f>IF(N224="snížená",J224,0)</f>
        <v>0</v>
      </c>
      <c r="BG224" s="133">
        <f>IF(N224="zákl. přenesená",J224,0)</f>
        <v>0</v>
      </c>
      <c r="BH224" s="133">
        <f>IF(N224="sníž. přenesená",J224,0)</f>
        <v>0</v>
      </c>
      <c r="BI224" s="133">
        <f>IF(N224="nulová",J224,0)</f>
        <v>0</v>
      </c>
      <c r="BJ224" s="16" t="s">
        <v>138</v>
      </c>
      <c r="BK224" s="133">
        <f>ROUND(I224*H224,2)</f>
        <v>0</v>
      </c>
      <c r="BL224" s="16" t="s">
        <v>283</v>
      </c>
      <c r="BM224" s="132" t="s">
        <v>429</v>
      </c>
    </row>
    <row r="225" spans="2:65" s="1" customFormat="1">
      <c r="B225" s="31"/>
      <c r="D225" s="134" t="s">
        <v>140</v>
      </c>
      <c r="F225" s="135" t="s">
        <v>430</v>
      </c>
      <c r="I225" s="136"/>
      <c r="L225" s="31"/>
      <c r="M225" s="137"/>
      <c r="T225" s="52"/>
      <c r="AT225" s="16" t="s">
        <v>140</v>
      </c>
      <c r="AU225" s="16" t="s">
        <v>138</v>
      </c>
    </row>
    <row r="226" spans="2:65" s="1" customFormat="1" ht="16.5" customHeight="1">
      <c r="B226" s="31"/>
      <c r="C226" s="159" t="s">
        <v>431</v>
      </c>
      <c r="D226" s="159" t="s">
        <v>197</v>
      </c>
      <c r="E226" s="160" t="s">
        <v>432</v>
      </c>
      <c r="F226" s="161" t="s">
        <v>433</v>
      </c>
      <c r="G226" s="162" t="s">
        <v>135</v>
      </c>
      <c r="H226" s="163">
        <v>1</v>
      </c>
      <c r="I226" s="164"/>
      <c r="J226" s="165">
        <f>ROUND(I226*H226,2)</f>
        <v>0</v>
      </c>
      <c r="K226" s="161" t="s">
        <v>136</v>
      </c>
      <c r="L226" s="166"/>
      <c r="M226" s="167"/>
      <c r="N226" s="168" t="s">
        <v>46</v>
      </c>
      <c r="P226" s="130">
        <f>O226*H226</f>
        <v>0</v>
      </c>
      <c r="Q226" s="130">
        <v>2.0999999999999999E-3</v>
      </c>
      <c r="R226" s="130">
        <f>Q226*H226</f>
        <v>2.0999999999999999E-3</v>
      </c>
      <c r="S226" s="130">
        <v>0</v>
      </c>
      <c r="T226" s="131">
        <f>S226*H226</f>
        <v>0</v>
      </c>
      <c r="AR226" s="132" t="s">
        <v>434</v>
      </c>
      <c r="AT226" s="132" t="s">
        <v>197</v>
      </c>
      <c r="AU226" s="132" t="s">
        <v>138</v>
      </c>
      <c r="AY226" s="16" t="s">
        <v>128</v>
      </c>
      <c r="BE226" s="133">
        <f>IF(N226="základní",J226,0)</f>
        <v>0</v>
      </c>
      <c r="BF226" s="133">
        <f>IF(N226="snížená",J226,0)</f>
        <v>0</v>
      </c>
      <c r="BG226" s="133">
        <f>IF(N226="zákl. přenesená",J226,0)</f>
        <v>0</v>
      </c>
      <c r="BH226" s="133">
        <f>IF(N226="sníž. přenesená",J226,0)</f>
        <v>0</v>
      </c>
      <c r="BI226" s="133">
        <f>IF(N226="nulová",J226,0)</f>
        <v>0</v>
      </c>
      <c r="BJ226" s="16" t="s">
        <v>138</v>
      </c>
      <c r="BK226" s="133">
        <f>ROUND(I226*H226,2)</f>
        <v>0</v>
      </c>
      <c r="BL226" s="16" t="s">
        <v>283</v>
      </c>
      <c r="BM226" s="132" t="s">
        <v>435</v>
      </c>
    </row>
    <row r="227" spans="2:65" s="1" customFormat="1" ht="24.2" customHeight="1">
      <c r="B227" s="31"/>
      <c r="C227" s="121" t="s">
        <v>436</v>
      </c>
      <c r="D227" s="121" t="s">
        <v>132</v>
      </c>
      <c r="E227" s="122" t="s">
        <v>437</v>
      </c>
      <c r="F227" s="123" t="s">
        <v>438</v>
      </c>
      <c r="G227" s="124" t="s">
        <v>135</v>
      </c>
      <c r="H227" s="125">
        <v>1</v>
      </c>
      <c r="I227" s="126"/>
      <c r="J227" s="127">
        <f>ROUND(I227*H227,2)</f>
        <v>0</v>
      </c>
      <c r="K227" s="123" t="s">
        <v>282</v>
      </c>
      <c r="L227" s="31"/>
      <c r="M227" s="128"/>
      <c r="N227" s="129" t="s">
        <v>46</v>
      </c>
      <c r="P227" s="130">
        <f>O227*H227</f>
        <v>0</v>
      </c>
      <c r="Q227" s="130">
        <v>2.4000000000000001E-4</v>
      </c>
      <c r="R227" s="130">
        <f>Q227*H227</f>
        <v>2.4000000000000001E-4</v>
      </c>
      <c r="S227" s="130">
        <v>0</v>
      </c>
      <c r="T227" s="131">
        <f>S227*H227</f>
        <v>0</v>
      </c>
      <c r="AR227" s="132" t="s">
        <v>283</v>
      </c>
      <c r="AT227" s="132" t="s">
        <v>132</v>
      </c>
      <c r="AU227" s="132" t="s">
        <v>138</v>
      </c>
      <c r="AY227" s="16" t="s">
        <v>128</v>
      </c>
      <c r="BE227" s="133">
        <f>IF(N227="základní",J227,0)</f>
        <v>0</v>
      </c>
      <c r="BF227" s="133">
        <f>IF(N227="snížená",J227,0)</f>
        <v>0</v>
      </c>
      <c r="BG227" s="133">
        <f>IF(N227="zákl. přenesená",J227,0)</f>
        <v>0</v>
      </c>
      <c r="BH227" s="133">
        <f>IF(N227="sníž. přenesená",J227,0)</f>
        <v>0</v>
      </c>
      <c r="BI227" s="133">
        <f>IF(N227="nulová",J227,0)</f>
        <v>0</v>
      </c>
      <c r="BJ227" s="16" t="s">
        <v>138</v>
      </c>
      <c r="BK227" s="133">
        <f>ROUND(I227*H227,2)</f>
        <v>0</v>
      </c>
      <c r="BL227" s="16" t="s">
        <v>283</v>
      </c>
      <c r="BM227" s="132" t="s">
        <v>439</v>
      </c>
    </row>
    <row r="228" spans="2:65" s="1" customFormat="1">
      <c r="B228" s="31"/>
      <c r="D228" s="134" t="s">
        <v>140</v>
      </c>
      <c r="F228" s="135" t="s">
        <v>440</v>
      </c>
      <c r="I228" s="136"/>
      <c r="L228" s="31"/>
      <c r="M228" s="137"/>
      <c r="T228" s="52"/>
      <c r="AT228" s="16" t="s">
        <v>140</v>
      </c>
      <c r="AU228" s="16" t="s">
        <v>138</v>
      </c>
    </row>
    <row r="229" spans="2:65" s="1" customFormat="1" ht="49.15" customHeight="1">
      <c r="B229" s="31"/>
      <c r="C229" s="121" t="s">
        <v>441</v>
      </c>
      <c r="D229" s="121" t="s">
        <v>132</v>
      </c>
      <c r="E229" s="122" t="s">
        <v>442</v>
      </c>
      <c r="F229" s="123" t="s">
        <v>443</v>
      </c>
      <c r="G229" s="124" t="s">
        <v>249</v>
      </c>
      <c r="H229" s="125">
        <v>0.12</v>
      </c>
      <c r="I229" s="126"/>
      <c r="J229" s="127">
        <f>ROUND(I229*H229,2)</f>
        <v>0</v>
      </c>
      <c r="K229" s="123" t="s">
        <v>136</v>
      </c>
      <c r="L229" s="31"/>
      <c r="M229" s="128"/>
      <c r="N229" s="129" t="s">
        <v>46</v>
      </c>
      <c r="P229" s="130">
        <f>O229*H229</f>
        <v>0</v>
      </c>
      <c r="Q229" s="130">
        <v>0</v>
      </c>
      <c r="R229" s="130">
        <f>Q229*H229</f>
        <v>0</v>
      </c>
      <c r="S229" s="130">
        <v>0</v>
      </c>
      <c r="T229" s="131">
        <f>S229*H229</f>
        <v>0</v>
      </c>
      <c r="AR229" s="132" t="s">
        <v>283</v>
      </c>
      <c r="AT229" s="132" t="s">
        <v>132</v>
      </c>
      <c r="AU229" s="132" t="s">
        <v>138</v>
      </c>
      <c r="AY229" s="16" t="s">
        <v>128</v>
      </c>
      <c r="BE229" s="133">
        <f>IF(N229="základní",J229,0)</f>
        <v>0</v>
      </c>
      <c r="BF229" s="133">
        <f>IF(N229="snížená",J229,0)</f>
        <v>0</v>
      </c>
      <c r="BG229" s="133">
        <f>IF(N229="zákl. přenesená",J229,0)</f>
        <v>0</v>
      </c>
      <c r="BH229" s="133">
        <f>IF(N229="sníž. přenesená",J229,0)</f>
        <v>0</v>
      </c>
      <c r="BI229" s="133">
        <f>IF(N229="nulová",J229,0)</f>
        <v>0</v>
      </c>
      <c r="BJ229" s="16" t="s">
        <v>138</v>
      </c>
      <c r="BK229" s="133">
        <f>ROUND(I229*H229,2)</f>
        <v>0</v>
      </c>
      <c r="BL229" s="16" t="s">
        <v>283</v>
      </c>
      <c r="BM229" s="132" t="s">
        <v>444</v>
      </c>
    </row>
    <row r="230" spans="2:65" s="1" customFormat="1">
      <c r="B230" s="31"/>
      <c r="D230" s="134" t="s">
        <v>140</v>
      </c>
      <c r="F230" s="135" t="s">
        <v>445</v>
      </c>
      <c r="I230" s="136"/>
      <c r="L230" s="31"/>
      <c r="M230" s="137"/>
      <c r="T230" s="52"/>
      <c r="AT230" s="16" t="s">
        <v>140</v>
      </c>
      <c r="AU230" s="16" t="s">
        <v>138</v>
      </c>
    </row>
    <row r="231" spans="2:65" s="1" customFormat="1" ht="49.15" customHeight="1">
      <c r="B231" s="31"/>
      <c r="C231" s="121" t="s">
        <v>446</v>
      </c>
      <c r="D231" s="121" t="s">
        <v>132</v>
      </c>
      <c r="E231" s="122" t="s">
        <v>447</v>
      </c>
      <c r="F231" s="123" t="s">
        <v>448</v>
      </c>
      <c r="G231" s="124" t="s">
        <v>249</v>
      </c>
      <c r="H231" s="125">
        <v>0.12</v>
      </c>
      <c r="I231" s="126"/>
      <c r="J231" s="127">
        <f>ROUND(I231*H231,2)</f>
        <v>0</v>
      </c>
      <c r="K231" s="123" t="s">
        <v>136</v>
      </c>
      <c r="L231" s="31"/>
      <c r="M231" s="128"/>
      <c r="N231" s="129" t="s">
        <v>46</v>
      </c>
      <c r="P231" s="130">
        <f>O231*H231</f>
        <v>0</v>
      </c>
      <c r="Q231" s="130">
        <v>0</v>
      </c>
      <c r="R231" s="130">
        <f>Q231*H231</f>
        <v>0</v>
      </c>
      <c r="S231" s="130">
        <v>0</v>
      </c>
      <c r="T231" s="131">
        <f>S231*H231</f>
        <v>0</v>
      </c>
      <c r="AR231" s="132" t="s">
        <v>283</v>
      </c>
      <c r="AT231" s="132" t="s">
        <v>132</v>
      </c>
      <c r="AU231" s="132" t="s">
        <v>138</v>
      </c>
      <c r="AY231" s="16" t="s">
        <v>128</v>
      </c>
      <c r="BE231" s="133">
        <f>IF(N231="základní",J231,0)</f>
        <v>0</v>
      </c>
      <c r="BF231" s="133">
        <f>IF(N231="snížená",J231,0)</f>
        <v>0</v>
      </c>
      <c r="BG231" s="133">
        <f>IF(N231="zákl. přenesená",J231,0)</f>
        <v>0</v>
      </c>
      <c r="BH231" s="133">
        <f>IF(N231="sníž. přenesená",J231,0)</f>
        <v>0</v>
      </c>
      <c r="BI231" s="133">
        <f>IF(N231="nulová",J231,0)</f>
        <v>0</v>
      </c>
      <c r="BJ231" s="16" t="s">
        <v>138</v>
      </c>
      <c r="BK231" s="133">
        <f>ROUND(I231*H231,2)</f>
        <v>0</v>
      </c>
      <c r="BL231" s="16" t="s">
        <v>283</v>
      </c>
      <c r="BM231" s="132" t="s">
        <v>449</v>
      </c>
    </row>
    <row r="232" spans="2:65" s="1" customFormat="1">
      <c r="B232" s="31"/>
      <c r="D232" s="134" t="s">
        <v>140</v>
      </c>
      <c r="F232" s="135" t="s">
        <v>450</v>
      </c>
      <c r="I232" s="136"/>
      <c r="L232" s="31"/>
      <c r="M232" s="137"/>
      <c r="T232" s="52"/>
      <c r="AT232" s="16" t="s">
        <v>140</v>
      </c>
      <c r="AU232" s="16" t="s">
        <v>138</v>
      </c>
    </row>
    <row r="233" spans="2:65" s="11" customFormat="1" ht="22.9" customHeight="1">
      <c r="B233" s="109"/>
      <c r="D233" s="110" t="s">
        <v>73</v>
      </c>
      <c r="E233" s="119" t="s">
        <v>451</v>
      </c>
      <c r="F233" s="119" t="s">
        <v>452</v>
      </c>
      <c r="I233" s="112"/>
      <c r="J233" s="120">
        <f>BK233</f>
        <v>0</v>
      </c>
      <c r="L233" s="109"/>
      <c r="M233" s="114"/>
      <c r="P233" s="115">
        <f>SUM(P234:P239)</f>
        <v>0</v>
      </c>
      <c r="R233" s="115">
        <f>SUM(R234:R239)</f>
        <v>1.9349999999999999E-2</v>
      </c>
      <c r="T233" s="116">
        <f>SUM(T234:T239)</f>
        <v>0</v>
      </c>
      <c r="AR233" s="110" t="s">
        <v>138</v>
      </c>
      <c r="AT233" s="117" t="s">
        <v>73</v>
      </c>
      <c r="AU233" s="117" t="s">
        <v>79</v>
      </c>
      <c r="AY233" s="110" t="s">
        <v>128</v>
      </c>
      <c r="BK233" s="118">
        <f>SUM(BK234:BK239)</f>
        <v>0</v>
      </c>
    </row>
    <row r="234" spans="2:65" s="1" customFormat="1" ht="37.9" customHeight="1">
      <c r="B234" s="31"/>
      <c r="C234" s="121" t="s">
        <v>453</v>
      </c>
      <c r="D234" s="121" t="s">
        <v>132</v>
      </c>
      <c r="E234" s="122" t="s">
        <v>454</v>
      </c>
      <c r="F234" s="123" t="s">
        <v>455</v>
      </c>
      <c r="G234" s="124" t="s">
        <v>336</v>
      </c>
      <c r="H234" s="125">
        <v>1</v>
      </c>
      <c r="I234" s="126"/>
      <c r="J234" s="127">
        <f>ROUND(I234*H234,2)</f>
        <v>0</v>
      </c>
      <c r="K234" s="123" t="s">
        <v>136</v>
      </c>
      <c r="L234" s="31"/>
      <c r="M234" s="128"/>
      <c r="N234" s="129" t="s">
        <v>46</v>
      </c>
      <c r="P234" s="130">
        <f>O234*H234</f>
        <v>0</v>
      </c>
      <c r="Q234" s="130">
        <v>1.9349999999999999E-2</v>
      </c>
      <c r="R234" s="130">
        <f>Q234*H234</f>
        <v>1.9349999999999999E-2</v>
      </c>
      <c r="S234" s="130">
        <v>0</v>
      </c>
      <c r="T234" s="131">
        <f>S234*H234</f>
        <v>0</v>
      </c>
      <c r="AR234" s="132" t="s">
        <v>283</v>
      </c>
      <c r="AT234" s="132" t="s">
        <v>132</v>
      </c>
      <c r="AU234" s="132" t="s">
        <v>138</v>
      </c>
      <c r="AY234" s="16" t="s">
        <v>128</v>
      </c>
      <c r="BE234" s="133">
        <f>IF(N234="základní",J234,0)</f>
        <v>0</v>
      </c>
      <c r="BF234" s="133">
        <f>IF(N234="snížená",J234,0)</f>
        <v>0</v>
      </c>
      <c r="BG234" s="133">
        <f>IF(N234="zákl. přenesená",J234,0)</f>
        <v>0</v>
      </c>
      <c r="BH234" s="133">
        <f>IF(N234="sníž. přenesená",J234,0)</f>
        <v>0</v>
      </c>
      <c r="BI234" s="133">
        <f>IF(N234="nulová",J234,0)</f>
        <v>0</v>
      </c>
      <c r="BJ234" s="16" t="s">
        <v>138</v>
      </c>
      <c r="BK234" s="133">
        <f>ROUND(I234*H234,2)</f>
        <v>0</v>
      </c>
      <c r="BL234" s="16" t="s">
        <v>283</v>
      </c>
      <c r="BM234" s="132" t="s">
        <v>456</v>
      </c>
    </row>
    <row r="235" spans="2:65" s="1" customFormat="1">
      <c r="B235" s="31"/>
      <c r="D235" s="134" t="s">
        <v>140</v>
      </c>
      <c r="F235" s="135" t="s">
        <v>457</v>
      </c>
      <c r="I235" s="136"/>
      <c r="L235" s="31"/>
      <c r="M235" s="137"/>
      <c r="T235" s="52"/>
      <c r="AT235" s="16" t="s">
        <v>140</v>
      </c>
      <c r="AU235" s="16" t="s">
        <v>138</v>
      </c>
    </row>
    <row r="236" spans="2:65" s="1" customFormat="1" ht="49.15" customHeight="1">
      <c r="B236" s="31"/>
      <c r="C236" s="121" t="s">
        <v>458</v>
      </c>
      <c r="D236" s="121" t="s">
        <v>132</v>
      </c>
      <c r="E236" s="122" t="s">
        <v>459</v>
      </c>
      <c r="F236" s="123" t="s">
        <v>460</v>
      </c>
      <c r="G236" s="124" t="s">
        <v>249</v>
      </c>
      <c r="H236" s="125">
        <v>1.9E-2</v>
      </c>
      <c r="I236" s="126"/>
      <c r="J236" s="127">
        <f>ROUND(I236*H236,2)</f>
        <v>0</v>
      </c>
      <c r="K236" s="123" t="s">
        <v>136</v>
      </c>
      <c r="L236" s="31"/>
      <c r="M236" s="128"/>
      <c r="N236" s="129" t="s">
        <v>46</v>
      </c>
      <c r="P236" s="130">
        <f>O236*H236</f>
        <v>0</v>
      </c>
      <c r="Q236" s="130">
        <v>0</v>
      </c>
      <c r="R236" s="130">
        <f>Q236*H236</f>
        <v>0</v>
      </c>
      <c r="S236" s="130">
        <v>0</v>
      </c>
      <c r="T236" s="131">
        <f>S236*H236</f>
        <v>0</v>
      </c>
      <c r="AR236" s="132" t="s">
        <v>283</v>
      </c>
      <c r="AT236" s="132" t="s">
        <v>132</v>
      </c>
      <c r="AU236" s="132" t="s">
        <v>138</v>
      </c>
      <c r="AY236" s="16" t="s">
        <v>128</v>
      </c>
      <c r="BE236" s="133">
        <f>IF(N236="základní",J236,0)</f>
        <v>0</v>
      </c>
      <c r="BF236" s="133">
        <f>IF(N236="snížená",J236,0)</f>
        <v>0</v>
      </c>
      <c r="BG236" s="133">
        <f>IF(N236="zákl. přenesená",J236,0)</f>
        <v>0</v>
      </c>
      <c r="BH236" s="133">
        <f>IF(N236="sníž. přenesená",J236,0)</f>
        <v>0</v>
      </c>
      <c r="BI236" s="133">
        <f>IF(N236="nulová",J236,0)</f>
        <v>0</v>
      </c>
      <c r="BJ236" s="16" t="s">
        <v>138</v>
      </c>
      <c r="BK236" s="133">
        <f>ROUND(I236*H236,2)</f>
        <v>0</v>
      </c>
      <c r="BL236" s="16" t="s">
        <v>283</v>
      </c>
      <c r="BM236" s="132" t="s">
        <v>461</v>
      </c>
    </row>
    <row r="237" spans="2:65" s="1" customFormat="1">
      <c r="B237" s="31"/>
      <c r="D237" s="134" t="s">
        <v>140</v>
      </c>
      <c r="F237" s="135" t="s">
        <v>462</v>
      </c>
      <c r="I237" s="136"/>
      <c r="L237" s="31"/>
      <c r="M237" s="137"/>
      <c r="T237" s="52"/>
      <c r="AT237" s="16" t="s">
        <v>140</v>
      </c>
      <c r="AU237" s="16" t="s">
        <v>138</v>
      </c>
    </row>
    <row r="238" spans="2:65" s="1" customFormat="1" ht="49.15" customHeight="1">
      <c r="B238" s="31"/>
      <c r="C238" s="121" t="s">
        <v>463</v>
      </c>
      <c r="D238" s="121" t="s">
        <v>132</v>
      </c>
      <c r="E238" s="122" t="s">
        <v>464</v>
      </c>
      <c r="F238" s="123" t="s">
        <v>465</v>
      </c>
      <c r="G238" s="124" t="s">
        <v>249</v>
      </c>
      <c r="H238" s="125">
        <v>1.9E-2</v>
      </c>
      <c r="I238" s="126"/>
      <c r="J238" s="127">
        <f>ROUND(I238*H238,2)</f>
        <v>0</v>
      </c>
      <c r="K238" s="123" t="s">
        <v>136</v>
      </c>
      <c r="L238" s="31"/>
      <c r="M238" s="128"/>
      <c r="N238" s="129" t="s">
        <v>46</v>
      </c>
      <c r="P238" s="130">
        <f>O238*H238</f>
        <v>0</v>
      </c>
      <c r="Q238" s="130">
        <v>0</v>
      </c>
      <c r="R238" s="130">
        <f>Q238*H238</f>
        <v>0</v>
      </c>
      <c r="S238" s="130">
        <v>0</v>
      </c>
      <c r="T238" s="131">
        <f>S238*H238</f>
        <v>0</v>
      </c>
      <c r="AR238" s="132" t="s">
        <v>283</v>
      </c>
      <c r="AT238" s="132" t="s">
        <v>132</v>
      </c>
      <c r="AU238" s="132" t="s">
        <v>138</v>
      </c>
      <c r="AY238" s="16" t="s">
        <v>128</v>
      </c>
      <c r="BE238" s="133">
        <f>IF(N238="základní",J238,0)</f>
        <v>0</v>
      </c>
      <c r="BF238" s="133">
        <f>IF(N238="snížená",J238,0)</f>
        <v>0</v>
      </c>
      <c r="BG238" s="133">
        <f>IF(N238="zákl. přenesená",J238,0)</f>
        <v>0</v>
      </c>
      <c r="BH238" s="133">
        <f>IF(N238="sníž. přenesená",J238,0)</f>
        <v>0</v>
      </c>
      <c r="BI238" s="133">
        <f>IF(N238="nulová",J238,0)</f>
        <v>0</v>
      </c>
      <c r="BJ238" s="16" t="s">
        <v>138</v>
      </c>
      <c r="BK238" s="133">
        <f>ROUND(I238*H238,2)</f>
        <v>0</v>
      </c>
      <c r="BL238" s="16" t="s">
        <v>283</v>
      </c>
      <c r="BM238" s="132" t="s">
        <v>466</v>
      </c>
    </row>
    <row r="239" spans="2:65" s="1" customFormat="1">
      <c r="B239" s="31"/>
      <c r="D239" s="134" t="s">
        <v>140</v>
      </c>
      <c r="F239" s="135" t="s">
        <v>467</v>
      </c>
      <c r="I239" s="136"/>
      <c r="L239" s="31"/>
      <c r="M239" s="137"/>
      <c r="T239" s="52"/>
      <c r="AT239" s="16" t="s">
        <v>140</v>
      </c>
      <c r="AU239" s="16" t="s">
        <v>138</v>
      </c>
    </row>
    <row r="240" spans="2:65" s="11" customFormat="1" ht="22.9" customHeight="1">
      <c r="B240" s="109"/>
      <c r="D240" s="110" t="s">
        <v>73</v>
      </c>
      <c r="E240" s="119" t="s">
        <v>468</v>
      </c>
      <c r="F240" s="119" t="s">
        <v>469</v>
      </c>
      <c r="I240" s="112"/>
      <c r="J240" s="120">
        <f>BK240</f>
        <v>0</v>
      </c>
      <c r="L240" s="109"/>
      <c r="M240" s="114"/>
      <c r="P240" s="115">
        <f>SUM(P241:P243)</f>
        <v>0</v>
      </c>
      <c r="R240" s="115">
        <f>SUM(R241:R243)</f>
        <v>1.33E-3</v>
      </c>
      <c r="T240" s="116">
        <f>SUM(T241:T243)</f>
        <v>0</v>
      </c>
      <c r="AR240" s="110" t="s">
        <v>138</v>
      </c>
      <c r="AT240" s="117" t="s">
        <v>73</v>
      </c>
      <c r="AU240" s="117" t="s">
        <v>79</v>
      </c>
      <c r="AY240" s="110" t="s">
        <v>128</v>
      </c>
      <c r="BK240" s="118">
        <f>SUM(BK241:BK243)</f>
        <v>0</v>
      </c>
    </row>
    <row r="241" spans="2:65" s="1" customFormat="1" ht="37.9" customHeight="1">
      <c r="B241" s="31"/>
      <c r="C241" s="121" t="s">
        <v>470</v>
      </c>
      <c r="D241" s="121" t="s">
        <v>132</v>
      </c>
      <c r="E241" s="122" t="s">
        <v>471</v>
      </c>
      <c r="F241" s="123" t="s">
        <v>472</v>
      </c>
      <c r="G241" s="124" t="s">
        <v>336</v>
      </c>
      <c r="H241" s="125">
        <v>1</v>
      </c>
      <c r="I241" s="126"/>
      <c r="J241" s="127">
        <f>ROUND(I241*H241,2)</f>
        <v>0</v>
      </c>
      <c r="K241" s="123" t="s">
        <v>136</v>
      </c>
      <c r="L241" s="31"/>
      <c r="M241" s="128"/>
      <c r="N241" s="129" t="s">
        <v>46</v>
      </c>
      <c r="P241" s="130">
        <f>O241*H241</f>
        <v>0</v>
      </c>
      <c r="Q241" s="130">
        <v>1.33E-3</v>
      </c>
      <c r="R241" s="130">
        <f>Q241*H241</f>
        <v>1.33E-3</v>
      </c>
      <c r="S241" s="130">
        <v>0</v>
      </c>
      <c r="T241" s="131">
        <f>S241*H241</f>
        <v>0</v>
      </c>
      <c r="AR241" s="132" t="s">
        <v>283</v>
      </c>
      <c r="AT241" s="132" t="s">
        <v>132</v>
      </c>
      <c r="AU241" s="132" t="s">
        <v>138</v>
      </c>
      <c r="AY241" s="16" t="s">
        <v>128</v>
      </c>
      <c r="BE241" s="133">
        <f>IF(N241="základní",J241,0)</f>
        <v>0</v>
      </c>
      <c r="BF241" s="133">
        <f>IF(N241="snížená",J241,0)</f>
        <v>0</v>
      </c>
      <c r="BG241" s="133">
        <f>IF(N241="zákl. přenesená",J241,0)</f>
        <v>0</v>
      </c>
      <c r="BH241" s="133">
        <f>IF(N241="sníž. přenesená",J241,0)</f>
        <v>0</v>
      </c>
      <c r="BI241" s="133">
        <f>IF(N241="nulová",J241,0)</f>
        <v>0</v>
      </c>
      <c r="BJ241" s="16" t="s">
        <v>138</v>
      </c>
      <c r="BK241" s="133">
        <f>ROUND(I241*H241,2)</f>
        <v>0</v>
      </c>
      <c r="BL241" s="16" t="s">
        <v>283</v>
      </c>
      <c r="BM241" s="132" t="s">
        <v>473</v>
      </c>
    </row>
    <row r="242" spans="2:65" s="1" customFormat="1">
      <c r="B242" s="31"/>
      <c r="D242" s="134" t="s">
        <v>140</v>
      </c>
      <c r="F242" s="135" t="s">
        <v>474</v>
      </c>
      <c r="I242" s="136"/>
      <c r="L242" s="31"/>
      <c r="M242" s="137"/>
      <c r="T242" s="52"/>
      <c r="AT242" s="16" t="s">
        <v>140</v>
      </c>
      <c r="AU242" s="16" t="s">
        <v>138</v>
      </c>
    </row>
    <row r="243" spans="2:65" s="1" customFormat="1" ht="16.5" customHeight="1">
      <c r="B243" s="31"/>
      <c r="C243" s="159" t="s">
        <v>475</v>
      </c>
      <c r="D243" s="159" t="s">
        <v>197</v>
      </c>
      <c r="E243" s="160" t="s">
        <v>476</v>
      </c>
      <c r="F243" s="161" t="s">
        <v>477</v>
      </c>
      <c r="G243" s="162" t="s">
        <v>135</v>
      </c>
      <c r="H243" s="163">
        <v>1</v>
      </c>
      <c r="I243" s="164"/>
      <c r="J243" s="165">
        <f>ROUND(I243*H243,2)</f>
        <v>0</v>
      </c>
      <c r="K243" s="161"/>
      <c r="L243" s="166"/>
      <c r="M243" s="167"/>
      <c r="N243" s="168" t="s">
        <v>46</v>
      </c>
      <c r="P243" s="130">
        <f>O243*H243</f>
        <v>0</v>
      </c>
      <c r="Q243" s="130">
        <v>0</v>
      </c>
      <c r="R243" s="130">
        <f>Q243*H243</f>
        <v>0</v>
      </c>
      <c r="S243" s="130">
        <v>0</v>
      </c>
      <c r="T243" s="131">
        <f>S243*H243</f>
        <v>0</v>
      </c>
      <c r="AR243" s="132" t="s">
        <v>434</v>
      </c>
      <c r="AT243" s="132" t="s">
        <v>197</v>
      </c>
      <c r="AU243" s="132" t="s">
        <v>138</v>
      </c>
      <c r="AY243" s="16" t="s">
        <v>128</v>
      </c>
      <c r="BE243" s="133">
        <f>IF(N243="základní",J243,0)</f>
        <v>0</v>
      </c>
      <c r="BF243" s="133">
        <f>IF(N243="snížená",J243,0)</f>
        <v>0</v>
      </c>
      <c r="BG243" s="133">
        <f>IF(N243="zákl. přenesená",J243,0)</f>
        <v>0</v>
      </c>
      <c r="BH243" s="133">
        <f>IF(N243="sníž. přenesená",J243,0)</f>
        <v>0</v>
      </c>
      <c r="BI243" s="133">
        <f>IF(N243="nulová",J243,0)</f>
        <v>0</v>
      </c>
      <c r="BJ243" s="16" t="s">
        <v>138</v>
      </c>
      <c r="BK243" s="133">
        <f>ROUND(I243*H243,2)</f>
        <v>0</v>
      </c>
      <c r="BL243" s="16" t="s">
        <v>283</v>
      </c>
      <c r="BM243" s="132" t="s">
        <v>478</v>
      </c>
    </row>
    <row r="244" spans="2:65" s="11" customFormat="1" ht="22.9" customHeight="1">
      <c r="B244" s="109"/>
      <c r="D244" s="110" t="s">
        <v>73</v>
      </c>
      <c r="E244" s="119" t="s">
        <v>479</v>
      </c>
      <c r="F244" s="119" t="s">
        <v>480</v>
      </c>
      <c r="I244" s="112"/>
      <c r="J244" s="120">
        <f>BK244</f>
        <v>0</v>
      </c>
      <c r="L244" s="109"/>
      <c r="M244" s="114"/>
      <c r="P244" s="115">
        <f>SUM(P245:P254)</f>
        <v>0</v>
      </c>
      <c r="R244" s="115">
        <f>SUM(R245:R254)</f>
        <v>1.3000000000000001E-2</v>
      </c>
      <c r="T244" s="116">
        <f>SUM(T245:T254)</f>
        <v>0</v>
      </c>
      <c r="AR244" s="110" t="s">
        <v>138</v>
      </c>
      <c r="AT244" s="117" t="s">
        <v>73</v>
      </c>
      <c r="AU244" s="117" t="s">
        <v>79</v>
      </c>
      <c r="AY244" s="110" t="s">
        <v>128</v>
      </c>
      <c r="BK244" s="118">
        <f>SUM(BK245:BK254)</f>
        <v>0</v>
      </c>
    </row>
    <row r="245" spans="2:65" s="1" customFormat="1" ht="33" customHeight="1">
      <c r="B245" s="31"/>
      <c r="C245" s="121" t="s">
        <v>481</v>
      </c>
      <c r="D245" s="121" t="s">
        <v>132</v>
      </c>
      <c r="E245" s="122" t="s">
        <v>482</v>
      </c>
      <c r="F245" s="123" t="s">
        <v>483</v>
      </c>
      <c r="G245" s="124" t="s">
        <v>159</v>
      </c>
      <c r="H245" s="125">
        <v>26</v>
      </c>
      <c r="I245" s="126"/>
      <c r="J245" s="127">
        <f>ROUND(I245*H245,2)</f>
        <v>0</v>
      </c>
      <c r="K245" s="123" t="s">
        <v>136</v>
      </c>
      <c r="L245" s="31"/>
      <c r="M245" s="128"/>
      <c r="N245" s="129" t="s">
        <v>46</v>
      </c>
      <c r="P245" s="130">
        <f>O245*H245</f>
        <v>0</v>
      </c>
      <c r="Q245" s="130">
        <v>4.6000000000000001E-4</v>
      </c>
      <c r="R245" s="130">
        <f>Q245*H245</f>
        <v>1.196E-2</v>
      </c>
      <c r="S245" s="130">
        <v>0</v>
      </c>
      <c r="T245" s="131">
        <f>S245*H245</f>
        <v>0</v>
      </c>
      <c r="AR245" s="132" t="s">
        <v>283</v>
      </c>
      <c r="AT245" s="132" t="s">
        <v>132</v>
      </c>
      <c r="AU245" s="132" t="s">
        <v>138</v>
      </c>
      <c r="AY245" s="16" t="s">
        <v>128</v>
      </c>
      <c r="BE245" s="133">
        <f>IF(N245="základní",J245,0)</f>
        <v>0</v>
      </c>
      <c r="BF245" s="133">
        <f>IF(N245="snížená",J245,0)</f>
        <v>0</v>
      </c>
      <c r="BG245" s="133">
        <f>IF(N245="zákl. přenesená",J245,0)</f>
        <v>0</v>
      </c>
      <c r="BH245" s="133">
        <f>IF(N245="sníž. přenesená",J245,0)</f>
        <v>0</v>
      </c>
      <c r="BI245" s="133">
        <f>IF(N245="nulová",J245,0)</f>
        <v>0</v>
      </c>
      <c r="BJ245" s="16" t="s">
        <v>138</v>
      </c>
      <c r="BK245" s="133">
        <f>ROUND(I245*H245,2)</f>
        <v>0</v>
      </c>
      <c r="BL245" s="16" t="s">
        <v>283</v>
      </c>
      <c r="BM245" s="132" t="s">
        <v>484</v>
      </c>
    </row>
    <row r="246" spans="2:65" s="1" customFormat="1">
      <c r="B246" s="31"/>
      <c r="D246" s="134" t="s">
        <v>140</v>
      </c>
      <c r="F246" s="135" t="s">
        <v>485</v>
      </c>
      <c r="I246" s="136"/>
      <c r="L246" s="31"/>
      <c r="M246" s="137"/>
      <c r="T246" s="52"/>
      <c r="AT246" s="16" t="s">
        <v>140</v>
      </c>
      <c r="AU246" s="16" t="s">
        <v>138</v>
      </c>
    </row>
    <row r="247" spans="2:65" s="1" customFormat="1" ht="24.2" customHeight="1">
      <c r="B247" s="31"/>
      <c r="C247" s="121" t="s">
        <v>486</v>
      </c>
      <c r="D247" s="121" t="s">
        <v>132</v>
      </c>
      <c r="E247" s="122" t="s">
        <v>487</v>
      </c>
      <c r="F247" s="123" t="s">
        <v>488</v>
      </c>
      <c r="G247" s="124" t="s">
        <v>159</v>
      </c>
      <c r="H247" s="125">
        <v>26</v>
      </c>
      <c r="I247" s="126"/>
      <c r="J247" s="127">
        <f>ROUND(I247*H247,2)</f>
        <v>0</v>
      </c>
      <c r="K247" s="123" t="s">
        <v>136</v>
      </c>
      <c r="L247" s="31"/>
      <c r="M247" s="128"/>
      <c r="N247" s="129" t="s">
        <v>46</v>
      </c>
      <c r="P247" s="130">
        <f>O247*H247</f>
        <v>0</v>
      </c>
      <c r="Q247" s="130">
        <v>0</v>
      </c>
      <c r="R247" s="130">
        <f>Q247*H247</f>
        <v>0</v>
      </c>
      <c r="S247" s="130">
        <v>0</v>
      </c>
      <c r="T247" s="131">
        <f>S247*H247</f>
        <v>0</v>
      </c>
      <c r="AR247" s="132" t="s">
        <v>283</v>
      </c>
      <c r="AT247" s="132" t="s">
        <v>132</v>
      </c>
      <c r="AU247" s="132" t="s">
        <v>138</v>
      </c>
      <c r="AY247" s="16" t="s">
        <v>128</v>
      </c>
      <c r="BE247" s="133">
        <f>IF(N247="základní",J247,0)</f>
        <v>0</v>
      </c>
      <c r="BF247" s="133">
        <f>IF(N247="snížená",J247,0)</f>
        <v>0</v>
      </c>
      <c r="BG247" s="133">
        <f>IF(N247="zákl. přenesená",J247,0)</f>
        <v>0</v>
      </c>
      <c r="BH247" s="133">
        <f>IF(N247="sníž. přenesená",J247,0)</f>
        <v>0</v>
      </c>
      <c r="BI247" s="133">
        <f>IF(N247="nulová",J247,0)</f>
        <v>0</v>
      </c>
      <c r="BJ247" s="16" t="s">
        <v>138</v>
      </c>
      <c r="BK247" s="133">
        <f>ROUND(I247*H247,2)</f>
        <v>0</v>
      </c>
      <c r="BL247" s="16" t="s">
        <v>283</v>
      </c>
      <c r="BM247" s="132" t="s">
        <v>489</v>
      </c>
    </row>
    <row r="248" spans="2:65" s="1" customFormat="1">
      <c r="B248" s="31"/>
      <c r="D248" s="134" t="s">
        <v>140</v>
      </c>
      <c r="F248" s="135" t="s">
        <v>490</v>
      </c>
      <c r="I248" s="136"/>
      <c r="L248" s="31"/>
      <c r="M248" s="137"/>
      <c r="T248" s="52"/>
      <c r="AT248" s="16" t="s">
        <v>140</v>
      </c>
      <c r="AU248" s="16" t="s">
        <v>138</v>
      </c>
    </row>
    <row r="249" spans="2:65" s="1" customFormat="1" ht="49.15" customHeight="1">
      <c r="B249" s="31"/>
      <c r="C249" s="121" t="s">
        <v>491</v>
      </c>
      <c r="D249" s="121" t="s">
        <v>132</v>
      </c>
      <c r="E249" s="122" t="s">
        <v>492</v>
      </c>
      <c r="F249" s="123" t="s">
        <v>493</v>
      </c>
      <c r="G249" s="124" t="s">
        <v>159</v>
      </c>
      <c r="H249" s="125">
        <v>26</v>
      </c>
      <c r="I249" s="126"/>
      <c r="J249" s="127">
        <f>ROUND(I249*H249,2)</f>
        <v>0</v>
      </c>
      <c r="K249" s="123" t="s">
        <v>136</v>
      </c>
      <c r="L249" s="31"/>
      <c r="M249" s="128"/>
      <c r="N249" s="129" t="s">
        <v>46</v>
      </c>
      <c r="P249" s="130">
        <f>O249*H249</f>
        <v>0</v>
      </c>
      <c r="Q249" s="130">
        <v>4.0000000000000003E-5</v>
      </c>
      <c r="R249" s="130">
        <f>Q249*H249</f>
        <v>1.0400000000000001E-3</v>
      </c>
      <c r="S249" s="130">
        <v>0</v>
      </c>
      <c r="T249" s="131">
        <f>S249*H249</f>
        <v>0</v>
      </c>
      <c r="AR249" s="132" t="s">
        <v>283</v>
      </c>
      <c r="AT249" s="132" t="s">
        <v>132</v>
      </c>
      <c r="AU249" s="132" t="s">
        <v>138</v>
      </c>
      <c r="AY249" s="16" t="s">
        <v>128</v>
      </c>
      <c r="BE249" s="133">
        <f>IF(N249="základní",J249,0)</f>
        <v>0</v>
      </c>
      <c r="BF249" s="133">
        <f>IF(N249="snížená",J249,0)</f>
        <v>0</v>
      </c>
      <c r="BG249" s="133">
        <f>IF(N249="zákl. přenesená",J249,0)</f>
        <v>0</v>
      </c>
      <c r="BH249" s="133">
        <f>IF(N249="sníž. přenesená",J249,0)</f>
        <v>0</v>
      </c>
      <c r="BI249" s="133">
        <f>IF(N249="nulová",J249,0)</f>
        <v>0</v>
      </c>
      <c r="BJ249" s="16" t="s">
        <v>138</v>
      </c>
      <c r="BK249" s="133">
        <f>ROUND(I249*H249,2)</f>
        <v>0</v>
      </c>
      <c r="BL249" s="16" t="s">
        <v>283</v>
      </c>
      <c r="BM249" s="132" t="s">
        <v>494</v>
      </c>
    </row>
    <row r="250" spans="2:65" s="1" customFormat="1">
      <c r="B250" s="31"/>
      <c r="D250" s="134" t="s">
        <v>140</v>
      </c>
      <c r="F250" s="135" t="s">
        <v>495</v>
      </c>
      <c r="I250" s="136"/>
      <c r="L250" s="31"/>
      <c r="M250" s="137"/>
      <c r="T250" s="52"/>
      <c r="AT250" s="16" t="s">
        <v>140</v>
      </c>
      <c r="AU250" s="16" t="s">
        <v>138</v>
      </c>
    </row>
    <row r="251" spans="2:65" s="1" customFormat="1" ht="44.25" customHeight="1">
      <c r="B251" s="31"/>
      <c r="C251" s="121" t="s">
        <v>496</v>
      </c>
      <c r="D251" s="121" t="s">
        <v>132</v>
      </c>
      <c r="E251" s="122" t="s">
        <v>497</v>
      </c>
      <c r="F251" s="123" t="s">
        <v>498</v>
      </c>
      <c r="G251" s="124" t="s">
        <v>249</v>
      </c>
      <c r="H251" s="125">
        <v>1.2999999999999999E-2</v>
      </c>
      <c r="I251" s="126"/>
      <c r="J251" s="127">
        <f>ROUND(I251*H251,2)</f>
        <v>0</v>
      </c>
      <c r="K251" s="123" t="s">
        <v>136</v>
      </c>
      <c r="L251" s="31"/>
      <c r="M251" s="128"/>
      <c r="N251" s="129" t="s">
        <v>46</v>
      </c>
      <c r="P251" s="130">
        <f>O251*H251</f>
        <v>0</v>
      </c>
      <c r="Q251" s="130">
        <v>0</v>
      </c>
      <c r="R251" s="130">
        <f>Q251*H251</f>
        <v>0</v>
      </c>
      <c r="S251" s="130">
        <v>0</v>
      </c>
      <c r="T251" s="131">
        <f>S251*H251</f>
        <v>0</v>
      </c>
      <c r="AR251" s="132" t="s">
        <v>283</v>
      </c>
      <c r="AT251" s="132" t="s">
        <v>132</v>
      </c>
      <c r="AU251" s="132" t="s">
        <v>138</v>
      </c>
      <c r="AY251" s="16" t="s">
        <v>128</v>
      </c>
      <c r="BE251" s="133">
        <f>IF(N251="základní",J251,0)</f>
        <v>0</v>
      </c>
      <c r="BF251" s="133">
        <f>IF(N251="snížená",J251,0)</f>
        <v>0</v>
      </c>
      <c r="BG251" s="133">
        <f>IF(N251="zákl. přenesená",J251,0)</f>
        <v>0</v>
      </c>
      <c r="BH251" s="133">
        <f>IF(N251="sníž. přenesená",J251,0)</f>
        <v>0</v>
      </c>
      <c r="BI251" s="133">
        <f>IF(N251="nulová",J251,0)</f>
        <v>0</v>
      </c>
      <c r="BJ251" s="16" t="s">
        <v>138</v>
      </c>
      <c r="BK251" s="133">
        <f>ROUND(I251*H251,2)</f>
        <v>0</v>
      </c>
      <c r="BL251" s="16" t="s">
        <v>283</v>
      </c>
      <c r="BM251" s="132" t="s">
        <v>499</v>
      </c>
    </row>
    <row r="252" spans="2:65" s="1" customFormat="1">
      <c r="B252" s="31"/>
      <c r="D252" s="134" t="s">
        <v>140</v>
      </c>
      <c r="F252" s="135" t="s">
        <v>500</v>
      </c>
      <c r="I252" s="136"/>
      <c r="L252" s="31"/>
      <c r="M252" s="137"/>
      <c r="T252" s="52"/>
      <c r="AT252" s="16" t="s">
        <v>140</v>
      </c>
      <c r="AU252" s="16" t="s">
        <v>138</v>
      </c>
    </row>
    <row r="253" spans="2:65" s="1" customFormat="1" ht="49.15" customHeight="1">
      <c r="B253" s="31"/>
      <c r="C253" s="121" t="s">
        <v>501</v>
      </c>
      <c r="D253" s="121" t="s">
        <v>132</v>
      </c>
      <c r="E253" s="122" t="s">
        <v>502</v>
      </c>
      <c r="F253" s="123" t="s">
        <v>503</v>
      </c>
      <c r="G253" s="124" t="s">
        <v>249</v>
      </c>
      <c r="H253" s="125">
        <v>1.2999999999999999E-2</v>
      </c>
      <c r="I253" s="126"/>
      <c r="J253" s="127">
        <f>ROUND(I253*H253,2)</f>
        <v>0</v>
      </c>
      <c r="K253" s="123" t="s">
        <v>136</v>
      </c>
      <c r="L253" s="31"/>
      <c r="M253" s="128"/>
      <c r="N253" s="129" t="s">
        <v>46</v>
      </c>
      <c r="P253" s="130">
        <f>O253*H253</f>
        <v>0</v>
      </c>
      <c r="Q253" s="130">
        <v>0</v>
      </c>
      <c r="R253" s="130">
        <f>Q253*H253</f>
        <v>0</v>
      </c>
      <c r="S253" s="130">
        <v>0</v>
      </c>
      <c r="T253" s="131">
        <f>S253*H253</f>
        <v>0</v>
      </c>
      <c r="AR253" s="132" t="s">
        <v>283</v>
      </c>
      <c r="AT253" s="132" t="s">
        <v>132</v>
      </c>
      <c r="AU253" s="132" t="s">
        <v>138</v>
      </c>
      <c r="AY253" s="16" t="s">
        <v>128</v>
      </c>
      <c r="BE253" s="133">
        <f>IF(N253="základní",J253,0)</f>
        <v>0</v>
      </c>
      <c r="BF253" s="133">
        <f>IF(N253="snížená",J253,0)</f>
        <v>0</v>
      </c>
      <c r="BG253" s="133">
        <f>IF(N253="zákl. přenesená",J253,0)</f>
        <v>0</v>
      </c>
      <c r="BH253" s="133">
        <f>IF(N253="sníž. přenesená",J253,0)</f>
        <v>0</v>
      </c>
      <c r="BI253" s="133">
        <f>IF(N253="nulová",J253,0)</f>
        <v>0</v>
      </c>
      <c r="BJ253" s="16" t="s">
        <v>138</v>
      </c>
      <c r="BK253" s="133">
        <f>ROUND(I253*H253,2)</f>
        <v>0</v>
      </c>
      <c r="BL253" s="16" t="s">
        <v>283</v>
      </c>
      <c r="BM253" s="132" t="s">
        <v>504</v>
      </c>
    </row>
    <row r="254" spans="2:65" s="1" customFormat="1">
      <c r="B254" s="31"/>
      <c r="D254" s="134" t="s">
        <v>140</v>
      </c>
      <c r="F254" s="135" t="s">
        <v>505</v>
      </c>
      <c r="I254" s="136"/>
      <c r="L254" s="31"/>
      <c r="M254" s="137"/>
      <c r="T254" s="52"/>
      <c r="AT254" s="16" t="s">
        <v>140</v>
      </c>
      <c r="AU254" s="16" t="s">
        <v>138</v>
      </c>
    </row>
    <row r="255" spans="2:65" s="11" customFormat="1" ht="22.9" customHeight="1">
      <c r="B255" s="109"/>
      <c r="D255" s="110" t="s">
        <v>73</v>
      </c>
      <c r="E255" s="119" t="s">
        <v>506</v>
      </c>
      <c r="F255" s="119" t="s">
        <v>507</v>
      </c>
      <c r="I255" s="112"/>
      <c r="J255" s="120">
        <f>BK255</f>
        <v>0</v>
      </c>
      <c r="L255" s="109"/>
      <c r="M255" s="114"/>
      <c r="P255" s="115">
        <f>SUM(P256:P257)</f>
        <v>0</v>
      </c>
      <c r="R255" s="115">
        <f>SUM(R256:R257)</f>
        <v>5.5000000000000003E-4</v>
      </c>
      <c r="T255" s="116">
        <f>SUM(T256:T257)</f>
        <v>0</v>
      </c>
      <c r="AR255" s="110" t="s">
        <v>138</v>
      </c>
      <c r="AT255" s="117" t="s">
        <v>73</v>
      </c>
      <c r="AU255" s="117" t="s">
        <v>79</v>
      </c>
      <c r="AY255" s="110" t="s">
        <v>128</v>
      </c>
      <c r="BK255" s="118">
        <f>SUM(BK256:BK257)</f>
        <v>0</v>
      </c>
    </row>
    <row r="256" spans="2:65" s="1" customFormat="1" ht="37.9" customHeight="1">
      <c r="B256" s="31"/>
      <c r="C256" s="121" t="s">
        <v>508</v>
      </c>
      <c r="D256" s="121" t="s">
        <v>132</v>
      </c>
      <c r="E256" s="122" t="s">
        <v>509</v>
      </c>
      <c r="F256" s="123" t="s">
        <v>510</v>
      </c>
      <c r="G256" s="124" t="s">
        <v>135</v>
      </c>
      <c r="H256" s="125">
        <v>5</v>
      </c>
      <c r="I256" s="126"/>
      <c r="J256" s="127">
        <f>ROUND(I256*H256,2)</f>
        <v>0</v>
      </c>
      <c r="K256" s="123" t="s">
        <v>136</v>
      </c>
      <c r="L256" s="31"/>
      <c r="M256" s="128"/>
      <c r="N256" s="129" t="s">
        <v>46</v>
      </c>
      <c r="P256" s="130">
        <f>O256*H256</f>
        <v>0</v>
      </c>
      <c r="Q256" s="130">
        <v>1.1E-4</v>
      </c>
      <c r="R256" s="130">
        <f>Q256*H256</f>
        <v>5.5000000000000003E-4</v>
      </c>
      <c r="S256" s="130">
        <v>0</v>
      </c>
      <c r="T256" s="131">
        <f>S256*H256</f>
        <v>0</v>
      </c>
      <c r="AR256" s="132" t="s">
        <v>283</v>
      </c>
      <c r="AT256" s="132" t="s">
        <v>132</v>
      </c>
      <c r="AU256" s="132" t="s">
        <v>138</v>
      </c>
      <c r="AY256" s="16" t="s">
        <v>128</v>
      </c>
      <c r="BE256" s="133">
        <f>IF(N256="základní",J256,0)</f>
        <v>0</v>
      </c>
      <c r="BF256" s="133">
        <f>IF(N256="snížená",J256,0)</f>
        <v>0</v>
      </c>
      <c r="BG256" s="133">
        <f>IF(N256="zákl. přenesená",J256,0)</f>
        <v>0</v>
      </c>
      <c r="BH256" s="133">
        <f>IF(N256="sníž. přenesená",J256,0)</f>
        <v>0</v>
      </c>
      <c r="BI256" s="133">
        <f>IF(N256="nulová",J256,0)</f>
        <v>0</v>
      </c>
      <c r="BJ256" s="16" t="s">
        <v>138</v>
      </c>
      <c r="BK256" s="133">
        <f>ROUND(I256*H256,2)</f>
        <v>0</v>
      </c>
      <c r="BL256" s="16" t="s">
        <v>283</v>
      </c>
      <c r="BM256" s="132" t="s">
        <v>511</v>
      </c>
    </row>
    <row r="257" spans="2:65" s="1" customFormat="1">
      <c r="B257" s="31"/>
      <c r="D257" s="134" t="s">
        <v>140</v>
      </c>
      <c r="F257" s="135" t="s">
        <v>512</v>
      </c>
      <c r="I257" s="136"/>
      <c r="L257" s="31"/>
      <c r="M257" s="137"/>
      <c r="T257" s="52"/>
      <c r="AT257" s="16" t="s">
        <v>140</v>
      </c>
      <c r="AU257" s="16" t="s">
        <v>138</v>
      </c>
    </row>
    <row r="258" spans="2:65" s="11" customFormat="1" ht="22.9" customHeight="1">
      <c r="B258" s="109"/>
      <c r="D258" s="110" t="s">
        <v>73</v>
      </c>
      <c r="E258" s="119" t="s">
        <v>513</v>
      </c>
      <c r="F258" s="119" t="s">
        <v>514</v>
      </c>
      <c r="I258" s="112"/>
      <c r="J258" s="120">
        <f>BK258</f>
        <v>0</v>
      </c>
      <c r="L258" s="109"/>
      <c r="M258" s="114"/>
      <c r="P258" s="115">
        <f>SUM(P259:P268)</f>
        <v>0</v>
      </c>
      <c r="R258" s="115">
        <f>SUM(R259:R268)</f>
        <v>0.22160000000000002</v>
      </c>
      <c r="T258" s="116">
        <f>SUM(T259:T268)</f>
        <v>0</v>
      </c>
      <c r="AR258" s="110" t="s">
        <v>138</v>
      </c>
      <c r="AT258" s="117" t="s">
        <v>73</v>
      </c>
      <c r="AU258" s="117" t="s">
        <v>79</v>
      </c>
      <c r="AY258" s="110" t="s">
        <v>128</v>
      </c>
      <c r="BK258" s="118">
        <f>SUM(BK259:BK268)</f>
        <v>0</v>
      </c>
    </row>
    <row r="259" spans="2:65" s="1" customFormat="1" ht="44.25" customHeight="1">
      <c r="B259" s="31"/>
      <c r="C259" s="121" t="s">
        <v>515</v>
      </c>
      <c r="D259" s="121" t="s">
        <v>132</v>
      </c>
      <c r="E259" s="122" t="s">
        <v>516</v>
      </c>
      <c r="F259" s="123" t="s">
        <v>517</v>
      </c>
      <c r="G259" s="124" t="s">
        <v>135</v>
      </c>
      <c r="H259" s="125">
        <v>1</v>
      </c>
      <c r="I259" s="126"/>
      <c r="J259" s="127">
        <f>ROUND(I259*H259,2)</f>
        <v>0</v>
      </c>
      <c r="K259" s="123" t="s">
        <v>136</v>
      </c>
      <c r="L259" s="31"/>
      <c r="M259" s="128"/>
      <c r="N259" s="129" t="s">
        <v>46</v>
      </c>
      <c r="P259" s="130">
        <f>O259*H259</f>
        <v>0</v>
      </c>
      <c r="Q259" s="130">
        <v>3.3000000000000002E-2</v>
      </c>
      <c r="R259" s="130">
        <f>Q259*H259</f>
        <v>3.3000000000000002E-2</v>
      </c>
      <c r="S259" s="130">
        <v>0</v>
      </c>
      <c r="T259" s="131">
        <f>S259*H259</f>
        <v>0</v>
      </c>
      <c r="AR259" s="132" t="s">
        <v>283</v>
      </c>
      <c r="AT259" s="132" t="s">
        <v>132</v>
      </c>
      <c r="AU259" s="132" t="s">
        <v>138</v>
      </c>
      <c r="AY259" s="16" t="s">
        <v>128</v>
      </c>
      <c r="BE259" s="133">
        <f>IF(N259="základní",J259,0)</f>
        <v>0</v>
      </c>
      <c r="BF259" s="133">
        <f>IF(N259="snížená",J259,0)</f>
        <v>0</v>
      </c>
      <c r="BG259" s="133">
        <f>IF(N259="zákl. přenesená",J259,0)</f>
        <v>0</v>
      </c>
      <c r="BH259" s="133">
        <f>IF(N259="sníž. přenesená",J259,0)</f>
        <v>0</v>
      </c>
      <c r="BI259" s="133">
        <f>IF(N259="nulová",J259,0)</f>
        <v>0</v>
      </c>
      <c r="BJ259" s="16" t="s">
        <v>138</v>
      </c>
      <c r="BK259" s="133">
        <f>ROUND(I259*H259,2)</f>
        <v>0</v>
      </c>
      <c r="BL259" s="16" t="s">
        <v>283</v>
      </c>
      <c r="BM259" s="132" t="s">
        <v>518</v>
      </c>
    </row>
    <row r="260" spans="2:65" s="1" customFormat="1">
      <c r="B260" s="31"/>
      <c r="D260" s="134" t="s">
        <v>140</v>
      </c>
      <c r="F260" s="135" t="s">
        <v>519</v>
      </c>
      <c r="I260" s="136"/>
      <c r="L260" s="31"/>
      <c r="M260" s="137"/>
      <c r="T260" s="52"/>
      <c r="AT260" s="16" t="s">
        <v>140</v>
      </c>
      <c r="AU260" s="16" t="s">
        <v>138</v>
      </c>
    </row>
    <row r="261" spans="2:65" s="1" customFormat="1" ht="49.15" customHeight="1">
      <c r="B261" s="31"/>
      <c r="C261" s="121" t="s">
        <v>520</v>
      </c>
      <c r="D261" s="121" t="s">
        <v>132</v>
      </c>
      <c r="E261" s="122" t="s">
        <v>521</v>
      </c>
      <c r="F261" s="123" t="s">
        <v>522</v>
      </c>
      <c r="G261" s="124" t="s">
        <v>135</v>
      </c>
      <c r="H261" s="125">
        <v>2</v>
      </c>
      <c r="I261" s="126"/>
      <c r="J261" s="127">
        <f>ROUND(I261*H261,2)</f>
        <v>0</v>
      </c>
      <c r="K261" s="123" t="s">
        <v>136</v>
      </c>
      <c r="L261" s="31"/>
      <c r="M261" s="128"/>
      <c r="N261" s="129" t="s">
        <v>46</v>
      </c>
      <c r="P261" s="130">
        <f>O261*H261</f>
        <v>0</v>
      </c>
      <c r="Q261" s="130">
        <v>6.8500000000000005E-2</v>
      </c>
      <c r="R261" s="130">
        <f>Q261*H261</f>
        <v>0.13700000000000001</v>
      </c>
      <c r="S261" s="130">
        <v>0</v>
      </c>
      <c r="T261" s="131">
        <f>S261*H261</f>
        <v>0</v>
      </c>
      <c r="AR261" s="132" t="s">
        <v>283</v>
      </c>
      <c r="AT261" s="132" t="s">
        <v>132</v>
      </c>
      <c r="AU261" s="132" t="s">
        <v>138</v>
      </c>
      <c r="AY261" s="16" t="s">
        <v>128</v>
      </c>
      <c r="BE261" s="133">
        <f>IF(N261="základní",J261,0)</f>
        <v>0</v>
      </c>
      <c r="BF261" s="133">
        <f>IF(N261="snížená",J261,0)</f>
        <v>0</v>
      </c>
      <c r="BG261" s="133">
        <f>IF(N261="zákl. přenesená",J261,0)</f>
        <v>0</v>
      </c>
      <c r="BH261" s="133">
        <f>IF(N261="sníž. přenesená",J261,0)</f>
        <v>0</v>
      </c>
      <c r="BI261" s="133">
        <f>IF(N261="nulová",J261,0)</f>
        <v>0</v>
      </c>
      <c r="BJ261" s="16" t="s">
        <v>138</v>
      </c>
      <c r="BK261" s="133">
        <f>ROUND(I261*H261,2)</f>
        <v>0</v>
      </c>
      <c r="BL261" s="16" t="s">
        <v>283</v>
      </c>
      <c r="BM261" s="132" t="s">
        <v>523</v>
      </c>
    </row>
    <row r="262" spans="2:65" s="1" customFormat="1">
      <c r="B262" s="31"/>
      <c r="D262" s="134" t="s">
        <v>140</v>
      </c>
      <c r="F262" s="135" t="s">
        <v>524</v>
      </c>
      <c r="I262" s="136"/>
      <c r="L262" s="31"/>
      <c r="M262" s="137"/>
      <c r="T262" s="52"/>
      <c r="AT262" s="16" t="s">
        <v>140</v>
      </c>
      <c r="AU262" s="16" t="s">
        <v>138</v>
      </c>
    </row>
    <row r="263" spans="2:65" s="1" customFormat="1" ht="24.2" customHeight="1">
      <c r="B263" s="31"/>
      <c r="C263" s="121" t="s">
        <v>525</v>
      </c>
      <c r="D263" s="121" t="s">
        <v>132</v>
      </c>
      <c r="E263" s="122" t="s">
        <v>526</v>
      </c>
      <c r="F263" s="123" t="s">
        <v>527</v>
      </c>
      <c r="G263" s="124" t="s">
        <v>135</v>
      </c>
      <c r="H263" s="125">
        <v>2</v>
      </c>
      <c r="I263" s="126"/>
      <c r="J263" s="127">
        <f>ROUND(I263*H263,2)</f>
        <v>0</v>
      </c>
      <c r="K263" s="123" t="s">
        <v>136</v>
      </c>
      <c r="L263" s="31"/>
      <c r="M263" s="128"/>
      <c r="N263" s="129" t="s">
        <v>46</v>
      </c>
      <c r="P263" s="130">
        <f>O263*H263</f>
        <v>0</v>
      </c>
      <c r="Q263" s="130">
        <v>2.58E-2</v>
      </c>
      <c r="R263" s="130">
        <f>Q263*H263</f>
        <v>5.16E-2</v>
      </c>
      <c r="S263" s="130">
        <v>0</v>
      </c>
      <c r="T263" s="131">
        <f>S263*H263</f>
        <v>0</v>
      </c>
      <c r="AR263" s="132" t="s">
        <v>283</v>
      </c>
      <c r="AT263" s="132" t="s">
        <v>132</v>
      </c>
      <c r="AU263" s="132" t="s">
        <v>138</v>
      </c>
      <c r="AY263" s="16" t="s">
        <v>128</v>
      </c>
      <c r="BE263" s="133">
        <f>IF(N263="základní",J263,0)</f>
        <v>0</v>
      </c>
      <c r="BF263" s="133">
        <f>IF(N263="snížená",J263,0)</f>
        <v>0</v>
      </c>
      <c r="BG263" s="133">
        <f>IF(N263="zákl. přenesená",J263,0)</f>
        <v>0</v>
      </c>
      <c r="BH263" s="133">
        <f>IF(N263="sníž. přenesená",J263,0)</f>
        <v>0</v>
      </c>
      <c r="BI263" s="133">
        <f>IF(N263="nulová",J263,0)</f>
        <v>0</v>
      </c>
      <c r="BJ263" s="16" t="s">
        <v>138</v>
      </c>
      <c r="BK263" s="133">
        <f>ROUND(I263*H263,2)</f>
        <v>0</v>
      </c>
      <c r="BL263" s="16" t="s">
        <v>283</v>
      </c>
      <c r="BM263" s="132" t="s">
        <v>528</v>
      </c>
    </row>
    <row r="264" spans="2:65" s="1" customFormat="1">
      <c r="B264" s="31"/>
      <c r="D264" s="134" t="s">
        <v>140</v>
      </c>
      <c r="F264" s="135" t="s">
        <v>529</v>
      </c>
      <c r="I264" s="136"/>
      <c r="L264" s="31"/>
      <c r="M264" s="137"/>
      <c r="T264" s="52"/>
      <c r="AT264" s="16" t="s">
        <v>140</v>
      </c>
      <c r="AU264" s="16" t="s">
        <v>138</v>
      </c>
    </row>
    <row r="265" spans="2:65" s="1" customFormat="1" ht="44.25" customHeight="1">
      <c r="B265" s="31"/>
      <c r="C265" s="121" t="s">
        <v>530</v>
      </c>
      <c r="D265" s="121" t="s">
        <v>132</v>
      </c>
      <c r="E265" s="122" t="s">
        <v>531</v>
      </c>
      <c r="F265" s="123" t="s">
        <v>532</v>
      </c>
      <c r="G265" s="124" t="s">
        <v>249</v>
      </c>
      <c r="H265" s="125">
        <v>0.222</v>
      </c>
      <c r="I265" s="126"/>
      <c r="J265" s="127">
        <f>ROUND(I265*H265,2)</f>
        <v>0</v>
      </c>
      <c r="K265" s="123" t="s">
        <v>136</v>
      </c>
      <c r="L265" s="31"/>
      <c r="M265" s="128"/>
      <c r="N265" s="129" t="s">
        <v>46</v>
      </c>
      <c r="P265" s="130">
        <f>O265*H265</f>
        <v>0</v>
      </c>
      <c r="Q265" s="130">
        <v>0</v>
      </c>
      <c r="R265" s="130">
        <f>Q265*H265</f>
        <v>0</v>
      </c>
      <c r="S265" s="130">
        <v>0</v>
      </c>
      <c r="T265" s="131">
        <f>S265*H265</f>
        <v>0</v>
      </c>
      <c r="AR265" s="132" t="s">
        <v>283</v>
      </c>
      <c r="AT265" s="132" t="s">
        <v>132</v>
      </c>
      <c r="AU265" s="132" t="s">
        <v>138</v>
      </c>
      <c r="AY265" s="16" t="s">
        <v>128</v>
      </c>
      <c r="BE265" s="133">
        <f>IF(N265="základní",J265,0)</f>
        <v>0</v>
      </c>
      <c r="BF265" s="133">
        <f>IF(N265="snížená",J265,0)</f>
        <v>0</v>
      </c>
      <c r="BG265" s="133">
        <f>IF(N265="zákl. přenesená",J265,0)</f>
        <v>0</v>
      </c>
      <c r="BH265" s="133">
        <f>IF(N265="sníž. přenesená",J265,0)</f>
        <v>0</v>
      </c>
      <c r="BI265" s="133">
        <f>IF(N265="nulová",J265,0)</f>
        <v>0</v>
      </c>
      <c r="BJ265" s="16" t="s">
        <v>138</v>
      </c>
      <c r="BK265" s="133">
        <f>ROUND(I265*H265,2)</f>
        <v>0</v>
      </c>
      <c r="BL265" s="16" t="s">
        <v>283</v>
      </c>
      <c r="BM265" s="132" t="s">
        <v>533</v>
      </c>
    </row>
    <row r="266" spans="2:65" s="1" customFormat="1">
      <c r="B266" s="31"/>
      <c r="D266" s="134" t="s">
        <v>140</v>
      </c>
      <c r="F266" s="135" t="s">
        <v>534</v>
      </c>
      <c r="I266" s="136"/>
      <c r="L266" s="31"/>
      <c r="M266" s="137"/>
      <c r="T266" s="52"/>
      <c r="AT266" s="16" t="s">
        <v>140</v>
      </c>
      <c r="AU266" s="16" t="s">
        <v>138</v>
      </c>
    </row>
    <row r="267" spans="2:65" s="1" customFormat="1" ht="49.15" customHeight="1">
      <c r="B267" s="31"/>
      <c r="C267" s="121" t="s">
        <v>535</v>
      </c>
      <c r="D267" s="121" t="s">
        <v>132</v>
      </c>
      <c r="E267" s="122" t="s">
        <v>536</v>
      </c>
      <c r="F267" s="123" t="s">
        <v>537</v>
      </c>
      <c r="G267" s="124" t="s">
        <v>249</v>
      </c>
      <c r="H267" s="125">
        <v>0.222</v>
      </c>
      <c r="I267" s="126"/>
      <c r="J267" s="127">
        <f>ROUND(I267*H267,2)</f>
        <v>0</v>
      </c>
      <c r="K267" s="123" t="s">
        <v>136</v>
      </c>
      <c r="L267" s="31"/>
      <c r="M267" s="128"/>
      <c r="N267" s="129" t="s">
        <v>46</v>
      </c>
      <c r="P267" s="130">
        <f>O267*H267</f>
        <v>0</v>
      </c>
      <c r="Q267" s="130">
        <v>0</v>
      </c>
      <c r="R267" s="130">
        <f>Q267*H267</f>
        <v>0</v>
      </c>
      <c r="S267" s="130">
        <v>0</v>
      </c>
      <c r="T267" s="131">
        <f>S267*H267</f>
        <v>0</v>
      </c>
      <c r="AR267" s="132" t="s">
        <v>283</v>
      </c>
      <c r="AT267" s="132" t="s">
        <v>132</v>
      </c>
      <c r="AU267" s="132" t="s">
        <v>138</v>
      </c>
      <c r="AY267" s="16" t="s">
        <v>128</v>
      </c>
      <c r="BE267" s="133">
        <f>IF(N267="základní",J267,0)</f>
        <v>0</v>
      </c>
      <c r="BF267" s="133">
        <f>IF(N267="snížená",J267,0)</f>
        <v>0</v>
      </c>
      <c r="BG267" s="133">
        <f>IF(N267="zákl. přenesená",J267,0)</f>
        <v>0</v>
      </c>
      <c r="BH267" s="133">
        <f>IF(N267="sníž. přenesená",J267,0)</f>
        <v>0</v>
      </c>
      <c r="BI267" s="133">
        <f>IF(N267="nulová",J267,0)</f>
        <v>0</v>
      </c>
      <c r="BJ267" s="16" t="s">
        <v>138</v>
      </c>
      <c r="BK267" s="133">
        <f>ROUND(I267*H267,2)</f>
        <v>0</v>
      </c>
      <c r="BL267" s="16" t="s">
        <v>283</v>
      </c>
      <c r="BM267" s="132" t="s">
        <v>538</v>
      </c>
    </row>
    <row r="268" spans="2:65" s="1" customFormat="1">
      <c r="B268" s="31"/>
      <c r="D268" s="134" t="s">
        <v>140</v>
      </c>
      <c r="F268" s="135" t="s">
        <v>539</v>
      </c>
      <c r="I268" s="136"/>
      <c r="L268" s="31"/>
      <c r="M268" s="137"/>
      <c r="T268" s="52"/>
      <c r="AT268" s="16" t="s">
        <v>140</v>
      </c>
      <c r="AU268" s="16" t="s">
        <v>138</v>
      </c>
    </row>
    <row r="269" spans="2:65" s="11" customFormat="1" ht="22.9" customHeight="1">
      <c r="B269" s="109"/>
      <c r="D269" s="110" t="s">
        <v>73</v>
      </c>
      <c r="E269" s="119" t="s">
        <v>540</v>
      </c>
      <c r="F269" s="119" t="s">
        <v>541</v>
      </c>
      <c r="I269" s="112"/>
      <c r="J269" s="120">
        <f>BK269</f>
        <v>0</v>
      </c>
      <c r="L269" s="109"/>
      <c r="M269" s="114"/>
      <c r="P269" s="115">
        <f>SUM(P270:P291)</f>
        <v>0</v>
      </c>
      <c r="R269" s="115">
        <f>SUM(R270:R291)</f>
        <v>7.0000000000000001E-3</v>
      </c>
      <c r="T269" s="116">
        <f>SUM(T270:T291)</f>
        <v>0</v>
      </c>
      <c r="AR269" s="110" t="s">
        <v>138</v>
      </c>
      <c r="AT269" s="117" t="s">
        <v>73</v>
      </c>
      <c r="AU269" s="117" t="s">
        <v>79</v>
      </c>
      <c r="AY269" s="110" t="s">
        <v>128</v>
      </c>
      <c r="BK269" s="118">
        <f>SUM(BK270:BK291)</f>
        <v>0</v>
      </c>
    </row>
    <row r="270" spans="2:65" s="1" customFormat="1" ht="16.5" customHeight="1">
      <c r="B270" s="31"/>
      <c r="C270" s="121" t="s">
        <v>542</v>
      </c>
      <c r="D270" s="121" t="s">
        <v>132</v>
      </c>
      <c r="E270" s="122" t="s">
        <v>543</v>
      </c>
      <c r="F270" s="123" t="s">
        <v>544</v>
      </c>
      <c r="G270" s="124" t="s">
        <v>135</v>
      </c>
      <c r="H270" s="125">
        <v>18</v>
      </c>
      <c r="I270" s="126"/>
      <c r="J270" s="127">
        <f>ROUND(I270*H270,2)</f>
        <v>0</v>
      </c>
      <c r="K270" s="123"/>
      <c r="L270" s="31"/>
      <c r="M270" s="128"/>
      <c r="N270" s="129" t="s">
        <v>46</v>
      </c>
      <c r="P270" s="130">
        <f>O270*H270</f>
        <v>0</v>
      </c>
      <c r="Q270" s="130">
        <v>0</v>
      </c>
      <c r="R270" s="130">
        <f>Q270*H270</f>
        <v>0</v>
      </c>
      <c r="S270" s="130">
        <v>0</v>
      </c>
      <c r="T270" s="131">
        <f>S270*H270</f>
        <v>0</v>
      </c>
      <c r="AR270" s="132" t="s">
        <v>283</v>
      </c>
      <c r="AT270" s="132" t="s">
        <v>132</v>
      </c>
      <c r="AU270" s="132" t="s">
        <v>138</v>
      </c>
      <c r="AY270" s="16" t="s">
        <v>128</v>
      </c>
      <c r="BE270" s="133">
        <f>IF(N270="základní",J270,0)</f>
        <v>0</v>
      </c>
      <c r="BF270" s="133">
        <f>IF(N270="snížená",J270,0)</f>
        <v>0</v>
      </c>
      <c r="BG270" s="133">
        <f>IF(N270="zákl. přenesená",J270,0)</f>
        <v>0</v>
      </c>
      <c r="BH270" s="133">
        <f>IF(N270="sníž. přenesená",J270,0)</f>
        <v>0</v>
      </c>
      <c r="BI270" s="133">
        <f>IF(N270="nulová",J270,0)</f>
        <v>0</v>
      </c>
      <c r="BJ270" s="16" t="s">
        <v>138</v>
      </c>
      <c r="BK270" s="133">
        <f>ROUND(I270*H270,2)</f>
        <v>0</v>
      </c>
      <c r="BL270" s="16" t="s">
        <v>283</v>
      </c>
      <c r="BM270" s="132" t="s">
        <v>545</v>
      </c>
    </row>
    <row r="271" spans="2:65" s="1" customFormat="1" ht="24.2" customHeight="1">
      <c r="B271" s="31"/>
      <c r="C271" s="159" t="s">
        <v>546</v>
      </c>
      <c r="D271" s="159" t="s">
        <v>197</v>
      </c>
      <c r="E271" s="160" t="s">
        <v>547</v>
      </c>
      <c r="F271" s="161" t="s">
        <v>548</v>
      </c>
      <c r="G271" s="162" t="s">
        <v>135</v>
      </c>
      <c r="H271" s="163">
        <v>18</v>
      </c>
      <c r="I271" s="164"/>
      <c r="J271" s="165">
        <f>ROUND(I271*H271,2)</f>
        <v>0</v>
      </c>
      <c r="K271" s="161"/>
      <c r="L271" s="166"/>
      <c r="M271" s="167"/>
      <c r="N271" s="168" t="s">
        <v>46</v>
      </c>
      <c r="P271" s="130">
        <f>O271*H271</f>
        <v>0</v>
      </c>
      <c r="Q271" s="130">
        <v>0</v>
      </c>
      <c r="R271" s="130">
        <f>Q271*H271</f>
        <v>0</v>
      </c>
      <c r="S271" s="130">
        <v>0</v>
      </c>
      <c r="T271" s="131">
        <f>S271*H271</f>
        <v>0</v>
      </c>
      <c r="AR271" s="132" t="s">
        <v>434</v>
      </c>
      <c r="AT271" s="132" t="s">
        <v>197</v>
      </c>
      <c r="AU271" s="132" t="s">
        <v>138</v>
      </c>
      <c r="AY271" s="16" t="s">
        <v>128</v>
      </c>
      <c r="BE271" s="133">
        <f>IF(N271="základní",J271,0)</f>
        <v>0</v>
      </c>
      <c r="BF271" s="133">
        <f>IF(N271="snížená",J271,0)</f>
        <v>0</v>
      </c>
      <c r="BG271" s="133">
        <f>IF(N271="zákl. přenesená",J271,0)</f>
        <v>0</v>
      </c>
      <c r="BH271" s="133">
        <f>IF(N271="sníž. přenesená",J271,0)</f>
        <v>0</v>
      </c>
      <c r="BI271" s="133">
        <f>IF(N271="nulová",J271,0)</f>
        <v>0</v>
      </c>
      <c r="BJ271" s="16" t="s">
        <v>138</v>
      </c>
      <c r="BK271" s="133">
        <f>ROUND(I271*H271,2)</f>
        <v>0</v>
      </c>
      <c r="BL271" s="16" t="s">
        <v>283</v>
      </c>
      <c r="BM271" s="132" t="s">
        <v>549</v>
      </c>
    </row>
    <row r="272" spans="2:65" s="1" customFormat="1" ht="33" customHeight="1">
      <c r="B272" s="31"/>
      <c r="C272" s="121" t="s">
        <v>550</v>
      </c>
      <c r="D272" s="121" t="s">
        <v>132</v>
      </c>
      <c r="E272" s="122" t="s">
        <v>551</v>
      </c>
      <c r="F272" s="123" t="s">
        <v>552</v>
      </c>
      <c r="G272" s="124" t="s">
        <v>159</v>
      </c>
      <c r="H272" s="125">
        <v>130</v>
      </c>
      <c r="I272" s="126"/>
      <c r="J272" s="127">
        <f>ROUND(I272*H272,2)</f>
        <v>0</v>
      </c>
      <c r="K272" s="123"/>
      <c r="L272" s="31"/>
      <c r="M272" s="128"/>
      <c r="N272" s="129" t="s">
        <v>46</v>
      </c>
      <c r="P272" s="130">
        <f>O272*H272</f>
        <v>0</v>
      </c>
      <c r="Q272" s="130">
        <v>0</v>
      </c>
      <c r="R272" s="130">
        <f>Q272*H272</f>
        <v>0</v>
      </c>
      <c r="S272" s="130">
        <v>0</v>
      </c>
      <c r="T272" s="131">
        <f>S272*H272</f>
        <v>0</v>
      </c>
      <c r="AR272" s="132" t="s">
        <v>283</v>
      </c>
      <c r="AT272" s="132" t="s">
        <v>132</v>
      </c>
      <c r="AU272" s="132" t="s">
        <v>138</v>
      </c>
      <c r="AY272" s="16" t="s">
        <v>128</v>
      </c>
      <c r="BE272" s="133">
        <f>IF(N272="základní",J272,0)</f>
        <v>0</v>
      </c>
      <c r="BF272" s="133">
        <f>IF(N272="snížená",J272,0)</f>
        <v>0</v>
      </c>
      <c r="BG272" s="133">
        <f>IF(N272="zákl. přenesená",J272,0)</f>
        <v>0</v>
      </c>
      <c r="BH272" s="133">
        <f>IF(N272="sníž. přenesená",J272,0)</f>
        <v>0</v>
      </c>
      <c r="BI272" s="133">
        <f>IF(N272="nulová",J272,0)</f>
        <v>0</v>
      </c>
      <c r="BJ272" s="16" t="s">
        <v>138</v>
      </c>
      <c r="BK272" s="133">
        <f>ROUND(I272*H272,2)</f>
        <v>0</v>
      </c>
      <c r="BL272" s="16" t="s">
        <v>283</v>
      </c>
      <c r="BM272" s="132" t="s">
        <v>553</v>
      </c>
    </row>
    <row r="273" spans="2:65" s="1" customFormat="1" ht="24.2" customHeight="1">
      <c r="B273" s="31"/>
      <c r="C273" s="159" t="s">
        <v>554</v>
      </c>
      <c r="D273" s="159" t="s">
        <v>197</v>
      </c>
      <c r="E273" s="160" t="s">
        <v>555</v>
      </c>
      <c r="F273" s="161" t="s">
        <v>556</v>
      </c>
      <c r="G273" s="162" t="s">
        <v>159</v>
      </c>
      <c r="H273" s="163">
        <v>143</v>
      </c>
      <c r="I273" s="164"/>
      <c r="J273" s="165">
        <f>ROUND(I273*H273,2)</f>
        <v>0</v>
      </c>
      <c r="K273" s="161"/>
      <c r="L273" s="166"/>
      <c r="M273" s="167"/>
      <c r="N273" s="168" t="s">
        <v>46</v>
      </c>
      <c r="P273" s="130">
        <f>O273*H273</f>
        <v>0</v>
      </c>
      <c r="Q273" s="130">
        <v>0</v>
      </c>
      <c r="R273" s="130">
        <f>Q273*H273</f>
        <v>0</v>
      </c>
      <c r="S273" s="130">
        <v>0</v>
      </c>
      <c r="T273" s="131">
        <f>S273*H273</f>
        <v>0</v>
      </c>
      <c r="AR273" s="132" t="s">
        <v>434</v>
      </c>
      <c r="AT273" s="132" t="s">
        <v>197</v>
      </c>
      <c r="AU273" s="132" t="s">
        <v>138</v>
      </c>
      <c r="AY273" s="16" t="s">
        <v>128</v>
      </c>
      <c r="BE273" s="133">
        <f>IF(N273="základní",J273,0)</f>
        <v>0</v>
      </c>
      <c r="BF273" s="133">
        <f>IF(N273="snížená",J273,0)</f>
        <v>0</v>
      </c>
      <c r="BG273" s="133">
        <f>IF(N273="zákl. přenesená",J273,0)</f>
        <v>0</v>
      </c>
      <c r="BH273" s="133">
        <f>IF(N273="sníž. přenesená",J273,0)</f>
        <v>0</v>
      </c>
      <c r="BI273" s="133">
        <f>IF(N273="nulová",J273,0)</f>
        <v>0</v>
      </c>
      <c r="BJ273" s="16" t="s">
        <v>138</v>
      </c>
      <c r="BK273" s="133">
        <f>ROUND(I273*H273,2)</f>
        <v>0</v>
      </c>
      <c r="BL273" s="16" t="s">
        <v>283</v>
      </c>
      <c r="BM273" s="132" t="s">
        <v>557</v>
      </c>
    </row>
    <row r="274" spans="2:65" s="12" customFormat="1">
      <c r="B274" s="138"/>
      <c r="D274" s="139" t="s">
        <v>148</v>
      </c>
      <c r="F274" s="141" t="s">
        <v>558</v>
      </c>
      <c r="H274" s="142">
        <v>143</v>
      </c>
      <c r="I274" s="143"/>
      <c r="L274" s="138"/>
      <c r="M274" s="144"/>
      <c r="T274" s="145"/>
      <c r="AT274" s="140" t="s">
        <v>148</v>
      </c>
      <c r="AU274" s="140" t="s">
        <v>138</v>
      </c>
      <c r="AV274" s="12" t="s">
        <v>138</v>
      </c>
      <c r="AW274" s="12" t="s">
        <v>4</v>
      </c>
      <c r="AX274" s="12" t="s">
        <v>79</v>
      </c>
      <c r="AY274" s="140" t="s">
        <v>128</v>
      </c>
    </row>
    <row r="275" spans="2:65" s="1" customFormat="1" ht="24.2" customHeight="1">
      <c r="B275" s="31"/>
      <c r="C275" s="121" t="s">
        <v>559</v>
      </c>
      <c r="D275" s="121" t="s">
        <v>132</v>
      </c>
      <c r="E275" s="122" t="s">
        <v>560</v>
      </c>
      <c r="F275" s="123" t="s">
        <v>561</v>
      </c>
      <c r="G275" s="124" t="s">
        <v>159</v>
      </c>
      <c r="H275" s="125">
        <v>5</v>
      </c>
      <c r="I275" s="126"/>
      <c r="J275" s="127">
        <f t="shared" ref="J275:J288" si="0">ROUND(I275*H275,2)</f>
        <v>0</v>
      </c>
      <c r="K275" s="123"/>
      <c r="L275" s="31"/>
      <c r="M275" s="128"/>
      <c r="N275" s="129" t="s">
        <v>46</v>
      </c>
      <c r="P275" s="130">
        <f t="shared" ref="P275:P288" si="1">O275*H275</f>
        <v>0</v>
      </c>
      <c r="Q275" s="130">
        <v>0</v>
      </c>
      <c r="R275" s="130">
        <f t="shared" ref="R275:R288" si="2">Q275*H275</f>
        <v>0</v>
      </c>
      <c r="S275" s="130">
        <v>0</v>
      </c>
      <c r="T275" s="131">
        <f t="shared" ref="T275:T288" si="3">S275*H275</f>
        <v>0</v>
      </c>
      <c r="AR275" s="132" t="s">
        <v>283</v>
      </c>
      <c r="AT275" s="132" t="s">
        <v>132</v>
      </c>
      <c r="AU275" s="132" t="s">
        <v>138</v>
      </c>
      <c r="AY275" s="16" t="s">
        <v>128</v>
      </c>
      <c r="BE275" s="133">
        <f t="shared" ref="BE275:BE288" si="4">IF(N275="základní",J275,0)</f>
        <v>0</v>
      </c>
      <c r="BF275" s="133">
        <f t="shared" ref="BF275:BF288" si="5">IF(N275="snížená",J275,0)</f>
        <v>0</v>
      </c>
      <c r="BG275" s="133">
        <f t="shared" ref="BG275:BG288" si="6">IF(N275="zákl. přenesená",J275,0)</f>
        <v>0</v>
      </c>
      <c r="BH275" s="133">
        <f t="shared" ref="BH275:BH288" si="7">IF(N275="sníž. přenesená",J275,0)</f>
        <v>0</v>
      </c>
      <c r="BI275" s="133">
        <f t="shared" ref="BI275:BI288" si="8">IF(N275="nulová",J275,0)</f>
        <v>0</v>
      </c>
      <c r="BJ275" s="16" t="s">
        <v>138</v>
      </c>
      <c r="BK275" s="133">
        <f t="shared" ref="BK275:BK288" si="9">ROUND(I275*H275,2)</f>
        <v>0</v>
      </c>
      <c r="BL275" s="16" t="s">
        <v>283</v>
      </c>
      <c r="BM275" s="132" t="s">
        <v>562</v>
      </c>
    </row>
    <row r="276" spans="2:65" s="1" customFormat="1" ht="24.2" customHeight="1">
      <c r="B276" s="31"/>
      <c r="C276" s="159" t="s">
        <v>563</v>
      </c>
      <c r="D276" s="159" t="s">
        <v>197</v>
      </c>
      <c r="E276" s="160" t="s">
        <v>564</v>
      </c>
      <c r="F276" s="161" t="s">
        <v>565</v>
      </c>
      <c r="G276" s="162" t="s">
        <v>159</v>
      </c>
      <c r="H276" s="163">
        <v>5</v>
      </c>
      <c r="I276" s="164"/>
      <c r="J276" s="165">
        <f t="shared" si="0"/>
        <v>0</v>
      </c>
      <c r="K276" s="161"/>
      <c r="L276" s="166"/>
      <c r="M276" s="167"/>
      <c r="N276" s="168" t="s">
        <v>46</v>
      </c>
      <c r="P276" s="130">
        <f t="shared" si="1"/>
        <v>0</v>
      </c>
      <c r="Q276" s="130">
        <v>0</v>
      </c>
      <c r="R276" s="130">
        <f t="shared" si="2"/>
        <v>0</v>
      </c>
      <c r="S276" s="130">
        <v>0</v>
      </c>
      <c r="T276" s="131">
        <f t="shared" si="3"/>
        <v>0</v>
      </c>
      <c r="AR276" s="132" t="s">
        <v>434</v>
      </c>
      <c r="AT276" s="132" t="s">
        <v>197</v>
      </c>
      <c r="AU276" s="132" t="s">
        <v>138</v>
      </c>
      <c r="AY276" s="16" t="s">
        <v>128</v>
      </c>
      <c r="BE276" s="133">
        <f t="shared" si="4"/>
        <v>0</v>
      </c>
      <c r="BF276" s="133">
        <f t="shared" si="5"/>
        <v>0</v>
      </c>
      <c r="BG276" s="133">
        <f t="shared" si="6"/>
        <v>0</v>
      </c>
      <c r="BH276" s="133">
        <f t="shared" si="7"/>
        <v>0</v>
      </c>
      <c r="BI276" s="133">
        <f t="shared" si="8"/>
        <v>0</v>
      </c>
      <c r="BJ276" s="16" t="s">
        <v>138</v>
      </c>
      <c r="BK276" s="133">
        <f t="shared" si="9"/>
        <v>0</v>
      </c>
      <c r="BL276" s="16" t="s">
        <v>283</v>
      </c>
      <c r="BM276" s="132" t="s">
        <v>566</v>
      </c>
    </row>
    <row r="277" spans="2:65" s="1" customFormat="1" ht="33" customHeight="1">
      <c r="B277" s="31"/>
      <c r="C277" s="121" t="s">
        <v>567</v>
      </c>
      <c r="D277" s="121" t="s">
        <v>132</v>
      </c>
      <c r="E277" s="122" t="s">
        <v>568</v>
      </c>
      <c r="F277" s="123" t="s">
        <v>569</v>
      </c>
      <c r="G277" s="124" t="s">
        <v>159</v>
      </c>
      <c r="H277" s="125">
        <v>50</v>
      </c>
      <c r="I277" s="126"/>
      <c r="J277" s="127">
        <f t="shared" si="0"/>
        <v>0</v>
      </c>
      <c r="K277" s="123"/>
      <c r="L277" s="31"/>
      <c r="M277" s="128"/>
      <c r="N277" s="129" t="s">
        <v>46</v>
      </c>
      <c r="P277" s="130">
        <f t="shared" si="1"/>
        <v>0</v>
      </c>
      <c r="Q277" s="130">
        <v>0</v>
      </c>
      <c r="R277" s="130">
        <f t="shared" si="2"/>
        <v>0</v>
      </c>
      <c r="S277" s="130">
        <v>0</v>
      </c>
      <c r="T277" s="131">
        <f t="shared" si="3"/>
        <v>0</v>
      </c>
      <c r="AR277" s="132" t="s">
        <v>283</v>
      </c>
      <c r="AT277" s="132" t="s">
        <v>132</v>
      </c>
      <c r="AU277" s="132" t="s">
        <v>138</v>
      </c>
      <c r="AY277" s="16" t="s">
        <v>128</v>
      </c>
      <c r="BE277" s="133">
        <f t="shared" si="4"/>
        <v>0</v>
      </c>
      <c r="BF277" s="133">
        <f t="shared" si="5"/>
        <v>0</v>
      </c>
      <c r="BG277" s="133">
        <f t="shared" si="6"/>
        <v>0</v>
      </c>
      <c r="BH277" s="133">
        <f t="shared" si="7"/>
        <v>0</v>
      </c>
      <c r="BI277" s="133">
        <f t="shared" si="8"/>
        <v>0</v>
      </c>
      <c r="BJ277" s="16" t="s">
        <v>138</v>
      </c>
      <c r="BK277" s="133">
        <f t="shared" si="9"/>
        <v>0</v>
      </c>
      <c r="BL277" s="16" t="s">
        <v>283</v>
      </c>
      <c r="BM277" s="132" t="s">
        <v>570</v>
      </c>
    </row>
    <row r="278" spans="2:65" s="1" customFormat="1" ht="24.2" customHeight="1">
      <c r="B278" s="31"/>
      <c r="C278" s="159" t="s">
        <v>571</v>
      </c>
      <c r="D278" s="159" t="s">
        <v>197</v>
      </c>
      <c r="E278" s="160" t="s">
        <v>572</v>
      </c>
      <c r="F278" s="161" t="s">
        <v>573</v>
      </c>
      <c r="G278" s="162" t="s">
        <v>159</v>
      </c>
      <c r="H278" s="163">
        <v>55</v>
      </c>
      <c r="I278" s="164"/>
      <c r="J278" s="165">
        <f t="shared" si="0"/>
        <v>0</v>
      </c>
      <c r="K278" s="161"/>
      <c r="L278" s="166"/>
      <c r="M278" s="167"/>
      <c r="N278" s="168" t="s">
        <v>46</v>
      </c>
      <c r="P278" s="130">
        <f t="shared" si="1"/>
        <v>0</v>
      </c>
      <c r="Q278" s="130">
        <v>0</v>
      </c>
      <c r="R278" s="130">
        <f t="shared" si="2"/>
        <v>0</v>
      </c>
      <c r="S278" s="130">
        <v>0</v>
      </c>
      <c r="T278" s="131">
        <f t="shared" si="3"/>
        <v>0</v>
      </c>
      <c r="AR278" s="132" t="s">
        <v>434</v>
      </c>
      <c r="AT278" s="132" t="s">
        <v>197</v>
      </c>
      <c r="AU278" s="132" t="s">
        <v>138</v>
      </c>
      <c r="AY278" s="16" t="s">
        <v>128</v>
      </c>
      <c r="BE278" s="133">
        <f t="shared" si="4"/>
        <v>0</v>
      </c>
      <c r="BF278" s="133">
        <f t="shared" si="5"/>
        <v>0</v>
      </c>
      <c r="BG278" s="133">
        <f t="shared" si="6"/>
        <v>0</v>
      </c>
      <c r="BH278" s="133">
        <f t="shared" si="7"/>
        <v>0</v>
      </c>
      <c r="BI278" s="133">
        <f t="shared" si="8"/>
        <v>0</v>
      </c>
      <c r="BJ278" s="16" t="s">
        <v>138</v>
      </c>
      <c r="BK278" s="133">
        <f t="shared" si="9"/>
        <v>0</v>
      </c>
      <c r="BL278" s="16" t="s">
        <v>283</v>
      </c>
      <c r="BM278" s="132" t="s">
        <v>574</v>
      </c>
    </row>
    <row r="279" spans="2:65" s="1" customFormat="1" ht="16.5" customHeight="1">
      <c r="B279" s="31"/>
      <c r="C279" s="121" t="s">
        <v>575</v>
      </c>
      <c r="D279" s="121" t="s">
        <v>132</v>
      </c>
      <c r="E279" s="122" t="s">
        <v>576</v>
      </c>
      <c r="F279" s="123" t="s">
        <v>577</v>
      </c>
      <c r="G279" s="124" t="s">
        <v>135</v>
      </c>
      <c r="H279" s="125">
        <v>1</v>
      </c>
      <c r="I279" s="126"/>
      <c r="J279" s="127">
        <f t="shared" si="0"/>
        <v>0</v>
      </c>
      <c r="K279" s="123"/>
      <c r="L279" s="31"/>
      <c r="M279" s="128"/>
      <c r="N279" s="129" t="s">
        <v>46</v>
      </c>
      <c r="P279" s="130">
        <f t="shared" si="1"/>
        <v>0</v>
      </c>
      <c r="Q279" s="130">
        <v>0</v>
      </c>
      <c r="R279" s="130">
        <f t="shared" si="2"/>
        <v>0</v>
      </c>
      <c r="S279" s="130">
        <v>0</v>
      </c>
      <c r="T279" s="131">
        <f t="shared" si="3"/>
        <v>0</v>
      </c>
      <c r="AR279" s="132" t="s">
        <v>283</v>
      </c>
      <c r="AT279" s="132" t="s">
        <v>132</v>
      </c>
      <c r="AU279" s="132" t="s">
        <v>138</v>
      </c>
      <c r="AY279" s="16" t="s">
        <v>128</v>
      </c>
      <c r="BE279" s="133">
        <f t="shared" si="4"/>
        <v>0</v>
      </c>
      <c r="BF279" s="133">
        <f t="shared" si="5"/>
        <v>0</v>
      </c>
      <c r="BG279" s="133">
        <f t="shared" si="6"/>
        <v>0</v>
      </c>
      <c r="BH279" s="133">
        <f t="shared" si="7"/>
        <v>0</v>
      </c>
      <c r="BI279" s="133">
        <f t="shared" si="8"/>
        <v>0</v>
      </c>
      <c r="BJ279" s="16" t="s">
        <v>138</v>
      </c>
      <c r="BK279" s="133">
        <f t="shared" si="9"/>
        <v>0</v>
      </c>
      <c r="BL279" s="16" t="s">
        <v>283</v>
      </c>
      <c r="BM279" s="132" t="s">
        <v>578</v>
      </c>
    </row>
    <row r="280" spans="2:65" s="1" customFormat="1" ht="16.5" customHeight="1">
      <c r="B280" s="31"/>
      <c r="C280" s="121" t="s">
        <v>579</v>
      </c>
      <c r="D280" s="121" t="s">
        <v>132</v>
      </c>
      <c r="E280" s="122" t="s">
        <v>580</v>
      </c>
      <c r="F280" s="123" t="s">
        <v>581</v>
      </c>
      <c r="G280" s="124" t="s">
        <v>135</v>
      </c>
      <c r="H280" s="125">
        <v>1</v>
      </c>
      <c r="I280" s="126"/>
      <c r="J280" s="127">
        <f t="shared" si="0"/>
        <v>0</v>
      </c>
      <c r="K280" s="123"/>
      <c r="L280" s="31"/>
      <c r="M280" s="128"/>
      <c r="N280" s="129" t="s">
        <v>46</v>
      </c>
      <c r="P280" s="130">
        <f t="shared" si="1"/>
        <v>0</v>
      </c>
      <c r="Q280" s="130">
        <v>0</v>
      </c>
      <c r="R280" s="130">
        <f t="shared" si="2"/>
        <v>0</v>
      </c>
      <c r="S280" s="130">
        <v>0</v>
      </c>
      <c r="T280" s="131">
        <f t="shared" si="3"/>
        <v>0</v>
      </c>
      <c r="AR280" s="132" t="s">
        <v>283</v>
      </c>
      <c r="AT280" s="132" t="s">
        <v>132</v>
      </c>
      <c r="AU280" s="132" t="s">
        <v>138</v>
      </c>
      <c r="AY280" s="16" t="s">
        <v>128</v>
      </c>
      <c r="BE280" s="133">
        <f t="shared" si="4"/>
        <v>0</v>
      </c>
      <c r="BF280" s="133">
        <f t="shared" si="5"/>
        <v>0</v>
      </c>
      <c r="BG280" s="133">
        <f t="shared" si="6"/>
        <v>0</v>
      </c>
      <c r="BH280" s="133">
        <f t="shared" si="7"/>
        <v>0</v>
      </c>
      <c r="BI280" s="133">
        <f t="shared" si="8"/>
        <v>0</v>
      </c>
      <c r="BJ280" s="16" t="s">
        <v>138</v>
      </c>
      <c r="BK280" s="133">
        <f t="shared" si="9"/>
        <v>0</v>
      </c>
      <c r="BL280" s="16" t="s">
        <v>283</v>
      </c>
      <c r="BM280" s="132" t="s">
        <v>582</v>
      </c>
    </row>
    <row r="281" spans="2:65" s="1" customFormat="1" ht="16.5" customHeight="1">
      <c r="B281" s="31"/>
      <c r="C281" s="159" t="s">
        <v>583</v>
      </c>
      <c r="D281" s="159" t="s">
        <v>197</v>
      </c>
      <c r="E281" s="160" t="s">
        <v>584</v>
      </c>
      <c r="F281" s="161" t="s">
        <v>585</v>
      </c>
      <c r="G281" s="162" t="s">
        <v>586</v>
      </c>
      <c r="H281" s="163">
        <v>1</v>
      </c>
      <c r="I281" s="164"/>
      <c r="J281" s="165">
        <f t="shared" si="0"/>
        <v>0</v>
      </c>
      <c r="K281" s="161"/>
      <c r="L281" s="166"/>
      <c r="M281" s="167"/>
      <c r="N281" s="168" t="s">
        <v>46</v>
      </c>
      <c r="P281" s="130">
        <f t="shared" si="1"/>
        <v>0</v>
      </c>
      <c r="Q281" s="130">
        <v>0</v>
      </c>
      <c r="R281" s="130">
        <f t="shared" si="2"/>
        <v>0</v>
      </c>
      <c r="S281" s="130">
        <v>0</v>
      </c>
      <c r="T281" s="131">
        <f t="shared" si="3"/>
        <v>0</v>
      </c>
      <c r="AR281" s="132" t="s">
        <v>434</v>
      </c>
      <c r="AT281" s="132" t="s">
        <v>197</v>
      </c>
      <c r="AU281" s="132" t="s">
        <v>138</v>
      </c>
      <c r="AY281" s="16" t="s">
        <v>128</v>
      </c>
      <c r="BE281" s="133">
        <f t="shared" si="4"/>
        <v>0</v>
      </c>
      <c r="BF281" s="133">
        <f t="shared" si="5"/>
        <v>0</v>
      </c>
      <c r="BG281" s="133">
        <f t="shared" si="6"/>
        <v>0</v>
      </c>
      <c r="BH281" s="133">
        <f t="shared" si="7"/>
        <v>0</v>
      </c>
      <c r="BI281" s="133">
        <f t="shared" si="8"/>
        <v>0</v>
      </c>
      <c r="BJ281" s="16" t="s">
        <v>138</v>
      </c>
      <c r="BK281" s="133">
        <f t="shared" si="9"/>
        <v>0</v>
      </c>
      <c r="BL281" s="16" t="s">
        <v>283</v>
      </c>
      <c r="BM281" s="132" t="s">
        <v>587</v>
      </c>
    </row>
    <row r="282" spans="2:65" s="1" customFormat="1" ht="37.9" customHeight="1">
      <c r="B282" s="31"/>
      <c r="C282" s="121" t="s">
        <v>588</v>
      </c>
      <c r="D282" s="121" t="s">
        <v>132</v>
      </c>
      <c r="E282" s="122" t="s">
        <v>589</v>
      </c>
      <c r="F282" s="123" t="s">
        <v>590</v>
      </c>
      <c r="G282" s="124" t="s">
        <v>135</v>
      </c>
      <c r="H282" s="125">
        <v>8</v>
      </c>
      <c r="I282" s="126"/>
      <c r="J282" s="127">
        <f t="shared" si="0"/>
        <v>0</v>
      </c>
      <c r="K282" s="123"/>
      <c r="L282" s="31"/>
      <c r="M282" s="128"/>
      <c r="N282" s="129" t="s">
        <v>46</v>
      </c>
      <c r="P282" s="130">
        <f t="shared" si="1"/>
        <v>0</v>
      </c>
      <c r="Q282" s="130">
        <v>0</v>
      </c>
      <c r="R282" s="130">
        <f t="shared" si="2"/>
        <v>0</v>
      </c>
      <c r="S282" s="130">
        <v>0</v>
      </c>
      <c r="T282" s="131">
        <f t="shared" si="3"/>
        <v>0</v>
      </c>
      <c r="AR282" s="132" t="s">
        <v>283</v>
      </c>
      <c r="AT282" s="132" t="s">
        <v>132</v>
      </c>
      <c r="AU282" s="132" t="s">
        <v>138</v>
      </c>
      <c r="AY282" s="16" t="s">
        <v>128</v>
      </c>
      <c r="BE282" s="133">
        <f t="shared" si="4"/>
        <v>0</v>
      </c>
      <c r="BF282" s="133">
        <f t="shared" si="5"/>
        <v>0</v>
      </c>
      <c r="BG282" s="133">
        <f t="shared" si="6"/>
        <v>0</v>
      </c>
      <c r="BH282" s="133">
        <f t="shared" si="7"/>
        <v>0</v>
      </c>
      <c r="BI282" s="133">
        <f t="shared" si="8"/>
        <v>0</v>
      </c>
      <c r="BJ282" s="16" t="s">
        <v>138</v>
      </c>
      <c r="BK282" s="133">
        <f t="shared" si="9"/>
        <v>0</v>
      </c>
      <c r="BL282" s="16" t="s">
        <v>283</v>
      </c>
      <c r="BM282" s="132" t="s">
        <v>591</v>
      </c>
    </row>
    <row r="283" spans="2:65" s="1" customFormat="1" ht="16.5" customHeight="1">
      <c r="B283" s="31"/>
      <c r="C283" s="159" t="s">
        <v>592</v>
      </c>
      <c r="D283" s="159" t="s">
        <v>197</v>
      </c>
      <c r="E283" s="160" t="s">
        <v>593</v>
      </c>
      <c r="F283" s="161" t="s">
        <v>594</v>
      </c>
      <c r="G283" s="162" t="s">
        <v>135</v>
      </c>
      <c r="H283" s="163">
        <v>80</v>
      </c>
      <c r="I283" s="164"/>
      <c r="J283" s="165">
        <f t="shared" si="0"/>
        <v>0</v>
      </c>
      <c r="K283" s="161"/>
      <c r="L283" s="166"/>
      <c r="M283" s="167"/>
      <c r="N283" s="168" t="s">
        <v>46</v>
      </c>
      <c r="P283" s="130">
        <f t="shared" si="1"/>
        <v>0</v>
      </c>
      <c r="Q283" s="130">
        <v>0</v>
      </c>
      <c r="R283" s="130">
        <f t="shared" si="2"/>
        <v>0</v>
      </c>
      <c r="S283" s="130">
        <v>0</v>
      </c>
      <c r="T283" s="131">
        <f t="shared" si="3"/>
        <v>0</v>
      </c>
      <c r="AR283" s="132" t="s">
        <v>434</v>
      </c>
      <c r="AT283" s="132" t="s">
        <v>197</v>
      </c>
      <c r="AU283" s="132" t="s">
        <v>138</v>
      </c>
      <c r="AY283" s="16" t="s">
        <v>128</v>
      </c>
      <c r="BE283" s="133">
        <f t="shared" si="4"/>
        <v>0</v>
      </c>
      <c r="BF283" s="133">
        <f t="shared" si="5"/>
        <v>0</v>
      </c>
      <c r="BG283" s="133">
        <f t="shared" si="6"/>
        <v>0</v>
      </c>
      <c r="BH283" s="133">
        <f t="shared" si="7"/>
        <v>0</v>
      </c>
      <c r="BI283" s="133">
        <f t="shared" si="8"/>
        <v>0</v>
      </c>
      <c r="BJ283" s="16" t="s">
        <v>138</v>
      </c>
      <c r="BK283" s="133">
        <f t="shared" si="9"/>
        <v>0</v>
      </c>
      <c r="BL283" s="16" t="s">
        <v>283</v>
      </c>
      <c r="BM283" s="132" t="s">
        <v>595</v>
      </c>
    </row>
    <row r="284" spans="2:65" s="1" customFormat="1" ht="33" customHeight="1">
      <c r="B284" s="31"/>
      <c r="C284" s="121" t="s">
        <v>596</v>
      </c>
      <c r="D284" s="121" t="s">
        <v>132</v>
      </c>
      <c r="E284" s="122" t="s">
        <v>597</v>
      </c>
      <c r="F284" s="123" t="s">
        <v>598</v>
      </c>
      <c r="G284" s="124" t="s">
        <v>135</v>
      </c>
      <c r="H284" s="125">
        <v>10</v>
      </c>
      <c r="I284" s="126"/>
      <c r="J284" s="127">
        <f t="shared" si="0"/>
        <v>0</v>
      </c>
      <c r="K284" s="123"/>
      <c r="L284" s="31"/>
      <c r="M284" s="128"/>
      <c r="N284" s="129" t="s">
        <v>46</v>
      </c>
      <c r="P284" s="130">
        <f t="shared" si="1"/>
        <v>0</v>
      </c>
      <c r="Q284" s="130">
        <v>0</v>
      </c>
      <c r="R284" s="130">
        <f t="shared" si="2"/>
        <v>0</v>
      </c>
      <c r="S284" s="130">
        <v>0</v>
      </c>
      <c r="T284" s="131">
        <f t="shared" si="3"/>
        <v>0</v>
      </c>
      <c r="AR284" s="132" t="s">
        <v>283</v>
      </c>
      <c r="AT284" s="132" t="s">
        <v>132</v>
      </c>
      <c r="AU284" s="132" t="s">
        <v>138</v>
      </c>
      <c r="AY284" s="16" t="s">
        <v>128</v>
      </c>
      <c r="BE284" s="133">
        <f t="shared" si="4"/>
        <v>0</v>
      </c>
      <c r="BF284" s="133">
        <f t="shared" si="5"/>
        <v>0</v>
      </c>
      <c r="BG284" s="133">
        <f t="shared" si="6"/>
        <v>0</v>
      </c>
      <c r="BH284" s="133">
        <f t="shared" si="7"/>
        <v>0</v>
      </c>
      <c r="BI284" s="133">
        <f t="shared" si="8"/>
        <v>0</v>
      </c>
      <c r="BJ284" s="16" t="s">
        <v>138</v>
      </c>
      <c r="BK284" s="133">
        <f t="shared" si="9"/>
        <v>0</v>
      </c>
      <c r="BL284" s="16" t="s">
        <v>283</v>
      </c>
      <c r="BM284" s="132" t="s">
        <v>599</v>
      </c>
    </row>
    <row r="285" spans="2:65" s="1" customFormat="1" ht="24.2" customHeight="1">
      <c r="B285" s="31"/>
      <c r="C285" s="159" t="s">
        <v>600</v>
      </c>
      <c r="D285" s="159" t="s">
        <v>197</v>
      </c>
      <c r="E285" s="160" t="s">
        <v>601</v>
      </c>
      <c r="F285" s="161" t="s">
        <v>602</v>
      </c>
      <c r="G285" s="162" t="s">
        <v>135</v>
      </c>
      <c r="H285" s="163">
        <v>10</v>
      </c>
      <c r="I285" s="164"/>
      <c r="J285" s="165">
        <f t="shared" si="0"/>
        <v>0</v>
      </c>
      <c r="K285" s="161"/>
      <c r="L285" s="166"/>
      <c r="M285" s="167"/>
      <c r="N285" s="168" t="s">
        <v>46</v>
      </c>
      <c r="P285" s="130">
        <f t="shared" si="1"/>
        <v>0</v>
      </c>
      <c r="Q285" s="130">
        <v>0</v>
      </c>
      <c r="R285" s="130">
        <f t="shared" si="2"/>
        <v>0</v>
      </c>
      <c r="S285" s="130">
        <v>0</v>
      </c>
      <c r="T285" s="131">
        <f t="shared" si="3"/>
        <v>0</v>
      </c>
      <c r="AR285" s="132" t="s">
        <v>434</v>
      </c>
      <c r="AT285" s="132" t="s">
        <v>197</v>
      </c>
      <c r="AU285" s="132" t="s">
        <v>138</v>
      </c>
      <c r="AY285" s="16" t="s">
        <v>128</v>
      </c>
      <c r="BE285" s="133">
        <f t="shared" si="4"/>
        <v>0</v>
      </c>
      <c r="BF285" s="133">
        <f t="shared" si="5"/>
        <v>0</v>
      </c>
      <c r="BG285" s="133">
        <f t="shared" si="6"/>
        <v>0</v>
      </c>
      <c r="BH285" s="133">
        <f t="shared" si="7"/>
        <v>0</v>
      </c>
      <c r="BI285" s="133">
        <f t="shared" si="8"/>
        <v>0</v>
      </c>
      <c r="BJ285" s="16" t="s">
        <v>138</v>
      </c>
      <c r="BK285" s="133">
        <f t="shared" si="9"/>
        <v>0</v>
      </c>
      <c r="BL285" s="16" t="s">
        <v>283</v>
      </c>
      <c r="BM285" s="132" t="s">
        <v>603</v>
      </c>
    </row>
    <row r="286" spans="2:65" s="1" customFormat="1" ht="37.9" customHeight="1">
      <c r="B286" s="31"/>
      <c r="C286" s="121" t="s">
        <v>604</v>
      </c>
      <c r="D286" s="121" t="s">
        <v>132</v>
      </c>
      <c r="E286" s="122" t="s">
        <v>605</v>
      </c>
      <c r="F286" s="123" t="s">
        <v>606</v>
      </c>
      <c r="G286" s="124" t="s">
        <v>135</v>
      </c>
      <c r="H286" s="125">
        <v>7</v>
      </c>
      <c r="I286" s="126"/>
      <c r="J286" s="127">
        <f t="shared" si="0"/>
        <v>0</v>
      </c>
      <c r="K286" s="123"/>
      <c r="L286" s="31"/>
      <c r="M286" s="128"/>
      <c r="N286" s="129" t="s">
        <v>46</v>
      </c>
      <c r="P286" s="130">
        <f t="shared" si="1"/>
        <v>0</v>
      </c>
      <c r="Q286" s="130">
        <v>0</v>
      </c>
      <c r="R286" s="130">
        <f t="shared" si="2"/>
        <v>0</v>
      </c>
      <c r="S286" s="130">
        <v>0</v>
      </c>
      <c r="T286" s="131">
        <f t="shared" si="3"/>
        <v>0</v>
      </c>
      <c r="AR286" s="132" t="s">
        <v>283</v>
      </c>
      <c r="AT286" s="132" t="s">
        <v>132</v>
      </c>
      <c r="AU286" s="132" t="s">
        <v>138</v>
      </c>
      <c r="AY286" s="16" t="s">
        <v>128</v>
      </c>
      <c r="BE286" s="133">
        <f t="shared" si="4"/>
        <v>0</v>
      </c>
      <c r="BF286" s="133">
        <f t="shared" si="5"/>
        <v>0</v>
      </c>
      <c r="BG286" s="133">
        <f t="shared" si="6"/>
        <v>0</v>
      </c>
      <c r="BH286" s="133">
        <f t="shared" si="7"/>
        <v>0</v>
      </c>
      <c r="BI286" s="133">
        <f t="shared" si="8"/>
        <v>0</v>
      </c>
      <c r="BJ286" s="16" t="s">
        <v>138</v>
      </c>
      <c r="BK286" s="133">
        <f t="shared" si="9"/>
        <v>0</v>
      </c>
      <c r="BL286" s="16" t="s">
        <v>283</v>
      </c>
      <c r="BM286" s="132" t="s">
        <v>607</v>
      </c>
    </row>
    <row r="287" spans="2:65" s="1" customFormat="1" ht="24.2" customHeight="1">
      <c r="B287" s="31"/>
      <c r="C287" s="159" t="s">
        <v>608</v>
      </c>
      <c r="D287" s="159" t="s">
        <v>197</v>
      </c>
      <c r="E287" s="160" t="s">
        <v>609</v>
      </c>
      <c r="F287" s="161" t="s">
        <v>610</v>
      </c>
      <c r="G287" s="162" t="s">
        <v>135</v>
      </c>
      <c r="H287" s="163">
        <v>7</v>
      </c>
      <c r="I287" s="164"/>
      <c r="J287" s="165">
        <f t="shared" si="0"/>
        <v>0</v>
      </c>
      <c r="K287" s="161" t="s">
        <v>136</v>
      </c>
      <c r="L287" s="166"/>
      <c r="M287" s="167"/>
      <c r="N287" s="168" t="s">
        <v>46</v>
      </c>
      <c r="P287" s="130">
        <f t="shared" si="1"/>
        <v>0</v>
      </c>
      <c r="Q287" s="130">
        <v>1E-3</v>
      </c>
      <c r="R287" s="130">
        <f t="shared" si="2"/>
        <v>7.0000000000000001E-3</v>
      </c>
      <c r="S287" s="130">
        <v>0</v>
      </c>
      <c r="T287" s="131">
        <f t="shared" si="3"/>
        <v>0</v>
      </c>
      <c r="AR287" s="132" t="s">
        <v>434</v>
      </c>
      <c r="AT287" s="132" t="s">
        <v>197</v>
      </c>
      <c r="AU287" s="132" t="s">
        <v>138</v>
      </c>
      <c r="AY287" s="16" t="s">
        <v>128</v>
      </c>
      <c r="BE287" s="133">
        <f t="shared" si="4"/>
        <v>0</v>
      </c>
      <c r="BF287" s="133">
        <f t="shared" si="5"/>
        <v>0</v>
      </c>
      <c r="BG287" s="133">
        <f t="shared" si="6"/>
        <v>0</v>
      </c>
      <c r="BH287" s="133">
        <f t="shared" si="7"/>
        <v>0</v>
      </c>
      <c r="BI287" s="133">
        <f t="shared" si="8"/>
        <v>0</v>
      </c>
      <c r="BJ287" s="16" t="s">
        <v>138</v>
      </c>
      <c r="BK287" s="133">
        <f t="shared" si="9"/>
        <v>0</v>
      </c>
      <c r="BL287" s="16" t="s">
        <v>283</v>
      </c>
      <c r="BM287" s="132" t="s">
        <v>611</v>
      </c>
    </row>
    <row r="288" spans="2:65" s="1" customFormat="1" ht="44.25" customHeight="1">
      <c r="B288" s="31"/>
      <c r="C288" s="121" t="s">
        <v>612</v>
      </c>
      <c r="D288" s="121" t="s">
        <v>132</v>
      </c>
      <c r="E288" s="122" t="s">
        <v>613</v>
      </c>
      <c r="F288" s="123" t="s">
        <v>614</v>
      </c>
      <c r="G288" s="124" t="s">
        <v>135</v>
      </c>
      <c r="H288" s="125">
        <v>1</v>
      </c>
      <c r="I288" s="126"/>
      <c r="J288" s="127">
        <f t="shared" si="0"/>
        <v>0</v>
      </c>
      <c r="K288" s="123" t="s">
        <v>136</v>
      </c>
      <c r="L288" s="31"/>
      <c r="M288" s="128"/>
      <c r="N288" s="129" t="s">
        <v>46</v>
      </c>
      <c r="P288" s="130">
        <f t="shared" si="1"/>
        <v>0</v>
      </c>
      <c r="Q288" s="130">
        <v>0</v>
      </c>
      <c r="R288" s="130">
        <f t="shared" si="2"/>
        <v>0</v>
      </c>
      <c r="S288" s="130">
        <v>0</v>
      </c>
      <c r="T288" s="131">
        <f t="shared" si="3"/>
        <v>0</v>
      </c>
      <c r="AR288" s="132" t="s">
        <v>283</v>
      </c>
      <c r="AT288" s="132" t="s">
        <v>132</v>
      </c>
      <c r="AU288" s="132" t="s">
        <v>138</v>
      </c>
      <c r="AY288" s="16" t="s">
        <v>128</v>
      </c>
      <c r="BE288" s="133">
        <f t="shared" si="4"/>
        <v>0</v>
      </c>
      <c r="BF288" s="133">
        <f t="shared" si="5"/>
        <v>0</v>
      </c>
      <c r="BG288" s="133">
        <f t="shared" si="6"/>
        <v>0</v>
      </c>
      <c r="BH288" s="133">
        <f t="shared" si="7"/>
        <v>0</v>
      </c>
      <c r="BI288" s="133">
        <f t="shared" si="8"/>
        <v>0</v>
      </c>
      <c r="BJ288" s="16" t="s">
        <v>138</v>
      </c>
      <c r="BK288" s="133">
        <f t="shared" si="9"/>
        <v>0</v>
      </c>
      <c r="BL288" s="16" t="s">
        <v>283</v>
      </c>
      <c r="BM288" s="132" t="s">
        <v>615</v>
      </c>
    </row>
    <row r="289" spans="2:65" s="1" customFormat="1">
      <c r="B289" s="31"/>
      <c r="D289" s="134" t="s">
        <v>140</v>
      </c>
      <c r="F289" s="135" t="s">
        <v>616</v>
      </c>
      <c r="I289" s="136"/>
      <c r="L289" s="31"/>
      <c r="M289" s="137"/>
      <c r="T289" s="52"/>
      <c r="AT289" s="16" t="s">
        <v>140</v>
      </c>
      <c r="AU289" s="16" t="s">
        <v>138</v>
      </c>
    </row>
    <row r="290" spans="2:65" s="1" customFormat="1" ht="24.2" customHeight="1">
      <c r="B290" s="31"/>
      <c r="C290" s="121" t="s">
        <v>617</v>
      </c>
      <c r="D290" s="121" t="s">
        <v>132</v>
      </c>
      <c r="E290" s="122" t="s">
        <v>618</v>
      </c>
      <c r="F290" s="123" t="s">
        <v>619</v>
      </c>
      <c r="G290" s="124" t="s">
        <v>249</v>
      </c>
      <c r="H290" s="125">
        <v>2.8000000000000001E-2</v>
      </c>
      <c r="I290" s="126"/>
      <c r="J290" s="127">
        <f>ROUND(I290*H290,2)</f>
        <v>0</v>
      </c>
      <c r="K290" s="123"/>
      <c r="L290" s="31"/>
      <c r="M290" s="128"/>
      <c r="N290" s="129" t="s">
        <v>46</v>
      </c>
      <c r="P290" s="130">
        <f>O290*H290</f>
        <v>0</v>
      </c>
      <c r="Q290" s="130">
        <v>0</v>
      </c>
      <c r="R290" s="130">
        <f>Q290*H290</f>
        <v>0</v>
      </c>
      <c r="S290" s="130">
        <v>0</v>
      </c>
      <c r="T290" s="131">
        <f>S290*H290</f>
        <v>0</v>
      </c>
      <c r="AR290" s="132" t="s">
        <v>283</v>
      </c>
      <c r="AT290" s="132" t="s">
        <v>132</v>
      </c>
      <c r="AU290" s="132" t="s">
        <v>138</v>
      </c>
      <c r="AY290" s="16" t="s">
        <v>128</v>
      </c>
      <c r="BE290" s="133">
        <f>IF(N290="základní",J290,0)</f>
        <v>0</v>
      </c>
      <c r="BF290" s="133">
        <f>IF(N290="snížená",J290,0)</f>
        <v>0</v>
      </c>
      <c r="BG290" s="133">
        <f>IF(N290="zákl. přenesená",J290,0)</f>
        <v>0</v>
      </c>
      <c r="BH290" s="133">
        <f>IF(N290="sníž. přenesená",J290,0)</f>
        <v>0</v>
      </c>
      <c r="BI290" s="133">
        <f>IF(N290="nulová",J290,0)</f>
        <v>0</v>
      </c>
      <c r="BJ290" s="16" t="s">
        <v>138</v>
      </c>
      <c r="BK290" s="133">
        <f>ROUND(I290*H290,2)</f>
        <v>0</v>
      </c>
      <c r="BL290" s="16" t="s">
        <v>283</v>
      </c>
      <c r="BM290" s="132" t="s">
        <v>620</v>
      </c>
    </row>
    <row r="291" spans="2:65" s="1" customFormat="1" ht="16.5" customHeight="1">
      <c r="B291" s="31"/>
      <c r="C291" s="121" t="s">
        <v>621</v>
      </c>
      <c r="D291" s="121" t="s">
        <v>132</v>
      </c>
      <c r="E291" s="122" t="s">
        <v>622</v>
      </c>
      <c r="F291" s="123" t="s">
        <v>623</v>
      </c>
      <c r="G291" s="124" t="s">
        <v>586</v>
      </c>
      <c r="H291" s="125">
        <v>1</v>
      </c>
      <c r="I291" s="126"/>
      <c r="J291" s="127">
        <f>ROUND(I291*H291,2)</f>
        <v>0</v>
      </c>
      <c r="K291" s="123"/>
      <c r="L291" s="31"/>
      <c r="M291" s="128"/>
      <c r="N291" s="129" t="s">
        <v>46</v>
      </c>
      <c r="P291" s="130">
        <f>O291*H291</f>
        <v>0</v>
      </c>
      <c r="Q291" s="130">
        <v>0</v>
      </c>
      <c r="R291" s="130">
        <f>Q291*H291</f>
        <v>0</v>
      </c>
      <c r="S291" s="130">
        <v>0</v>
      </c>
      <c r="T291" s="131">
        <f>S291*H291</f>
        <v>0</v>
      </c>
      <c r="AR291" s="132" t="s">
        <v>137</v>
      </c>
      <c r="AT291" s="132" t="s">
        <v>132</v>
      </c>
      <c r="AU291" s="132" t="s">
        <v>138</v>
      </c>
      <c r="AY291" s="16" t="s">
        <v>128</v>
      </c>
      <c r="BE291" s="133">
        <f>IF(N291="základní",J291,0)</f>
        <v>0</v>
      </c>
      <c r="BF291" s="133">
        <f>IF(N291="snížená",J291,0)</f>
        <v>0</v>
      </c>
      <c r="BG291" s="133">
        <f>IF(N291="zákl. přenesená",J291,0)</f>
        <v>0</v>
      </c>
      <c r="BH291" s="133">
        <f>IF(N291="sníž. přenesená",J291,0)</f>
        <v>0</v>
      </c>
      <c r="BI291" s="133">
        <f>IF(N291="nulová",J291,0)</f>
        <v>0</v>
      </c>
      <c r="BJ291" s="16" t="s">
        <v>138</v>
      </c>
      <c r="BK291" s="133">
        <f>ROUND(I291*H291,2)</f>
        <v>0</v>
      </c>
      <c r="BL291" s="16" t="s">
        <v>137</v>
      </c>
      <c r="BM291" s="132" t="s">
        <v>624</v>
      </c>
    </row>
    <row r="292" spans="2:65" s="11" customFormat="1" ht="22.9" customHeight="1">
      <c r="B292" s="109"/>
      <c r="D292" s="110" t="s">
        <v>73</v>
      </c>
      <c r="E292" s="119" t="s">
        <v>625</v>
      </c>
      <c r="F292" s="119" t="s">
        <v>626</v>
      </c>
      <c r="I292" s="112"/>
      <c r="J292" s="120">
        <f>BK292</f>
        <v>0</v>
      </c>
      <c r="L292" s="109"/>
      <c r="M292" s="114"/>
      <c r="P292" s="115">
        <f>SUM(P293:P299)</f>
        <v>0</v>
      </c>
      <c r="R292" s="115">
        <f>SUM(R293:R299)</f>
        <v>0</v>
      </c>
      <c r="T292" s="116">
        <f>SUM(T293:T299)</f>
        <v>0</v>
      </c>
      <c r="AR292" s="110" t="s">
        <v>138</v>
      </c>
      <c r="AT292" s="117" t="s">
        <v>73</v>
      </c>
      <c r="AU292" s="117" t="s">
        <v>79</v>
      </c>
      <c r="AY292" s="110" t="s">
        <v>128</v>
      </c>
      <c r="BK292" s="118">
        <f>SUM(BK293:BK299)</f>
        <v>0</v>
      </c>
    </row>
    <row r="293" spans="2:65" s="1" customFormat="1" ht="16.5" customHeight="1">
      <c r="B293" s="31"/>
      <c r="C293" s="121" t="s">
        <v>627</v>
      </c>
      <c r="D293" s="121" t="s">
        <v>132</v>
      </c>
      <c r="E293" s="122" t="s">
        <v>628</v>
      </c>
      <c r="F293" s="123" t="s">
        <v>629</v>
      </c>
      <c r="G293" s="124" t="s">
        <v>135</v>
      </c>
      <c r="H293" s="125">
        <v>1</v>
      </c>
      <c r="I293" s="126"/>
      <c r="J293" s="127">
        <f t="shared" ref="J293:J299" si="10">ROUND(I293*H293,2)</f>
        <v>0</v>
      </c>
      <c r="K293" s="123"/>
      <c r="L293" s="31"/>
      <c r="M293" s="128"/>
      <c r="N293" s="129" t="s">
        <v>46</v>
      </c>
      <c r="P293" s="130">
        <f t="shared" ref="P293:P299" si="11">O293*H293</f>
        <v>0</v>
      </c>
      <c r="Q293" s="130">
        <v>0</v>
      </c>
      <c r="R293" s="130">
        <f t="shared" ref="R293:R299" si="12">Q293*H293</f>
        <v>0</v>
      </c>
      <c r="S293" s="130">
        <v>0</v>
      </c>
      <c r="T293" s="131">
        <f t="shared" ref="T293:T299" si="13">S293*H293</f>
        <v>0</v>
      </c>
      <c r="AR293" s="132" t="s">
        <v>283</v>
      </c>
      <c r="AT293" s="132" t="s">
        <v>132</v>
      </c>
      <c r="AU293" s="132" t="s">
        <v>138</v>
      </c>
      <c r="AY293" s="16" t="s">
        <v>128</v>
      </c>
      <c r="BE293" s="133">
        <f t="shared" ref="BE293:BE299" si="14">IF(N293="základní",J293,0)</f>
        <v>0</v>
      </c>
      <c r="BF293" s="133">
        <f t="shared" ref="BF293:BF299" si="15">IF(N293="snížená",J293,0)</f>
        <v>0</v>
      </c>
      <c r="BG293" s="133">
        <f t="shared" ref="BG293:BG299" si="16">IF(N293="zákl. přenesená",J293,0)</f>
        <v>0</v>
      </c>
      <c r="BH293" s="133">
        <f t="shared" ref="BH293:BH299" si="17">IF(N293="sníž. přenesená",J293,0)</f>
        <v>0</v>
      </c>
      <c r="BI293" s="133">
        <f t="shared" ref="BI293:BI299" si="18">IF(N293="nulová",J293,0)</f>
        <v>0</v>
      </c>
      <c r="BJ293" s="16" t="s">
        <v>138</v>
      </c>
      <c r="BK293" s="133">
        <f t="shared" ref="BK293:BK299" si="19">ROUND(I293*H293,2)</f>
        <v>0</v>
      </c>
      <c r="BL293" s="16" t="s">
        <v>283</v>
      </c>
      <c r="BM293" s="132" t="s">
        <v>630</v>
      </c>
    </row>
    <row r="294" spans="2:65" s="1" customFormat="1" ht="16.5" customHeight="1">
      <c r="B294" s="31"/>
      <c r="C294" s="159" t="s">
        <v>631</v>
      </c>
      <c r="D294" s="159" t="s">
        <v>197</v>
      </c>
      <c r="E294" s="160" t="s">
        <v>632</v>
      </c>
      <c r="F294" s="161" t="s">
        <v>633</v>
      </c>
      <c r="G294" s="162" t="s">
        <v>135</v>
      </c>
      <c r="H294" s="163">
        <v>1</v>
      </c>
      <c r="I294" s="164"/>
      <c r="J294" s="165">
        <f t="shared" si="10"/>
        <v>0</v>
      </c>
      <c r="K294" s="161"/>
      <c r="L294" s="166"/>
      <c r="M294" s="167"/>
      <c r="N294" s="168" t="s">
        <v>46</v>
      </c>
      <c r="P294" s="130">
        <f t="shared" si="11"/>
        <v>0</v>
      </c>
      <c r="Q294" s="130">
        <v>0</v>
      </c>
      <c r="R294" s="130">
        <f t="shared" si="12"/>
        <v>0</v>
      </c>
      <c r="S294" s="130">
        <v>0</v>
      </c>
      <c r="T294" s="131">
        <f t="shared" si="13"/>
        <v>0</v>
      </c>
      <c r="AR294" s="132" t="s">
        <v>434</v>
      </c>
      <c r="AT294" s="132" t="s">
        <v>197</v>
      </c>
      <c r="AU294" s="132" t="s">
        <v>138</v>
      </c>
      <c r="AY294" s="16" t="s">
        <v>128</v>
      </c>
      <c r="BE294" s="133">
        <f t="shared" si="14"/>
        <v>0</v>
      </c>
      <c r="BF294" s="133">
        <f t="shared" si="15"/>
        <v>0</v>
      </c>
      <c r="BG294" s="133">
        <f t="shared" si="16"/>
        <v>0</v>
      </c>
      <c r="BH294" s="133">
        <f t="shared" si="17"/>
        <v>0</v>
      </c>
      <c r="BI294" s="133">
        <f t="shared" si="18"/>
        <v>0</v>
      </c>
      <c r="BJ294" s="16" t="s">
        <v>138</v>
      </c>
      <c r="BK294" s="133">
        <f t="shared" si="19"/>
        <v>0</v>
      </c>
      <c r="BL294" s="16" t="s">
        <v>283</v>
      </c>
      <c r="BM294" s="132" t="s">
        <v>634</v>
      </c>
    </row>
    <row r="295" spans="2:65" s="1" customFormat="1" ht="16.5" customHeight="1">
      <c r="B295" s="31"/>
      <c r="C295" s="121" t="s">
        <v>635</v>
      </c>
      <c r="D295" s="121" t="s">
        <v>132</v>
      </c>
      <c r="E295" s="122" t="s">
        <v>636</v>
      </c>
      <c r="F295" s="123" t="s">
        <v>637</v>
      </c>
      <c r="G295" s="124" t="s">
        <v>159</v>
      </c>
      <c r="H295" s="125">
        <v>15</v>
      </c>
      <c r="I295" s="126"/>
      <c r="J295" s="127">
        <f t="shared" si="10"/>
        <v>0</v>
      </c>
      <c r="K295" s="123"/>
      <c r="L295" s="31"/>
      <c r="M295" s="128"/>
      <c r="N295" s="129" t="s">
        <v>46</v>
      </c>
      <c r="P295" s="130">
        <f t="shared" si="11"/>
        <v>0</v>
      </c>
      <c r="Q295" s="130">
        <v>0</v>
      </c>
      <c r="R295" s="130">
        <f t="shared" si="12"/>
        <v>0</v>
      </c>
      <c r="S295" s="130">
        <v>0</v>
      </c>
      <c r="T295" s="131">
        <f t="shared" si="13"/>
        <v>0</v>
      </c>
      <c r="AR295" s="132" t="s">
        <v>283</v>
      </c>
      <c r="AT295" s="132" t="s">
        <v>132</v>
      </c>
      <c r="AU295" s="132" t="s">
        <v>138</v>
      </c>
      <c r="AY295" s="16" t="s">
        <v>128</v>
      </c>
      <c r="BE295" s="133">
        <f t="shared" si="14"/>
        <v>0</v>
      </c>
      <c r="BF295" s="133">
        <f t="shared" si="15"/>
        <v>0</v>
      </c>
      <c r="BG295" s="133">
        <f t="shared" si="16"/>
        <v>0</v>
      </c>
      <c r="BH295" s="133">
        <f t="shared" si="17"/>
        <v>0</v>
      </c>
      <c r="BI295" s="133">
        <f t="shared" si="18"/>
        <v>0</v>
      </c>
      <c r="BJ295" s="16" t="s">
        <v>138</v>
      </c>
      <c r="BK295" s="133">
        <f t="shared" si="19"/>
        <v>0</v>
      </c>
      <c r="BL295" s="16" t="s">
        <v>283</v>
      </c>
      <c r="BM295" s="132" t="s">
        <v>638</v>
      </c>
    </row>
    <row r="296" spans="2:65" s="1" customFormat="1" ht="24.2" customHeight="1">
      <c r="B296" s="31"/>
      <c r="C296" s="159" t="s">
        <v>639</v>
      </c>
      <c r="D296" s="159" t="s">
        <v>197</v>
      </c>
      <c r="E296" s="160" t="s">
        <v>640</v>
      </c>
      <c r="F296" s="161" t="s">
        <v>641</v>
      </c>
      <c r="G296" s="162" t="s">
        <v>159</v>
      </c>
      <c r="H296" s="163">
        <v>15</v>
      </c>
      <c r="I296" s="164"/>
      <c r="J296" s="165">
        <f t="shared" si="10"/>
        <v>0</v>
      </c>
      <c r="K296" s="161"/>
      <c r="L296" s="166"/>
      <c r="M296" s="167"/>
      <c r="N296" s="168" t="s">
        <v>46</v>
      </c>
      <c r="P296" s="130">
        <f t="shared" si="11"/>
        <v>0</v>
      </c>
      <c r="Q296" s="130">
        <v>0</v>
      </c>
      <c r="R296" s="130">
        <f t="shared" si="12"/>
        <v>0</v>
      </c>
      <c r="S296" s="130">
        <v>0</v>
      </c>
      <c r="T296" s="131">
        <f t="shared" si="13"/>
        <v>0</v>
      </c>
      <c r="AR296" s="132" t="s">
        <v>434</v>
      </c>
      <c r="AT296" s="132" t="s">
        <v>197</v>
      </c>
      <c r="AU296" s="132" t="s">
        <v>138</v>
      </c>
      <c r="AY296" s="16" t="s">
        <v>128</v>
      </c>
      <c r="BE296" s="133">
        <f t="shared" si="14"/>
        <v>0</v>
      </c>
      <c r="BF296" s="133">
        <f t="shared" si="15"/>
        <v>0</v>
      </c>
      <c r="BG296" s="133">
        <f t="shared" si="16"/>
        <v>0</v>
      </c>
      <c r="BH296" s="133">
        <f t="shared" si="17"/>
        <v>0</v>
      </c>
      <c r="BI296" s="133">
        <f t="shared" si="18"/>
        <v>0</v>
      </c>
      <c r="BJ296" s="16" t="s">
        <v>138</v>
      </c>
      <c r="BK296" s="133">
        <f t="shared" si="19"/>
        <v>0</v>
      </c>
      <c r="BL296" s="16" t="s">
        <v>283</v>
      </c>
      <c r="BM296" s="132" t="s">
        <v>642</v>
      </c>
    </row>
    <row r="297" spans="2:65" s="1" customFormat="1" ht="16.5" customHeight="1">
      <c r="B297" s="31"/>
      <c r="C297" s="121" t="s">
        <v>643</v>
      </c>
      <c r="D297" s="121" t="s">
        <v>132</v>
      </c>
      <c r="E297" s="122" t="s">
        <v>644</v>
      </c>
      <c r="F297" s="123" t="s">
        <v>645</v>
      </c>
      <c r="G297" s="124" t="s">
        <v>135</v>
      </c>
      <c r="H297" s="125">
        <v>1</v>
      </c>
      <c r="I297" s="126"/>
      <c r="J297" s="127">
        <f t="shared" si="10"/>
        <v>0</v>
      </c>
      <c r="K297" s="123"/>
      <c r="L297" s="31"/>
      <c r="M297" s="128"/>
      <c r="N297" s="129" t="s">
        <v>46</v>
      </c>
      <c r="P297" s="130">
        <f t="shared" si="11"/>
        <v>0</v>
      </c>
      <c r="Q297" s="130">
        <v>0</v>
      </c>
      <c r="R297" s="130">
        <f t="shared" si="12"/>
        <v>0</v>
      </c>
      <c r="S297" s="130">
        <v>0</v>
      </c>
      <c r="T297" s="131">
        <f t="shared" si="13"/>
        <v>0</v>
      </c>
      <c r="AR297" s="132" t="s">
        <v>283</v>
      </c>
      <c r="AT297" s="132" t="s">
        <v>132</v>
      </c>
      <c r="AU297" s="132" t="s">
        <v>138</v>
      </c>
      <c r="AY297" s="16" t="s">
        <v>128</v>
      </c>
      <c r="BE297" s="133">
        <f t="shared" si="14"/>
        <v>0</v>
      </c>
      <c r="BF297" s="133">
        <f t="shared" si="15"/>
        <v>0</v>
      </c>
      <c r="BG297" s="133">
        <f t="shared" si="16"/>
        <v>0</v>
      </c>
      <c r="BH297" s="133">
        <f t="shared" si="17"/>
        <v>0</v>
      </c>
      <c r="BI297" s="133">
        <f t="shared" si="18"/>
        <v>0</v>
      </c>
      <c r="BJ297" s="16" t="s">
        <v>138</v>
      </c>
      <c r="BK297" s="133">
        <f t="shared" si="19"/>
        <v>0</v>
      </c>
      <c r="BL297" s="16" t="s">
        <v>283</v>
      </c>
      <c r="BM297" s="132" t="s">
        <v>646</v>
      </c>
    </row>
    <row r="298" spans="2:65" s="1" customFormat="1" ht="21.75" customHeight="1">
      <c r="B298" s="31"/>
      <c r="C298" s="159" t="s">
        <v>647</v>
      </c>
      <c r="D298" s="159" t="s">
        <v>197</v>
      </c>
      <c r="E298" s="160" t="s">
        <v>648</v>
      </c>
      <c r="F298" s="161" t="s">
        <v>649</v>
      </c>
      <c r="G298" s="162" t="s">
        <v>135</v>
      </c>
      <c r="H298" s="163">
        <v>1</v>
      </c>
      <c r="I298" s="164"/>
      <c r="J298" s="165">
        <f t="shared" si="10"/>
        <v>0</v>
      </c>
      <c r="K298" s="161"/>
      <c r="L298" s="166"/>
      <c r="M298" s="167"/>
      <c r="N298" s="168" t="s">
        <v>46</v>
      </c>
      <c r="P298" s="130">
        <f t="shared" si="11"/>
        <v>0</v>
      </c>
      <c r="Q298" s="130">
        <v>0</v>
      </c>
      <c r="R298" s="130">
        <f t="shared" si="12"/>
        <v>0</v>
      </c>
      <c r="S298" s="130">
        <v>0</v>
      </c>
      <c r="T298" s="131">
        <f t="shared" si="13"/>
        <v>0</v>
      </c>
      <c r="AR298" s="132" t="s">
        <v>434</v>
      </c>
      <c r="AT298" s="132" t="s">
        <v>197</v>
      </c>
      <c r="AU298" s="132" t="s">
        <v>138</v>
      </c>
      <c r="AY298" s="16" t="s">
        <v>128</v>
      </c>
      <c r="BE298" s="133">
        <f t="shared" si="14"/>
        <v>0</v>
      </c>
      <c r="BF298" s="133">
        <f t="shared" si="15"/>
        <v>0</v>
      </c>
      <c r="BG298" s="133">
        <f t="shared" si="16"/>
        <v>0</v>
      </c>
      <c r="BH298" s="133">
        <f t="shared" si="17"/>
        <v>0</v>
      </c>
      <c r="BI298" s="133">
        <f t="shared" si="18"/>
        <v>0</v>
      </c>
      <c r="BJ298" s="16" t="s">
        <v>138</v>
      </c>
      <c r="BK298" s="133">
        <f t="shared" si="19"/>
        <v>0</v>
      </c>
      <c r="BL298" s="16" t="s">
        <v>283</v>
      </c>
      <c r="BM298" s="132" t="s">
        <v>650</v>
      </c>
    </row>
    <row r="299" spans="2:65" s="1" customFormat="1" ht="16.5" customHeight="1">
      <c r="B299" s="31"/>
      <c r="C299" s="159" t="s">
        <v>651</v>
      </c>
      <c r="D299" s="159" t="s">
        <v>197</v>
      </c>
      <c r="E299" s="160" t="s">
        <v>652</v>
      </c>
      <c r="F299" s="161" t="s">
        <v>653</v>
      </c>
      <c r="G299" s="162" t="s">
        <v>135</v>
      </c>
      <c r="H299" s="163">
        <v>1</v>
      </c>
      <c r="I299" s="164"/>
      <c r="J299" s="165">
        <f t="shared" si="10"/>
        <v>0</v>
      </c>
      <c r="K299" s="161"/>
      <c r="L299" s="166"/>
      <c r="M299" s="167"/>
      <c r="N299" s="168" t="s">
        <v>46</v>
      </c>
      <c r="P299" s="130">
        <f t="shared" si="11"/>
        <v>0</v>
      </c>
      <c r="Q299" s="130">
        <v>0</v>
      </c>
      <c r="R299" s="130">
        <f t="shared" si="12"/>
        <v>0</v>
      </c>
      <c r="S299" s="130">
        <v>0</v>
      </c>
      <c r="T299" s="131">
        <f t="shared" si="13"/>
        <v>0</v>
      </c>
      <c r="AR299" s="132" t="s">
        <v>434</v>
      </c>
      <c r="AT299" s="132" t="s">
        <v>197</v>
      </c>
      <c r="AU299" s="132" t="s">
        <v>138</v>
      </c>
      <c r="AY299" s="16" t="s">
        <v>128</v>
      </c>
      <c r="BE299" s="133">
        <f t="shared" si="14"/>
        <v>0</v>
      </c>
      <c r="BF299" s="133">
        <f t="shared" si="15"/>
        <v>0</v>
      </c>
      <c r="BG299" s="133">
        <f t="shared" si="16"/>
        <v>0</v>
      </c>
      <c r="BH299" s="133">
        <f t="shared" si="17"/>
        <v>0</v>
      </c>
      <c r="BI299" s="133">
        <f t="shared" si="18"/>
        <v>0</v>
      </c>
      <c r="BJ299" s="16" t="s">
        <v>138</v>
      </c>
      <c r="BK299" s="133">
        <f t="shared" si="19"/>
        <v>0</v>
      </c>
      <c r="BL299" s="16" t="s">
        <v>283</v>
      </c>
      <c r="BM299" s="132" t="s">
        <v>654</v>
      </c>
    </row>
    <row r="300" spans="2:65" s="11" customFormat="1" ht="22.9" customHeight="1">
      <c r="B300" s="109"/>
      <c r="D300" s="110" t="s">
        <v>73</v>
      </c>
      <c r="E300" s="119" t="s">
        <v>655</v>
      </c>
      <c r="F300" s="119" t="s">
        <v>656</v>
      </c>
      <c r="I300" s="112"/>
      <c r="J300" s="120">
        <f>BK300</f>
        <v>0</v>
      </c>
      <c r="L300" s="109"/>
      <c r="M300" s="114"/>
      <c r="P300" s="115">
        <f>SUM(P301:P325)</f>
        <v>0</v>
      </c>
      <c r="R300" s="115">
        <f>SUM(R301:R325)</f>
        <v>8.8499999999999995E-2</v>
      </c>
      <c r="T300" s="116">
        <f>SUM(T301:T325)</f>
        <v>0.57724050000000005</v>
      </c>
      <c r="AR300" s="110" t="s">
        <v>138</v>
      </c>
      <c r="AT300" s="117" t="s">
        <v>73</v>
      </c>
      <c r="AU300" s="117" t="s">
        <v>79</v>
      </c>
      <c r="AY300" s="110" t="s">
        <v>128</v>
      </c>
      <c r="BK300" s="118">
        <f>SUM(BK301:BK325)</f>
        <v>0</v>
      </c>
    </row>
    <row r="301" spans="2:65" s="1" customFormat="1" ht="16.5" customHeight="1">
      <c r="B301" s="31"/>
      <c r="C301" s="121" t="s">
        <v>220</v>
      </c>
      <c r="D301" s="121" t="s">
        <v>132</v>
      </c>
      <c r="E301" s="122" t="s">
        <v>657</v>
      </c>
      <c r="F301" s="123" t="s">
        <v>658</v>
      </c>
      <c r="G301" s="124" t="s">
        <v>145</v>
      </c>
      <c r="H301" s="125">
        <v>23.79</v>
      </c>
      <c r="I301" s="126"/>
      <c r="J301" s="127">
        <f>ROUND(I301*H301,2)</f>
        <v>0</v>
      </c>
      <c r="K301" s="123" t="s">
        <v>136</v>
      </c>
      <c r="L301" s="31"/>
      <c r="M301" s="128"/>
      <c r="N301" s="129" t="s">
        <v>46</v>
      </c>
      <c r="P301" s="130">
        <f>O301*H301</f>
        <v>0</v>
      </c>
      <c r="Q301" s="130">
        <v>0</v>
      </c>
      <c r="R301" s="130">
        <f>Q301*H301</f>
        <v>0</v>
      </c>
      <c r="S301" s="130">
        <v>1.695E-2</v>
      </c>
      <c r="T301" s="131">
        <f>S301*H301</f>
        <v>0.4032405</v>
      </c>
      <c r="AR301" s="132" t="s">
        <v>283</v>
      </c>
      <c r="AT301" s="132" t="s">
        <v>132</v>
      </c>
      <c r="AU301" s="132" t="s">
        <v>138</v>
      </c>
      <c r="AY301" s="16" t="s">
        <v>128</v>
      </c>
      <c r="BE301" s="133">
        <f>IF(N301="základní",J301,0)</f>
        <v>0</v>
      </c>
      <c r="BF301" s="133">
        <f>IF(N301="snížená",J301,0)</f>
        <v>0</v>
      </c>
      <c r="BG301" s="133">
        <f>IF(N301="zákl. přenesená",J301,0)</f>
        <v>0</v>
      </c>
      <c r="BH301" s="133">
        <f>IF(N301="sníž. přenesená",J301,0)</f>
        <v>0</v>
      </c>
      <c r="BI301" s="133">
        <f>IF(N301="nulová",J301,0)</f>
        <v>0</v>
      </c>
      <c r="BJ301" s="16" t="s">
        <v>138</v>
      </c>
      <c r="BK301" s="133">
        <f>ROUND(I301*H301,2)</f>
        <v>0</v>
      </c>
      <c r="BL301" s="16" t="s">
        <v>283</v>
      </c>
      <c r="BM301" s="132" t="s">
        <v>659</v>
      </c>
    </row>
    <row r="302" spans="2:65" s="1" customFormat="1">
      <c r="B302" s="31"/>
      <c r="D302" s="134" t="s">
        <v>140</v>
      </c>
      <c r="F302" s="135" t="s">
        <v>660</v>
      </c>
      <c r="I302" s="136"/>
      <c r="L302" s="31"/>
      <c r="M302" s="137"/>
      <c r="T302" s="52"/>
      <c r="AT302" s="16" t="s">
        <v>140</v>
      </c>
      <c r="AU302" s="16" t="s">
        <v>138</v>
      </c>
    </row>
    <row r="303" spans="2:65" s="12" customFormat="1">
      <c r="B303" s="138"/>
      <c r="D303" s="139" t="s">
        <v>148</v>
      </c>
      <c r="E303" s="140"/>
      <c r="F303" s="141" t="s">
        <v>661</v>
      </c>
      <c r="H303" s="142">
        <v>12.843999999999999</v>
      </c>
      <c r="I303" s="143"/>
      <c r="L303" s="138"/>
      <c r="M303" s="144"/>
      <c r="T303" s="145"/>
      <c r="AT303" s="140" t="s">
        <v>148</v>
      </c>
      <c r="AU303" s="140" t="s">
        <v>138</v>
      </c>
      <c r="AV303" s="12" t="s">
        <v>138</v>
      </c>
      <c r="AW303" s="12" t="s">
        <v>35</v>
      </c>
      <c r="AX303" s="12" t="s">
        <v>74</v>
      </c>
      <c r="AY303" s="140" t="s">
        <v>128</v>
      </c>
    </row>
    <row r="304" spans="2:65" s="12" customFormat="1">
      <c r="B304" s="138"/>
      <c r="D304" s="139" t="s">
        <v>148</v>
      </c>
      <c r="E304" s="140"/>
      <c r="F304" s="141" t="s">
        <v>662</v>
      </c>
      <c r="H304" s="142">
        <v>10.946</v>
      </c>
      <c r="I304" s="143"/>
      <c r="L304" s="138"/>
      <c r="M304" s="144"/>
      <c r="T304" s="145"/>
      <c r="AT304" s="140" t="s">
        <v>148</v>
      </c>
      <c r="AU304" s="140" t="s">
        <v>138</v>
      </c>
      <c r="AV304" s="12" t="s">
        <v>138</v>
      </c>
      <c r="AW304" s="12" t="s">
        <v>35</v>
      </c>
      <c r="AX304" s="12" t="s">
        <v>74</v>
      </c>
      <c r="AY304" s="140" t="s">
        <v>128</v>
      </c>
    </row>
    <row r="305" spans="2:65" s="14" customFormat="1">
      <c r="B305" s="152"/>
      <c r="D305" s="139" t="s">
        <v>148</v>
      </c>
      <c r="E305" s="153"/>
      <c r="F305" s="154" t="s">
        <v>185</v>
      </c>
      <c r="H305" s="155">
        <v>23.79</v>
      </c>
      <c r="I305" s="156"/>
      <c r="L305" s="152"/>
      <c r="M305" s="157"/>
      <c r="T305" s="158"/>
      <c r="AT305" s="153" t="s">
        <v>148</v>
      </c>
      <c r="AU305" s="153" t="s">
        <v>138</v>
      </c>
      <c r="AV305" s="14" t="s">
        <v>137</v>
      </c>
      <c r="AW305" s="14" t="s">
        <v>35</v>
      </c>
      <c r="AX305" s="14" t="s">
        <v>79</v>
      </c>
      <c r="AY305" s="153" t="s">
        <v>128</v>
      </c>
    </row>
    <row r="306" spans="2:65" s="1" customFormat="1" ht="37.9" customHeight="1">
      <c r="B306" s="31"/>
      <c r="C306" s="121" t="s">
        <v>663</v>
      </c>
      <c r="D306" s="121" t="s">
        <v>132</v>
      </c>
      <c r="E306" s="122" t="s">
        <v>664</v>
      </c>
      <c r="F306" s="123" t="s">
        <v>665</v>
      </c>
      <c r="G306" s="124" t="s">
        <v>135</v>
      </c>
      <c r="H306" s="125">
        <v>4</v>
      </c>
      <c r="I306" s="126"/>
      <c r="J306" s="127">
        <f>ROUND(I306*H306,2)</f>
        <v>0</v>
      </c>
      <c r="K306" s="123" t="s">
        <v>136</v>
      </c>
      <c r="L306" s="31"/>
      <c r="M306" s="128"/>
      <c r="N306" s="129" t="s">
        <v>46</v>
      </c>
      <c r="P306" s="130">
        <f>O306*H306</f>
        <v>0</v>
      </c>
      <c r="Q306" s="130">
        <v>0</v>
      </c>
      <c r="R306" s="130">
        <f>Q306*H306</f>
        <v>0</v>
      </c>
      <c r="S306" s="130">
        <v>0</v>
      </c>
      <c r="T306" s="131">
        <f>S306*H306</f>
        <v>0</v>
      </c>
      <c r="AR306" s="132" t="s">
        <v>283</v>
      </c>
      <c r="AT306" s="132" t="s">
        <v>132</v>
      </c>
      <c r="AU306" s="132" t="s">
        <v>138</v>
      </c>
      <c r="AY306" s="16" t="s">
        <v>128</v>
      </c>
      <c r="BE306" s="133">
        <f>IF(N306="základní",J306,0)</f>
        <v>0</v>
      </c>
      <c r="BF306" s="133">
        <f>IF(N306="snížená",J306,0)</f>
        <v>0</v>
      </c>
      <c r="BG306" s="133">
        <f>IF(N306="zákl. přenesená",J306,0)</f>
        <v>0</v>
      </c>
      <c r="BH306" s="133">
        <f>IF(N306="sníž. přenesená",J306,0)</f>
        <v>0</v>
      </c>
      <c r="BI306" s="133">
        <f>IF(N306="nulová",J306,0)</f>
        <v>0</v>
      </c>
      <c r="BJ306" s="16" t="s">
        <v>138</v>
      </c>
      <c r="BK306" s="133">
        <f>ROUND(I306*H306,2)</f>
        <v>0</v>
      </c>
      <c r="BL306" s="16" t="s">
        <v>283</v>
      </c>
      <c r="BM306" s="132" t="s">
        <v>666</v>
      </c>
    </row>
    <row r="307" spans="2:65" s="1" customFormat="1">
      <c r="B307" s="31"/>
      <c r="D307" s="134" t="s">
        <v>140</v>
      </c>
      <c r="F307" s="135" t="s">
        <v>667</v>
      </c>
      <c r="I307" s="136"/>
      <c r="L307" s="31"/>
      <c r="M307" s="137"/>
      <c r="T307" s="52"/>
      <c r="AT307" s="16" t="s">
        <v>140</v>
      </c>
      <c r="AU307" s="16" t="s">
        <v>138</v>
      </c>
    </row>
    <row r="308" spans="2:65" s="1" customFormat="1" ht="24.2" customHeight="1">
      <c r="B308" s="31"/>
      <c r="C308" s="159" t="s">
        <v>668</v>
      </c>
      <c r="D308" s="159" t="s">
        <v>197</v>
      </c>
      <c r="E308" s="160" t="s">
        <v>669</v>
      </c>
      <c r="F308" s="161" t="s">
        <v>670</v>
      </c>
      <c r="G308" s="162" t="s">
        <v>135</v>
      </c>
      <c r="H308" s="163">
        <v>2</v>
      </c>
      <c r="I308" s="164"/>
      <c r="J308" s="165">
        <f>ROUND(I308*H308,2)</f>
        <v>0</v>
      </c>
      <c r="K308" s="161" t="s">
        <v>136</v>
      </c>
      <c r="L308" s="166"/>
      <c r="M308" s="167"/>
      <c r="N308" s="168" t="s">
        <v>46</v>
      </c>
      <c r="P308" s="130">
        <f>O308*H308</f>
        <v>0</v>
      </c>
      <c r="Q308" s="130">
        <v>1.6E-2</v>
      </c>
      <c r="R308" s="130">
        <f>Q308*H308</f>
        <v>3.2000000000000001E-2</v>
      </c>
      <c r="S308" s="130">
        <v>0</v>
      </c>
      <c r="T308" s="131">
        <f>S308*H308</f>
        <v>0</v>
      </c>
      <c r="AR308" s="132" t="s">
        <v>434</v>
      </c>
      <c r="AT308" s="132" t="s">
        <v>197</v>
      </c>
      <c r="AU308" s="132" t="s">
        <v>138</v>
      </c>
      <c r="AY308" s="16" t="s">
        <v>128</v>
      </c>
      <c r="BE308" s="133">
        <f>IF(N308="základní",J308,0)</f>
        <v>0</v>
      </c>
      <c r="BF308" s="133">
        <f>IF(N308="snížená",J308,0)</f>
        <v>0</v>
      </c>
      <c r="BG308" s="133">
        <f>IF(N308="zákl. přenesená",J308,0)</f>
        <v>0</v>
      </c>
      <c r="BH308" s="133">
        <f>IF(N308="sníž. přenesená",J308,0)</f>
        <v>0</v>
      </c>
      <c r="BI308" s="133">
        <f>IF(N308="nulová",J308,0)</f>
        <v>0</v>
      </c>
      <c r="BJ308" s="16" t="s">
        <v>138</v>
      </c>
      <c r="BK308" s="133">
        <f>ROUND(I308*H308,2)</f>
        <v>0</v>
      </c>
      <c r="BL308" s="16" t="s">
        <v>283</v>
      </c>
      <c r="BM308" s="132" t="s">
        <v>671</v>
      </c>
    </row>
    <row r="309" spans="2:65" s="1" customFormat="1" ht="24.2" customHeight="1">
      <c r="B309" s="31"/>
      <c r="C309" s="159" t="s">
        <v>672</v>
      </c>
      <c r="D309" s="159" t="s">
        <v>197</v>
      </c>
      <c r="E309" s="160" t="s">
        <v>673</v>
      </c>
      <c r="F309" s="161" t="s">
        <v>674</v>
      </c>
      <c r="G309" s="162" t="s">
        <v>135</v>
      </c>
      <c r="H309" s="163">
        <v>2</v>
      </c>
      <c r="I309" s="164"/>
      <c r="J309" s="165">
        <f>ROUND(I309*H309,2)</f>
        <v>0</v>
      </c>
      <c r="K309" s="161" t="s">
        <v>136</v>
      </c>
      <c r="L309" s="166"/>
      <c r="M309" s="167"/>
      <c r="N309" s="168" t="s">
        <v>46</v>
      </c>
      <c r="P309" s="130">
        <f>O309*H309</f>
        <v>0</v>
      </c>
      <c r="Q309" s="130">
        <v>1.2999999999999999E-2</v>
      </c>
      <c r="R309" s="130">
        <f>Q309*H309</f>
        <v>2.5999999999999999E-2</v>
      </c>
      <c r="S309" s="130">
        <v>0</v>
      </c>
      <c r="T309" s="131">
        <f>S309*H309</f>
        <v>0</v>
      </c>
      <c r="AR309" s="132" t="s">
        <v>434</v>
      </c>
      <c r="AT309" s="132" t="s">
        <v>197</v>
      </c>
      <c r="AU309" s="132" t="s">
        <v>138</v>
      </c>
      <c r="AY309" s="16" t="s">
        <v>128</v>
      </c>
      <c r="BE309" s="133">
        <f>IF(N309="základní",J309,0)</f>
        <v>0</v>
      </c>
      <c r="BF309" s="133">
        <f>IF(N309="snížená",J309,0)</f>
        <v>0</v>
      </c>
      <c r="BG309" s="133">
        <f>IF(N309="zákl. přenesená",J309,0)</f>
        <v>0</v>
      </c>
      <c r="BH309" s="133">
        <f>IF(N309="sníž. přenesená",J309,0)</f>
        <v>0</v>
      </c>
      <c r="BI309" s="133">
        <f>IF(N309="nulová",J309,0)</f>
        <v>0</v>
      </c>
      <c r="BJ309" s="16" t="s">
        <v>138</v>
      </c>
      <c r="BK309" s="133">
        <f>ROUND(I309*H309,2)</f>
        <v>0</v>
      </c>
      <c r="BL309" s="16" t="s">
        <v>283</v>
      </c>
      <c r="BM309" s="132" t="s">
        <v>675</v>
      </c>
    </row>
    <row r="310" spans="2:65" s="1" customFormat="1" ht="37.9" customHeight="1">
      <c r="B310" s="31"/>
      <c r="C310" s="121" t="s">
        <v>676</v>
      </c>
      <c r="D310" s="121" t="s">
        <v>132</v>
      </c>
      <c r="E310" s="122" t="s">
        <v>677</v>
      </c>
      <c r="F310" s="123" t="s">
        <v>678</v>
      </c>
      <c r="G310" s="124" t="s">
        <v>135</v>
      </c>
      <c r="H310" s="125">
        <v>1</v>
      </c>
      <c r="I310" s="126"/>
      <c r="J310" s="127">
        <f>ROUND(I310*H310,2)</f>
        <v>0</v>
      </c>
      <c r="K310" s="123" t="s">
        <v>136</v>
      </c>
      <c r="L310" s="31"/>
      <c r="M310" s="128"/>
      <c r="N310" s="129" t="s">
        <v>46</v>
      </c>
      <c r="P310" s="130">
        <f>O310*H310</f>
        <v>0</v>
      </c>
      <c r="Q310" s="130">
        <v>0</v>
      </c>
      <c r="R310" s="130">
        <f>Q310*H310</f>
        <v>0</v>
      </c>
      <c r="S310" s="130">
        <v>0</v>
      </c>
      <c r="T310" s="131">
        <f>S310*H310</f>
        <v>0</v>
      </c>
      <c r="AR310" s="132" t="s">
        <v>283</v>
      </c>
      <c r="AT310" s="132" t="s">
        <v>132</v>
      </c>
      <c r="AU310" s="132" t="s">
        <v>138</v>
      </c>
      <c r="AY310" s="16" t="s">
        <v>128</v>
      </c>
      <c r="BE310" s="133">
        <f>IF(N310="základní",J310,0)</f>
        <v>0</v>
      </c>
      <c r="BF310" s="133">
        <f>IF(N310="snížená",J310,0)</f>
        <v>0</v>
      </c>
      <c r="BG310" s="133">
        <f>IF(N310="zákl. přenesená",J310,0)</f>
        <v>0</v>
      </c>
      <c r="BH310" s="133">
        <f>IF(N310="sníž. přenesená",J310,0)</f>
        <v>0</v>
      </c>
      <c r="BI310" s="133">
        <f>IF(N310="nulová",J310,0)</f>
        <v>0</v>
      </c>
      <c r="BJ310" s="16" t="s">
        <v>138</v>
      </c>
      <c r="BK310" s="133">
        <f>ROUND(I310*H310,2)</f>
        <v>0</v>
      </c>
      <c r="BL310" s="16" t="s">
        <v>283</v>
      </c>
      <c r="BM310" s="132" t="s">
        <v>679</v>
      </c>
    </row>
    <row r="311" spans="2:65" s="1" customFormat="1">
      <c r="B311" s="31"/>
      <c r="D311" s="134" t="s">
        <v>140</v>
      </c>
      <c r="F311" s="135" t="s">
        <v>680</v>
      </c>
      <c r="I311" s="136"/>
      <c r="L311" s="31"/>
      <c r="M311" s="137"/>
      <c r="T311" s="52"/>
      <c r="AT311" s="16" t="s">
        <v>140</v>
      </c>
      <c r="AU311" s="16" t="s">
        <v>138</v>
      </c>
    </row>
    <row r="312" spans="2:65" s="1" customFormat="1" ht="33" customHeight="1">
      <c r="B312" s="31"/>
      <c r="C312" s="159" t="s">
        <v>681</v>
      </c>
      <c r="D312" s="159" t="s">
        <v>197</v>
      </c>
      <c r="E312" s="160" t="s">
        <v>682</v>
      </c>
      <c r="F312" s="161" t="s">
        <v>683</v>
      </c>
      <c r="G312" s="162" t="s">
        <v>135</v>
      </c>
      <c r="H312" s="163">
        <v>1</v>
      </c>
      <c r="I312" s="164"/>
      <c r="J312" s="165">
        <f>ROUND(I312*H312,2)</f>
        <v>0</v>
      </c>
      <c r="K312" s="161" t="s">
        <v>136</v>
      </c>
      <c r="L312" s="166"/>
      <c r="M312" s="167"/>
      <c r="N312" s="168" t="s">
        <v>46</v>
      </c>
      <c r="P312" s="130">
        <f>O312*H312</f>
        <v>0</v>
      </c>
      <c r="Q312" s="130">
        <v>1.95E-2</v>
      </c>
      <c r="R312" s="130">
        <f>Q312*H312</f>
        <v>1.95E-2</v>
      </c>
      <c r="S312" s="130">
        <v>0</v>
      </c>
      <c r="T312" s="131">
        <f>S312*H312</f>
        <v>0</v>
      </c>
      <c r="AR312" s="132" t="s">
        <v>434</v>
      </c>
      <c r="AT312" s="132" t="s">
        <v>197</v>
      </c>
      <c r="AU312" s="132" t="s">
        <v>138</v>
      </c>
      <c r="AY312" s="16" t="s">
        <v>128</v>
      </c>
      <c r="BE312" s="133">
        <f>IF(N312="základní",J312,0)</f>
        <v>0</v>
      </c>
      <c r="BF312" s="133">
        <f>IF(N312="snížená",J312,0)</f>
        <v>0</v>
      </c>
      <c r="BG312" s="133">
        <f>IF(N312="zákl. přenesená",J312,0)</f>
        <v>0</v>
      </c>
      <c r="BH312" s="133">
        <f>IF(N312="sníž. přenesená",J312,0)</f>
        <v>0</v>
      </c>
      <c r="BI312" s="133">
        <f>IF(N312="nulová",J312,0)</f>
        <v>0</v>
      </c>
      <c r="BJ312" s="16" t="s">
        <v>138</v>
      </c>
      <c r="BK312" s="133">
        <f>ROUND(I312*H312,2)</f>
        <v>0</v>
      </c>
      <c r="BL312" s="16" t="s">
        <v>283</v>
      </c>
      <c r="BM312" s="132" t="s">
        <v>684</v>
      </c>
    </row>
    <row r="313" spans="2:65" s="1" customFormat="1" ht="24.2" customHeight="1">
      <c r="B313" s="31"/>
      <c r="C313" s="121" t="s">
        <v>685</v>
      </c>
      <c r="D313" s="121" t="s">
        <v>132</v>
      </c>
      <c r="E313" s="122" t="s">
        <v>686</v>
      </c>
      <c r="F313" s="123" t="s">
        <v>687</v>
      </c>
      <c r="G313" s="124" t="s">
        <v>135</v>
      </c>
      <c r="H313" s="125">
        <v>4</v>
      </c>
      <c r="I313" s="126"/>
      <c r="J313" s="127">
        <f>ROUND(I313*H313,2)</f>
        <v>0</v>
      </c>
      <c r="K313" s="123" t="s">
        <v>136</v>
      </c>
      <c r="L313" s="31"/>
      <c r="M313" s="128"/>
      <c r="N313" s="129" t="s">
        <v>46</v>
      </c>
      <c r="P313" s="130">
        <f>O313*H313</f>
        <v>0</v>
      </c>
      <c r="Q313" s="130">
        <v>0</v>
      </c>
      <c r="R313" s="130">
        <f>Q313*H313</f>
        <v>0</v>
      </c>
      <c r="S313" s="130">
        <v>0</v>
      </c>
      <c r="T313" s="131">
        <f>S313*H313</f>
        <v>0</v>
      </c>
      <c r="AR313" s="132" t="s">
        <v>283</v>
      </c>
      <c r="AT313" s="132" t="s">
        <v>132</v>
      </c>
      <c r="AU313" s="132" t="s">
        <v>138</v>
      </c>
      <c r="AY313" s="16" t="s">
        <v>128</v>
      </c>
      <c r="BE313" s="133">
        <f>IF(N313="základní",J313,0)</f>
        <v>0</v>
      </c>
      <c r="BF313" s="133">
        <f>IF(N313="snížená",J313,0)</f>
        <v>0</v>
      </c>
      <c r="BG313" s="133">
        <f>IF(N313="zákl. přenesená",J313,0)</f>
        <v>0</v>
      </c>
      <c r="BH313" s="133">
        <f>IF(N313="sníž. přenesená",J313,0)</f>
        <v>0</v>
      </c>
      <c r="BI313" s="133">
        <f>IF(N313="nulová",J313,0)</f>
        <v>0</v>
      </c>
      <c r="BJ313" s="16" t="s">
        <v>138</v>
      </c>
      <c r="BK313" s="133">
        <f>ROUND(I313*H313,2)</f>
        <v>0</v>
      </c>
      <c r="BL313" s="16" t="s">
        <v>283</v>
      </c>
      <c r="BM313" s="132" t="s">
        <v>688</v>
      </c>
    </row>
    <row r="314" spans="2:65" s="1" customFormat="1">
      <c r="B314" s="31"/>
      <c r="D314" s="134" t="s">
        <v>140</v>
      </c>
      <c r="F314" s="135" t="s">
        <v>689</v>
      </c>
      <c r="I314" s="136"/>
      <c r="L314" s="31"/>
      <c r="M314" s="137"/>
      <c r="T314" s="52"/>
      <c r="AT314" s="16" t="s">
        <v>140</v>
      </c>
      <c r="AU314" s="16" t="s">
        <v>138</v>
      </c>
    </row>
    <row r="315" spans="2:65" s="1" customFormat="1" ht="16.5" customHeight="1">
      <c r="B315" s="31"/>
      <c r="C315" s="159" t="s">
        <v>690</v>
      </c>
      <c r="D315" s="159" t="s">
        <v>197</v>
      </c>
      <c r="E315" s="160" t="s">
        <v>691</v>
      </c>
      <c r="F315" s="161" t="s">
        <v>692</v>
      </c>
      <c r="G315" s="162" t="s">
        <v>135</v>
      </c>
      <c r="H315" s="163">
        <v>4</v>
      </c>
      <c r="I315" s="164"/>
      <c r="J315" s="165">
        <f>ROUND(I315*H315,2)</f>
        <v>0</v>
      </c>
      <c r="K315" s="161" t="s">
        <v>136</v>
      </c>
      <c r="L315" s="166"/>
      <c r="M315" s="167"/>
      <c r="N315" s="168" t="s">
        <v>46</v>
      </c>
      <c r="P315" s="130">
        <f>O315*H315</f>
        <v>0</v>
      </c>
      <c r="Q315" s="130">
        <v>2.2000000000000001E-3</v>
      </c>
      <c r="R315" s="130">
        <f>Q315*H315</f>
        <v>8.8000000000000005E-3</v>
      </c>
      <c r="S315" s="130">
        <v>0</v>
      </c>
      <c r="T315" s="131">
        <f>S315*H315</f>
        <v>0</v>
      </c>
      <c r="AR315" s="132" t="s">
        <v>434</v>
      </c>
      <c r="AT315" s="132" t="s">
        <v>197</v>
      </c>
      <c r="AU315" s="132" t="s">
        <v>138</v>
      </c>
      <c r="AY315" s="16" t="s">
        <v>128</v>
      </c>
      <c r="BE315" s="133">
        <f>IF(N315="základní",J315,0)</f>
        <v>0</v>
      </c>
      <c r="BF315" s="133">
        <f>IF(N315="snížená",J315,0)</f>
        <v>0</v>
      </c>
      <c r="BG315" s="133">
        <f>IF(N315="zákl. přenesená",J315,0)</f>
        <v>0</v>
      </c>
      <c r="BH315" s="133">
        <f>IF(N315="sníž. přenesená",J315,0)</f>
        <v>0</v>
      </c>
      <c r="BI315" s="133">
        <f>IF(N315="nulová",J315,0)</f>
        <v>0</v>
      </c>
      <c r="BJ315" s="16" t="s">
        <v>138</v>
      </c>
      <c r="BK315" s="133">
        <f>ROUND(I315*H315,2)</f>
        <v>0</v>
      </c>
      <c r="BL315" s="16" t="s">
        <v>283</v>
      </c>
      <c r="BM315" s="132" t="s">
        <v>693</v>
      </c>
    </row>
    <row r="316" spans="2:65" s="1" customFormat="1" ht="24.2" customHeight="1">
      <c r="B316" s="31"/>
      <c r="C316" s="121" t="s">
        <v>694</v>
      </c>
      <c r="D316" s="121" t="s">
        <v>132</v>
      </c>
      <c r="E316" s="122" t="s">
        <v>695</v>
      </c>
      <c r="F316" s="123" t="s">
        <v>696</v>
      </c>
      <c r="G316" s="124" t="s">
        <v>135</v>
      </c>
      <c r="H316" s="125">
        <v>1</v>
      </c>
      <c r="I316" s="126"/>
      <c r="J316" s="127">
        <f>ROUND(I316*H316,2)</f>
        <v>0</v>
      </c>
      <c r="K316" s="123" t="s">
        <v>136</v>
      </c>
      <c r="L316" s="31"/>
      <c r="M316" s="128"/>
      <c r="N316" s="129" t="s">
        <v>46</v>
      </c>
      <c r="P316" s="130">
        <f>O316*H316</f>
        <v>0</v>
      </c>
      <c r="Q316" s="130">
        <v>0</v>
      </c>
      <c r="R316" s="130">
        <f>Q316*H316</f>
        <v>0</v>
      </c>
      <c r="S316" s="130">
        <v>0</v>
      </c>
      <c r="T316" s="131">
        <f>S316*H316</f>
        <v>0</v>
      </c>
      <c r="AR316" s="132" t="s">
        <v>283</v>
      </c>
      <c r="AT316" s="132" t="s">
        <v>132</v>
      </c>
      <c r="AU316" s="132" t="s">
        <v>138</v>
      </c>
      <c r="AY316" s="16" t="s">
        <v>128</v>
      </c>
      <c r="BE316" s="133">
        <f>IF(N316="základní",J316,0)</f>
        <v>0</v>
      </c>
      <c r="BF316" s="133">
        <f>IF(N316="snížená",J316,0)</f>
        <v>0</v>
      </c>
      <c r="BG316" s="133">
        <f>IF(N316="zákl. přenesená",J316,0)</f>
        <v>0</v>
      </c>
      <c r="BH316" s="133">
        <f>IF(N316="sníž. přenesená",J316,0)</f>
        <v>0</v>
      </c>
      <c r="BI316" s="133">
        <f>IF(N316="nulová",J316,0)</f>
        <v>0</v>
      </c>
      <c r="BJ316" s="16" t="s">
        <v>138</v>
      </c>
      <c r="BK316" s="133">
        <f>ROUND(I316*H316,2)</f>
        <v>0</v>
      </c>
      <c r="BL316" s="16" t="s">
        <v>283</v>
      </c>
      <c r="BM316" s="132" t="s">
        <v>697</v>
      </c>
    </row>
    <row r="317" spans="2:65" s="1" customFormat="1">
      <c r="B317" s="31"/>
      <c r="D317" s="134" t="s">
        <v>140</v>
      </c>
      <c r="F317" s="135" t="s">
        <v>698</v>
      </c>
      <c r="I317" s="136"/>
      <c r="L317" s="31"/>
      <c r="M317" s="137"/>
      <c r="T317" s="52"/>
      <c r="AT317" s="16" t="s">
        <v>140</v>
      </c>
      <c r="AU317" s="16" t="s">
        <v>138</v>
      </c>
    </row>
    <row r="318" spans="2:65" s="1" customFormat="1" ht="16.5" customHeight="1">
      <c r="B318" s="31"/>
      <c r="C318" s="159" t="s">
        <v>699</v>
      </c>
      <c r="D318" s="159" t="s">
        <v>197</v>
      </c>
      <c r="E318" s="160" t="s">
        <v>700</v>
      </c>
      <c r="F318" s="161" t="s">
        <v>701</v>
      </c>
      <c r="G318" s="162" t="s">
        <v>135</v>
      </c>
      <c r="H318" s="163">
        <v>1</v>
      </c>
      <c r="I318" s="164"/>
      <c r="J318" s="165">
        <f>ROUND(I318*H318,2)</f>
        <v>0</v>
      </c>
      <c r="K318" s="161" t="s">
        <v>136</v>
      </c>
      <c r="L318" s="166"/>
      <c r="M318" s="167"/>
      <c r="N318" s="168" t="s">
        <v>46</v>
      </c>
      <c r="P318" s="130">
        <f>O318*H318</f>
        <v>0</v>
      </c>
      <c r="Q318" s="130">
        <v>2.2000000000000001E-3</v>
      </c>
      <c r="R318" s="130">
        <f>Q318*H318</f>
        <v>2.2000000000000001E-3</v>
      </c>
      <c r="S318" s="130">
        <v>0</v>
      </c>
      <c r="T318" s="131">
        <f>S318*H318</f>
        <v>0</v>
      </c>
      <c r="AR318" s="132" t="s">
        <v>434</v>
      </c>
      <c r="AT318" s="132" t="s">
        <v>197</v>
      </c>
      <c r="AU318" s="132" t="s">
        <v>138</v>
      </c>
      <c r="AY318" s="16" t="s">
        <v>128</v>
      </c>
      <c r="BE318" s="133">
        <f>IF(N318="základní",J318,0)</f>
        <v>0</v>
      </c>
      <c r="BF318" s="133">
        <f>IF(N318="snížená",J318,0)</f>
        <v>0</v>
      </c>
      <c r="BG318" s="133">
        <f>IF(N318="zákl. přenesená",J318,0)</f>
        <v>0</v>
      </c>
      <c r="BH318" s="133">
        <f>IF(N318="sníž. přenesená",J318,0)</f>
        <v>0</v>
      </c>
      <c r="BI318" s="133">
        <f>IF(N318="nulová",J318,0)</f>
        <v>0</v>
      </c>
      <c r="BJ318" s="16" t="s">
        <v>138</v>
      </c>
      <c r="BK318" s="133">
        <f>ROUND(I318*H318,2)</f>
        <v>0</v>
      </c>
      <c r="BL318" s="16" t="s">
        <v>283</v>
      </c>
      <c r="BM318" s="132" t="s">
        <v>702</v>
      </c>
    </row>
    <row r="319" spans="2:65" s="1" customFormat="1" ht="37.9" customHeight="1">
      <c r="B319" s="31"/>
      <c r="C319" s="121" t="s">
        <v>703</v>
      </c>
      <c r="D319" s="121" t="s">
        <v>132</v>
      </c>
      <c r="E319" s="122" t="s">
        <v>704</v>
      </c>
      <c r="F319" s="123" t="s">
        <v>705</v>
      </c>
      <c r="G319" s="124" t="s">
        <v>135</v>
      </c>
      <c r="H319" s="125">
        <v>1</v>
      </c>
      <c r="I319" s="126"/>
      <c r="J319" s="127">
        <f>ROUND(I319*H319,2)</f>
        <v>0</v>
      </c>
      <c r="K319" s="123" t="s">
        <v>136</v>
      </c>
      <c r="L319" s="31"/>
      <c r="M319" s="128"/>
      <c r="N319" s="129" t="s">
        <v>46</v>
      </c>
      <c r="P319" s="130">
        <f>O319*H319</f>
        <v>0</v>
      </c>
      <c r="Q319" s="130">
        <v>0</v>
      </c>
      <c r="R319" s="130">
        <f>Q319*H319</f>
        <v>0</v>
      </c>
      <c r="S319" s="130">
        <v>0.17399999999999999</v>
      </c>
      <c r="T319" s="131">
        <f>S319*H319</f>
        <v>0.17399999999999999</v>
      </c>
      <c r="AR319" s="132" t="s">
        <v>283</v>
      </c>
      <c r="AT319" s="132" t="s">
        <v>132</v>
      </c>
      <c r="AU319" s="132" t="s">
        <v>138</v>
      </c>
      <c r="AY319" s="16" t="s">
        <v>128</v>
      </c>
      <c r="BE319" s="133">
        <f>IF(N319="základní",J319,0)</f>
        <v>0</v>
      </c>
      <c r="BF319" s="133">
        <f>IF(N319="snížená",J319,0)</f>
        <v>0</v>
      </c>
      <c r="BG319" s="133">
        <f>IF(N319="zákl. přenesená",J319,0)</f>
        <v>0</v>
      </c>
      <c r="BH319" s="133">
        <f>IF(N319="sníž. přenesená",J319,0)</f>
        <v>0</v>
      </c>
      <c r="BI319" s="133">
        <f>IF(N319="nulová",J319,0)</f>
        <v>0</v>
      </c>
      <c r="BJ319" s="16" t="s">
        <v>138</v>
      </c>
      <c r="BK319" s="133">
        <f>ROUND(I319*H319,2)</f>
        <v>0</v>
      </c>
      <c r="BL319" s="16" t="s">
        <v>283</v>
      </c>
      <c r="BM319" s="132" t="s">
        <v>706</v>
      </c>
    </row>
    <row r="320" spans="2:65" s="1" customFormat="1">
      <c r="B320" s="31"/>
      <c r="D320" s="134" t="s">
        <v>140</v>
      </c>
      <c r="F320" s="135" t="s">
        <v>707</v>
      </c>
      <c r="I320" s="136"/>
      <c r="L320" s="31"/>
      <c r="M320" s="137"/>
      <c r="T320" s="52"/>
      <c r="AT320" s="16" t="s">
        <v>140</v>
      </c>
      <c r="AU320" s="16" t="s">
        <v>138</v>
      </c>
    </row>
    <row r="321" spans="2:65" s="1" customFormat="1" ht="16.5" customHeight="1">
      <c r="B321" s="31"/>
      <c r="C321" s="121" t="s">
        <v>708</v>
      </c>
      <c r="D321" s="121" t="s">
        <v>132</v>
      </c>
      <c r="E321" s="122" t="s">
        <v>709</v>
      </c>
      <c r="F321" s="123" t="s">
        <v>710</v>
      </c>
      <c r="G321" s="124" t="s">
        <v>218</v>
      </c>
      <c r="H321" s="125">
        <v>1</v>
      </c>
      <c r="I321" s="126"/>
      <c r="J321" s="127">
        <f>ROUND(I321*H321,2)</f>
        <v>0</v>
      </c>
      <c r="K321" s="123"/>
      <c r="L321" s="31"/>
      <c r="M321" s="128"/>
      <c r="N321" s="129" t="s">
        <v>46</v>
      </c>
      <c r="P321" s="130">
        <f>O321*H321</f>
        <v>0</v>
      </c>
      <c r="Q321" s="130">
        <v>0</v>
      </c>
      <c r="R321" s="130">
        <f>Q321*H321</f>
        <v>0</v>
      </c>
      <c r="S321" s="130">
        <v>0</v>
      </c>
      <c r="T321" s="131">
        <f>S321*H321</f>
        <v>0</v>
      </c>
      <c r="AR321" s="132" t="s">
        <v>283</v>
      </c>
      <c r="AT321" s="132" t="s">
        <v>132</v>
      </c>
      <c r="AU321" s="132" t="s">
        <v>138</v>
      </c>
      <c r="AY321" s="16" t="s">
        <v>128</v>
      </c>
      <c r="BE321" s="133">
        <f>IF(N321="základní",J321,0)</f>
        <v>0</v>
      </c>
      <c r="BF321" s="133">
        <f>IF(N321="snížená",J321,0)</f>
        <v>0</v>
      </c>
      <c r="BG321" s="133">
        <f>IF(N321="zákl. přenesená",J321,0)</f>
        <v>0</v>
      </c>
      <c r="BH321" s="133">
        <f>IF(N321="sníž. přenesená",J321,0)</f>
        <v>0</v>
      </c>
      <c r="BI321" s="133">
        <f>IF(N321="nulová",J321,0)</f>
        <v>0</v>
      </c>
      <c r="BJ321" s="16" t="s">
        <v>138</v>
      </c>
      <c r="BK321" s="133">
        <f>ROUND(I321*H321,2)</f>
        <v>0</v>
      </c>
      <c r="BL321" s="16" t="s">
        <v>283</v>
      </c>
      <c r="BM321" s="132" t="s">
        <v>711</v>
      </c>
    </row>
    <row r="322" spans="2:65" s="1" customFormat="1" ht="49.15" customHeight="1">
      <c r="B322" s="31"/>
      <c r="C322" s="121" t="s">
        <v>712</v>
      </c>
      <c r="D322" s="121" t="s">
        <v>132</v>
      </c>
      <c r="E322" s="122" t="s">
        <v>713</v>
      </c>
      <c r="F322" s="123" t="s">
        <v>714</v>
      </c>
      <c r="G322" s="124" t="s">
        <v>249</v>
      </c>
      <c r="H322" s="125">
        <v>8.8999999999999996E-2</v>
      </c>
      <c r="I322" s="126"/>
      <c r="J322" s="127">
        <f>ROUND(I322*H322,2)</f>
        <v>0</v>
      </c>
      <c r="K322" s="123" t="s">
        <v>136</v>
      </c>
      <c r="L322" s="31"/>
      <c r="M322" s="128"/>
      <c r="N322" s="129" t="s">
        <v>46</v>
      </c>
      <c r="P322" s="130">
        <f>O322*H322</f>
        <v>0</v>
      </c>
      <c r="Q322" s="130">
        <v>0</v>
      </c>
      <c r="R322" s="130">
        <f>Q322*H322</f>
        <v>0</v>
      </c>
      <c r="S322" s="130">
        <v>0</v>
      </c>
      <c r="T322" s="131">
        <f>S322*H322</f>
        <v>0</v>
      </c>
      <c r="AR322" s="132" t="s">
        <v>283</v>
      </c>
      <c r="AT322" s="132" t="s">
        <v>132</v>
      </c>
      <c r="AU322" s="132" t="s">
        <v>138</v>
      </c>
      <c r="AY322" s="16" t="s">
        <v>128</v>
      </c>
      <c r="BE322" s="133">
        <f>IF(N322="základní",J322,0)</f>
        <v>0</v>
      </c>
      <c r="BF322" s="133">
        <f>IF(N322="snížená",J322,0)</f>
        <v>0</v>
      </c>
      <c r="BG322" s="133">
        <f>IF(N322="zákl. přenesená",J322,0)</f>
        <v>0</v>
      </c>
      <c r="BH322" s="133">
        <f>IF(N322="sníž. přenesená",J322,0)</f>
        <v>0</v>
      </c>
      <c r="BI322" s="133">
        <f>IF(N322="nulová",J322,0)</f>
        <v>0</v>
      </c>
      <c r="BJ322" s="16" t="s">
        <v>138</v>
      </c>
      <c r="BK322" s="133">
        <f>ROUND(I322*H322,2)</f>
        <v>0</v>
      </c>
      <c r="BL322" s="16" t="s">
        <v>283</v>
      </c>
      <c r="BM322" s="132" t="s">
        <v>715</v>
      </c>
    </row>
    <row r="323" spans="2:65" s="1" customFormat="1">
      <c r="B323" s="31"/>
      <c r="D323" s="134" t="s">
        <v>140</v>
      </c>
      <c r="F323" s="135" t="s">
        <v>716</v>
      </c>
      <c r="I323" s="136"/>
      <c r="L323" s="31"/>
      <c r="M323" s="137"/>
      <c r="T323" s="52"/>
      <c r="AT323" s="16" t="s">
        <v>140</v>
      </c>
      <c r="AU323" s="16" t="s">
        <v>138</v>
      </c>
    </row>
    <row r="324" spans="2:65" s="1" customFormat="1" ht="49.15" customHeight="1">
      <c r="B324" s="31"/>
      <c r="C324" s="121" t="s">
        <v>717</v>
      </c>
      <c r="D324" s="121" t="s">
        <v>132</v>
      </c>
      <c r="E324" s="122" t="s">
        <v>718</v>
      </c>
      <c r="F324" s="123" t="s">
        <v>719</v>
      </c>
      <c r="G324" s="124" t="s">
        <v>249</v>
      </c>
      <c r="H324" s="125">
        <v>8.8999999999999996E-2</v>
      </c>
      <c r="I324" s="126"/>
      <c r="J324" s="127">
        <f>ROUND(I324*H324,2)</f>
        <v>0</v>
      </c>
      <c r="K324" s="123" t="s">
        <v>136</v>
      </c>
      <c r="L324" s="31"/>
      <c r="M324" s="128"/>
      <c r="N324" s="129" t="s">
        <v>46</v>
      </c>
      <c r="P324" s="130">
        <f>O324*H324</f>
        <v>0</v>
      </c>
      <c r="Q324" s="130">
        <v>0</v>
      </c>
      <c r="R324" s="130">
        <f>Q324*H324</f>
        <v>0</v>
      </c>
      <c r="S324" s="130">
        <v>0</v>
      </c>
      <c r="T324" s="131">
        <f>S324*H324</f>
        <v>0</v>
      </c>
      <c r="AR324" s="132" t="s">
        <v>283</v>
      </c>
      <c r="AT324" s="132" t="s">
        <v>132</v>
      </c>
      <c r="AU324" s="132" t="s">
        <v>138</v>
      </c>
      <c r="AY324" s="16" t="s">
        <v>128</v>
      </c>
      <c r="BE324" s="133">
        <f>IF(N324="základní",J324,0)</f>
        <v>0</v>
      </c>
      <c r="BF324" s="133">
        <f>IF(N324="snížená",J324,0)</f>
        <v>0</v>
      </c>
      <c r="BG324" s="133">
        <f>IF(N324="zákl. přenesená",J324,0)</f>
        <v>0</v>
      </c>
      <c r="BH324" s="133">
        <f>IF(N324="sníž. přenesená",J324,0)</f>
        <v>0</v>
      </c>
      <c r="BI324" s="133">
        <f>IF(N324="nulová",J324,0)</f>
        <v>0</v>
      </c>
      <c r="BJ324" s="16" t="s">
        <v>138</v>
      </c>
      <c r="BK324" s="133">
        <f>ROUND(I324*H324,2)</f>
        <v>0</v>
      </c>
      <c r="BL324" s="16" t="s">
        <v>283</v>
      </c>
      <c r="BM324" s="132" t="s">
        <v>720</v>
      </c>
    </row>
    <row r="325" spans="2:65" s="1" customFormat="1">
      <c r="B325" s="31"/>
      <c r="D325" s="134" t="s">
        <v>140</v>
      </c>
      <c r="F325" s="135" t="s">
        <v>721</v>
      </c>
      <c r="I325" s="136"/>
      <c r="L325" s="31"/>
      <c r="M325" s="137"/>
      <c r="T325" s="52"/>
      <c r="AT325" s="16" t="s">
        <v>140</v>
      </c>
      <c r="AU325" s="16" t="s">
        <v>138</v>
      </c>
    </row>
    <row r="326" spans="2:65" s="11" customFormat="1" ht="22.9" customHeight="1">
      <c r="B326" s="109"/>
      <c r="D326" s="110" t="s">
        <v>73</v>
      </c>
      <c r="E326" s="119" t="s">
        <v>722</v>
      </c>
      <c r="F326" s="119" t="s">
        <v>723</v>
      </c>
      <c r="I326" s="112"/>
      <c r="J326" s="120">
        <f>BK326</f>
        <v>0</v>
      </c>
      <c r="L326" s="109"/>
      <c r="M326" s="114"/>
      <c r="P326" s="115">
        <f>SUM(P327:P350)</f>
        <v>0</v>
      </c>
      <c r="R326" s="115">
        <f>SUM(R327:R350)</f>
        <v>0.1266504</v>
      </c>
      <c r="T326" s="116">
        <f>SUM(T327:T350)</f>
        <v>0.28194629999999998</v>
      </c>
      <c r="AR326" s="110" t="s">
        <v>138</v>
      </c>
      <c r="AT326" s="117" t="s">
        <v>73</v>
      </c>
      <c r="AU326" s="117" t="s">
        <v>79</v>
      </c>
      <c r="AY326" s="110" t="s">
        <v>128</v>
      </c>
      <c r="BK326" s="118">
        <f>SUM(BK327:BK350)</f>
        <v>0</v>
      </c>
    </row>
    <row r="327" spans="2:65" s="1" customFormat="1" ht="24.2" customHeight="1">
      <c r="B327" s="31"/>
      <c r="C327" s="121" t="s">
        <v>8</v>
      </c>
      <c r="D327" s="121" t="s">
        <v>132</v>
      </c>
      <c r="E327" s="122" t="s">
        <v>724</v>
      </c>
      <c r="F327" s="123" t="s">
        <v>725</v>
      </c>
      <c r="G327" s="124" t="s">
        <v>145</v>
      </c>
      <c r="H327" s="125">
        <v>3.39</v>
      </c>
      <c r="I327" s="126"/>
      <c r="J327" s="127">
        <f>ROUND(I327*H327,2)</f>
        <v>0</v>
      </c>
      <c r="K327" s="123" t="s">
        <v>136</v>
      </c>
      <c r="L327" s="31"/>
      <c r="M327" s="128"/>
      <c r="N327" s="129" t="s">
        <v>46</v>
      </c>
      <c r="P327" s="130">
        <f>O327*H327</f>
        <v>0</v>
      </c>
      <c r="Q327" s="130">
        <v>0</v>
      </c>
      <c r="R327" s="130">
        <f>Q327*H327</f>
        <v>0</v>
      </c>
      <c r="S327" s="130">
        <v>0</v>
      </c>
      <c r="T327" s="131">
        <f>S327*H327</f>
        <v>0</v>
      </c>
      <c r="AR327" s="132" t="s">
        <v>283</v>
      </c>
      <c r="AT327" s="132" t="s">
        <v>132</v>
      </c>
      <c r="AU327" s="132" t="s">
        <v>138</v>
      </c>
      <c r="AY327" s="16" t="s">
        <v>128</v>
      </c>
      <c r="BE327" s="133">
        <f>IF(N327="základní",J327,0)</f>
        <v>0</v>
      </c>
      <c r="BF327" s="133">
        <f>IF(N327="snížená",J327,0)</f>
        <v>0</v>
      </c>
      <c r="BG327" s="133">
        <f>IF(N327="zákl. přenesená",J327,0)</f>
        <v>0</v>
      </c>
      <c r="BH327" s="133">
        <f>IF(N327="sníž. přenesená",J327,0)</f>
        <v>0</v>
      </c>
      <c r="BI327" s="133">
        <f>IF(N327="nulová",J327,0)</f>
        <v>0</v>
      </c>
      <c r="BJ327" s="16" t="s">
        <v>138</v>
      </c>
      <c r="BK327" s="133">
        <f>ROUND(I327*H327,2)</f>
        <v>0</v>
      </c>
      <c r="BL327" s="16" t="s">
        <v>283</v>
      </c>
      <c r="BM327" s="132" t="s">
        <v>726</v>
      </c>
    </row>
    <row r="328" spans="2:65" s="1" customFormat="1">
      <c r="B328" s="31"/>
      <c r="D328" s="134" t="s">
        <v>140</v>
      </c>
      <c r="F328" s="135" t="s">
        <v>727</v>
      </c>
      <c r="I328" s="136"/>
      <c r="L328" s="31"/>
      <c r="M328" s="137"/>
      <c r="T328" s="52"/>
      <c r="AT328" s="16" t="s">
        <v>140</v>
      </c>
      <c r="AU328" s="16" t="s">
        <v>138</v>
      </c>
    </row>
    <row r="329" spans="2:65" s="1" customFormat="1" ht="24.2" customHeight="1">
      <c r="B329" s="31"/>
      <c r="C329" s="121" t="s">
        <v>728</v>
      </c>
      <c r="D329" s="121" t="s">
        <v>132</v>
      </c>
      <c r="E329" s="122" t="s">
        <v>729</v>
      </c>
      <c r="F329" s="123" t="s">
        <v>730</v>
      </c>
      <c r="G329" s="124" t="s">
        <v>145</v>
      </c>
      <c r="H329" s="125">
        <v>3.39</v>
      </c>
      <c r="I329" s="126"/>
      <c r="J329" s="127">
        <f>ROUND(I329*H329,2)</f>
        <v>0</v>
      </c>
      <c r="K329" s="123" t="s">
        <v>136</v>
      </c>
      <c r="L329" s="31"/>
      <c r="M329" s="128"/>
      <c r="N329" s="129" t="s">
        <v>46</v>
      </c>
      <c r="P329" s="130">
        <f>O329*H329</f>
        <v>0</v>
      </c>
      <c r="Q329" s="130">
        <v>2.9999999999999997E-4</v>
      </c>
      <c r="R329" s="130">
        <f>Q329*H329</f>
        <v>1.0169999999999999E-3</v>
      </c>
      <c r="S329" s="130">
        <v>0</v>
      </c>
      <c r="T329" s="131">
        <f>S329*H329</f>
        <v>0</v>
      </c>
      <c r="AR329" s="132" t="s">
        <v>283</v>
      </c>
      <c r="AT329" s="132" t="s">
        <v>132</v>
      </c>
      <c r="AU329" s="132" t="s">
        <v>138</v>
      </c>
      <c r="AY329" s="16" t="s">
        <v>128</v>
      </c>
      <c r="BE329" s="133">
        <f>IF(N329="základní",J329,0)</f>
        <v>0</v>
      </c>
      <c r="BF329" s="133">
        <f>IF(N329="snížená",J329,0)</f>
        <v>0</v>
      </c>
      <c r="BG329" s="133">
        <f>IF(N329="zákl. přenesená",J329,0)</f>
        <v>0</v>
      </c>
      <c r="BH329" s="133">
        <f>IF(N329="sníž. přenesená",J329,0)</f>
        <v>0</v>
      </c>
      <c r="BI329" s="133">
        <f>IF(N329="nulová",J329,0)</f>
        <v>0</v>
      </c>
      <c r="BJ329" s="16" t="s">
        <v>138</v>
      </c>
      <c r="BK329" s="133">
        <f>ROUND(I329*H329,2)</f>
        <v>0</v>
      </c>
      <c r="BL329" s="16" t="s">
        <v>283</v>
      </c>
      <c r="BM329" s="132" t="s">
        <v>731</v>
      </c>
    </row>
    <row r="330" spans="2:65" s="1" customFormat="1">
      <c r="B330" s="31"/>
      <c r="D330" s="134" t="s">
        <v>140</v>
      </c>
      <c r="F330" s="135" t="s">
        <v>732</v>
      </c>
      <c r="I330" s="136"/>
      <c r="L330" s="31"/>
      <c r="M330" s="137"/>
      <c r="T330" s="52"/>
      <c r="AT330" s="16" t="s">
        <v>140</v>
      </c>
      <c r="AU330" s="16" t="s">
        <v>138</v>
      </c>
    </row>
    <row r="331" spans="2:65" s="12" customFormat="1">
      <c r="B331" s="138"/>
      <c r="D331" s="139" t="s">
        <v>148</v>
      </c>
      <c r="E331" s="140"/>
      <c r="F331" s="141" t="s">
        <v>733</v>
      </c>
      <c r="H331" s="142">
        <v>3.39</v>
      </c>
      <c r="I331" s="143"/>
      <c r="L331" s="138"/>
      <c r="M331" s="144"/>
      <c r="T331" s="145"/>
      <c r="AT331" s="140" t="s">
        <v>148</v>
      </c>
      <c r="AU331" s="140" t="s">
        <v>138</v>
      </c>
      <c r="AV331" s="12" t="s">
        <v>138</v>
      </c>
      <c r="AW331" s="12" t="s">
        <v>35</v>
      </c>
      <c r="AX331" s="12" t="s">
        <v>79</v>
      </c>
      <c r="AY331" s="140" t="s">
        <v>128</v>
      </c>
    </row>
    <row r="332" spans="2:65" s="1" customFormat="1" ht="37.9" customHeight="1">
      <c r="B332" s="31"/>
      <c r="C332" s="121" t="s">
        <v>283</v>
      </c>
      <c r="D332" s="121" t="s">
        <v>132</v>
      </c>
      <c r="E332" s="122" t="s">
        <v>734</v>
      </c>
      <c r="F332" s="123" t="s">
        <v>735</v>
      </c>
      <c r="G332" s="124" t="s">
        <v>145</v>
      </c>
      <c r="H332" s="125">
        <v>3.39</v>
      </c>
      <c r="I332" s="126"/>
      <c r="J332" s="127">
        <f>ROUND(I332*H332,2)</f>
        <v>0</v>
      </c>
      <c r="K332" s="123" t="s">
        <v>136</v>
      </c>
      <c r="L332" s="31"/>
      <c r="M332" s="128"/>
      <c r="N332" s="129" t="s">
        <v>46</v>
      </c>
      <c r="P332" s="130">
        <f>O332*H332</f>
        <v>0</v>
      </c>
      <c r="Q332" s="130">
        <v>7.4999999999999997E-3</v>
      </c>
      <c r="R332" s="130">
        <f>Q332*H332</f>
        <v>2.5425E-2</v>
      </c>
      <c r="S332" s="130">
        <v>0</v>
      </c>
      <c r="T332" s="131">
        <f>S332*H332</f>
        <v>0</v>
      </c>
      <c r="AR332" s="132" t="s">
        <v>283</v>
      </c>
      <c r="AT332" s="132" t="s">
        <v>132</v>
      </c>
      <c r="AU332" s="132" t="s">
        <v>138</v>
      </c>
      <c r="AY332" s="16" t="s">
        <v>128</v>
      </c>
      <c r="BE332" s="133">
        <f>IF(N332="základní",J332,0)</f>
        <v>0</v>
      </c>
      <c r="BF332" s="133">
        <f>IF(N332="snížená",J332,0)</f>
        <v>0</v>
      </c>
      <c r="BG332" s="133">
        <f>IF(N332="zákl. přenesená",J332,0)</f>
        <v>0</v>
      </c>
      <c r="BH332" s="133">
        <f>IF(N332="sníž. přenesená",J332,0)</f>
        <v>0</v>
      </c>
      <c r="BI332" s="133">
        <f>IF(N332="nulová",J332,0)</f>
        <v>0</v>
      </c>
      <c r="BJ332" s="16" t="s">
        <v>138</v>
      </c>
      <c r="BK332" s="133">
        <f>ROUND(I332*H332,2)</f>
        <v>0</v>
      </c>
      <c r="BL332" s="16" t="s">
        <v>283</v>
      </c>
      <c r="BM332" s="132" t="s">
        <v>736</v>
      </c>
    </row>
    <row r="333" spans="2:65" s="1" customFormat="1">
      <c r="B333" s="31"/>
      <c r="D333" s="134" t="s">
        <v>140</v>
      </c>
      <c r="F333" s="135" t="s">
        <v>737</v>
      </c>
      <c r="I333" s="136"/>
      <c r="L333" s="31"/>
      <c r="M333" s="137"/>
      <c r="T333" s="52"/>
      <c r="AT333" s="16" t="s">
        <v>140</v>
      </c>
      <c r="AU333" s="16" t="s">
        <v>138</v>
      </c>
    </row>
    <row r="334" spans="2:65" s="1" customFormat="1" ht="24.2" customHeight="1">
      <c r="B334" s="31"/>
      <c r="C334" s="121" t="s">
        <v>738</v>
      </c>
      <c r="D334" s="121" t="s">
        <v>132</v>
      </c>
      <c r="E334" s="122" t="s">
        <v>739</v>
      </c>
      <c r="F334" s="123" t="s">
        <v>740</v>
      </c>
      <c r="G334" s="124" t="s">
        <v>145</v>
      </c>
      <c r="H334" s="125">
        <v>3.39</v>
      </c>
      <c r="I334" s="126"/>
      <c r="J334" s="127">
        <f>ROUND(I334*H334,2)</f>
        <v>0</v>
      </c>
      <c r="K334" s="123" t="s">
        <v>136</v>
      </c>
      <c r="L334" s="31"/>
      <c r="M334" s="128"/>
      <c r="N334" s="129" t="s">
        <v>46</v>
      </c>
      <c r="P334" s="130">
        <f>O334*H334</f>
        <v>0</v>
      </c>
      <c r="Q334" s="130">
        <v>0</v>
      </c>
      <c r="R334" s="130">
        <f>Q334*H334</f>
        <v>0</v>
      </c>
      <c r="S334" s="130">
        <v>8.3169999999999994E-2</v>
      </c>
      <c r="T334" s="131">
        <f>S334*H334</f>
        <v>0.28194629999999998</v>
      </c>
      <c r="AR334" s="132" t="s">
        <v>283</v>
      </c>
      <c r="AT334" s="132" t="s">
        <v>132</v>
      </c>
      <c r="AU334" s="132" t="s">
        <v>138</v>
      </c>
      <c r="AY334" s="16" t="s">
        <v>128</v>
      </c>
      <c r="BE334" s="133">
        <f>IF(N334="základní",J334,0)</f>
        <v>0</v>
      </c>
      <c r="BF334" s="133">
        <f>IF(N334="snížená",J334,0)</f>
        <v>0</v>
      </c>
      <c r="BG334" s="133">
        <f>IF(N334="zákl. přenesená",J334,0)</f>
        <v>0</v>
      </c>
      <c r="BH334" s="133">
        <f>IF(N334="sníž. přenesená",J334,0)</f>
        <v>0</v>
      </c>
      <c r="BI334" s="133">
        <f>IF(N334="nulová",J334,0)</f>
        <v>0</v>
      </c>
      <c r="BJ334" s="16" t="s">
        <v>138</v>
      </c>
      <c r="BK334" s="133">
        <f>ROUND(I334*H334,2)</f>
        <v>0</v>
      </c>
      <c r="BL334" s="16" t="s">
        <v>283</v>
      </c>
      <c r="BM334" s="132" t="s">
        <v>741</v>
      </c>
    </row>
    <row r="335" spans="2:65" s="1" customFormat="1">
      <c r="B335" s="31"/>
      <c r="D335" s="134" t="s">
        <v>140</v>
      </c>
      <c r="F335" s="135" t="s">
        <v>742</v>
      </c>
      <c r="I335" s="136"/>
      <c r="L335" s="31"/>
      <c r="M335" s="137"/>
      <c r="T335" s="52"/>
      <c r="AT335" s="16" t="s">
        <v>140</v>
      </c>
      <c r="AU335" s="16" t="s">
        <v>138</v>
      </c>
    </row>
    <row r="336" spans="2:65" s="12" customFormat="1">
      <c r="B336" s="138"/>
      <c r="D336" s="139" t="s">
        <v>148</v>
      </c>
      <c r="E336" s="140"/>
      <c r="F336" s="141" t="s">
        <v>733</v>
      </c>
      <c r="H336" s="142">
        <v>3.39</v>
      </c>
      <c r="I336" s="143"/>
      <c r="L336" s="138"/>
      <c r="M336" s="144"/>
      <c r="T336" s="145"/>
      <c r="AT336" s="140" t="s">
        <v>148</v>
      </c>
      <c r="AU336" s="140" t="s">
        <v>138</v>
      </c>
      <c r="AV336" s="12" t="s">
        <v>138</v>
      </c>
      <c r="AW336" s="12" t="s">
        <v>35</v>
      </c>
      <c r="AX336" s="12" t="s">
        <v>79</v>
      </c>
      <c r="AY336" s="140" t="s">
        <v>128</v>
      </c>
    </row>
    <row r="337" spans="2:65" s="1" customFormat="1" ht="49.15" customHeight="1">
      <c r="B337" s="31"/>
      <c r="C337" s="121" t="s">
        <v>743</v>
      </c>
      <c r="D337" s="121" t="s">
        <v>132</v>
      </c>
      <c r="E337" s="122" t="s">
        <v>744</v>
      </c>
      <c r="F337" s="123" t="s">
        <v>745</v>
      </c>
      <c r="G337" s="124" t="s">
        <v>145</v>
      </c>
      <c r="H337" s="125">
        <v>3.39</v>
      </c>
      <c r="I337" s="126"/>
      <c r="J337" s="127">
        <f>ROUND(I337*H337,2)</f>
        <v>0</v>
      </c>
      <c r="K337" s="123" t="s">
        <v>136</v>
      </c>
      <c r="L337" s="31"/>
      <c r="M337" s="128"/>
      <c r="N337" s="129" t="s">
        <v>46</v>
      </c>
      <c r="P337" s="130">
        <f>O337*H337</f>
        <v>0</v>
      </c>
      <c r="Q337" s="130">
        <v>6.8900000000000003E-3</v>
      </c>
      <c r="R337" s="130">
        <f>Q337*H337</f>
        <v>2.3357100000000002E-2</v>
      </c>
      <c r="S337" s="130">
        <v>0</v>
      </c>
      <c r="T337" s="131">
        <f>S337*H337</f>
        <v>0</v>
      </c>
      <c r="AR337" s="132" t="s">
        <v>283</v>
      </c>
      <c r="AT337" s="132" t="s">
        <v>132</v>
      </c>
      <c r="AU337" s="132" t="s">
        <v>138</v>
      </c>
      <c r="AY337" s="16" t="s">
        <v>128</v>
      </c>
      <c r="BE337" s="133">
        <f>IF(N337="základní",J337,0)</f>
        <v>0</v>
      </c>
      <c r="BF337" s="133">
        <f>IF(N337="snížená",J337,0)</f>
        <v>0</v>
      </c>
      <c r="BG337" s="133">
        <f>IF(N337="zákl. přenesená",J337,0)</f>
        <v>0</v>
      </c>
      <c r="BH337" s="133">
        <f>IF(N337="sníž. přenesená",J337,0)</f>
        <v>0</v>
      </c>
      <c r="BI337" s="133">
        <f>IF(N337="nulová",J337,0)</f>
        <v>0</v>
      </c>
      <c r="BJ337" s="16" t="s">
        <v>138</v>
      </c>
      <c r="BK337" s="133">
        <f>ROUND(I337*H337,2)</f>
        <v>0</v>
      </c>
      <c r="BL337" s="16" t="s">
        <v>283</v>
      </c>
      <c r="BM337" s="132" t="s">
        <v>746</v>
      </c>
    </row>
    <row r="338" spans="2:65" s="1" customFormat="1">
      <c r="B338" s="31"/>
      <c r="D338" s="134" t="s">
        <v>140</v>
      </c>
      <c r="F338" s="135" t="s">
        <v>747</v>
      </c>
      <c r="I338" s="136"/>
      <c r="L338" s="31"/>
      <c r="M338" s="137"/>
      <c r="T338" s="52"/>
      <c r="AT338" s="16" t="s">
        <v>140</v>
      </c>
      <c r="AU338" s="16" t="s">
        <v>138</v>
      </c>
    </row>
    <row r="339" spans="2:65" s="1" customFormat="1" ht="37.9" customHeight="1">
      <c r="B339" s="31"/>
      <c r="C339" s="159" t="s">
        <v>748</v>
      </c>
      <c r="D339" s="159" t="s">
        <v>197</v>
      </c>
      <c r="E339" s="160" t="s">
        <v>749</v>
      </c>
      <c r="F339" s="161" t="s">
        <v>750</v>
      </c>
      <c r="G339" s="162" t="s">
        <v>145</v>
      </c>
      <c r="H339" s="163">
        <v>3.7290000000000001</v>
      </c>
      <c r="I339" s="164"/>
      <c r="J339" s="165">
        <f>ROUND(I339*H339,2)</f>
        <v>0</v>
      </c>
      <c r="K339" s="161" t="s">
        <v>136</v>
      </c>
      <c r="L339" s="166"/>
      <c r="M339" s="167"/>
      <c r="N339" s="168" t="s">
        <v>46</v>
      </c>
      <c r="P339" s="130">
        <f>O339*H339</f>
        <v>0</v>
      </c>
      <c r="Q339" s="130">
        <v>1.9199999999999998E-2</v>
      </c>
      <c r="R339" s="130">
        <f>Q339*H339</f>
        <v>7.1596800000000002E-2</v>
      </c>
      <c r="S339" s="130">
        <v>0</v>
      </c>
      <c r="T339" s="131">
        <f>S339*H339</f>
        <v>0</v>
      </c>
      <c r="AR339" s="132" t="s">
        <v>434</v>
      </c>
      <c r="AT339" s="132" t="s">
        <v>197</v>
      </c>
      <c r="AU339" s="132" t="s">
        <v>138</v>
      </c>
      <c r="AY339" s="16" t="s">
        <v>128</v>
      </c>
      <c r="BE339" s="133">
        <f>IF(N339="základní",J339,0)</f>
        <v>0</v>
      </c>
      <c r="BF339" s="133">
        <f>IF(N339="snížená",J339,0)</f>
        <v>0</v>
      </c>
      <c r="BG339" s="133">
        <f>IF(N339="zákl. přenesená",J339,0)</f>
        <v>0</v>
      </c>
      <c r="BH339" s="133">
        <f>IF(N339="sníž. přenesená",J339,0)</f>
        <v>0</v>
      </c>
      <c r="BI339" s="133">
        <f>IF(N339="nulová",J339,0)</f>
        <v>0</v>
      </c>
      <c r="BJ339" s="16" t="s">
        <v>138</v>
      </c>
      <c r="BK339" s="133">
        <f>ROUND(I339*H339,2)</f>
        <v>0</v>
      </c>
      <c r="BL339" s="16" t="s">
        <v>283</v>
      </c>
      <c r="BM339" s="132" t="s">
        <v>751</v>
      </c>
    </row>
    <row r="340" spans="2:65" s="12" customFormat="1">
      <c r="B340" s="138"/>
      <c r="D340" s="139" t="s">
        <v>148</v>
      </c>
      <c r="F340" s="141" t="s">
        <v>752</v>
      </c>
      <c r="H340" s="142">
        <v>3.7290000000000001</v>
      </c>
      <c r="I340" s="143"/>
      <c r="L340" s="138"/>
      <c r="M340" s="144"/>
      <c r="T340" s="145"/>
      <c r="AT340" s="140" t="s">
        <v>148</v>
      </c>
      <c r="AU340" s="140" t="s">
        <v>138</v>
      </c>
      <c r="AV340" s="12" t="s">
        <v>138</v>
      </c>
      <c r="AW340" s="12" t="s">
        <v>4</v>
      </c>
      <c r="AX340" s="12" t="s">
        <v>79</v>
      </c>
      <c r="AY340" s="140" t="s">
        <v>128</v>
      </c>
    </row>
    <row r="341" spans="2:65" s="1" customFormat="1" ht="37.9" customHeight="1">
      <c r="B341" s="31"/>
      <c r="C341" s="121" t="s">
        <v>753</v>
      </c>
      <c r="D341" s="121" t="s">
        <v>132</v>
      </c>
      <c r="E341" s="122" t="s">
        <v>754</v>
      </c>
      <c r="F341" s="123" t="s">
        <v>755</v>
      </c>
      <c r="G341" s="124" t="s">
        <v>145</v>
      </c>
      <c r="H341" s="125">
        <v>3.39</v>
      </c>
      <c r="I341" s="126"/>
      <c r="J341" s="127">
        <f>ROUND(I341*H341,2)</f>
        <v>0</v>
      </c>
      <c r="K341" s="123" t="s">
        <v>136</v>
      </c>
      <c r="L341" s="31"/>
      <c r="M341" s="128"/>
      <c r="N341" s="129" t="s">
        <v>46</v>
      </c>
      <c r="P341" s="130">
        <f>O341*H341</f>
        <v>0</v>
      </c>
      <c r="Q341" s="130">
        <v>0</v>
      </c>
      <c r="R341" s="130">
        <f>Q341*H341</f>
        <v>0</v>
      </c>
      <c r="S341" s="130">
        <v>0</v>
      </c>
      <c r="T341" s="131">
        <f>S341*H341</f>
        <v>0</v>
      </c>
      <c r="AR341" s="132" t="s">
        <v>283</v>
      </c>
      <c r="AT341" s="132" t="s">
        <v>132</v>
      </c>
      <c r="AU341" s="132" t="s">
        <v>138</v>
      </c>
      <c r="AY341" s="16" t="s">
        <v>128</v>
      </c>
      <c r="BE341" s="133">
        <f>IF(N341="základní",J341,0)</f>
        <v>0</v>
      </c>
      <c r="BF341" s="133">
        <f>IF(N341="snížená",J341,0)</f>
        <v>0</v>
      </c>
      <c r="BG341" s="133">
        <f>IF(N341="zákl. přenesená",J341,0)</f>
        <v>0</v>
      </c>
      <c r="BH341" s="133">
        <f>IF(N341="sníž. přenesená",J341,0)</f>
        <v>0</v>
      </c>
      <c r="BI341" s="133">
        <f>IF(N341="nulová",J341,0)</f>
        <v>0</v>
      </c>
      <c r="BJ341" s="16" t="s">
        <v>138</v>
      </c>
      <c r="BK341" s="133">
        <f>ROUND(I341*H341,2)</f>
        <v>0</v>
      </c>
      <c r="BL341" s="16" t="s">
        <v>283</v>
      </c>
      <c r="BM341" s="132" t="s">
        <v>756</v>
      </c>
    </row>
    <row r="342" spans="2:65" s="1" customFormat="1">
      <c r="B342" s="31"/>
      <c r="D342" s="134" t="s">
        <v>140</v>
      </c>
      <c r="F342" s="135" t="s">
        <v>757</v>
      </c>
      <c r="I342" s="136"/>
      <c r="L342" s="31"/>
      <c r="M342" s="137"/>
      <c r="T342" s="52"/>
      <c r="AT342" s="16" t="s">
        <v>140</v>
      </c>
      <c r="AU342" s="16" t="s">
        <v>138</v>
      </c>
    </row>
    <row r="343" spans="2:65" s="1" customFormat="1" ht="24.2" customHeight="1">
      <c r="B343" s="31"/>
      <c r="C343" s="121" t="s">
        <v>758</v>
      </c>
      <c r="D343" s="121" t="s">
        <v>132</v>
      </c>
      <c r="E343" s="122" t="s">
        <v>759</v>
      </c>
      <c r="F343" s="123" t="s">
        <v>760</v>
      </c>
      <c r="G343" s="124" t="s">
        <v>145</v>
      </c>
      <c r="H343" s="125">
        <v>3.39</v>
      </c>
      <c r="I343" s="126"/>
      <c r="J343" s="127">
        <f>ROUND(I343*H343,2)</f>
        <v>0</v>
      </c>
      <c r="K343" s="123" t="s">
        <v>136</v>
      </c>
      <c r="L343" s="31"/>
      <c r="M343" s="128"/>
      <c r="N343" s="129" t="s">
        <v>46</v>
      </c>
      <c r="P343" s="130">
        <f>O343*H343</f>
        <v>0</v>
      </c>
      <c r="Q343" s="130">
        <v>1.5E-3</v>
      </c>
      <c r="R343" s="130">
        <f>Q343*H343</f>
        <v>5.0850000000000001E-3</v>
      </c>
      <c r="S343" s="130">
        <v>0</v>
      </c>
      <c r="T343" s="131">
        <f>S343*H343</f>
        <v>0</v>
      </c>
      <c r="AR343" s="132" t="s">
        <v>283</v>
      </c>
      <c r="AT343" s="132" t="s">
        <v>132</v>
      </c>
      <c r="AU343" s="132" t="s">
        <v>138</v>
      </c>
      <c r="AY343" s="16" t="s">
        <v>128</v>
      </c>
      <c r="BE343" s="133">
        <f>IF(N343="základní",J343,0)</f>
        <v>0</v>
      </c>
      <c r="BF343" s="133">
        <f>IF(N343="snížená",J343,0)</f>
        <v>0</v>
      </c>
      <c r="BG343" s="133">
        <f>IF(N343="zákl. přenesená",J343,0)</f>
        <v>0</v>
      </c>
      <c r="BH343" s="133">
        <f>IF(N343="sníž. přenesená",J343,0)</f>
        <v>0</v>
      </c>
      <c r="BI343" s="133">
        <f>IF(N343="nulová",J343,0)</f>
        <v>0</v>
      </c>
      <c r="BJ343" s="16" t="s">
        <v>138</v>
      </c>
      <c r="BK343" s="133">
        <f>ROUND(I343*H343,2)</f>
        <v>0</v>
      </c>
      <c r="BL343" s="16" t="s">
        <v>283</v>
      </c>
      <c r="BM343" s="132" t="s">
        <v>761</v>
      </c>
    </row>
    <row r="344" spans="2:65" s="1" customFormat="1">
      <c r="B344" s="31"/>
      <c r="D344" s="134" t="s">
        <v>140</v>
      </c>
      <c r="F344" s="135" t="s">
        <v>762</v>
      </c>
      <c r="I344" s="136"/>
      <c r="L344" s="31"/>
      <c r="M344" s="137"/>
      <c r="T344" s="52"/>
      <c r="AT344" s="16" t="s">
        <v>140</v>
      </c>
      <c r="AU344" s="16" t="s">
        <v>138</v>
      </c>
    </row>
    <row r="345" spans="2:65" s="1" customFormat="1" ht="24.2" customHeight="1">
      <c r="B345" s="31"/>
      <c r="C345" s="121" t="s">
        <v>7</v>
      </c>
      <c r="D345" s="121" t="s">
        <v>132</v>
      </c>
      <c r="E345" s="122" t="s">
        <v>763</v>
      </c>
      <c r="F345" s="123" t="s">
        <v>764</v>
      </c>
      <c r="G345" s="124" t="s">
        <v>145</v>
      </c>
      <c r="H345" s="125">
        <v>3.39</v>
      </c>
      <c r="I345" s="126"/>
      <c r="J345" s="127">
        <f>ROUND(I345*H345,2)</f>
        <v>0</v>
      </c>
      <c r="K345" s="123" t="s">
        <v>136</v>
      </c>
      <c r="L345" s="31"/>
      <c r="M345" s="128"/>
      <c r="N345" s="129" t="s">
        <v>46</v>
      </c>
      <c r="P345" s="130">
        <f>O345*H345</f>
        <v>0</v>
      </c>
      <c r="Q345" s="130">
        <v>5.0000000000000002E-5</v>
      </c>
      <c r="R345" s="130">
        <f>Q345*H345</f>
        <v>1.6950000000000003E-4</v>
      </c>
      <c r="S345" s="130">
        <v>0</v>
      </c>
      <c r="T345" s="131">
        <f>S345*H345</f>
        <v>0</v>
      </c>
      <c r="AR345" s="132" t="s">
        <v>283</v>
      </c>
      <c r="AT345" s="132" t="s">
        <v>132</v>
      </c>
      <c r="AU345" s="132" t="s">
        <v>138</v>
      </c>
      <c r="AY345" s="16" t="s">
        <v>128</v>
      </c>
      <c r="BE345" s="133">
        <f>IF(N345="základní",J345,0)</f>
        <v>0</v>
      </c>
      <c r="BF345" s="133">
        <f>IF(N345="snížená",J345,0)</f>
        <v>0</v>
      </c>
      <c r="BG345" s="133">
        <f>IF(N345="zákl. přenesená",J345,0)</f>
        <v>0</v>
      </c>
      <c r="BH345" s="133">
        <f>IF(N345="sníž. přenesená",J345,0)</f>
        <v>0</v>
      </c>
      <c r="BI345" s="133">
        <f>IF(N345="nulová",J345,0)</f>
        <v>0</v>
      </c>
      <c r="BJ345" s="16" t="s">
        <v>138</v>
      </c>
      <c r="BK345" s="133">
        <f>ROUND(I345*H345,2)</f>
        <v>0</v>
      </c>
      <c r="BL345" s="16" t="s">
        <v>283</v>
      </c>
      <c r="BM345" s="132" t="s">
        <v>765</v>
      </c>
    </row>
    <row r="346" spans="2:65" s="1" customFormat="1">
      <c r="B346" s="31"/>
      <c r="D346" s="134" t="s">
        <v>140</v>
      </c>
      <c r="F346" s="135" t="s">
        <v>766</v>
      </c>
      <c r="I346" s="136"/>
      <c r="L346" s="31"/>
      <c r="M346" s="137"/>
      <c r="T346" s="52"/>
      <c r="AT346" s="16" t="s">
        <v>140</v>
      </c>
      <c r="AU346" s="16" t="s">
        <v>138</v>
      </c>
    </row>
    <row r="347" spans="2:65" s="1" customFormat="1" ht="49.15" customHeight="1">
      <c r="B347" s="31"/>
      <c r="C347" s="121" t="s">
        <v>767</v>
      </c>
      <c r="D347" s="121" t="s">
        <v>132</v>
      </c>
      <c r="E347" s="122" t="s">
        <v>768</v>
      </c>
      <c r="F347" s="123" t="s">
        <v>769</v>
      </c>
      <c r="G347" s="124" t="s">
        <v>249</v>
      </c>
      <c r="H347" s="125">
        <v>0.127</v>
      </c>
      <c r="I347" s="126"/>
      <c r="J347" s="127">
        <f>ROUND(I347*H347,2)</f>
        <v>0</v>
      </c>
      <c r="K347" s="123" t="s">
        <v>136</v>
      </c>
      <c r="L347" s="31"/>
      <c r="M347" s="128"/>
      <c r="N347" s="129" t="s">
        <v>46</v>
      </c>
      <c r="P347" s="130">
        <f>O347*H347</f>
        <v>0</v>
      </c>
      <c r="Q347" s="130">
        <v>0</v>
      </c>
      <c r="R347" s="130">
        <f>Q347*H347</f>
        <v>0</v>
      </c>
      <c r="S347" s="130">
        <v>0</v>
      </c>
      <c r="T347" s="131">
        <f>S347*H347</f>
        <v>0</v>
      </c>
      <c r="AR347" s="132" t="s">
        <v>283</v>
      </c>
      <c r="AT347" s="132" t="s">
        <v>132</v>
      </c>
      <c r="AU347" s="132" t="s">
        <v>138</v>
      </c>
      <c r="AY347" s="16" t="s">
        <v>128</v>
      </c>
      <c r="BE347" s="133">
        <f>IF(N347="základní",J347,0)</f>
        <v>0</v>
      </c>
      <c r="BF347" s="133">
        <f>IF(N347="snížená",J347,0)</f>
        <v>0</v>
      </c>
      <c r="BG347" s="133">
        <f>IF(N347="zákl. přenesená",J347,0)</f>
        <v>0</v>
      </c>
      <c r="BH347" s="133">
        <f>IF(N347="sníž. přenesená",J347,0)</f>
        <v>0</v>
      </c>
      <c r="BI347" s="133">
        <f>IF(N347="nulová",J347,0)</f>
        <v>0</v>
      </c>
      <c r="BJ347" s="16" t="s">
        <v>138</v>
      </c>
      <c r="BK347" s="133">
        <f>ROUND(I347*H347,2)</f>
        <v>0</v>
      </c>
      <c r="BL347" s="16" t="s">
        <v>283</v>
      </c>
      <c r="BM347" s="132" t="s">
        <v>770</v>
      </c>
    </row>
    <row r="348" spans="2:65" s="1" customFormat="1">
      <c r="B348" s="31"/>
      <c r="D348" s="134" t="s">
        <v>140</v>
      </c>
      <c r="F348" s="135" t="s">
        <v>771</v>
      </c>
      <c r="I348" s="136"/>
      <c r="L348" s="31"/>
      <c r="M348" s="137"/>
      <c r="T348" s="52"/>
      <c r="AT348" s="16" t="s">
        <v>140</v>
      </c>
      <c r="AU348" s="16" t="s">
        <v>138</v>
      </c>
    </row>
    <row r="349" spans="2:65" s="1" customFormat="1" ht="49.15" customHeight="1">
      <c r="B349" s="31"/>
      <c r="C349" s="121" t="s">
        <v>772</v>
      </c>
      <c r="D349" s="121" t="s">
        <v>132</v>
      </c>
      <c r="E349" s="122" t="s">
        <v>773</v>
      </c>
      <c r="F349" s="123" t="s">
        <v>774</v>
      </c>
      <c r="G349" s="124" t="s">
        <v>249</v>
      </c>
      <c r="H349" s="125">
        <v>0.127</v>
      </c>
      <c r="I349" s="126"/>
      <c r="J349" s="127">
        <f>ROUND(I349*H349,2)</f>
        <v>0</v>
      </c>
      <c r="K349" s="123" t="s">
        <v>136</v>
      </c>
      <c r="L349" s="31"/>
      <c r="M349" s="128"/>
      <c r="N349" s="129" t="s">
        <v>46</v>
      </c>
      <c r="P349" s="130">
        <f>O349*H349</f>
        <v>0</v>
      </c>
      <c r="Q349" s="130">
        <v>0</v>
      </c>
      <c r="R349" s="130">
        <f>Q349*H349</f>
        <v>0</v>
      </c>
      <c r="S349" s="130">
        <v>0</v>
      </c>
      <c r="T349" s="131">
        <f>S349*H349</f>
        <v>0</v>
      </c>
      <c r="AR349" s="132" t="s">
        <v>283</v>
      </c>
      <c r="AT349" s="132" t="s">
        <v>132</v>
      </c>
      <c r="AU349" s="132" t="s">
        <v>138</v>
      </c>
      <c r="AY349" s="16" t="s">
        <v>128</v>
      </c>
      <c r="BE349" s="133">
        <f>IF(N349="základní",J349,0)</f>
        <v>0</v>
      </c>
      <c r="BF349" s="133">
        <f>IF(N349="snížená",J349,0)</f>
        <v>0</v>
      </c>
      <c r="BG349" s="133">
        <f>IF(N349="zákl. přenesená",J349,0)</f>
        <v>0</v>
      </c>
      <c r="BH349" s="133">
        <f>IF(N349="sníž. přenesená",J349,0)</f>
        <v>0</v>
      </c>
      <c r="BI349" s="133">
        <f>IF(N349="nulová",J349,0)</f>
        <v>0</v>
      </c>
      <c r="BJ349" s="16" t="s">
        <v>138</v>
      </c>
      <c r="BK349" s="133">
        <f>ROUND(I349*H349,2)</f>
        <v>0</v>
      </c>
      <c r="BL349" s="16" t="s">
        <v>283</v>
      </c>
      <c r="BM349" s="132" t="s">
        <v>775</v>
      </c>
    </row>
    <row r="350" spans="2:65" s="1" customFormat="1">
      <c r="B350" s="31"/>
      <c r="D350" s="134" t="s">
        <v>140</v>
      </c>
      <c r="F350" s="135" t="s">
        <v>776</v>
      </c>
      <c r="I350" s="136"/>
      <c r="L350" s="31"/>
      <c r="M350" s="137"/>
      <c r="T350" s="52"/>
      <c r="AT350" s="16" t="s">
        <v>140</v>
      </c>
      <c r="AU350" s="16" t="s">
        <v>138</v>
      </c>
    </row>
    <row r="351" spans="2:65" s="11" customFormat="1" ht="22.9" customHeight="1">
      <c r="B351" s="109"/>
      <c r="D351" s="110" t="s">
        <v>73</v>
      </c>
      <c r="E351" s="119" t="s">
        <v>777</v>
      </c>
      <c r="F351" s="119" t="s">
        <v>778</v>
      </c>
      <c r="I351" s="112"/>
      <c r="J351" s="120">
        <f>BK351</f>
        <v>0</v>
      </c>
      <c r="L351" s="109"/>
      <c r="M351" s="114"/>
      <c r="P351" s="115">
        <f>SUM(P352:P375)</f>
        <v>0</v>
      </c>
      <c r="R351" s="115">
        <f>SUM(R352:R375)</f>
        <v>0.34791471999999996</v>
      </c>
      <c r="T351" s="116">
        <f>SUM(T352:T375)</f>
        <v>7.7200000000000005E-2</v>
      </c>
      <c r="AR351" s="110" t="s">
        <v>138</v>
      </c>
      <c r="AT351" s="117" t="s">
        <v>73</v>
      </c>
      <c r="AU351" s="117" t="s">
        <v>79</v>
      </c>
      <c r="AY351" s="110" t="s">
        <v>128</v>
      </c>
      <c r="BK351" s="118">
        <f>SUM(BK352:BK375)</f>
        <v>0</v>
      </c>
    </row>
    <row r="352" spans="2:65" s="1" customFormat="1" ht="16.5" customHeight="1">
      <c r="B352" s="31"/>
      <c r="C352" s="121" t="s">
        <v>779</v>
      </c>
      <c r="D352" s="121" t="s">
        <v>132</v>
      </c>
      <c r="E352" s="122" t="s">
        <v>780</v>
      </c>
      <c r="F352" s="123" t="s">
        <v>781</v>
      </c>
      <c r="G352" s="124" t="s">
        <v>145</v>
      </c>
      <c r="H352" s="125">
        <v>30.88</v>
      </c>
      <c r="I352" s="126"/>
      <c r="J352" s="127">
        <f>ROUND(I352*H352,2)</f>
        <v>0</v>
      </c>
      <c r="K352" s="123" t="s">
        <v>136</v>
      </c>
      <c r="L352" s="31"/>
      <c r="M352" s="128"/>
      <c r="N352" s="129" t="s">
        <v>46</v>
      </c>
      <c r="P352" s="130">
        <f>O352*H352</f>
        <v>0</v>
      </c>
      <c r="Q352" s="130">
        <v>0</v>
      </c>
      <c r="R352" s="130">
        <f>Q352*H352</f>
        <v>0</v>
      </c>
      <c r="S352" s="130">
        <v>0</v>
      </c>
      <c r="T352" s="131">
        <f>S352*H352</f>
        <v>0</v>
      </c>
      <c r="AR352" s="132" t="s">
        <v>283</v>
      </c>
      <c r="AT352" s="132" t="s">
        <v>132</v>
      </c>
      <c r="AU352" s="132" t="s">
        <v>138</v>
      </c>
      <c r="AY352" s="16" t="s">
        <v>128</v>
      </c>
      <c r="BE352" s="133">
        <f>IF(N352="základní",J352,0)</f>
        <v>0</v>
      </c>
      <c r="BF352" s="133">
        <f>IF(N352="snížená",J352,0)</f>
        <v>0</v>
      </c>
      <c r="BG352" s="133">
        <f>IF(N352="zákl. přenesená",J352,0)</f>
        <v>0</v>
      </c>
      <c r="BH352" s="133">
        <f>IF(N352="sníž. přenesená",J352,0)</f>
        <v>0</v>
      </c>
      <c r="BI352" s="133">
        <f>IF(N352="nulová",J352,0)</f>
        <v>0</v>
      </c>
      <c r="BJ352" s="16" t="s">
        <v>138</v>
      </c>
      <c r="BK352" s="133">
        <f>ROUND(I352*H352,2)</f>
        <v>0</v>
      </c>
      <c r="BL352" s="16" t="s">
        <v>283</v>
      </c>
      <c r="BM352" s="132" t="s">
        <v>782</v>
      </c>
    </row>
    <row r="353" spans="2:65" s="1" customFormat="1">
      <c r="B353" s="31"/>
      <c r="D353" s="134" t="s">
        <v>140</v>
      </c>
      <c r="F353" s="135" t="s">
        <v>783</v>
      </c>
      <c r="I353" s="136"/>
      <c r="L353" s="31"/>
      <c r="M353" s="137"/>
      <c r="T353" s="52"/>
      <c r="AT353" s="16" t="s">
        <v>140</v>
      </c>
      <c r="AU353" s="16" t="s">
        <v>138</v>
      </c>
    </row>
    <row r="354" spans="2:65" s="1" customFormat="1" ht="21.75" customHeight="1">
      <c r="B354" s="31"/>
      <c r="C354" s="121" t="s">
        <v>784</v>
      </c>
      <c r="D354" s="121" t="s">
        <v>132</v>
      </c>
      <c r="E354" s="122" t="s">
        <v>785</v>
      </c>
      <c r="F354" s="123" t="s">
        <v>786</v>
      </c>
      <c r="G354" s="124" t="s">
        <v>145</v>
      </c>
      <c r="H354" s="125">
        <v>30.88</v>
      </c>
      <c r="I354" s="126"/>
      <c r="J354" s="127">
        <f>ROUND(I354*H354,2)</f>
        <v>0</v>
      </c>
      <c r="K354" s="123" t="s">
        <v>136</v>
      </c>
      <c r="L354" s="31"/>
      <c r="M354" s="128"/>
      <c r="N354" s="129" t="s">
        <v>46</v>
      </c>
      <c r="P354" s="130">
        <f>O354*H354</f>
        <v>0</v>
      </c>
      <c r="Q354" s="130">
        <v>3.0000000000000001E-5</v>
      </c>
      <c r="R354" s="130">
        <f>Q354*H354</f>
        <v>9.2639999999999997E-4</v>
      </c>
      <c r="S354" s="130">
        <v>0</v>
      </c>
      <c r="T354" s="131">
        <f>S354*H354</f>
        <v>0</v>
      </c>
      <c r="AR354" s="132" t="s">
        <v>283</v>
      </c>
      <c r="AT354" s="132" t="s">
        <v>132</v>
      </c>
      <c r="AU354" s="132" t="s">
        <v>138</v>
      </c>
      <c r="AY354" s="16" t="s">
        <v>128</v>
      </c>
      <c r="BE354" s="133">
        <f>IF(N354="základní",J354,0)</f>
        <v>0</v>
      </c>
      <c r="BF354" s="133">
        <f>IF(N354="snížená",J354,0)</f>
        <v>0</v>
      </c>
      <c r="BG354" s="133">
        <f>IF(N354="zákl. přenesená",J354,0)</f>
        <v>0</v>
      </c>
      <c r="BH354" s="133">
        <f>IF(N354="sníž. přenesená",J354,0)</f>
        <v>0</v>
      </c>
      <c r="BI354" s="133">
        <f>IF(N354="nulová",J354,0)</f>
        <v>0</v>
      </c>
      <c r="BJ354" s="16" t="s">
        <v>138</v>
      </c>
      <c r="BK354" s="133">
        <f>ROUND(I354*H354,2)</f>
        <v>0</v>
      </c>
      <c r="BL354" s="16" t="s">
        <v>283</v>
      </c>
      <c r="BM354" s="132" t="s">
        <v>787</v>
      </c>
    </row>
    <row r="355" spans="2:65" s="1" customFormat="1">
      <c r="B355" s="31"/>
      <c r="D355" s="134" t="s">
        <v>140</v>
      </c>
      <c r="F355" s="135" t="s">
        <v>788</v>
      </c>
      <c r="I355" s="136"/>
      <c r="L355" s="31"/>
      <c r="M355" s="137"/>
      <c r="T355" s="52"/>
      <c r="AT355" s="16" t="s">
        <v>140</v>
      </c>
      <c r="AU355" s="16" t="s">
        <v>138</v>
      </c>
    </row>
    <row r="356" spans="2:65" s="12" customFormat="1">
      <c r="B356" s="138"/>
      <c r="D356" s="139" t="s">
        <v>148</v>
      </c>
      <c r="E356" s="140"/>
      <c r="F356" s="141" t="s">
        <v>789</v>
      </c>
      <c r="H356" s="142">
        <v>30.88</v>
      </c>
      <c r="I356" s="143"/>
      <c r="L356" s="138"/>
      <c r="M356" s="144"/>
      <c r="T356" s="145"/>
      <c r="AT356" s="140" t="s">
        <v>148</v>
      </c>
      <c r="AU356" s="140" t="s">
        <v>138</v>
      </c>
      <c r="AV356" s="12" t="s">
        <v>138</v>
      </c>
      <c r="AW356" s="12" t="s">
        <v>35</v>
      </c>
      <c r="AX356" s="12" t="s">
        <v>79</v>
      </c>
      <c r="AY356" s="140" t="s">
        <v>128</v>
      </c>
    </row>
    <row r="357" spans="2:65" s="1" customFormat="1" ht="33" customHeight="1">
      <c r="B357" s="31"/>
      <c r="C357" s="121" t="s">
        <v>790</v>
      </c>
      <c r="D357" s="121" t="s">
        <v>132</v>
      </c>
      <c r="E357" s="122" t="s">
        <v>791</v>
      </c>
      <c r="F357" s="123" t="s">
        <v>792</v>
      </c>
      <c r="G357" s="124" t="s">
        <v>145</v>
      </c>
      <c r="H357" s="125">
        <v>30.88</v>
      </c>
      <c r="I357" s="126"/>
      <c r="J357" s="127">
        <f>ROUND(I357*H357,2)</f>
        <v>0</v>
      </c>
      <c r="K357" s="123" t="s">
        <v>136</v>
      </c>
      <c r="L357" s="31"/>
      <c r="M357" s="128"/>
      <c r="N357" s="129" t="s">
        <v>46</v>
      </c>
      <c r="P357" s="130">
        <f>O357*H357</f>
        <v>0</v>
      </c>
      <c r="Q357" s="130">
        <v>7.4999999999999997E-3</v>
      </c>
      <c r="R357" s="130">
        <f>Q357*H357</f>
        <v>0.23159999999999997</v>
      </c>
      <c r="S357" s="130">
        <v>0</v>
      </c>
      <c r="T357" s="131">
        <f>S357*H357</f>
        <v>0</v>
      </c>
      <c r="AR357" s="132" t="s">
        <v>283</v>
      </c>
      <c r="AT357" s="132" t="s">
        <v>132</v>
      </c>
      <c r="AU357" s="132" t="s">
        <v>138</v>
      </c>
      <c r="AY357" s="16" t="s">
        <v>128</v>
      </c>
      <c r="BE357" s="133">
        <f>IF(N357="základní",J357,0)</f>
        <v>0</v>
      </c>
      <c r="BF357" s="133">
        <f>IF(N357="snížená",J357,0)</f>
        <v>0</v>
      </c>
      <c r="BG357" s="133">
        <f>IF(N357="zákl. přenesená",J357,0)</f>
        <v>0</v>
      </c>
      <c r="BH357" s="133">
        <f>IF(N357="sníž. přenesená",J357,0)</f>
        <v>0</v>
      </c>
      <c r="BI357" s="133">
        <f>IF(N357="nulová",J357,0)</f>
        <v>0</v>
      </c>
      <c r="BJ357" s="16" t="s">
        <v>138</v>
      </c>
      <c r="BK357" s="133">
        <f>ROUND(I357*H357,2)</f>
        <v>0</v>
      </c>
      <c r="BL357" s="16" t="s">
        <v>283</v>
      </c>
      <c r="BM357" s="132" t="s">
        <v>793</v>
      </c>
    </row>
    <row r="358" spans="2:65" s="1" customFormat="1">
      <c r="B358" s="31"/>
      <c r="D358" s="134" t="s">
        <v>140</v>
      </c>
      <c r="F358" s="135" t="s">
        <v>794</v>
      </c>
      <c r="I358" s="136"/>
      <c r="L358" s="31"/>
      <c r="M358" s="137"/>
      <c r="T358" s="52"/>
      <c r="AT358" s="16" t="s">
        <v>140</v>
      </c>
      <c r="AU358" s="16" t="s">
        <v>138</v>
      </c>
    </row>
    <row r="359" spans="2:65" s="1" customFormat="1" ht="24.2" customHeight="1">
      <c r="B359" s="31"/>
      <c r="C359" s="121" t="s">
        <v>795</v>
      </c>
      <c r="D359" s="121" t="s">
        <v>132</v>
      </c>
      <c r="E359" s="122" t="s">
        <v>796</v>
      </c>
      <c r="F359" s="123" t="s">
        <v>797</v>
      </c>
      <c r="G359" s="124" t="s">
        <v>145</v>
      </c>
      <c r="H359" s="125">
        <v>30.88</v>
      </c>
      <c r="I359" s="126"/>
      <c r="J359" s="127">
        <f>ROUND(I359*H359,2)</f>
        <v>0</v>
      </c>
      <c r="K359" s="123" t="s">
        <v>136</v>
      </c>
      <c r="L359" s="31"/>
      <c r="M359" s="128"/>
      <c r="N359" s="129" t="s">
        <v>46</v>
      </c>
      <c r="P359" s="130">
        <f>O359*H359</f>
        <v>0</v>
      </c>
      <c r="Q359" s="130">
        <v>0</v>
      </c>
      <c r="R359" s="130">
        <f>Q359*H359</f>
        <v>0</v>
      </c>
      <c r="S359" s="130">
        <v>2.5000000000000001E-3</v>
      </c>
      <c r="T359" s="131">
        <f>S359*H359</f>
        <v>7.7200000000000005E-2</v>
      </c>
      <c r="AR359" s="132" t="s">
        <v>283</v>
      </c>
      <c r="AT359" s="132" t="s">
        <v>132</v>
      </c>
      <c r="AU359" s="132" t="s">
        <v>138</v>
      </c>
      <c r="AY359" s="16" t="s">
        <v>128</v>
      </c>
      <c r="BE359" s="133">
        <f>IF(N359="základní",J359,0)</f>
        <v>0</v>
      </c>
      <c r="BF359" s="133">
        <f>IF(N359="snížená",J359,0)</f>
        <v>0</v>
      </c>
      <c r="BG359" s="133">
        <f>IF(N359="zákl. přenesená",J359,0)</f>
        <v>0</v>
      </c>
      <c r="BH359" s="133">
        <f>IF(N359="sníž. přenesená",J359,0)</f>
        <v>0</v>
      </c>
      <c r="BI359" s="133">
        <f>IF(N359="nulová",J359,0)</f>
        <v>0</v>
      </c>
      <c r="BJ359" s="16" t="s">
        <v>138</v>
      </c>
      <c r="BK359" s="133">
        <f>ROUND(I359*H359,2)</f>
        <v>0</v>
      </c>
      <c r="BL359" s="16" t="s">
        <v>283</v>
      </c>
      <c r="BM359" s="132" t="s">
        <v>798</v>
      </c>
    </row>
    <row r="360" spans="2:65" s="1" customFormat="1">
      <c r="B360" s="31"/>
      <c r="D360" s="134" t="s">
        <v>140</v>
      </c>
      <c r="F360" s="135" t="s">
        <v>799</v>
      </c>
      <c r="I360" s="136"/>
      <c r="L360" s="31"/>
      <c r="M360" s="137"/>
      <c r="T360" s="52"/>
      <c r="AT360" s="16" t="s">
        <v>140</v>
      </c>
      <c r="AU360" s="16" t="s">
        <v>138</v>
      </c>
    </row>
    <row r="361" spans="2:65" s="12" customFormat="1">
      <c r="B361" s="138"/>
      <c r="D361" s="139" t="s">
        <v>148</v>
      </c>
      <c r="E361" s="140"/>
      <c r="F361" s="141" t="s">
        <v>789</v>
      </c>
      <c r="H361" s="142">
        <v>30.88</v>
      </c>
      <c r="I361" s="143"/>
      <c r="L361" s="138"/>
      <c r="M361" s="144"/>
      <c r="T361" s="145"/>
      <c r="AT361" s="140" t="s">
        <v>148</v>
      </c>
      <c r="AU361" s="140" t="s">
        <v>138</v>
      </c>
      <c r="AV361" s="12" t="s">
        <v>138</v>
      </c>
      <c r="AW361" s="12" t="s">
        <v>35</v>
      </c>
      <c r="AX361" s="12" t="s">
        <v>79</v>
      </c>
      <c r="AY361" s="140" t="s">
        <v>128</v>
      </c>
    </row>
    <row r="362" spans="2:65" s="1" customFormat="1" ht="24.2" customHeight="1">
      <c r="B362" s="31"/>
      <c r="C362" s="121" t="s">
        <v>800</v>
      </c>
      <c r="D362" s="121" t="s">
        <v>132</v>
      </c>
      <c r="E362" s="122" t="s">
        <v>801</v>
      </c>
      <c r="F362" s="123" t="s">
        <v>802</v>
      </c>
      <c r="G362" s="124" t="s">
        <v>145</v>
      </c>
      <c r="H362" s="125">
        <v>30.88</v>
      </c>
      <c r="I362" s="126"/>
      <c r="J362" s="127">
        <f>ROUND(I362*H362,2)</f>
        <v>0</v>
      </c>
      <c r="K362" s="123" t="s">
        <v>136</v>
      </c>
      <c r="L362" s="31"/>
      <c r="M362" s="128"/>
      <c r="N362" s="129" t="s">
        <v>46</v>
      </c>
      <c r="P362" s="130">
        <f>O362*H362</f>
        <v>0</v>
      </c>
      <c r="Q362" s="130">
        <v>2.9999999999999997E-4</v>
      </c>
      <c r="R362" s="130">
        <f>Q362*H362</f>
        <v>9.2639999999999997E-3</v>
      </c>
      <c r="S362" s="130">
        <v>0</v>
      </c>
      <c r="T362" s="131">
        <f>S362*H362</f>
        <v>0</v>
      </c>
      <c r="AR362" s="132" t="s">
        <v>283</v>
      </c>
      <c r="AT362" s="132" t="s">
        <v>132</v>
      </c>
      <c r="AU362" s="132" t="s">
        <v>138</v>
      </c>
      <c r="AY362" s="16" t="s">
        <v>128</v>
      </c>
      <c r="BE362" s="133">
        <f>IF(N362="základní",J362,0)</f>
        <v>0</v>
      </c>
      <c r="BF362" s="133">
        <f>IF(N362="snížená",J362,0)</f>
        <v>0</v>
      </c>
      <c r="BG362" s="133">
        <f>IF(N362="zákl. přenesená",J362,0)</f>
        <v>0</v>
      </c>
      <c r="BH362" s="133">
        <f>IF(N362="sníž. přenesená",J362,0)</f>
        <v>0</v>
      </c>
      <c r="BI362" s="133">
        <f>IF(N362="nulová",J362,0)</f>
        <v>0</v>
      </c>
      <c r="BJ362" s="16" t="s">
        <v>138</v>
      </c>
      <c r="BK362" s="133">
        <f>ROUND(I362*H362,2)</f>
        <v>0</v>
      </c>
      <c r="BL362" s="16" t="s">
        <v>283</v>
      </c>
      <c r="BM362" s="132" t="s">
        <v>803</v>
      </c>
    </row>
    <row r="363" spans="2:65" s="1" customFormat="1">
      <c r="B363" s="31"/>
      <c r="D363" s="134" t="s">
        <v>140</v>
      </c>
      <c r="F363" s="135" t="s">
        <v>804</v>
      </c>
      <c r="I363" s="136"/>
      <c r="L363" s="31"/>
      <c r="M363" s="137"/>
      <c r="T363" s="52"/>
      <c r="AT363" s="16" t="s">
        <v>140</v>
      </c>
      <c r="AU363" s="16" t="s">
        <v>138</v>
      </c>
    </row>
    <row r="364" spans="2:65" s="1" customFormat="1" ht="16.5" customHeight="1">
      <c r="B364" s="31"/>
      <c r="C364" s="159" t="s">
        <v>805</v>
      </c>
      <c r="D364" s="159" t="s">
        <v>197</v>
      </c>
      <c r="E364" s="160" t="s">
        <v>806</v>
      </c>
      <c r="F364" s="161" t="s">
        <v>807</v>
      </c>
      <c r="G364" s="162" t="s">
        <v>145</v>
      </c>
      <c r="H364" s="163">
        <v>33.968000000000004</v>
      </c>
      <c r="I364" s="164"/>
      <c r="J364" s="165">
        <f>ROUND(I364*H364,2)</f>
        <v>0</v>
      </c>
      <c r="K364" s="161" t="s">
        <v>136</v>
      </c>
      <c r="L364" s="166"/>
      <c r="M364" s="167"/>
      <c r="N364" s="168" t="s">
        <v>46</v>
      </c>
      <c r="P364" s="130">
        <f>O364*H364</f>
        <v>0</v>
      </c>
      <c r="Q364" s="130">
        <v>2.64E-3</v>
      </c>
      <c r="R364" s="130">
        <f>Q364*H364</f>
        <v>8.9675520000000009E-2</v>
      </c>
      <c r="S364" s="130">
        <v>0</v>
      </c>
      <c r="T364" s="131">
        <f>S364*H364</f>
        <v>0</v>
      </c>
      <c r="AR364" s="132" t="s">
        <v>434</v>
      </c>
      <c r="AT364" s="132" t="s">
        <v>197</v>
      </c>
      <c r="AU364" s="132" t="s">
        <v>138</v>
      </c>
      <c r="AY364" s="16" t="s">
        <v>128</v>
      </c>
      <c r="BE364" s="133">
        <f>IF(N364="základní",J364,0)</f>
        <v>0</v>
      </c>
      <c r="BF364" s="133">
        <f>IF(N364="snížená",J364,0)</f>
        <v>0</v>
      </c>
      <c r="BG364" s="133">
        <f>IF(N364="zákl. přenesená",J364,0)</f>
        <v>0</v>
      </c>
      <c r="BH364" s="133">
        <f>IF(N364="sníž. přenesená",J364,0)</f>
        <v>0</v>
      </c>
      <c r="BI364" s="133">
        <f>IF(N364="nulová",J364,0)</f>
        <v>0</v>
      </c>
      <c r="BJ364" s="16" t="s">
        <v>138</v>
      </c>
      <c r="BK364" s="133">
        <f>ROUND(I364*H364,2)</f>
        <v>0</v>
      </c>
      <c r="BL364" s="16" t="s">
        <v>283</v>
      </c>
      <c r="BM364" s="132" t="s">
        <v>808</v>
      </c>
    </row>
    <row r="365" spans="2:65" s="12" customFormat="1">
      <c r="B365" s="138"/>
      <c r="D365" s="139" t="s">
        <v>148</v>
      </c>
      <c r="F365" s="141" t="s">
        <v>809</v>
      </c>
      <c r="H365" s="142">
        <v>33.968000000000004</v>
      </c>
      <c r="I365" s="143"/>
      <c r="L365" s="138"/>
      <c r="M365" s="144"/>
      <c r="T365" s="145"/>
      <c r="AT365" s="140" t="s">
        <v>148</v>
      </c>
      <c r="AU365" s="140" t="s">
        <v>138</v>
      </c>
      <c r="AV365" s="12" t="s">
        <v>138</v>
      </c>
      <c r="AW365" s="12" t="s">
        <v>4</v>
      </c>
      <c r="AX365" s="12" t="s">
        <v>79</v>
      </c>
      <c r="AY365" s="140" t="s">
        <v>128</v>
      </c>
    </row>
    <row r="366" spans="2:65" s="1" customFormat="1" ht="21.75" customHeight="1">
      <c r="B366" s="31"/>
      <c r="C366" s="121" t="s">
        <v>810</v>
      </c>
      <c r="D366" s="121" t="s">
        <v>132</v>
      </c>
      <c r="E366" s="122" t="s">
        <v>811</v>
      </c>
      <c r="F366" s="123" t="s">
        <v>812</v>
      </c>
      <c r="G366" s="124" t="s">
        <v>159</v>
      </c>
      <c r="H366" s="125">
        <v>44.82</v>
      </c>
      <c r="I366" s="126"/>
      <c r="J366" s="127">
        <f>ROUND(I366*H366,2)</f>
        <v>0</v>
      </c>
      <c r="K366" s="123" t="s">
        <v>136</v>
      </c>
      <c r="L366" s="31"/>
      <c r="M366" s="128"/>
      <c r="N366" s="129" t="s">
        <v>46</v>
      </c>
      <c r="P366" s="130">
        <f>O366*H366</f>
        <v>0</v>
      </c>
      <c r="Q366" s="130">
        <v>1.0000000000000001E-5</v>
      </c>
      <c r="R366" s="130">
        <f>Q366*H366</f>
        <v>4.4820000000000005E-4</v>
      </c>
      <c r="S366" s="130">
        <v>0</v>
      </c>
      <c r="T366" s="131">
        <f>S366*H366</f>
        <v>0</v>
      </c>
      <c r="AR366" s="132" t="s">
        <v>283</v>
      </c>
      <c r="AT366" s="132" t="s">
        <v>132</v>
      </c>
      <c r="AU366" s="132" t="s">
        <v>138</v>
      </c>
      <c r="AY366" s="16" t="s">
        <v>128</v>
      </c>
      <c r="BE366" s="133">
        <f>IF(N366="základní",J366,0)</f>
        <v>0</v>
      </c>
      <c r="BF366" s="133">
        <f>IF(N366="snížená",J366,0)</f>
        <v>0</v>
      </c>
      <c r="BG366" s="133">
        <f>IF(N366="zákl. přenesená",J366,0)</f>
        <v>0</v>
      </c>
      <c r="BH366" s="133">
        <f>IF(N366="sníž. přenesená",J366,0)</f>
        <v>0</v>
      </c>
      <c r="BI366" s="133">
        <f>IF(N366="nulová",J366,0)</f>
        <v>0</v>
      </c>
      <c r="BJ366" s="16" t="s">
        <v>138</v>
      </c>
      <c r="BK366" s="133">
        <f>ROUND(I366*H366,2)</f>
        <v>0</v>
      </c>
      <c r="BL366" s="16" t="s">
        <v>283</v>
      </c>
      <c r="BM366" s="132" t="s">
        <v>813</v>
      </c>
    </row>
    <row r="367" spans="2:65" s="1" customFormat="1">
      <c r="B367" s="31"/>
      <c r="D367" s="134" t="s">
        <v>140</v>
      </c>
      <c r="F367" s="135" t="s">
        <v>814</v>
      </c>
      <c r="I367" s="136"/>
      <c r="L367" s="31"/>
      <c r="M367" s="137"/>
      <c r="T367" s="52"/>
      <c r="AT367" s="16" t="s">
        <v>140</v>
      </c>
      <c r="AU367" s="16" t="s">
        <v>138</v>
      </c>
    </row>
    <row r="368" spans="2:65" s="12" customFormat="1" ht="22.5">
      <c r="B368" s="138"/>
      <c r="D368" s="139" t="s">
        <v>148</v>
      </c>
      <c r="E368" s="140"/>
      <c r="F368" s="141" t="s">
        <v>815</v>
      </c>
      <c r="H368" s="142">
        <v>44.82</v>
      </c>
      <c r="I368" s="143"/>
      <c r="L368" s="138"/>
      <c r="M368" s="144"/>
      <c r="T368" s="145"/>
      <c r="AT368" s="140" t="s">
        <v>148</v>
      </c>
      <c r="AU368" s="140" t="s">
        <v>138</v>
      </c>
      <c r="AV368" s="12" t="s">
        <v>138</v>
      </c>
      <c r="AW368" s="12" t="s">
        <v>35</v>
      </c>
      <c r="AX368" s="12" t="s">
        <v>74</v>
      </c>
      <c r="AY368" s="140" t="s">
        <v>128</v>
      </c>
    </row>
    <row r="369" spans="2:65" s="14" customFormat="1">
      <c r="B369" s="152"/>
      <c r="D369" s="139" t="s">
        <v>148</v>
      </c>
      <c r="E369" s="153"/>
      <c r="F369" s="154" t="s">
        <v>185</v>
      </c>
      <c r="H369" s="155">
        <v>44.82</v>
      </c>
      <c r="I369" s="156"/>
      <c r="L369" s="152"/>
      <c r="M369" s="157"/>
      <c r="T369" s="158"/>
      <c r="AT369" s="153" t="s">
        <v>148</v>
      </c>
      <c r="AU369" s="153" t="s">
        <v>138</v>
      </c>
      <c r="AV369" s="14" t="s">
        <v>137</v>
      </c>
      <c r="AW369" s="14" t="s">
        <v>35</v>
      </c>
      <c r="AX369" s="14" t="s">
        <v>79</v>
      </c>
      <c r="AY369" s="153" t="s">
        <v>128</v>
      </c>
    </row>
    <row r="370" spans="2:65" s="1" customFormat="1" ht="16.5" customHeight="1">
      <c r="B370" s="31"/>
      <c r="C370" s="159" t="s">
        <v>816</v>
      </c>
      <c r="D370" s="159" t="s">
        <v>197</v>
      </c>
      <c r="E370" s="160" t="s">
        <v>817</v>
      </c>
      <c r="F370" s="161" t="s">
        <v>818</v>
      </c>
      <c r="G370" s="162" t="s">
        <v>159</v>
      </c>
      <c r="H370" s="163">
        <v>45.716000000000001</v>
      </c>
      <c r="I370" s="164"/>
      <c r="J370" s="165">
        <f>ROUND(I370*H370,2)</f>
        <v>0</v>
      </c>
      <c r="K370" s="161" t="s">
        <v>136</v>
      </c>
      <c r="L370" s="166"/>
      <c r="M370" s="167"/>
      <c r="N370" s="168" t="s">
        <v>46</v>
      </c>
      <c r="P370" s="130">
        <f>O370*H370</f>
        <v>0</v>
      </c>
      <c r="Q370" s="130">
        <v>3.5E-4</v>
      </c>
      <c r="R370" s="130">
        <f>Q370*H370</f>
        <v>1.60006E-2</v>
      </c>
      <c r="S370" s="130">
        <v>0</v>
      </c>
      <c r="T370" s="131">
        <f>S370*H370</f>
        <v>0</v>
      </c>
      <c r="AR370" s="132" t="s">
        <v>434</v>
      </c>
      <c r="AT370" s="132" t="s">
        <v>197</v>
      </c>
      <c r="AU370" s="132" t="s">
        <v>138</v>
      </c>
      <c r="AY370" s="16" t="s">
        <v>128</v>
      </c>
      <c r="BE370" s="133">
        <f>IF(N370="základní",J370,0)</f>
        <v>0</v>
      </c>
      <c r="BF370" s="133">
        <f>IF(N370="snížená",J370,0)</f>
        <v>0</v>
      </c>
      <c r="BG370" s="133">
        <f>IF(N370="zákl. přenesená",J370,0)</f>
        <v>0</v>
      </c>
      <c r="BH370" s="133">
        <f>IF(N370="sníž. přenesená",J370,0)</f>
        <v>0</v>
      </c>
      <c r="BI370" s="133">
        <f>IF(N370="nulová",J370,0)</f>
        <v>0</v>
      </c>
      <c r="BJ370" s="16" t="s">
        <v>138</v>
      </c>
      <c r="BK370" s="133">
        <f>ROUND(I370*H370,2)</f>
        <v>0</v>
      </c>
      <c r="BL370" s="16" t="s">
        <v>283</v>
      </c>
      <c r="BM370" s="132" t="s">
        <v>819</v>
      </c>
    </row>
    <row r="371" spans="2:65" s="12" customFormat="1">
      <c r="B371" s="138"/>
      <c r="D371" s="139" t="s">
        <v>148</v>
      </c>
      <c r="F371" s="141" t="s">
        <v>820</v>
      </c>
      <c r="H371" s="142">
        <v>45.716000000000001</v>
      </c>
      <c r="I371" s="143"/>
      <c r="L371" s="138"/>
      <c r="M371" s="144"/>
      <c r="T371" s="145"/>
      <c r="AT371" s="140" t="s">
        <v>148</v>
      </c>
      <c r="AU371" s="140" t="s">
        <v>138</v>
      </c>
      <c r="AV371" s="12" t="s">
        <v>138</v>
      </c>
      <c r="AW371" s="12" t="s">
        <v>4</v>
      </c>
      <c r="AX371" s="12" t="s">
        <v>79</v>
      </c>
      <c r="AY371" s="140" t="s">
        <v>128</v>
      </c>
    </row>
    <row r="372" spans="2:65" s="1" customFormat="1" ht="49.15" customHeight="1">
      <c r="B372" s="31"/>
      <c r="C372" s="121" t="s">
        <v>821</v>
      </c>
      <c r="D372" s="121" t="s">
        <v>132</v>
      </c>
      <c r="E372" s="122" t="s">
        <v>822</v>
      </c>
      <c r="F372" s="123" t="s">
        <v>823</v>
      </c>
      <c r="G372" s="124" t="s">
        <v>249</v>
      </c>
      <c r="H372" s="125">
        <v>0.34799999999999998</v>
      </c>
      <c r="I372" s="126"/>
      <c r="J372" s="127">
        <f>ROUND(I372*H372,2)</f>
        <v>0</v>
      </c>
      <c r="K372" s="123" t="s">
        <v>136</v>
      </c>
      <c r="L372" s="31"/>
      <c r="M372" s="128"/>
      <c r="N372" s="129" t="s">
        <v>46</v>
      </c>
      <c r="P372" s="130">
        <f>O372*H372</f>
        <v>0</v>
      </c>
      <c r="Q372" s="130">
        <v>0</v>
      </c>
      <c r="R372" s="130">
        <f>Q372*H372</f>
        <v>0</v>
      </c>
      <c r="S372" s="130">
        <v>0</v>
      </c>
      <c r="T372" s="131">
        <f>S372*H372</f>
        <v>0</v>
      </c>
      <c r="AR372" s="132" t="s">
        <v>283</v>
      </c>
      <c r="AT372" s="132" t="s">
        <v>132</v>
      </c>
      <c r="AU372" s="132" t="s">
        <v>138</v>
      </c>
      <c r="AY372" s="16" t="s">
        <v>128</v>
      </c>
      <c r="BE372" s="133">
        <f>IF(N372="základní",J372,0)</f>
        <v>0</v>
      </c>
      <c r="BF372" s="133">
        <f>IF(N372="snížená",J372,0)</f>
        <v>0</v>
      </c>
      <c r="BG372" s="133">
        <f>IF(N372="zákl. přenesená",J372,0)</f>
        <v>0</v>
      </c>
      <c r="BH372" s="133">
        <f>IF(N372="sníž. přenesená",J372,0)</f>
        <v>0</v>
      </c>
      <c r="BI372" s="133">
        <f>IF(N372="nulová",J372,0)</f>
        <v>0</v>
      </c>
      <c r="BJ372" s="16" t="s">
        <v>138</v>
      </c>
      <c r="BK372" s="133">
        <f>ROUND(I372*H372,2)</f>
        <v>0</v>
      </c>
      <c r="BL372" s="16" t="s">
        <v>283</v>
      </c>
      <c r="BM372" s="132" t="s">
        <v>824</v>
      </c>
    </row>
    <row r="373" spans="2:65" s="1" customFormat="1">
      <c r="B373" s="31"/>
      <c r="D373" s="134" t="s">
        <v>140</v>
      </c>
      <c r="F373" s="135" t="s">
        <v>825</v>
      </c>
      <c r="I373" s="136"/>
      <c r="L373" s="31"/>
      <c r="M373" s="137"/>
      <c r="T373" s="52"/>
      <c r="AT373" s="16" t="s">
        <v>140</v>
      </c>
      <c r="AU373" s="16" t="s">
        <v>138</v>
      </c>
    </row>
    <row r="374" spans="2:65" s="1" customFormat="1" ht="49.15" customHeight="1">
      <c r="B374" s="31"/>
      <c r="C374" s="121" t="s">
        <v>434</v>
      </c>
      <c r="D374" s="121" t="s">
        <v>132</v>
      </c>
      <c r="E374" s="122" t="s">
        <v>826</v>
      </c>
      <c r="F374" s="123" t="s">
        <v>827</v>
      </c>
      <c r="G374" s="124" t="s">
        <v>249</v>
      </c>
      <c r="H374" s="125">
        <v>0.34799999999999998</v>
      </c>
      <c r="I374" s="126"/>
      <c r="J374" s="127">
        <f>ROUND(I374*H374,2)</f>
        <v>0</v>
      </c>
      <c r="K374" s="123" t="s">
        <v>136</v>
      </c>
      <c r="L374" s="31"/>
      <c r="M374" s="128"/>
      <c r="N374" s="129" t="s">
        <v>46</v>
      </c>
      <c r="P374" s="130">
        <f>O374*H374</f>
        <v>0</v>
      </c>
      <c r="Q374" s="130">
        <v>0</v>
      </c>
      <c r="R374" s="130">
        <f>Q374*H374</f>
        <v>0</v>
      </c>
      <c r="S374" s="130">
        <v>0</v>
      </c>
      <c r="T374" s="131">
        <f>S374*H374</f>
        <v>0</v>
      </c>
      <c r="AR374" s="132" t="s">
        <v>283</v>
      </c>
      <c r="AT374" s="132" t="s">
        <v>132</v>
      </c>
      <c r="AU374" s="132" t="s">
        <v>138</v>
      </c>
      <c r="AY374" s="16" t="s">
        <v>128</v>
      </c>
      <c r="BE374" s="133">
        <f>IF(N374="základní",J374,0)</f>
        <v>0</v>
      </c>
      <c r="BF374" s="133">
        <f>IF(N374="snížená",J374,0)</f>
        <v>0</v>
      </c>
      <c r="BG374" s="133">
        <f>IF(N374="zákl. přenesená",J374,0)</f>
        <v>0</v>
      </c>
      <c r="BH374" s="133">
        <f>IF(N374="sníž. přenesená",J374,0)</f>
        <v>0</v>
      </c>
      <c r="BI374" s="133">
        <f>IF(N374="nulová",J374,0)</f>
        <v>0</v>
      </c>
      <c r="BJ374" s="16" t="s">
        <v>138</v>
      </c>
      <c r="BK374" s="133">
        <f>ROUND(I374*H374,2)</f>
        <v>0</v>
      </c>
      <c r="BL374" s="16" t="s">
        <v>283</v>
      </c>
      <c r="BM374" s="132" t="s">
        <v>828</v>
      </c>
    </row>
    <row r="375" spans="2:65" s="1" customFormat="1">
      <c r="B375" s="31"/>
      <c r="D375" s="134" t="s">
        <v>140</v>
      </c>
      <c r="F375" s="135" t="s">
        <v>829</v>
      </c>
      <c r="I375" s="136"/>
      <c r="L375" s="31"/>
      <c r="M375" s="137"/>
      <c r="T375" s="52"/>
      <c r="AT375" s="16" t="s">
        <v>140</v>
      </c>
      <c r="AU375" s="16" t="s">
        <v>138</v>
      </c>
    </row>
    <row r="376" spans="2:65" s="11" customFormat="1" ht="22.9" customHeight="1">
      <c r="B376" s="109"/>
      <c r="D376" s="110" t="s">
        <v>73</v>
      </c>
      <c r="E376" s="119" t="s">
        <v>830</v>
      </c>
      <c r="F376" s="119" t="s">
        <v>831</v>
      </c>
      <c r="I376" s="112"/>
      <c r="J376" s="120">
        <f>BK376</f>
        <v>0</v>
      </c>
      <c r="L376" s="109"/>
      <c r="M376" s="114"/>
      <c r="P376" s="115">
        <f>SUM(P377:P398)</f>
        <v>0</v>
      </c>
      <c r="R376" s="115">
        <f>SUM(R377:R398)</f>
        <v>0.55380454999999995</v>
      </c>
      <c r="T376" s="116">
        <f>SUM(T377:T398)</f>
        <v>0</v>
      </c>
      <c r="AR376" s="110" t="s">
        <v>138</v>
      </c>
      <c r="AT376" s="117" t="s">
        <v>73</v>
      </c>
      <c r="AU376" s="117" t="s">
        <v>79</v>
      </c>
      <c r="AY376" s="110" t="s">
        <v>128</v>
      </c>
      <c r="BK376" s="118">
        <f>SUM(BK377:BK398)</f>
        <v>0</v>
      </c>
    </row>
    <row r="377" spans="2:65" s="1" customFormat="1" ht="24.2" customHeight="1">
      <c r="B377" s="31"/>
      <c r="C377" s="121" t="s">
        <v>832</v>
      </c>
      <c r="D377" s="121" t="s">
        <v>132</v>
      </c>
      <c r="E377" s="122" t="s">
        <v>833</v>
      </c>
      <c r="F377" s="123" t="s">
        <v>834</v>
      </c>
      <c r="G377" s="124" t="s">
        <v>145</v>
      </c>
      <c r="H377" s="125">
        <v>23.675999999999998</v>
      </c>
      <c r="I377" s="126"/>
      <c r="J377" s="127">
        <f>ROUND(I377*H377,2)</f>
        <v>0</v>
      </c>
      <c r="K377" s="123" t="s">
        <v>136</v>
      </c>
      <c r="L377" s="31"/>
      <c r="M377" s="128"/>
      <c r="N377" s="129" t="s">
        <v>46</v>
      </c>
      <c r="P377" s="130">
        <f>O377*H377</f>
        <v>0</v>
      </c>
      <c r="Q377" s="130">
        <v>0</v>
      </c>
      <c r="R377" s="130">
        <f>Q377*H377</f>
        <v>0</v>
      </c>
      <c r="S377" s="130">
        <v>0</v>
      </c>
      <c r="T377" s="131">
        <f>S377*H377</f>
        <v>0</v>
      </c>
      <c r="AR377" s="132" t="s">
        <v>283</v>
      </c>
      <c r="AT377" s="132" t="s">
        <v>132</v>
      </c>
      <c r="AU377" s="132" t="s">
        <v>138</v>
      </c>
      <c r="AY377" s="16" t="s">
        <v>128</v>
      </c>
      <c r="BE377" s="133">
        <f>IF(N377="základní",J377,0)</f>
        <v>0</v>
      </c>
      <c r="BF377" s="133">
        <f>IF(N377="snížená",J377,0)</f>
        <v>0</v>
      </c>
      <c r="BG377" s="133">
        <f>IF(N377="zákl. přenesená",J377,0)</f>
        <v>0</v>
      </c>
      <c r="BH377" s="133">
        <f>IF(N377="sníž. přenesená",J377,0)</f>
        <v>0</v>
      </c>
      <c r="BI377" s="133">
        <f>IF(N377="nulová",J377,0)</f>
        <v>0</v>
      </c>
      <c r="BJ377" s="16" t="s">
        <v>138</v>
      </c>
      <c r="BK377" s="133">
        <f>ROUND(I377*H377,2)</f>
        <v>0</v>
      </c>
      <c r="BL377" s="16" t="s">
        <v>283</v>
      </c>
      <c r="BM377" s="132" t="s">
        <v>835</v>
      </c>
    </row>
    <row r="378" spans="2:65" s="1" customFormat="1">
      <c r="B378" s="31"/>
      <c r="D378" s="134" t="s">
        <v>140</v>
      </c>
      <c r="F378" s="135" t="s">
        <v>836</v>
      </c>
      <c r="I378" s="136"/>
      <c r="L378" s="31"/>
      <c r="M378" s="137"/>
      <c r="T378" s="52"/>
      <c r="AT378" s="16" t="s">
        <v>140</v>
      </c>
      <c r="AU378" s="16" t="s">
        <v>138</v>
      </c>
    </row>
    <row r="379" spans="2:65" s="1" customFormat="1" ht="24.2" customHeight="1">
      <c r="B379" s="31"/>
      <c r="C379" s="121" t="s">
        <v>837</v>
      </c>
      <c r="D379" s="121" t="s">
        <v>132</v>
      </c>
      <c r="E379" s="122" t="s">
        <v>838</v>
      </c>
      <c r="F379" s="123" t="s">
        <v>839</v>
      </c>
      <c r="G379" s="124" t="s">
        <v>145</v>
      </c>
      <c r="H379" s="125">
        <v>23.675999999999998</v>
      </c>
      <c r="I379" s="126"/>
      <c r="J379" s="127">
        <f>ROUND(I379*H379,2)</f>
        <v>0</v>
      </c>
      <c r="K379" s="123" t="s">
        <v>136</v>
      </c>
      <c r="L379" s="31"/>
      <c r="M379" s="128"/>
      <c r="N379" s="129" t="s">
        <v>46</v>
      </c>
      <c r="P379" s="130">
        <f>O379*H379</f>
        <v>0</v>
      </c>
      <c r="Q379" s="130">
        <v>2.9999999999999997E-4</v>
      </c>
      <c r="R379" s="130">
        <f>Q379*H379</f>
        <v>7.1027999999999985E-3</v>
      </c>
      <c r="S379" s="130">
        <v>0</v>
      </c>
      <c r="T379" s="131">
        <f>S379*H379</f>
        <v>0</v>
      </c>
      <c r="AR379" s="132" t="s">
        <v>283</v>
      </c>
      <c r="AT379" s="132" t="s">
        <v>132</v>
      </c>
      <c r="AU379" s="132" t="s">
        <v>138</v>
      </c>
      <c r="AY379" s="16" t="s">
        <v>128</v>
      </c>
      <c r="BE379" s="133">
        <f>IF(N379="základní",J379,0)</f>
        <v>0</v>
      </c>
      <c r="BF379" s="133">
        <f>IF(N379="snížená",J379,0)</f>
        <v>0</v>
      </c>
      <c r="BG379" s="133">
        <f>IF(N379="zákl. přenesená",J379,0)</f>
        <v>0</v>
      </c>
      <c r="BH379" s="133">
        <f>IF(N379="sníž. přenesená",J379,0)</f>
        <v>0</v>
      </c>
      <c r="BI379" s="133">
        <f>IF(N379="nulová",J379,0)</f>
        <v>0</v>
      </c>
      <c r="BJ379" s="16" t="s">
        <v>138</v>
      </c>
      <c r="BK379" s="133">
        <f>ROUND(I379*H379,2)</f>
        <v>0</v>
      </c>
      <c r="BL379" s="16" t="s">
        <v>283</v>
      </c>
      <c r="BM379" s="132" t="s">
        <v>840</v>
      </c>
    </row>
    <row r="380" spans="2:65" s="1" customFormat="1">
      <c r="B380" s="31"/>
      <c r="D380" s="134" t="s">
        <v>140</v>
      </c>
      <c r="F380" s="135" t="s">
        <v>841</v>
      </c>
      <c r="I380" s="136"/>
      <c r="L380" s="31"/>
      <c r="M380" s="137"/>
      <c r="T380" s="52"/>
      <c r="AT380" s="16" t="s">
        <v>140</v>
      </c>
      <c r="AU380" s="16" t="s">
        <v>138</v>
      </c>
    </row>
    <row r="381" spans="2:65" s="12" customFormat="1">
      <c r="B381" s="138"/>
      <c r="D381" s="139" t="s">
        <v>148</v>
      </c>
      <c r="E381" s="140"/>
      <c r="F381" s="141" t="s">
        <v>842</v>
      </c>
      <c r="H381" s="142">
        <v>21.146999999999998</v>
      </c>
      <c r="I381" s="143"/>
      <c r="L381" s="138"/>
      <c r="M381" s="144"/>
      <c r="T381" s="145"/>
      <c r="AT381" s="140" t="s">
        <v>148</v>
      </c>
      <c r="AU381" s="140" t="s">
        <v>138</v>
      </c>
      <c r="AV381" s="12" t="s">
        <v>138</v>
      </c>
      <c r="AW381" s="12" t="s">
        <v>35</v>
      </c>
      <c r="AX381" s="12" t="s">
        <v>74</v>
      </c>
      <c r="AY381" s="140" t="s">
        <v>128</v>
      </c>
    </row>
    <row r="382" spans="2:65" s="12" customFormat="1">
      <c r="B382" s="138"/>
      <c r="D382" s="139" t="s">
        <v>148</v>
      </c>
      <c r="E382" s="140"/>
      <c r="F382" s="141" t="s">
        <v>843</v>
      </c>
      <c r="H382" s="142">
        <v>2.5289999999999999</v>
      </c>
      <c r="I382" s="143"/>
      <c r="L382" s="138"/>
      <c r="M382" s="144"/>
      <c r="T382" s="145"/>
      <c r="AT382" s="140" t="s">
        <v>148</v>
      </c>
      <c r="AU382" s="140" t="s">
        <v>138</v>
      </c>
      <c r="AV382" s="12" t="s">
        <v>138</v>
      </c>
      <c r="AW382" s="12" t="s">
        <v>35</v>
      </c>
      <c r="AX382" s="12" t="s">
        <v>74</v>
      </c>
      <c r="AY382" s="140" t="s">
        <v>128</v>
      </c>
    </row>
    <row r="383" spans="2:65" s="14" customFormat="1">
      <c r="B383" s="152"/>
      <c r="D383" s="139" t="s">
        <v>148</v>
      </c>
      <c r="E383" s="153"/>
      <c r="F383" s="154" t="s">
        <v>185</v>
      </c>
      <c r="H383" s="155">
        <v>23.675999999999998</v>
      </c>
      <c r="I383" s="156"/>
      <c r="L383" s="152"/>
      <c r="M383" s="157"/>
      <c r="T383" s="158"/>
      <c r="AT383" s="153" t="s">
        <v>148</v>
      </c>
      <c r="AU383" s="153" t="s">
        <v>138</v>
      </c>
      <c r="AV383" s="14" t="s">
        <v>137</v>
      </c>
      <c r="AW383" s="14" t="s">
        <v>35</v>
      </c>
      <c r="AX383" s="14" t="s">
        <v>79</v>
      </c>
      <c r="AY383" s="153" t="s">
        <v>128</v>
      </c>
    </row>
    <row r="384" spans="2:65" s="1" customFormat="1" ht="24.2" customHeight="1">
      <c r="B384" s="31"/>
      <c r="C384" s="121" t="s">
        <v>844</v>
      </c>
      <c r="D384" s="121" t="s">
        <v>132</v>
      </c>
      <c r="E384" s="122" t="s">
        <v>845</v>
      </c>
      <c r="F384" s="123" t="s">
        <v>846</v>
      </c>
      <c r="G384" s="124" t="s">
        <v>145</v>
      </c>
      <c r="H384" s="125">
        <v>21.146999999999998</v>
      </c>
      <c r="I384" s="126"/>
      <c r="J384" s="127">
        <f>ROUND(I384*H384,2)</f>
        <v>0</v>
      </c>
      <c r="K384" s="123" t="s">
        <v>136</v>
      </c>
      <c r="L384" s="31"/>
      <c r="M384" s="128"/>
      <c r="N384" s="129" t="s">
        <v>46</v>
      </c>
      <c r="P384" s="130">
        <f>O384*H384</f>
        <v>0</v>
      </c>
      <c r="Q384" s="130">
        <v>1.5E-3</v>
      </c>
      <c r="R384" s="130">
        <f>Q384*H384</f>
        <v>3.1720499999999999E-2</v>
      </c>
      <c r="S384" s="130">
        <v>0</v>
      </c>
      <c r="T384" s="131">
        <f>S384*H384</f>
        <v>0</v>
      </c>
      <c r="AR384" s="132" t="s">
        <v>283</v>
      </c>
      <c r="AT384" s="132" t="s">
        <v>132</v>
      </c>
      <c r="AU384" s="132" t="s">
        <v>138</v>
      </c>
      <c r="AY384" s="16" t="s">
        <v>128</v>
      </c>
      <c r="BE384" s="133">
        <f>IF(N384="základní",J384,0)</f>
        <v>0</v>
      </c>
      <c r="BF384" s="133">
        <f>IF(N384="snížená",J384,0)</f>
        <v>0</v>
      </c>
      <c r="BG384" s="133">
        <f>IF(N384="zákl. přenesená",J384,0)</f>
        <v>0</v>
      </c>
      <c r="BH384" s="133">
        <f>IF(N384="sníž. přenesená",J384,0)</f>
        <v>0</v>
      </c>
      <c r="BI384" s="133">
        <f>IF(N384="nulová",J384,0)</f>
        <v>0</v>
      </c>
      <c r="BJ384" s="16" t="s">
        <v>138</v>
      </c>
      <c r="BK384" s="133">
        <f>ROUND(I384*H384,2)</f>
        <v>0</v>
      </c>
      <c r="BL384" s="16" t="s">
        <v>283</v>
      </c>
      <c r="BM384" s="132" t="s">
        <v>847</v>
      </c>
    </row>
    <row r="385" spans="2:65" s="1" customFormat="1">
      <c r="B385" s="31"/>
      <c r="D385" s="134" t="s">
        <v>140</v>
      </c>
      <c r="F385" s="135" t="s">
        <v>848</v>
      </c>
      <c r="I385" s="136"/>
      <c r="L385" s="31"/>
      <c r="M385" s="137"/>
      <c r="T385" s="52"/>
      <c r="AT385" s="16" t="s">
        <v>140</v>
      </c>
      <c r="AU385" s="16" t="s">
        <v>138</v>
      </c>
    </row>
    <row r="386" spans="2:65" s="1" customFormat="1" ht="37.9" customHeight="1">
      <c r="B386" s="31"/>
      <c r="C386" s="121" t="s">
        <v>849</v>
      </c>
      <c r="D386" s="121" t="s">
        <v>132</v>
      </c>
      <c r="E386" s="122" t="s">
        <v>850</v>
      </c>
      <c r="F386" s="123" t="s">
        <v>851</v>
      </c>
      <c r="G386" s="124" t="s">
        <v>145</v>
      </c>
      <c r="H386" s="125">
        <v>23.675999999999998</v>
      </c>
      <c r="I386" s="126"/>
      <c r="J386" s="127">
        <f>ROUND(I386*H386,2)</f>
        <v>0</v>
      </c>
      <c r="K386" s="123" t="s">
        <v>136</v>
      </c>
      <c r="L386" s="31"/>
      <c r="M386" s="128"/>
      <c r="N386" s="129" t="s">
        <v>46</v>
      </c>
      <c r="P386" s="130">
        <f>O386*H386</f>
        <v>0</v>
      </c>
      <c r="Q386" s="130">
        <v>6.0000000000000001E-3</v>
      </c>
      <c r="R386" s="130">
        <f>Q386*H386</f>
        <v>0.14205599999999999</v>
      </c>
      <c r="S386" s="130">
        <v>0</v>
      </c>
      <c r="T386" s="131">
        <f>S386*H386</f>
        <v>0</v>
      </c>
      <c r="AR386" s="132" t="s">
        <v>283</v>
      </c>
      <c r="AT386" s="132" t="s">
        <v>132</v>
      </c>
      <c r="AU386" s="132" t="s">
        <v>138</v>
      </c>
      <c r="AY386" s="16" t="s">
        <v>128</v>
      </c>
      <c r="BE386" s="133">
        <f>IF(N386="základní",J386,0)</f>
        <v>0</v>
      </c>
      <c r="BF386" s="133">
        <f>IF(N386="snížená",J386,0)</f>
        <v>0</v>
      </c>
      <c r="BG386" s="133">
        <f>IF(N386="zákl. přenesená",J386,0)</f>
        <v>0</v>
      </c>
      <c r="BH386" s="133">
        <f>IF(N386="sníž. přenesená",J386,0)</f>
        <v>0</v>
      </c>
      <c r="BI386" s="133">
        <f>IF(N386="nulová",J386,0)</f>
        <v>0</v>
      </c>
      <c r="BJ386" s="16" t="s">
        <v>138</v>
      </c>
      <c r="BK386" s="133">
        <f>ROUND(I386*H386,2)</f>
        <v>0</v>
      </c>
      <c r="BL386" s="16" t="s">
        <v>283</v>
      </c>
      <c r="BM386" s="132" t="s">
        <v>852</v>
      </c>
    </row>
    <row r="387" spans="2:65" s="1" customFormat="1">
      <c r="B387" s="31"/>
      <c r="D387" s="134" t="s">
        <v>140</v>
      </c>
      <c r="F387" s="135" t="s">
        <v>853</v>
      </c>
      <c r="I387" s="136"/>
      <c r="L387" s="31"/>
      <c r="M387" s="137"/>
      <c r="T387" s="52"/>
      <c r="AT387" s="16" t="s">
        <v>140</v>
      </c>
      <c r="AU387" s="16" t="s">
        <v>138</v>
      </c>
    </row>
    <row r="388" spans="2:65" s="1" customFormat="1" ht="16.5" customHeight="1">
      <c r="B388" s="31"/>
      <c r="C388" s="159" t="s">
        <v>854</v>
      </c>
      <c r="D388" s="159" t="s">
        <v>197</v>
      </c>
      <c r="E388" s="160" t="s">
        <v>855</v>
      </c>
      <c r="F388" s="161" t="s">
        <v>856</v>
      </c>
      <c r="G388" s="162" t="s">
        <v>145</v>
      </c>
      <c r="H388" s="163">
        <v>26.044</v>
      </c>
      <c r="I388" s="164"/>
      <c r="J388" s="165">
        <f>ROUND(I388*H388,2)</f>
        <v>0</v>
      </c>
      <c r="K388" s="161" t="s">
        <v>136</v>
      </c>
      <c r="L388" s="166"/>
      <c r="M388" s="167"/>
      <c r="N388" s="168" t="s">
        <v>46</v>
      </c>
      <c r="P388" s="130">
        <f>O388*H388</f>
        <v>0</v>
      </c>
      <c r="Q388" s="130">
        <v>1.18E-2</v>
      </c>
      <c r="R388" s="130">
        <f>Q388*H388</f>
        <v>0.30731920000000001</v>
      </c>
      <c r="S388" s="130">
        <v>0</v>
      </c>
      <c r="T388" s="131">
        <f>S388*H388</f>
        <v>0</v>
      </c>
      <c r="AR388" s="132" t="s">
        <v>434</v>
      </c>
      <c r="AT388" s="132" t="s">
        <v>197</v>
      </c>
      <c r="AU388" s="132" t="s">
        <v>138</v>
      </c>
      <c r="AY388" s="16" t="s">
        <v>128</v>
      </c>
      <c r="BE388" s="133">
        <f>IF(N388="základní",J388,0)</f>
        <v>0</v>
      </c>
      <c r="BF388" s="133">
        <f>IF(N388="snížená",J388,0)</f>
        <v>0</v>
      </c>
      <c r="BG388" s="133">
        <f>IF(N388="zákl. přenesená",J388,0)</f>
        <v>0</v>
      </c>
      <c r="BH388" s="133">
        <f>IF(N388="sníž. přenesená",J388,0)</f>
        <v>0</v>
      </c>
      <c r="BI388" s="133">
        <f>IF(N388="nulová",J388,0)</f>
        <v>0</v>
      </c>
      <c r="BJ388" s="16" t="s">
        <v>138</v>
      </c>
      <c r="BK388" s="133">
        <f>ROUND(I388*H388,2)</f>
        <v>0</v>
      </c>
      <c r="BL388" s="16" t="s">
        <v>283</v>
      </c>
      <c r="BM388" s="132" t="s">
        <v>857</v>
      </c>
    </row>
    <row r="389" spans="2:65" s="12" customFormat="1">
      <c r="B389" s="138"/>
      <c r="D389" s="139" t="s">
        <v>148</v>
      </c>
      <c r="F389" s="141" t="s">
        <v>858</v>
      </c>
      <c r="H389" s="142">
        <v>26.044</v>
      </c>
      <c r="I389" s="143"/>
      <c r="L389" s="138"/>
      <c r="M389" s="144"/>
      <c r="T389" s="145"/>
      <c r="AT389" s="140" t="s">
        <v>148</v>
      </c>
      <c r="AU389" s="140" t="s">
        <v>138</v>
      </c>
      <c r="AV389" s="12" t="s">
        <v>138</v>
      </c>
      <c r="AW389" s="12" t="s">
        <v>4</v>
      </c>
      <c r="AX389" s="12" t="s">
        <v>79</v>
      </c>
      <c r="AY389" s="140" t="s">
        <v>128</v>
      </c>
    </row>
    <row r="390" spans="2:65" s="1" customFormat="1" ht="24.2" customHeight="1">
      <c r="B390" s="31"/>
      <c r="C390" s="121" t="s">
        <v>859</v>
      </c>
      <c r="D390" s="121" t="s">
        <v>132</v>
      </c>
      <c r="E390" s="122" t="s">
        <v>860</v>
      </c>
      <c r="F390" s="123" t="s">
        <v>861</v>
      </c>
      <c r="G390" s="124" t="s">
        <v>159</v>
      </c>
      <c r="H390" s="125">
        <v>10.07</v>
      </c>
      <c r="I390" s="126"/>
      <c r="J390" s="127">
        <f>ROUND(I390*H390,2)</f>
        <v>0</v>
      </c>
      <c r="K390" s="123" t="s">
        <v>136</v>
      </c>
      <c r="L390" s="31"/>
      <c r="M390" s="128"/>
      <c r="N390" s="129" t="s">
        <v>46</v>
      </c>
      <c r="P390" s="130">
        <f>O390*H390</f>
        <v>0</v>
      </c>
      <c r="Q390" s="130">
        <v>6.4099999999999999E-3</v>
      </c>
      <c r="R390" s="130">
        <f>Q390*H390</f>
        <v>6.4548700000000001E-2</v>
      </c>
      <c r="S390" s="130">
        <v>0</v>
      </c>
      <c r="T390" s="131">
        <f>S390*H390</f>
        <v>0</v>
      </c>
      <c r="AR390" s="132" t="s">
        <v>283</v>
      </c>
      <c r="AT390" s="132" t="s">
        <v>132</v>
      </c>
      <c r="AU390" s="132" t="s">
        <v>138</v>
      </c>
      <c r="AY390" s="16" t="s">
        <v>128</v>
      </c>
      <c r="BE390" s="133">
        <f>IF(N390="základní",J390,0)</f>
        <v>0</v>
      </c>
      <c r="BF390" s="133">
        <f>IF(N390="snížená",J390,0)</f>
        <v>0</v>
      </c>
      <c r="BG390" s="133">
        <f>IF(N390="zákl. přenesená",J390,0)</f>
        <v>0</v>
      </c>
      <c r="BH390" s="133">
        <f>IF(N390="sníž. přenesená",J390,0)</f>
        <v>0</v>
      </c>
      <c r="BI390" s="133">
        <f>IF(N390="nulová",J390,0)</f>
        <v>0</v>
      </c>
      <c r="BJ390" s="16" t="s">
        <v>138</v>
      </c>
      <c r="BK390" s="133">
        <f>ROUND(I390*H390,2)</f>
        <v>0</v>
      </c>
      <c r="BL390" s="16" t="s">
        <v>283</v>
      </c>
      <c r="BM390" s="132" t="s">
        <v>862</v>
      </c>
    </row>
    <row r="391" spans="2:65" s="1" customFormat="1">
      <c r="B391" s="31"/>
      <c r="D391" s="134" t="s">
        <v>140</v>
      </c>
      <c r="F391" s="135" t="s">
        <v>863</v>
      </c>
      <c r="I391" s="136"/>
      <c r="L391" s="31"/>
      <c r="M391" s="137"/>
      <c r="T391" s="52"/>
      <c r="AT391" s="16" t="s">
        <v>140</v>
      </c>
      <c r="AU391" s="16" t="s">
        <v>138</v>
      </c>
    </row>
    <row r="392" spans="2:65" s="12" customFormat="1">
      <c r="B392" s="138"/>
      <c r="D392" s="139" t="s">
        <v>148</v>
      </c>
      <c r="E392" s="140"/>
      <c r="F392" s="141" t="s">
        <v>864</v>
      </c>
      <c r="H392" s="142">
        <v>10.07</v>
      </c>
      <c r="I392" s="143"/>
      <c r="L392" s="138"/>
      <c r="M392" s="144"/>
      <c r="T392" s="145"/>
      <c r="AT392" s="140" t="s">
        <v>148</v>
      </c>
      <c r="AU392" s="140" t="s">
        <v>138</v>
      </c>
      <c r="AV392" s="12" t="s">
        <v>138</v>
      </c>
      <c r="AW392" s="12" t="s">
        <v>35</v>
      </c>
      <c r="AX392" s="12" t="s">
        <v>79</v>
      </c>
      <c r="AY392" s="140" t="s">
        <v>128</v>
      </c>
    </row>
    <row r="393" spans="2:65" s="1" customFormat="1" ht="24.2" customHeight="1">
      <c r="B393" s="31"/>
      <c r="C393" s="121" t="s">
        <v>865</v>
      </c>
      <c r="D393" s="121" t="s">
        <v>132</v>
      </c>
      <c r="E393" s="122" t="s">
        <v>866</v>
      </c>
      <c r="F393" s="123" t="s">
        <v>867</v>
      </c>
      <c r="G393" s="124" t="s">
        <v>145</v>
      </c>
      <c r="H393" s="125">
        <v>21.146999999999998</v>
      </c>
      <c r="I393" s="126"/>
      <c r="J393" s="127">
        <f>ROUND(I393*H393,2)</f>
        <v>0</v>
      </c>
      <c r="K393" s="123" t="s">
        <v>136</v>
      </c>
      <c r="L393" s="31"/>
      <c r="M393" s="128"/>
      <c r="N393" s="129" t="s">
        <v>46</v>
      </c>
      <c r="P393" s="130">
        <f>O393*H393</f>
        <v>0</v>
      </c>
      <c r="Q393" s="130">
        <v>5.0000000000000002E-5</v>
      </c>
      <c r="R393" s="130">
        <f>Q393*H393</f>
        <v>1.0573499999999999E-3</v>
      </c>
      <c r="S393" s="130">
        <v>0</v>
      </c>
      <c r="T393" s="131">
        <f>S393*H393</f>
        <v>0</v>
      </c>
      <c r="AR393" s="132" t="s">
        <v>283</v>
      </c>
      <c r="AT393" s="132" t="s">
        <v>132</v>
      </c>
      <c r="AU393" s="132" t="s">
        <v>138</v>
      </c>
      <c r="AY393" s="16" t="s">
        <v>128</v>
      </c>
      <c r="BE393" s="133">
        <f>IF(N393="základní",J393,0)</f>
        <v>0</v>
      </c>
      <c r="BF393" s="133">
        <f>IF(N393="snížená",J393,0)</f>
        <v>0</v>
      </c>
      <c r="BG393" s="133">
        <f>IF(N393="zákl. přenesená",J393,0)</f>
        <v>0</v>
      </c>
      <c r="BH393" s="133">
        <f>IF(N393="sníž. přenesená",J393,0)</f>
        <v>0</v>
      </c>
      <c r="BI393" s="133">
        <f>IF(N393="nulová",J393,0)</f>
        <v>0</v>
      </c>
      <c r="BJ393" s="16" t="s">
        <v>138</v>
      </c>
      <c r="BK393" s="133">
        <f>ROUND(I393*H393,2)</f>
        <v>0</v>
      </c>
      <c r="BL393" s="16" t="s">
        <v>283</v>
      </c>
      <c r="BM393" s="132" t="s">
        <v>868</v>
      </c>
    </row>
    <row r="394" spans="2:65" s="1" customFormat="1">
      <c r="B394" s="31"/>
      <c r="D394" s="134" t="s">
        <v>140</v>
      </c>
      <c r="F394" s="135" t="s">
        <v>869</v>
      </c>
      <c r="I394" s="136"/>
      <c r="L394" s="31"/>
      <c r="M394" s="137"/>
      <c r="T394" s="52"/>
      <c r="AT394" s="16" t="s">
        <v>140</v>
      </c>
      <c r="AU394" s="16" t="s">
        <v>138</v>
      </c>
    </row>
    <row r="395" spans="2:65" s="1" customFormat="1" ht="49.15" customHeight="1">
      <c r="B395" s="31"/>
      <c r="C395" s="121" t="s">
        <v>870</v>
      </c>
      <c r="D395" s="121" t="s">
        <v>132</v>
      </c>
      <c r="E395" s="122" t="s">
        <v>871</v>
      </c>
      <c r="F395" s="123" t="s">
        <v>872</v>
      </c>
      <c r="G395" s="124" t="s">
        <v>249</v>
      </c>
      <c r="H395" s="125">
        <v>0.55400000000000005</v>
      </c>
      <c r="I395" s="126"/>
      <c r="J395" s="127">
        <f>ROUND(I395*H395,2)</f>
        <v>0</v>
      </c>
      <c r="K395" s="123" t="s">
        <v>136</v>
      </c>
      <c r="L395" s="31"/>
      <c r="M395" s="128"/>
      <c r="N395" s="129" t="s">
        <v>46</v>
      </c>
      <c r="P395" s="130">
        <f>O395*H395</f>
        <v>0</v>
      </c>
      <c r="Q395" s="130">
        <v>0</v>
      </c>
      <c r="R395" s="130">
        <f>Q395*H395</f>
        <v>0</v>
      </c>
      <c r="S395" s="130">
        <v>0</v>
      </c>
      <c r="T395" s="131">
        <f>S395*H395</f>
        <v>0</v>
      </c>
      <c r="AR395" s="132" t="s">
        <v>283</v>
      </c>
      <c r="AT395" s="132" t="s">
        <v>132</v>
      </c>
      <c r="AU395" s="132" t="s">
        <v>138</v>
      </c>
      <c r="AY395" s="16" t="s">
        <v>128</v>
      </c>
      <c r="BE395" s="133">
        <f>IF(N395="základní",J395,0)</f>
        <v>0</v>
      </c>
      <c r="BF395" s="133">
        <f>IF(N395="snížená",J395,0)</f>
        <v>0</v>
      </c>
      <c r="BG395" s="133">
        <f>IF(N395="zákl. přenesená",J395,0)</f>
        <v>0</v>
      </c>
      <c r="BH395" s="133">
        <f>IF(N395="sníž. přenesená",J395,0)</f>
        <v>0</v>
      </c>
      <c r="BI395" s="133">
        <f>IF(N395="nulová",J395,0)</f>
        <v>0</v>
      </c>
      <c r="BJ395" s="16" t="s">
        <v>138</v>
      </c>
      <c r="BK395" s="133">
        <f>ROUND(I395*H395,2)</f>
        <v>0</v>
      </c>
      <c r="BL395" s="16" t="s">
        <v>283</v>
      </c>
      <c r="BM395" s="132" t="s">
        <v>873</v>
      </c>
    </row>
    <row r="396" spans="2:65" s="1" customFormat="1">
      <c r="B396" s="31"/>
      <c r="D396" s="134" t="s">
        <v>140</v>
      </c>
      <c r="F396" s="135" t="s">
        <v>874</v>
      </c>
      <c r="I396" s="136"/>
      <c r="L396" s="31"/>
      <c r="M396" s="137"/>
      <c r="T396" s="52"/>
      <c r="AT396" s="16" t="s">
        <v>140</v>
      </c>
      <c r="AU396" s="16" t="s">
        <v>138</v>
      </c>
    </row>
    <row r="397" spans="2:65" s="1" customFormat="1" ht="49.15" customHeight="1">
      <c r="B397" s="31"/>
      <c r="C397" s="121" t="s">
        <v>875</v>
      </c>
      <c r="D397" s="121" t="s">
        <v>132</v>
      </c>
      <c r="E397" s="122" t="s">
        <v>876</v>
      </c>
      <c r="F397" s="123" t="s">
        <v>877</v>
      </c>
      <c r="G397" s="124" t="s">
        <v>249</v>
      </c>
      <c r="H397" s="125">
        <v>0.55400000000000005</v>
      </c>
      <c r="I397" s="126"/>
      <c r="J397" s="127">
        <f>ROUND(I397*H397,2)</f>
        <v>0</v>
      </c>
      <c r="K397" s="123" t="s">
        <v>136</v>
      </c>
      <c r="L397" s="31"/>
      <c r="M397" s="128"/>
      <c r="N397" s="129" t="s">
        <v>46</v>
      </c>
      <c r="P397" s="130">
        <f>O397*H397</f>
        <v>0</v>
      </c>
      <c r="Q397" s="130">
        <v>0</v>
      </c>
      <c r="R397" s="130">
        <f>Q397*H397</f>
        <v>0</v>
      </c>
      <c r="S397" s="130">
        <v>0</v>
      </c>
      <c r="T397" s="131">
        <f>S397*H397</f>
        <v>0</v>
      </c>
      <c r="AR397" s="132" t="s">
        <v>283</v>
      </c>
      <c r="AT397" s="132" t="s">
        <v>132</v>
      </c>
      <c r="AU397" s="132" t="s">
        <v>138</v>
      </c>
      <c r="AY397" s="16" t="s">
        <v>128</v>
      </c>
      <c r="BE397" s="133">
        <f>IF(N397="základní",J397,0)</f>
        <v>0</v>
      </c>
      <c r="BF397" s="133">
        <f>IF(N397="snížená",J397,0)</f>
        <v>0</v>
      </c>
      <c r="BG397" s="133">
        <f>IF(N397="zákl. přenesená",J397,0)</f>
        <v>0</v>
      </c>
      <c r="BH397" s="133">
        <f>IF(N397="sníž. přenesená",J397,0)</f>
        <v>0</v>
      </c>
      <c r="BI397" s="133">
        <f>IF(N397="nulová",J397,0)</f>
        <v>0</v>
      </c>
      <c r="BJ397" s="16" t="s">
        <v>138</v>
      </c>
      <c r="BK397" s="133">
        <f>ROUND(I397*H397,2)</f>
        <v>0</v>
      </c>
      <c r="BL397" s="16" t="s">
        <v>283</v>
      </c>
      <c r="BM397" s="132" t="s">
        <v>878</v>
      </c>
    </row>
    <row r="398" spans="2:65" s="1" customFormat="1">
      <c r="B398" s="31"/>
      <c r="D398" s="134" t="s">
        <v>140</v>
      </c>
      <c r="F398" s="135" t="s">
        <v>879</v>
      </c>
      <c r="I398" s="136"/>
      <c r="L398" s="31"/>
      <c r="M398" s="137"/>
      <c r="T398" s="52"/>
      <c r="AT398" s="16" t="s">
        <v>140</v>
      </c>
      <c r="AU398" s="16" t="s">
        <v>138</v>
      </c>
    </row>
    <row r="399" spans="2:65" s="11" customFormat="1" ht="22.9" customHeight="1">
      <c r="B399" s="109"/>
      <c r="D399" s="110" t="s">
        <v>73</v>
      </c>
      <c r="E399" s="119" t="s">
        <v>880</v>
      </c>
      <c r="F399" s="119" t="s">
        <v>881</v>
      </c>
      <c r="I399" s="112"/>
      <c r="J399" s="120">
        <f>BK399</f>
        <v>0</v>
      </c>
      <c r="L399" s="109"/>
      <c r="M399" s="114"/>
      <c r="P399" s="115">
        <f>SUM(P400:P409)</f>
        <v>0</v>
      </c>
      <c r="R399" s="115">
        <f>SUM(R400:R409)</f>
        <v>6.8028169999999999E-2</v>
      </c>
      <c r="T399" s="116">
        <f>SUM(T400:T409)</f>
        <v>0</v>
      </c>
      <c r="AR399" s="110" t="s">
        <v>138</v>
      </c>
      <c r="AT399" s="117" t="s">
        <v>73</v>
      </c>
      <c r="AU399" s="117" t="s">
        <v>79</v>
      </c>
      <c r="AY399" s="110" t="s">
        <v>128</v>
      </c>
      <c r="BK399" s="118">
        <f>SUM(BK400:BK409)</f>
        <v>0</v>
      </c>
    </row>
    <row r="400" spans="2:65" s="1" customFormat="1" ht="24.2" customHeight="1">
      <c r="B400" s="31"/>
      <c r="C400" s="121" t="s">
        <v>882</v>
      </c>
      <c r="D400" s="121" t="s">
        <v>132</v>
      </c>
      <c r="E400" s="122" t="s">
        <v>883</v>
      </c>
      <c r="F400" s="123" t="s">
        <v>884</v>
      </c>
      <c r="G400" s="124" t="s">
        <v>145</v>
      </c>
      <c r="H400" s="125">
        <v>138.833</v>
      </c>
      <c r="I400" s="126"/>
      <c r="J400" s="127">
        <f>ROUND(I400*H400,2)</f>
        <v>0</v>
      </c>
      <c r="K400" s="123" t="s">
        <v>136</v>
      </c>
      <c r="L400" s="31"/>
      <c r="M400" s="128"/>
      <c r="N400" s="129" t="s">
        <v>46</v>
      </c>
      <c r="P400" s="130">
        <f>O400*H400</f>
        <v>0</v>
      </c>
      <c r="Q400" s="130">
        <v>0</v>
      </c>
      <c r="R400" s="130">
        <f>Q400*H400</f>
        <v>0</v>
      </c>
      <c r="S400" s="130">
        <v>0</v>
      </c>
      <c r="T400" s="131">
        <f>S400*H400</f>
        <v>0</v>
      </c>
      <c r="AR400" s="132" t="s">
        <v>283</v>
      </c>
      <c r="AT400" s="132" t="s">
        <v>132</v>
      </c>
      <c r="AU400" s="132" t="s">
        <v>138</v>
      </c>
      <c r="AY400" s="16" t="s">
        <v>128</v>
      </c>
      <c r="BE400" s="133">
        <f>IF(N400="základní",J400,0)</f>
        <v>0</v>
      </c>
      <c r="BF400" s="133">
        <f>IF(N400="snížená",J400,0)</f>
        <v>0</v>
      </c>
      <c r="BG400" s="133">
        <f>IF(N400="zákl. přenesená",J400,0)</f>
        <v>0</v>
      </c>
      <c r="BH400" s="133">
        <f>IF(N400="sníž. přenesená",J400,0)</f>
        <v>0</v>
      </c>
      <c r="BI400" s="133">
        <f>IF(N400="nulová",J400,0)</f>
        <v>0</v>
      </c>
      <c r="BJ400" s="16" t="s">
        <v>138</v>
      </c>
      <c r="BK400" s="133">
        <f>ROUND(I400*H400,2)</f>
        <v>0</v>
      </c>
      <c r="BL400" s="16" t="s">
        <v>283</v>
      </c>
      <c r="BM400" s="132" t="s">
        <v>885</v>
      </c>
    </row>
    <row r="401" spans="2:65" s="1" customFormat="1">
      <c r="B401" s="31"/>
      <c r="D401" s="134" t="s">
        <v>140</v>
      </c>
      <c r="F401" s="135" t="s">
        <v>886</v>
      </c>
      <c r="I401" s="136"/>
      <c r="L401" s="31"/>
      <c r="M401" s="137"/>
      <c r="T401" s="52"/>
      <c r="AT401" s="16" t="s">
        <v>140</v>
      </c>
      <c r="AU401" s="16" t="s">
        <v>138</v>
      </c>
    </row>
    <row r="402" spans="2:65" s="1" customFormat="1" ht="33" customHeight="1">
      <c r="B402" s="31"/>
      <c r="C402" s="121" t="s">
        <v>887</v>
      </c>
      <c r="D402" s="121" t="s">
        <v>132</v>
      </c>
      <c r="E402" s="122" t="s">
        <v>888</v>
      </c>
      <c r="F402" s="123" t="s">
        <v>889</v>
      </c>
      <c r="G402" s="124" t="s">
        <v>145</v>
      </c>
      <c r="H402" s="125">
        <v>138.833</v>
      </c>
      <c r="I402" s="126"/>
      <c r="J402" s="127">
        <f>ROUND(I402*H402,2)</f>
        <v>0</v>
      </c>
      <c r="K402" s="123" t="s">
        <v>136</v>
      </c>
      <c r="L402" s="31"/>
      <c r="M402" s="128"/>
      <c r="N402" s="129" t="s">
        <v>46</v>
      </c>
      <c r="P402" s="130">
        <f>O402*H402</f>
        <v>0</v>
      </c>
      <c r="Q402" s="130">
        <v>2.0000000000000001E-4</v>
      </c>
      <c r="R402" s="130">
        <f>Q402*H402</f>
        <v>2.7766600000000002E-2</v>
      </c>
      <c r="S402" s="130">
        <v>0</v>
      </c>
      <c r="T402" s="131">
        <f>S402*H402</f>
        <v>0</v>
      </c>
      <c r="AR402" s="132" t="s">
        <v>283</v>
      </c>
      <c r="AT402" s="132" t="s">
        <v>132</v>
      </c>
      <c r="AU402" s="132" t="s">
        <v>138</v>
      </c>
      <c r="AY402" s="16" t="s">
        <v>128</v>
      </c>
      <c r="BE402" s="133">
        <f>IF(N402="základní",J402,0)</f>
        <v>0</v>
      </c>
      <c r="BF402" s="133">
        <f>IF(N402="snížená",J402,0)</f>
        <v>0</v>
      </c>
      <c r="BG402" s="133">
        <f>IF(N402="zákl. přenesená",J402,0)</f>
        <v>0</v>
      </c>
      <c r="BH402" s="133">
        <f>IF(N402="sníž. přenesená",J402,0)</f>
        <v>0</v>
      </c>
      <c r="BI402" s="133">
        <f>IF(N402="nulová",J402,0)</f>
        <v>0</v>
      </c>
      <c r="BJ402" s="16" t="s">
        <v>138</v>
      </c>
      <c r="BK402" s="133">
        <f>ROUND(I402*H402,2)</f>
        <v>0</v>
      </c>
      <c r="BL402" s="16" t="s">
        <v>283</v>
      </c>
      <c r="BM402" s="132" t="s">
        <v>890</v>
      </c>
    </row>
    <row r="403" spans="2:65" s="1" customFormat="1">
      <c r="B403" s="31"/>
      <c r="D403" s="134" t="s">
        <v>140</v>
      </c>
      <c r="F403" s="135" t="s">
        <v>891</v>
      </c>
      <c r="I403" s="136"/>
      <c r="L403" s="31"/>
      <c r="M403" s="137"/>
      <c r="T403" s="52"/>
      <c r="AT403" s="16" t="s">
        <v>140</v>
      </c>
      <c r="AU403" s="16" t="s">
        <v>138</v>
      </c>
    </row>
    <row r="404" spans="2:65" s="12" customFormat="1">
      <c r="B404" s="138"/>
      <c r="D404" s="139" t="s">
        <v>148</v>
      </c>
      <c r="E404" s="140"/>
      <c r="F404" s="141" t="s">
        <v>892</v>
      </c>
      <c r="H404" s="142">
        <v>159.97999999999999</v>
      </c>
      <c r="I404" s="143"/>
      <c r="L404" s="138"/>
      <c r="M404" s="144"/>
      <c r="T404" s="145"/>
      <c r="AT404" s="140" t="s">
        <v>148</v>
      </c>
      <c r="AU404" s="140" t="s">
        <v>138</v>
      </c>
      <c r="AV404" s="12" t="s">
        <v>138</v>
      </c>
      <c r="AW404" s="12" t="s">
        <v>35</v>
      </c>
      <c r="AX404" s="12" t="s">
        <v>74</v>
      </c>
      <c r="AY404" s="140" t="s">
        <v>128</v>
      </c>
    </row>
    <row r="405" spans="2:65" s="13" customFormat="1">
      <c r="B405" s="146"/>
      <c r="D405" s="139" t="s">
        <v>148</v>
      </c>
      <c r="E405" s="147"/>
      <c r="F405" s="148" t="s">
        <v>893</v>
      </c>
      <c r="H405" s="147"/>
      <c r="I405" s="149"/>
      <c r="L405" s="146"/>
      <c r="M405" s="150"/>
      <c r="T405" s="151"/>
      <c r="AT405" s="147" t="s">
        <v>148</v>
      </c>
      <c r="AU405" s="147" t="s">
        <v>138</v>
      </c>
      <c r="AV405" s="13" t="s">
        <v>79</v>
      </c>
      <c r="AW405" s="13" t="s">
        <v>35</v>
      </c>
      <c r="AX405" s="13" t="s">
        <v>74</v>
      </c>
      <c r="AY405" s="147" t="s">
        <v>128</v>
      </c>
    </row>
    <row r="406" spans="2:65" s="12" customFormat="1">
      <c r="B406" s="138"/>
      <c r="D406" s="139" t="s">
        <v>148</v>
      </c>
      <c r="E406" s="140"/>
      <c r="F406" s="141" t="s">
        <v>894</v>
      </c>
      <c r="H406" s="142">
        <v>-21.146999999999998</v>
      </c>
      <c r="I406" s="143"/>
      <c r="L406" s="138"/>
      <c r="M406" s="144"/>
      <c r="T406" s="145"/>
      <c r="AT406" s="140" t="s">
        <v>148</v>
      </c>
      <c r="AU406" s="140" t="s">
        <v>138</v>
      </c>
      <c r="AV406" s="12" t="s">
        <v>138</v>
      </c>
      <c r="AW406" s="12" t="s">
        <v>35</v>
      </c>
      <c r="AX406" s="12" t="s">
        <v>74</v>
      </c>
      <c r="AY406" s="140" t="s">
        <v>128</v>
      </c>
    </row>
    <row r="407" spans="2:65" s="14" customFormat="1">
      <c r="B407" s="152"/>
      <c r="D407" s="139" t="s">
        <v>148</v>
      </c>
      <c r="E407" s="153"/>
      <c r="F407" s="154" t="s">
        <v>185</v>
      </c>
      <c r="H407" s="155">
        <v>138.833</v>
      </c>
      <c r="I407" s="156"/>
      <c r="L407" s="152"/>
      <c r="M407" s="157"/>
      <c r="T407" s="158"/>
      <c r="AT407" s="153" t="s">
        <v>148</v>
      </c>
      <c r="AU407" s="153" t="s">
        <v>138</v>
      </c>
      <c r="AV407" s="14" t="s">
        <v>137</v>
      </c>
      <c r="AW407" s="14" t="s">
        <v>35</v>
      </c>
      <c r="AX407" s="14" t="s">
        <v>79</v>
      </c>
      <c r="AY407" s="153" t="s">
        <v>128</v>
      </c>
    </row>
    <row r="408" spans="2:65" s="1" customFormat="1" ht="37.9" customHeight="1">
      <c r="B408" s="31"/>
      <c r="C408" s="121" t="s">
        <v>895</v>
      </c>
      <c r="D408" s="121" t="s">
        <v>132</v>
      </c>
      <c r="E408" s="122" t="s">
        <v>896</v>
      </c>
      <c r="F408" s="123" t="s">
        <v>897</v>
      </c>
      <c r="G408" s="124" t="s">
        <v>145</v>
      </c>
      <c r="H408" s="125">
        <v>138.833</v>
      </c>
      <c r="I408" s="126"/>
      <c r="J408" s="127">
        <f>ROUND(I408*H408,2)</f>
        <v>0</v>
      </c>
      <c r="K408" s="123" t="s">
        <v>136</v>
      </c>
      <c r="L408" s="31"/>
      <c r="M408" s="128"/>
      <c r="N408" s="129" t="s">
        <v>46</v>
      </c>
      <c r="P408" s="130">
        <f>O408*H408</f>
        <v>0</v>
      </c>
      <c r="Q408" s="130">
        <v>2.9E-4</v>
      </c>
      <c r="R408" s="130">
        <f>Q408*H408</f>
        <v>4.0261569999999997E-2</v>
      </c>
      <c r="S408" s="130">
        <v>0</v>
      </c>
      <c r="T408" s="131">
        <f>S408*H408</f>
        <v>0</v>
      </c>
      <c r="AR408" s="132" t="s">
        <v>283</v>
      </c>
      <c r="AT408" s="132" t="s">
        <v>132</v>
      </c>
      <c r="AU408" s="132" t="s">
        <v>138</v>
      </c>
      <c r="AY408" s="16" t="s">
        <v>128</v>
      </c>
      <c r="BE408" s="133">
        <f>IF(N408="základní",J408,0)</f>
        <v>0</v>
      </c>
      <c r="BF408" s="133">
        <f>IF(N408="snížená",J408,0)</f>
        <v>0</v>
      </c>
      <c r="BG408" s="133">
        <f>IF(N408="zákl. přenesená",J408,0)</f>
        <v>0</v>
      </c>
      <c r="BH408" s="133">
        <f>IF(N408="sníž. přenesená",J408,0)</f>
        <v>0</v>
      </c>
      <c r="BI408" s="133">
        <f>IF(N408="nulová",J408,0)</f>
        <v>0</v>
      </c>
      <c r="BJ408" s="16" t="s">
        <v>138</v>
      </c>
      <c r="BK408" s="133">
        <f>ROUND(I408*H408,2)</f>
        <v>0</v>
      </c>
      <c r="BL408" s="16" t="s">
        <v>283</v>
      </c>
      <c r="BM408" s="132" t="s">
        <v>898</v>
      </c>
    </row>
    <row r="409" spans="2:65" s="1" customFormat="1">
      <c r="B409" s="31"/>
      <c r="D409" s="134" t="s">
        <v>140</v>
      </c>
      <c r="F409" s="135" t="s">
        <v>899</v>
      </c>
      <c r="I409" s="136"/>
      <c r="L409" s="31"/>
      <c r="M409" s="137"/>
      <c r="T409" s="52"/>
      <c r="AT409" s="16" t="s">
        <v>140</v>
      </c>
      <c r="AU409" s="16" t="s">
        <v>138</v>
      </c>
    </row>
    <row r="410" spans="2:65" s="11" customFormat="1" ht="25.9" customHeight="1">
      <c r="B410" s="109"/>
      <c r="D410" s="110" t="s">
        <v>73</v>
      </c>
      <c r="E410" s="111" t="s">
        <v>900</v>
      </c>
      <c r="F410" s="111" t="s">
        <v>901</v>
      </c>
      <c r="I410" s="112"/>
      <c r="J410" s="113">
        <f>BK410</f>
        <v>0</v>
      </c>
      <c r="L410" s="109"/>
      <c r="M410" s="114"/>
      <c r="P410" s="115">
        <f>SUM(P411:P416)</f>
        <v>0</v>
      </c>
      <c r="R410" s="115">
        <f>SUM(R411:R416)</f>
        <v>0</v>
      </c>
      <c r="T410" s="116">
        <f>SUM(T411:T416)</f>
        <v>0</v>
      </c>
      <c r="AR410" s="110" t="s">
        <v>137</v>
      </c>
      <c r="AT410" s="117" t="s">
        <v>73</v>
      </c>
      <c r="AU410" s="117" t="s">
        <v>74</v>
      </c>
      <c r="AY410" s="110" t="s">
        <v>128</v>
      </c>
      <c r="BK410" s="118">
        <f>SUM(BK411:BK416)</f>
        <v>0</v>
      </c>
    </row>
    <row r="411" spans="2:65" s="1" customFormat="1" ht="24.2" customHeight="1">
      <c r="B411" s="31"/>
      <c r="C411" s="121" t="s">
        <v>902</v>
      </c>
      <c r="D411" s="121" t="s">
        <v>132</v>
      </c>
      <c r="E411" s="122" t="s">
        <v>903</v>
      </c>
      <c r="F411" s="123" t="s">
        <v>904</v>
      </c>
      <c r="G411" s="124" t="s">
        <v>905</v>
      </c>
      <c r="H411" s="125">
        <v>15</v>
      </c>
      <c r="I411" s="126"/>
      <c r="J411" s="127">
        <f>ROUND(I411*H411,2)</f>
        <v>0</v>
      </c>
      <c r="K411" s="123" t="s">
        <v>282</v>
      </c>
      <c r="L411" s="31"/>
      <c r="M411" s="128"/>
      <c r="N411" s="129" t="s">
        <v>46</v>
      </c>
      <c r="P411" s="130">
        <f>O411*H411</f>
        <v>0</v>
      </c>
      <c r="Q411" s="130">
        <v>0</v>
      </c>
      <c r="R411" s="130">
        <f>Q411*H411</f>
        <v>0</v>
      </c>
      <c r="S411" s="130">
        <v>0</v>
      </c>
      <c r="T411" s="131">
        <f>S411*H411</f>
        <v>0</v>
      </c>
      <c r="AR411" s="132" t="s">
        <v>906</v>
      </c>
      <c r="AT411" s="132" t="s">
        <v>132</v>
      </c>
      <c r="AU411" s="132" t="s">
        <v>79</v>
      </c>
      <c r="AY411" s="16" t="s">
        <v>128</v>
      </c>
      <c r="BE411" s="133">
        <f>IF(N411="základní",J411,0)</f>
        <v>0</v>
      </c>
      <c r="BF411" s="133">
        <f>IF(N411="snížená",J411,0)</f>
        <v>0</v>
      </c>
      <c r="BG411" s="133">
        <f>IF(N411="zákl. přenesená",J411,0)</f>
        <v>0</v>
      </c>
      <c r="BH411" s="133">
        <f>IF(N411="sníž. přenesená",J411,0)</f>
        <v>0</v>
      </c>
      <c r="BI411" s="133">
        <f>IF(N411="nulová",J411,0)</f>
        <v>0</v>
      </c>
      <c r="BJ411" s="16" t="s">
        <v>138</v>
      </c>
      <c r="BK411" s="133">
        <f>ROUND(I411*H411,2)</f>
        <v>0</v>
      </c>
      <c r="BL411" s="16" t="s">
        <v>906</v>
      </c>
      <c r="BM411" s="132" t="s">
        <v>907</v>
      </c>
    </row>
    <row r="412" spans="2:65" s="1" customFormat="1">
      <c r="B412" s="31"/>
      <c r="D412" s="134" t="s">
        <v>140</v>
      </c>
      <c r="F412" s="135" t="s">
        <v>908</v>
      </c>
      <c r="I412" s="136"/>
      <c r="L412" s="31"/>
      <c r="M412" s="137"/>
      <c r="T412" s="52"/>
      <c r="AT412" s="16" t="s">
        <v>140</v>
      </c>
      <c r="AU412" s="16" t="s">
        <v>79</v>
      </c>
    </row>
    <row r="413" spans="2:65" s="1" customFormat="1" ht="24.2" customHeight="1">
      <c r="B413" s="31"/>
      <c r="C413" s="121" t="s">
        <v>909</v>
      </c>
      <c r="D413" s="121" t="s">
        <v>132</v>
      </c>
      <c r="E413" s="122" t="s">
        <v>910</v>
      </c>
      <c r="F413" s="123" t="s">
        <v>911</v>
      </c>
      <c r="G413" s="124" t="s">
        <v>905</v>
      </c>
      <c r="H413" s="125">
        <v>10</v>
      </c>
      <c r="I413" s="126"/>
      <c r="J413" s="127">
        <f>ROUND(I413*H413,2)</f>
        <v>0</v>
      </c>
      <c r="K413" s="123"/>
      <c r="L413" s="31"/>
      <c r="M413" s="128"/>
      <c r="N413" s="129" t="s">
        <v>46</v>
      </c>
      <c r="P413" s="130">
        <f>O413*H413</f>
        <v>0</v>
      </c>
      <c r="Q413" s="130">
        <v>0</v>
      </c>
      <c r="R413" s="130">
        <f>Q413*H413</f>
        <v>0</v>
      </c>
      <c r="S413" s="130">
        <v>0</v>
      </c>
      <c r="T413" s="131">
        <f>S413*H413</f>
        <v>0</v>
      </c>
      <c r="AR413" s="132" t="s">
        <v>912</v>
      </c>
      <c r="AT413" s="132" t="s">
        <v>132</v>
      </c>
      <c r="AU413" s="132" t="s">
        <v>79</v>
      </c>
      <c r="AY413" s="16" t="s">
        <v>128</v>
      </c>
      <c r="BE413" s="133">
        <f>IF(N413="základní",J413,0)</f>
        <v>0</v>
      </c>
      <c r="BF413" s="133">
        <f>IF(N413="snížená",J413,0)</f>
        <v>0</v>
      </c>
      <c r="BG413" s="133">
        <f>IF(N413="zákl. přenesená",J413,0)</f>
        <v>0</v>
      </c>
      <c r="BH413" s="133">
        <f>IF(N413="sníž. přenesená",J413,0)</f>
        <v>0</v>
      </c>
      <c r="BI413" s="133">
        <f>IF(N413="nulová",J413,0)</f>
        <v>0</v>
      </c>
      <c r="BJ413" s="16" t="s">
        <v>138</v>
      </c>
      <c r="BK413" s="133">
        <f>ROUND(I413*H413,2)</f>
        <v>0</v>
      </c>
      <c r="BL413" s="16" t="s">
        <v>912</v>
      </c>
      <c r="BM413" s="132" t="s">
        <v>913</v>
      </c>
    </row>
    <row r="414" spans="2:65" s="1" customFormat="1" ht="24.2" customHeight="1">
      <c r="B414" s="31"/>
      <c r="C414" s="121" t="s">
        <v>914</v>
      </c>
      <c r="D414" s="121" t="s">
        <v>132</v>
      </c>
      <c r="E414" s="122" t="s">
        <v>915</v>
      </c>
      <c r="F414" s="123" t="s">
        <v>916</v>
      </c>
      <c r="G414" s="124" t="s">
        <v>905</v>
      </c>
      <c r="H414" s="125">
        <v>5</v>
      </c>
      <c r="I414" s="126"/>
      <c r="J414" s="127">
        <f>ROUND(I414*H414,2)</f>
        <v>0</v>
      </c>
      <c r="K414" s="123"/>
      <c r="L414" s="31"/>
      <c r="M414" s="128"/>
      <c r="N414" s="129" t="s">
        <v>46</v>
      </c>
      <c r="P414" s="130">
        <f>O414*H414</f>
        <v>0</v>
      </c>
      <c r="Q414" s="130">
        <v>0</v>
      </c>
      <c r="R414" s="130">
        <f>Q414*H414</f>
        <v>0</v>
      </c>
      <c r="S414" s="130">
        <v>0</v>
      </c>
      <c r="T414" s="131">
        <f>S414*H414</f>
        <v>0</v>
      </c>
      <c r="AR414" s="132" t="s">
        <v>912</v>
      </c>
      <c r="AT414" s="132" t="s">
        <v>132</v>
      </c>
      <c r="AU414" s="132" t="s">
        <v>79</v>
      </c>
      <c r="AY414" s="16" t="s">
        <v>128</v>
      </c>
      <c r="BE414" s="133">
        <f>IF(N414="základní",J414,0)</f>
        <v>0</v>
      </c>
      <c r="BF414" s="133">
        <f>IF(N414="snížená",J414,0)</f>
        <v>0</v>
      </c>
      <c r="BG414" s="133">
        <f>IF(N414="zákl. přenesená",J414,0)</f>
        <v>0</v>
      </c>
      <c r="BH414" s="133">
        <f>IF(N414="sníž. přenesená",J414,0)</f>
        <v>0</v>
      </c>
      <c r="BI414" s="133">
        <f>IF(N414="nulová",J414,0)</f>
        <v>0</v>
      </c>
      <c r="BJ414" s="16" t="s">
        <v>138</v>
      </c>
      <c r="BK414" s="133">
        <f>ROUND(I414*H414,2)</f>
        <v>0</v>
      </c>
      <c r="BL414" s="16" t="s">
        <v>912</v>
      </c>
      <c r="BM414" s="132" t="s">
        <v>917</v>
      </c>
    </row>
    <row r="415" spans="2:65" s="1" customFormat="1" ht="33" customHeight="1">
      <c r="B415" s="31"/>
      <c r="C415" s="121" t="s">
        <v>918</v>
      </c>
      <c r="D415" s="121" t="s">
        <v>132</v>
      </c>
      <c r="E415" s="122" t="s">
        <v>919</v>
      </c>
      <c r="F415" s="123" t="s">
        <v>920</v>
      </c>
      <c r="G415" s="124" t="s">
        <v>905</v>
      </c>
      <c r="H415" s="125">
        <v>20</v>
      </c>
      <c r="I415" s="126"/>
      <c r="J415" s="127">
        <f>ROUND(I415*H415,2)</f>
        <v>0</v>
      </c>
      <c r="K415" s="123" t="s">
        <v>136</v>
      </c>
      <c r="L415" s="31"/>
      <c r="M415" s="128"/>
      <c r="N415" s="129" t="s">
        <v>46</v>
      </c>
      <c r="P415" s="130">
        <f>O415*H415</f>
        <v>0</v>
      </c>
      <c r="Q415" s="130">
        <v>0</v>
      </c>
      <c r="R415" s="130">
        <f>Q415*H415</f>
        <v>0</v>
      </c>
      <c r="S415" s="130">
        <v>0</v>
      </c>
      <c r="T415" s="131">
        <f>S415*H415</f>
        <v>0</v>
      </c>
      <c r="AR415" s="132" t="s">
        <v>906</v>
      </c>
      <c r="AT415" s="132" t="s">
        <v>132</v>
      </c>
      <c r="AU415" s="132" t="s">
        <v>79</v>
      </c>
      <c r="AY415" s="16" t="s">
        <v>128</v>
      </c>
      <c r="BE415" s="133">
        <f>IF(N415="základní",J415,0)</f>
        <v>0</v>
      </c>
      <c r="BF415" s="133">
        <f>IF(N415="snížená",J415,0)</f>
        <v>0</v>
      </c>
      <c r="BG415" s="133">
        <f>IF(N415="zákl. přenesená",J415,0)</f>
        <v>0</v>
      </c>
      <c r="BH415" s="133">
        <f>IF(N415="sníž. přenesená",J415,0)</f>
        <v>0</v>
      </c>
      <c r="BI415" s="133">
        <f>IF(N415="nulová",J415,0)</f>
        <v>0</v>
      </c>
      <c r="BJ415" s="16" t="s">
        <v>138</v>
      </c>
      <c r="BK415" s="133">
        <f>ROUND(I415*H415,2)</f>
        <v>0</v>
      </c>
      <c r="BL415" s="16" t="s">
        <v>906</v>
      </c>
      <c r="BM415" s="132" t="s">
        <v>921</v>
      </c>
    </row>
    <row r="416" spans="2:65" s="1" customFormat="1">
      <c r="B416" s="31"/>
      <c r="D416" s="134" t="s">
        <v>140</v>
      </c>
      <c r="F416" s="135" t="s">
        <v>922</v>
      </c>
      <c r="I416" s="136"/>
      <c r="L416" s="31"/>
      <c r="M416" s="137"/>
      <c r="T416" s="52"/>
      <c r="AT416" s="16" t="s">
        <v>140</v>
      </c>
      <c r="AU416" s="16" t="s">
        <v>79</v>
      </c>
    </row>
    <row r="417" spans="2:65" s="11" customFormat="1" ht="25.9" customHeight="1">
      <c r="B417" s="109"/>
      <c r="D417" s="110" t="s">
        <v>73</v>
      </c>
      <c r="E417" s="111" t="s">
        <v>923</v>
      </c>
      <c r="F417" s="111" t="s">
        <v>924</v>
      </c>
      <c r="I417" s="112"/>
      <c r="J417" s="113">
        <f>BK417</f>
        <v>0</v>
      </c>
      <c r="L417" s="109"/>
      <c r="M417" s="114"/>
      <c r="P417" s="115">
        <f>P418+P421+P426</f>
        <v>0</v>
      </c>
      <c r="R417" s="115">
        <f>R418+R421+R426</f>
        <v>0</v>
      </c>
      <c r="T417" s="116">
        <f>T418+T421+T426</f>
        <v>0</v>
      </c>
      <c r="AR417" s="110" t="s">
        <v>402</v>
      </c>
      <c r="AT417" s="117" t="s">
        <v>73</v>
      </c>
      <c r="AU417" s="117" t="s">
        <v>74</v>
      </c>
      <c r="AY417" s="110" t="s">
        <v>128</v>
      </c>
      <c r="BK417" s="118">
        <f>BK418+BK421+BK426</f>
        <v>0</v>
      </c>
    </row>
    <row r="418" spans="2:65" s="11" customFormat="1" ht="22.9" customHeight="1">
      <c r="B418" s="109"/>
      <c r="D418" s="110" t="s">
        <v>73</v>
      </c>
      <c r="E418" s="119" t="s">
        <v>925</v>
      </c>
      <c r="F418" s="119" t="s">
        <v>926</v>
      </c>
      <c r="I418" s="112"/>
      <c r="J418" s="120">
        <f>BK418</f>
        <v>0</v>
      </c>
      <c r="L418" s="109"/>
      <c r="M418" s="114"/>
      <c r="P418" s="115">
        <f>SUM(P419:P420)</f>
        <v>0</v>
      </c>
      <c r="R418" s="115">
        <f>SUM(R419:R420)</f>
        <v>0</v>
      </c>
      <c r="T418" s="116">
        <f>SUM(T419:T420)</f>
        <v>0</v>
      </c>
      <c r="AR418" s="110" t="s">
        <v>402</v>
      </c>
      <c r="AT418" s="117" t="s">
        <v>73</v>
      </c>
      <c r="AU418" s="117" t="s">
        <v>79</v>
      </c>
      <c r="AY418" s="110" t="s">
        <v>128</v>
      </c>
      <c r="BK418" s="118">
        <f>SUM(BK419:BK420)</f>
        <v>0</v>
      </c>
    </row>
    <row r="419" spans="2:65" s="1" customFormat="1" ht="16.5" customHeight="1">
      <c r="B419" s="31"/>
      <c r="C419" s="121" t="s">
        <v>927</v>
      </c>
      <c r="D419" s="121" t="s">
        <v>132</v>
      </c>
      <c r="E419" s="122" t="s">
        <v>928</v>
      </c>
      <c r="F419" s="123" t="s">
        <v>926</v>
      </c>
      <c r="G419" s="124" t="s">
        <v>929</v>
      </c>
      <c r="H419" s="125">
        <v>1</v>
      </c>
      <c r="I419" s="126"/>
      <c r="J419" s="127">
        <f>ROUND(I419*H419,2)</f>
        <v>0</v>
      </c>
      <c r="K419" s="123" t="s">
        <v>136</v>
      </c>
      <c r="L419" s="31"/>
      <c r="M419" s="128"/>
      <c r="N419" s="129" t="s">
        <v>46</v>
      </c>
      <c r="P419" s="130">
        <f>O419*H419</f>
        <v>0</v>
      </c>
      <c r="Q419" s="130">
        <v>0</v>
      </c>
      <c r="R419" s="130">
        <f>Q419*H419</f>
        <v>0</v>
      </c>
      <c r="S419" s="130">
        <v>0</v>
      </c>
      <c r="T419" s="131">
        <f>S419*H419</f>
        <v>0</v>
      </c>
      <c r="AR419" s="132" t="s">
        <v>930</v>
      </c>
      <c r="AT419" s="132" t="s">
        <v>132</v>
      </c>
      <c r="AU419" s="132" t="s">
        <v>138</v>
      </c>
      <c r="AY419" s="16" t="s">
        <v>128</v>
      </c>
      <c r="BE419" s="133">
        <f>IF(N419="základní",J419,0)</f>
        <v>0</v>
      </c>
      <c r="BF419" s="133">
        <f>IF(N419="snížená",J419,0)</f>
        <v>0</v>
      </c>
      <c r="BG419" s="133">
        <f>IF(N419="zákl. přenesená",J419,0)</f>
        <v>0</v>
      </c>
      <c r="BH419" s="133">
        <f>IF(N419="sníž. přenesená",J419,0)</f>
        <v>0</v>
      </c>
      <c r="BI419" s="133">
        <f>IF(N419="nulová",J419,0)</f>
        <v>0</v>
      </c>
      <c r="BJ419" s="16" t="s">
        <v>138</v>
      </c>
      <c r="BK419" s="133">
        <f>ROUND(I419*H419,2)</f>
        <v>0</v>
      </c>
      <c r="BL419" s="16" t="s">
        <v>930</v>
      </c>
      <c r="BM419" s="132" t="s">
        <v>931</v>
      </c>
    </row>
    <row r="420" spans="2:65" s="1" customFormat="1">
      <c r="B420" s="31"/>
      <c r="D420" s="134" t="s">
        <v>140</v>
      </c>
      <c r="F420" s="135" t="s">
        <v>932</v>
      </c>
      <c r="I420" s="136"/>
      <c r="L420" s="31"/>
      <c r="M420" s="137"/>
      <c r="T420" s="52"/>
      <c r="AT420" s="16" t="s">
        <v>140</v>
      </c>
      <c r="AU420" s="16" t="s">
        <v>138</v>
      </c>
    </row>
    <row r="421" spans="2:65" s="11" customFormat="1" ht="22.9" customHeight="1">
      <c r="B421" s="109"/>
      <c r="D421" s="110" t="s">
        <v>73</v>
      </c>
      <c r="E421" s="119" t="s">
        <v>933</v>
      </c>
      <c r="F421" s="119" t="s">
        <v>934</v>
      </c>
      <c r="I421" s="112"/>
      <c r="J421" s="120">
        <f>BK421</f>
        <v>0</v>
      </c>
      <c r="L421" s="109"/>
      <c r="M421" s="114"/>
      <c r="P421" s="115">
        <f>SUM(P422:P425)</f>
        <v>0</v>
      </c>
      <c r="R421" s="115">
        <f>SUM(R422:R425)</f>
        <v>0</v>
      </c>
      <c r="T421" s="116">
        <f>SUM(T422:T425)</f>
        <v>0</v>
      </c>
      <c r="AR421" s="110" t="s">
        <v>402</v>
      </c>
      <c r="AT421" s="117" t="s">
        <v>73</v>
      </c>
      <c r="AU421" s="117" t="s">
        <v>79</v>
      </c>
      <c r="AY421" s="110" t="s">
        <v>128</v>
      </c>
      <c r="BK421" s="118">
        <f>SUM(BK422:BK425)</f>
        <v>0</v>
      </c>
    </row>
    <row r="422" spans="2:65" s="1" customFormat="1" ht="16.5" customHeight="1">
      <c r="B422" s="31"/>
      <c r="C422" s="121" t="s">
        <v>935</v>
      </c>
      <c r="D422" s="121" t="s">
        <v>132</v>
      </c>
      <c r="E422" s="122" t="s">
        <v>936</v>
      </c>
      <c r="F422" s="123" t="s">
        <v>937</v>
      </c>
      <c r="G422" s="124" t="s">
        <v>929</v>
      </c>
      <c r="H422" s="125">
        <v>1</v>
      </c>
      <c r="I422" s="126"/>
      <c r="J422" s="127">
        <f>ROUND(I422*H422,2)</f>
        <v>0</v>
      </c>
      <c r="K422" s="123" t="s">
        <v>136</v>
      </c>
      <c r="L422" s="31"/>
      <c r="M422" s="128"/>
      <c r="N422" s="129" t="s">
        <v>46</v>
      </c>
      <c r="P422" s="130">
        <f>O422*H422</f>
        <v>0</v>
      </c>
      <c r="Q422" s="130">
        <v>0</v>
      </c>
      <c r="R422" s="130">
        <f>Q422*H422</f>
        <v>0</v>
      </c>
      <c r="S422" s="130">
        <v>0</v>
      </c>
      <c r="T422" s="131">
        <f>S422*H422</f>
        <v>0</v>
      </c>
      <c r="AR422" s="132" t="s">
        <v>930</v>
      </c>
      <c r="AT422" s="132" t="s">
        <v>132</v>
      </c>
      <c r="AU422" s="132" t="s">
        <v>138</v>
      </c>
      <c r="AY422" s="16" t="s">
        <v>128</v>
      </c>
      <c r="BE422" s="133">
        <f>IF(N422="základní",J422,0)</f>
        <v>0</v>
      </c>
      <c r="BF422" s="133">
        <f>IF(N422="snížená",J422,0)</f>
        <v>0</v>
      </c>
      <c r="BG422" s="133">
        <f>IF(N422="zákl. přenesená",J422,0)</f>
        <v>0</v>
      </c>
      <c r="BH422" s="133">
        <f>IF(N422="sníž. přenesená",J422,0)</f>
        <v>0</v>
      </c>
      <c r="BI422" s="133">
        <f>IF(N422="nulová",J422,0)</f>
        <v>0</v>
      </c>
      <c r="BJ422" s="16" t="s">
        <v>138</v>
      </c>
      <c r="BK422" s="133">
        <f>ROUND(I422*H422,2)</f>
        <v>0</v>
      </c>
      <c r="BL422" s="16" t="s">
        <v>930</v>
      </c>
      <c r="BM422" s="132" t="s">
        <v>938</v>
      </c>
    </row>
    <row r="423" spans="2:65" s="1" customFormat="1">
      <c r="B423" s="31"/>
      <c r="D423" s="134" t="s">
        <v>140</v>
      </c>
      <c r="F423" s="135" t="s">
        <v>939</v>
      </c>
      <c r="I423" s="136"/>
      <c r="L423" s="31"/>
      <c r="M423" s="137"/>
      <c r="T423" s="52"/>
      <c r="AT423" s="16" t="s">
        <v>140</v>
      </c>
      <c r="AU423" s="16" t="s">
        <v>138</v>
      </c>
    </row>
    <row r="424" spans="2:65" s="1" customFormat="1" ht="16.5" customHeight="1">
      <c r="B424" s="31"/>
      <c r="C424" s="121" t="s">
        <v>940</v>
      </c>
      <c r="D424" s="121" t="s">
        <v>132</v>
      </c>
      <c r="E424" s="122" t="s">
        <v>941</v>
      </c>
      <c r="F424" s="123" t="s">
        <v>942</v>
      </c>
      <c r="G424" s="124" t="s">
        <v>929</v>
      </c>
      <c r="H424" s="125">
        <v>1</v>
      </c>
      <c r="I424" s="126"/>
      <c r="J424" s="127">
        <f>ROUND(I424*H424,2)</f>
        <v>0</v>
      </c>
      <c r="K424" s="123" t="s">
        <v>136</v>
      </c>
      <c r="L424" s="31"/>
      <c r="M424" s="128"/>
      <c r="N424" s="129" t="s">
        <v>46</v>
      </c>
      <c r="P424" s="130">
        <f>O424*H424</f>
        <v>0</v>
      </c>
      <c r="Q424" s="130">
        <v>0</v>
      </c>
      <c r="R424" s="130">
        <f>Q424*H424</f>
        <v>0</v>
      </c>
      <c r="S424" s="130">
        <v>0</v>
      </c>
      <c r="T424" s="131">
        <f>S424*H424</f>
        <v>0</v>
      </c>
      <c r="AR424" s="132" t="s">
        <v>930</v>
      </c>
      <c r="AT424" s="132" t="s">
        <v>132</v>
      </c>
      <c r="AU424" s="132" t="s">
        <v>138</v>
      </c>
      <c r="AY424" s="16" t="s">
        <v>128</v>
      </c>
      <c r="BE424" s="133">
        <f>IF(N424="základní",J424,0)</f>
        <v>0</v>
      </c>
      <c r="BF424" s="133">
        <f>IF(N424="snížená",J424,0)</f>
        <v>0</v>
      </c>
      <c r="BG424" s="133">
        <f>IF(N424="zákl. přenesená",J424,0)</f>
        <v>0</v>
      </c>
      <c r="BH424" s="133">
        <f>IF(N424="sníž. přenesená",J424,0)</f>
        <v>0</v>
      </c>
      <c r="BI424" s="133">
        <f>IF(N424="nulová",J424,0)</f>
        <v>0</v>
      </c>
      <c r="BJ424" s="16" t="s">
        <v>138</v>
      </c>
      <c r="BK424" s="133">
        <f>ROUND(I424*H424,2)</f>
        <v>0</v>
      </c>
      <c r="BL424" s="16" t="s">
        <v>930</v>
      </c>
      <c r="BM424" s="132" t="s">
        <v>943</v>
      </c>
    </row>
    <row r="425" spans="2:65" s="1" customFormat="1">
      <c r="B425" s="31"/>
      <c r="D425" s="134" t="s">
        <v>140</v>
      </c>
      <c r="F425" s="135" t="s">
        <v>944</v>
      </c>
      <c r="I425" s="136"/>
      <c r="L425" s="31"/>
      <c r="M425" s="137"/>
      <c r="T425" s="52"/>
      <c r="AT425" s="16" t="s">
        <v>140</v>
      </c>
      <c r="AU425" s="16" t="s">
        <v>138</v>
      </c>
    </row>
    <row r="426" spans="2:65" s="11" customFormat="1" ht="22.9" customHeight="1">
      <c r="B426" s="109"/>
      <c r="D426" s="110" t="s">
        <v>73</v>
      </c>
      <c r="E426" s="119" t="s">
        <v>945</v>
      </c>
      <c r="F426" s="119" t="s">
        <v>946</v>
      </c>
      <c r="I426" s="112"/>
      <c r="J426" s="120">
        <f>BK426</f>
        <v>0</v>
      </c>
      <c r="L426" s="109"/>
      <c r="M426" s="114"/>
      <c r="P426" s="115">
        <f>SUM(P427:P428)</f>
        <v>0</v>
      </c>
      <c r="R426" s="115">
        <f>SUM(R427:R428)</f>
        <v>0</v>
      </c>
      <c r="T426" s="116">
        <f>SUM(T427:T428)</f>
        <v>0</v>
      </c>
      <c r="AR426" s="110" t="s">
        <v>402</v>
      </c>
      <c r="AT426" s="117" t="s">
        <v>73</v>
      </c>
      <c r="AU426" s="117" t="s">
        <v>79</v>
      </c>
      <c r="AY426" s="110" t="s">
        <v>128</v>
      </c>
      <c r="BK426" s="118">
        <f>SUM(BK427:BK428)</f>
        <v>0</v>
      </c>
    </row>
    <row r="427" spans="2:65" s="1" customFormat="1" ht="16.5" customHeight="1">
      <c r="B427" s="31"/>
      <c r="C427" s="121" t="s">
        <v>947</v>
      </c>
      <c r="D427" s="121" t="s">
        <v>132</v>
      </c>
      <c r="E427" s="122" t="s">
        <v>948</v>
      </c>
      <c r="F427" s="123" t="s">
        <v>949</v>
      </c>
      <c r="G427" s="124" t="s">
        <v>929</v>
      </c>
      <c r="H427" s="125">
        <v>1</v>
      </c>
      <c r="I427" s="126"/>
      <c r="J427" s="127">
        <f>ROUND(I427*H427,2)</f>
        <v>0</v>
      </c>
      <c r="K427" s="123" t="s">
        <v>136</v>
      </c>
      <c r="L427" s="31"/>
      <c r="M427" s="128"/>
      <c r="N427" s="129" t="s">
        <v>46</v>
      </c>
      <c r="P427" s="130">
        <f>O427*H427</f>
        <v>0</v>
      </c>
      <c r="Q427" s="130">
        <v>0</v>
      </c>
      <c r="R427" s="130">
        <f>Q427*H427</f>
        <v>0</v>
      </c>
      <c r="S427" s="130">
        <v>0</v>
      </c>
      <c r="T427" s="131">
        <f>S427*H427</f>
        <v>0</v>
      </c>
      <c r="AR427" s="132" t="s">
        <v>930</v>
      </c>
      <c r="AT427" s="132" t="s">
        <v>132</v>
      </c>
      <c r="AU427" s="132" t="s">
        <v>138</v>
      </c>
      <c r="AY427" s="16" t="s">
        <v>128</v>
      </c>
      <c r="BE427" s="133">
        <f>IF(N427="základní",J427,0)</f>
        <v>0</v>
      </c>
      <c r="BF427" s="133">
        <f>IF(N427="snížená",J427,0)</f>
        <v>0</v>
      </c>
      <c r="BG427" s="133">
        <f>IF(N427="zákl. přenesená",J427,0)</f>
        <v>0</v>
      </c>
      <c r="BH427" s="133">
        <f>IF(N427="sníž. přenesená",J427,0)</f>
        <v>0</v>
      </c>
      <c r="BI427" s="133">
        <f>IF(N427="nulová",J427,0)</f>
        <v>0</v>
      </c>
      <c r="BJ427" s="16" t="s">
        <v>138</v>
      </c>
      <c r="BK427" s="133">
        <f>ROUND(I427*H427,2)</f>
        <v>0</v>
      </c>
      <c r="BL427" s="16" t="s">
        <v>930</v>
      </c>
      <c r="BM427" s="132" t="s">
        <v>950</v>
      </c>
    </row>
    <row r="428" spans="2:65" s="1" customFormat="1">
      <c r="B428" s="31"/>
      <c r="D428" s="134" t="s">
        <v>140</v>
      </c>
      <c r="F428" s="135" t="s">
        <v>951</v>
      </c>
      <c r="I428" s="136"/>
      <c r="L428" s="31"/>
      <c r="M428" s="169"/>
      <c r="N428" s="170"/>
      <c r="O428" s="170"/>
      <c r="P428" s="170"/>
      <c r="Q428" s="170"/>
      <c r="R428" s="170"/>
      <c r="S428" s="170"/>
      <c r="T428" s="171"/>
      <c r="AT428" s="16" t="s">
        <v>140</v>
      </c>
      <c r="AU428" s="16" t="s">
        <v>138</v>
      </c>
    </row>
    <row r="429" spans="2:65" s="1" customFormat="1" ht="6.95" customHeight="1">
      <c r="B429" s="40"/>
      <c r="C429" s="41"/>
      <c r="D429" s="41"/>
      <c r="E429" s="41"/>
      <c r="F429" s="41"/>
      <c r="G429" s="41"/>
      <c r="H429" s="41"/>
      <c r="I429" s="41"/>
      <c r="J429" s="41"/>
      <c r="K429" s="41"/>
      <c r="L429" s="31"/>
    </row>
  </sheetData>
  <autoFilter ref="C99:K428" xr:uid="{00000000-0009-0000-0000-000001000000}"/>
  <mergeCells count="6">
    <mergeCell ref="L2:V2"/>
    <mergeCell ref="E7:H7"/>
    <mergeCell ref="E16:H16"/>
    <mergeCell ref="E25:H25"/>
    <mergeCell ref="E46:H46"/>
    <mergeCell ref="E92:H92"/>
  </mergeCells>
  <hyperlinks>
    <hyperlink ref="F104" r:id="rId1" xr:uid="{00000000-0004-0000-0100-000000000000}"/>
    <hyperlink ref="F106" r:id="rId2" xr:uid="{00000000-0004-0000-0100-000001000000}"/>
    <hyperlink ref="F109" r:id="rId3" xr:uid="{00000000-0004-0000-0100-000002000000}"/>
    <hyperlink ref="F112" r:id="rId4" xr:uid="{00000000-0004-0000-0100-000003000000}"/>
    <hyperlink ref="F116" r:id="rId5" xr:uid="{00000000-0004-0000-0100-000004000000}"/>
    <hyperlink ref="F118" r:id="rId6" xr:uid="{00000000-0004-0000-0100-000005000000}"/>
    <hyperlink ref="F120" r:id="rId7" xr:uid="{00000000-0004-0000-0100-000006000000}"/>
    <hyperlink ref="F128" r:id="rId8" xr:uid="{00000000-0004-0000-0100-000007000000}"/>
    <hyperlink ref="F130" r:id="rId9" xr:uid="{00000000-0004-0000-0100-000008000000}"/>
    <hyperlink ref="F134" r:id="rId10" xr:uid="{00000000-0004-0000-0100-000009000000}"/>
    <hyperlink ref="F139" r:id="rId11" xr:uid="{00000000-0004-0000-0100-00000A000000}"/>
    <hyperlink ref="F141" r:id="rId12" xr:uid="{00000000-0004-0000-0100-00000B000000}"/>
    <hyperlink ref="F144" r:id="rId13" xr:uid="{00000000-0004-0000-0100-00000C000000}"/>
    <hyperlink ref="F147" r:id="rId14" xr:uid="{00000000-0004-0000-0100-00000D000000}"/>
    <hyperlink ref="F151" r:id="rId15" xr:uid="{00000000-0004-0000-0100-00000E000000}"/>
    <hyperlink ref="F153" r:id="rId16" xr:uid="{00000000-0004-0000-0100-00000F000000}"/>
    <hyperlink ref="F155" r:id="rId17" xr:uid="{00000000-0004-0000-0100-000010000000}"/>
    <hyperlink ref="F158" r:id="rId18" xr:uid="{00000000-0004-0000-0100-000011000000}"/>
    <hyperlink ref="F161" r:id="rId19" xr:uid="{00000000-0004-0000-0100-000012000000}"/>
    <hyperlink ref="F165" r:id="rId20" xr:uid="{00000000-0004-0000-0100-000013000000}"/>
    <hyperlink ref="F167" r:id="rId21" xr:uid="{00000000-0004-0000-0100-000014000000}"/>
    <hyperlink ref="F169" r:id="rId22" xr:uid="{00000000-0004-0000-0100-000015000000}"/>
    <hyperlink ref="F171" r:id="rId23" xr:uid="{00000000-0004-0000-0100-000016000000}"/>
    <hyperlink ref="F173" r:id="rId24" xr:uid="{00000000-0004-0000-0100-000017000000}"/>
    <hyperlink ref="F175" r:id="rId25" xr:uid="{00000000-0004-0000-0100-000018000000}"/>
    <hyperlink ref="F177" r:id="rId26" xr:uid="{00000000-0004-0000-0100-000019000000}"/>
    <hyperlink ref="F180" r:id="rId27" xr:uid="{00000000-0004-0000-0100-00001A000000}"/>
    <hyperlink ref="F182" r:id="rId28" xr:uid="{00000000-0004-0000-0100-00001B000000}"/>
    <hyperlink ref="F184" r:id="rId29" xr:uid="{00000000-0004-0000-0100-00001C000000}"/>
    <hyperlink ref="F186" r:id="rId30" xr:uid="{00000000-0004-0000-0100-00001D000000}"/>
    <hyperlink ref="F188" r:id="rId31" xr:uid="{00000000-0004-0000-0100-00001E000000}"/>
    <hyperlink ref="F190" r:id="rId32" xr:uid="{00000000-0004-0000-0100-00001F000000}"/>
    <hyperlink ref="F192" r:id="rId33" xr:uid="{00000000-0004-0000-0100-000020000000}"/>
    <hyperlink ref="F194" r:id="rId34" xr:uid="{00000000-0004-0000-0100-000021000000}"/>
    <hyperlink ref="F197" r:id="rId35" xr:uid="{00000000-0004-0000-0100-000022000000}"/>
    <hyperlink ref="F199" r:id="rId36" xr:uid="{00000000-0004-0000-0100-000023000000}"/>
    <hyperlink ref="F201" r:id="rId37" xr:uid="{00000000-0004-0000-0100-000024000000}"/>
    <hyperlink ref="F203" r:id="rId38" xr:uid="{00000000-0004-0000-0100-000025000000}"/>
    <hyperlink ref="F205" r:id="rId39" xr:uid="{00000000-0004-0000-0100-000026000000}"/>
    <hyperlink ref="F207" r:id="rId40" xr:uid="{00000000-0004-0000-0100-000027000000}"/>
    <hyperlink ref="F209" r:id="rId41" xr:uid="{00000000-0004-0000-0100-000028000000}"/>
    <hyperlink ref="F211" r:id="rId42" xr:uid="{00000000-0004-0000-0100-000029000000}"/>
    <hyperlink ref="F213" r:id="rId43" xr:uid="{00000000-0004-0000-0100-00002A000000}"/>
    <hyperlink ref="F215" r:id="rId44" xr:uid="{00000000-0004-0000-0100-00002B000000}"/>
    <hyperlink ref="F217" r:id="rId45" xr:uid="{00000000-0004-0000-0100-00002C000000}"/>
    <hyperlink ref="F219" r:id="rId46" xr:uid="{00000000-0004-0000-0100-00002D000000}"/>
    <hyperlink ref="F221" r:id="rId47" xr:uid="{00000000-0004-0000-0100-00002E000000}"/>
    <hyperlink ref="F223" r:id="rId48" xr:uid="{00000000-0004-0000-0100-00002F000000}"/>
    <hyperlink ref="F225" r:id="rId49" xr:uid="{00000000-0004-0000-0100-000030000000}"/>
    <hyperlink ref="F228" r:id="rId50" xr:uid="{00000000-0004-0000-0100-000031000000}"/>
    <hyperlink ref="F230" r:id="rId51" xr:uid="{00000000-0004-0000-0100-000032000000}"/>
    <hyperlink ref="F232" r:id="rId52" xr:uid="{00000000-0004-0000-0100-000033000000}"/>
    <hyperlink ref="F235" r:id="rId53" xr:uid="{00000000-0004-0000-0100-000034000000}"/>
    <hyperlink ref="F237" r:id="rId54" xr:uid="{00000000-0004-0000-0100-000035000000}"/>
    <hyperlink ref="F239" r:id="rId55" xr:uid="{00000000-0004-0000-0100-000036000000}"/>
    <hyperlink ref="F242" r:id="rId56" xr:uid="{00000000-0004-0000-0100-000037000000}"/>
    <hyperlink ref="F246" r:id="rId57" xr:uid="{00000000-0004-0000-0100-000038000000}"/>
    <hyperlink ref="F248" r:id="rId58" xr:uid="{00000000-0004-0000-0100-000039000000}"/>
    <hyperlink ref="F250" r:id="rId59" xr:uid="{00000000-0004-0000-0100-00003A000000}"/>
    <hyperlink ref="F252" r:id="rId60" xr:uid="{00000000-0004-0000-0100-00003B000000}"/>
    <hyperlink ref="F254" r:id="rId61" xr:uid="{00000000-0004-0000-0100-00003C000000}"/>
    <hyperlink ref="F257" r:id="rId62" xr:uid="{00000000-0004-0000-0100-00003D000000}"/>
    <hyperlink ref="F260" r:id="rId63" xr:uid="{00000000-0004-0000-0100-00003E000000}"/>
    <hyperlink ref="F262" r:id="rId64" xr:uid="{00000000-0004-0000-0100-00003F000000}"/>
    <hyperlink ref="F264" r:id="rId65" xr:uid="{00000000-0004-0000-0100-000040000000}"/>
    <hyperlink ref="F266" r:id="rId66" xr:uid="{00000000-0004-0000-0100-000041000000}"/>
    <hyperlink ref="F268" r:id="rId67" xr:uid="{00000000-0004-0000-0100-000042000000}"/>
    <hyperlink ref="F289" r:id="rId68" xr:uid="{00000000-0004-0000-0100-000043000000}"/>
    <hyperlink ref="F302" r:id="rId69" xr:uid="{00000000-0004-0000-0100-000044000000}"/>
    <hyperlink ref="F307" r:id="rId70" xr:uid="{00000000-0004-0000-0100-000045000000}"/>
    <hyperlink ref="F311" r:id="rId71" xr:uid="{00000000-0004-0000-0100-000046000000}"/>
    <hyperlink ref="F314" r:id="rId72" xr:uid="{00000000-0004-0000-0100-000047000000}"/>
    <hyperlink ref="F317" r:id="rId73" xr:uid="{00000000-0004-0000-0100-000048000000}"/>
    <hyperlink ref="F320" r:id="rId74" xr:uid="{00000000-0004-0000-0100-000049000000}"/>
    <hyperlink ref="F323" r:id="rId75" xr:uid="{00000000-0004-0000-0100-00004A000000}"/>
    <hyperlink ref="F325" r:id="rId76" xr:uid="{00000000-0004-0000-0100-00004B000000}"/>
    <hyperlink ref="F328" r:id="rId77" xr:uid="{00000000-0004-0000-0100-00004C000000}"/>
    <hyperlink ref="F330" r:id="rId78" xr:uid="{00000000-0004-0000-0100-00004D000000}"/>
    <hyperlink ref="F333" r:id="rId79" xr:uid="{00000000-0004-0000-0100-00004E000000}"/>
    <hyperlink ref="F335" r:id="rId80" xr:uid="{00000000-0004-0000-0100-00004F000000}"/>
    <hyperlink ref="F338" r:id="rId81" xr:uid="{00000000-0004-0000-0100-000050000000}"/>
    <hyperlink ref="F342" r:id="rId82" xr:uid="{00000000-0004-0000-0100-000051000000}"/>
    <hyperlink ref="F344" r:id="rId83" xr:uid="{00000000-0004-0000-0100-000052000000}"/>
    <hyperlink ref="F346" r:id="rId84" xr:uid="{00000000-0004-0000-0100-000053000000}"/>
    <hyperlink ref="F348" r:id="rId85" xr:uid="{00000000-0004-0000-0100-000054000000}"/>
    <hyperlink ref="F350" r:id="rId86" xr:uid="{00000000-0004-0000-0100-000055000000}"/>
    <hyperlink ref="F353" r:id="rId87" xr:uid="{00000000-0004-0000-0100-000056000000}"/>
    <hyperlink ref="F355" r:id="rId88" xr:uid="{00000000-0004-0000-0100-000057000000}"/>
    <hyperlink ref="F358" r:id="rId89" xr:uid="{00000000-0004-0000-0100-000058000000}"/>
    <hyperlink ref="F360" r:id="rId90" xr:uid="{00000000-0004-0000-0100-000059000000}"/>
    <hyperlink ref="F363" r:id="rId91" xr:uid="{00000000-0004-0000-0100-00005A000000}"/>
    <hyperlink ref="F367" r:id="rId92" xr:uid="{00000000-0004-0000-0100-00005B000000}"/>
    <hyperlink ref="F373" r:id="rId93" xr:uid="{00000000-0004-0000-0100-00005C000000}"/>
    <hyperlink ref="F375" r:id="rId94" xr:uid="{00000000-0004-0000-0100-00005D000000}"/>
    <hyperlink ref="F378" r:id="rId95" xr:uid="{00000000-0004-0000-0100-00005E000000}"/>
    <hyperlink ref="F380" r:id="rId96" xr:uid="{00000000-0004-0000-0100-00005F000000}"/>
    <hyperlink ref="F385" r:id="rId97" xr:uid="{00000000-0004-0000-0100-000060000000}"/>
    <hyperlink ref="F387" r:id="rId98" xr:uid="{00000000-0004-0000-0100-000061000000}"/>
    <hyperlink ref="F391" r:id="rId99" xr:uid="{00000000-0004-0000-0100-000062000000}"/>
    <hyperlink ref="F394" r:id="rId100" xr:uid="{00000000-0004-0000-0100-000063000000}"/>
    <hyperlink ref="F396" r:id="rId101" xr:uid="{00000000-0004-0000-0100-000064000000}"/>
    <hyperlink ref="F398" r:id="rId102" xr:uid="{00000000-0004-0000-0100-000065000000}"/>
    <hyperlink ref="F401" r:id="rId103" xr:uid="{00000000-0004-0000-0100-000066000000}"/>
    <hyperlink ref="F403" r:id="rId104" xr:uid="{00000000-0004-0000-0100-000067000000}"/>
    <hyperlink ref="F409" r:id="rId105" xr:uid="{00000000-0004-0000-0100-000068000000}"/>
    <hyperlink ref="F412" r:id="rId106" xr:uid="{00000000-0004-0000-0100-000069000000}"/>
    <hyperlink ref="F416" r:id="rId107" xr:uid="{00000000-0004-0000-0100-00006A000000}"/>
    <hyperlink ref="F420" r:id="rId108" xr:uid="{00000000-0004-0000-0100-00006B000000}"/>
    <hyperlink ref="F423" r:id="rId109" xr:uid="{00000000-0004-0000-0100-00006C000000}"/>
    <hyperlink ref="F425" r:id="rId110" xr:uid="{00000000-0004-0000-0100-00006D000000}"/>
    <hyperlink ref="F428" r:id="rId111" xr:uid="{00000000-0004-0000-0100-00006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Stavební úpravy byto...</vt:lpstr>
      <vt:lpstr>'01 - Stavební úpravy byto...'!Názvy_tisku</vt:lpstr>
      <vt:lpstr>'Rekapitulace stavby'!Názvy_tisku</vt:lpstr>
      <vt:lpstr>'01 - Stavební úpravy byto...'!Oblast_tisku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Lukáš Černý</cp:lastModifiedBy>
  <dcterms:created xsi:type="dcterms:W3CDTF">2023-06-05T06:56:30Z</dcterms:created>
  <dcterms:modified xsi:type="dcterms:W3CDTF">2025-06-17T08:11:54Z</dcterms:modified>
</cp:coreProperties>
</file>