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kty\Domažlice-Msgre Staška-ZŠ\OPRAVA SOCIÁLEK 2025\"/>
    </mc:Choice>
  </mc:AlternateContent>
  <xr:revisionPtr revIDLastSave="0" documentId="13_ncr:1_{5A6D52EB-34BC-4660-93FF-9BC55096E8F2}" xr6:coauthVersionLast="47" xr6:coauthVersionMax="47" xr10:uidLastSave="{00000000-0000-0000-0000-000000000000}"/>
  <workbookProtection workbookAlgorithmName="SHA-512" workbookHashValue="qR+izA3Gy6jrNzFNL6VgtPf8Xz/10X8YLcE47PTVfvLnpXzgJM42b5utTh9FjkzaH5GiydI1ctxOfDY5LIt7Mw==" workbookSaltValue="MpnLGcwcJqSXiWB2CgRbZg==" workbookSpinCount="100000" lockStructure="1"/>
  <bookViews>
    <workbookView xWindow="28680" yWindow="-120" windowWidth="29040" windowHeight="15720" tabRatio="551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2.NP" sheetId="12" r:id="rId4"/>
    <sheet name="3.NP" sheetId="13" r:id="rId5"/>
  </sheets>
  <externalReferences>
    <externalReference r:id="rId6"/>
    <externalReference r:id="rId7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 localSheetId="4">[2]Stavba!$G$26</definedName>
    <definedName name="DPHZakl">Stavba!$G$26</definedName>
    <definedName name="dpsc" localSheetId="1">Stavba!$D$13</definedName>
    <definedName name="IČO" localSheetId="1">Stavba!$I$11</definedName>
    <definedName name="Mena" localSheetId="4">[2]Stavba!$J$29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'2.NP'!$1:$7</definedName>
    <definedName name="_xlnm.Print_Titles" localSheetId="4">'3.NP'!$1:$7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'2.NP'!$A$1:$X$143</definedName>
    <definedName name="_xlnm.Print_Area" localSheetId="4">'3.NP'!$A$1:$X$146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 localSheetId="4">[2]Stavba!$G$25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4" i="13" l="1"/>
  <c r="V143" i="13" s="1"/>
  <c r="Q144" i="13"/>
  <c r="Q143" i="13" s="1"/>
  <c r="O144" i="13"/>
  <c r="K144" i="13"/>
  <c r="I144" i="13"/>
  <c r="G144" i="13"/>
  <c r="M144" i="13" s="1"/>
  <c r="M143" i="13" s="1"/>
  <c r="O143" i="13"/>
  <c r="K143" i="13"/>
  <c r="I143" i="13"/>
  <c r="G143" i="13"/>
  <c r="V142" i="13"/>
  <c r="Q142" i="13"/>
  <c r="O142" i="13"/>
  <c r="K142" i="13"/>
  <c r="I142" i="13"/>
  <c r="G142" i="13"/>
  <c r="M142" i="13" s="1"/>
  <c r="V141" i="13"/>
  <c r="Q141" i="13"/>
  <c r="O141" i="13"/>
  <c r="K141" i="13"/>
  <c r="I141" i="13"/>
  <c r="G141" i="13"/>
  <c r="M141" i="13" s="1"/>
  <c r="V140" i="13"/>
  <c r="Q140" i="13"/>
  <c r="O140" i="13"/>
  <c r="K140" i="13"/>
  <c r="I140" i="13"/>
  <c r="G140" i="13"/>
  <c r="M140" i="13" s="1"/>
  <c r="V139" i="13"/>
  <c r="Q139" i="13"/>
  <c r="O139" i="13"/>
  <c r="K139" i="13"/>
  <c r="I139" i="13"/>
  <c r="G139" i="13"/>
  <c r="M139" i="13" s="1"/>
  <c r="V138" i="13"/>
  <c r="Q138" i="13"/>
  <c r="O138" i="13"/>
  <c r="M138" i="13"/>
  <c r="K138" i="13"/>
  <c r="I138" i="13"/>
  <c r="G138" i="13"/>
  <c r="V137" i="13"/>
  <c r="Q137" i="13"/>
  <c r="O137" i="13"/>
  <c r="K137" i="13"/>
  <c r="I137" i="13"/>
  <c r="G137" i="13"/>
  <c r="M137" i="13" s="1"/>
  <c r="V136" i="13"/>
  <c r="Q136" i="13"/>
  <c r="O136" i="13"/>
  <c r="M136" i="13"/>
  <c r="K136" i="13"/>
  <c r="I136" i="13"/>
  <c r="G136" i="13"/>
  <c r="V135" i="13"/>
  <c r="Q135" i="13"/>
  <c r="O135" i="13"/>
  <c r="K135" i="13"/>
  <c r="I135" i="13"/>
  <c r="G135" i="13"/>
  <c r="M135" i="13" s="1"/>
  <c r="V134" i="13"/>
  <c r="V133" i="13" s="1"/>
  <c r="Q134" i="13"/>
  <c r="Q133" i="13" s="1"/>
  <c r="O134" i="13"/>
  <c r="M134" i="13"/>
  <c r="K134" i="13"/>
  <c r="K133" i="13" s="1"/>
  <c r="I134" i="13"/>
  <c r="G134" i="13"/>
  <c r="O133" i="13"/>
  <c r="I133" i="13"/>
  <c r="V132" i="13"/>
  <c r="V131" i="13" s="1"/>
  <c r="Q132" i="13"/>
  <c r="Q131" i="13" s="1"/>
  <c r="O132" i="13"/>
  <c r="K132" i="13"/>
  <c r="K131" i="13" s="1"/>
  <c r="I132" i="13"/>
  <c r="G132" i="13"/>
  <c r="G131" i="13" s="1"/>
  <c r="O131" i="13"/>
  <c r="I131" i="13"/>
  <c r="V130" i="13"/>
  <c r="Q130" i="13"/>
  <c r="O130" i="13"/>
  <c r="K130" i="13"/>
  <c r="I130" i="13"/>
  <c r="G130" i="13"/>
  <c r="M130" i="13" s="1"/>
  <c r="G129" i="13"/>
  <c r="G128" i="13"/>
  <c r="V127" i="13"/>
  <c r="Q127" i="13"/>
  <c r="O127" i="13"/>
  <c r="K127" i="13"/>
  <c r="I127" i="13"/>
  <c r="G127" i="13"/>
  <c r="M127" i="13" s="1"/>
  <c r="V126" i="13"/>
  <c r="Q126" i="13"/>
  <c r="O126" i="13"/>
  <c r="K126" i="13"/>
  <c r="I126" i="13"/>
  <c r="G126" i="13"/>
  <c r="M126" i="13" s="1"/>
  <c r="V125" i="13"/>
  <c r="V124" i="13" s="1"/>
  <c r="Q125" i="13"/>
  <c r="Q124" i="13" s="1"/>
  <c r="O125" i="13"/>
  <c r="K125" i="13"/>
  <c r="K124" i="13" s="1"/>
  <c r="I125" i="13"/>
  <c r="I124" i="13" s="1"/>
  <c r="G125" i="13"/>
  <c r="M125" i="13" s="1"/>
  <c r="O124" i="13"/>
  <c r="V123" i="13"/>
  <c r="Q123" i="13"/>
  <c r="O123" i="13"/>
  <c r="O122" i="13" s="1"/>
  <c r="K123" i="13"/>
  <c r="K122" i="13" s="1"/>
  <c r="I123" i="13"/>
  <c r="I122" i="13" s="1"/>
  <c r="G123" i="13"/>
  <c r="M123" i="13" s="1"/>
  <c r="M122" i="13" s="1"/>
  <c r="E123" i="13"/>
  <c r="V122" i="13"/>
  <c r="Q122" i="13"/>
  <c r="V121" i="13"/>
  <c r="Q121" i="13"/>
  <c r="O121" i="13"/>
  <c r="M121" i="13"/>
  <c r="K121" i="13"/>
  <c r="I121" i="13"/>
  <c r="G121" i="13"/>
  <c r="V120" i="13"/>
  <c r="Q120" i="13"/>
  <c r="O120" i="13"/>
  <c r="K120" i="13"/>
  <c r="I120" i="13"/>
  <c r="G120" i="13"/>
  <c r="M120" i="13" s="1"/>
  <c r="V119" i="13"/>
  <c r="V118" i="13" s="1"/>
  <c r="Q119" i="13"/>
  <c r="O119" i="13"/>
  <c r="O118" i="13" s="1"/>
  <c r="M119" i="13"/>
  <c r="K119" i="13"/>
  <c r="K118" i="13" s="1"/>
  <c r="I119" i="13"/>
  <c r="I118" i="13" s="1"/>
  <c r="G119" i="13"/>
  <c r="Q118" i="13"/>
  <c r="V117" i="13"/>
  <c r="Q117" i="13"/>
  <c r="O117" i="13"/>
  <c r="K117" i="13"/>
  <c r="I117" i="13"/>
  <c r="E117" i="13"/>
  <c r="G117" i="13" s="1"/>
  <c r="M117" i="13" s="1"/>
  <c r="V116" i="13"/>
  <c r="E116" i="13"/>
  <c r="Q116" i="13" s="1"/>
  <c r="V115" i="13"/>
  <c r="Q115" i="13"/>
  <c r="O115" i="13"/>
  <c r="K115" i="13"/>
  <c r="I115" i="13"/>
  <c r="G115" i="13"/>
  <c r="M115" i="13" s="1"/>
  <c r="E115" i="13"/>
  <c r="E114" i="13"/>
  <c r="I114" i="13" s="1"/>
  <c r="V113" i="13"/>
  <c r="Q113" i="13"/>
  <c r="O113" i="13"/>
  <c r="K113" i="13"/>
  <c r="I113" i="13"/>
  <c r="G113" i="13"/>
  <c r="M113" i="13" s="1"/>
  <c r="E113" i="13"/>
  <c r="E112" i="13"/>
  <c r="G112" i="13" s="1"/>
  <c r="M112" i="13" s="1"/>
  <c r="Q111" i="13"/>
  <c r="O111" i="13"/>
  <c r="E111" i="13"/>
  <c r="V111" i="13" s="1"/>
  <c r="V109" i="13"/>
  <c r="E109" i="13"/>
  <c r="Q109" i="13" s="1"/>
  <c r="E107" i="13"/>
  <c r="V107" i="13" s="1"/>
  <c r="V104" i="13"/>
  <c r="Q104" i="13"/>
  <c r="O104" i="13"/>
  <c r="M104" i="13"/>
  <c r="K104" i="13"/>
  <c r="I104" i="13"/>
  <c r="G104" i="13"/>
  <c r="E103" i="13"/>
  <c r="E105" i="13" s="1"/>
  <c r="V101" i="13"/>
  <c r="Q101" i="13"/>
  <c r="O101" i="13"/>
  <c r="K101" i="13"/>
  <c r="I101" i="13"/>
  <c r="G101" i="13"/>
  <c r="E101" i="13"/>
  <c r="V100" i="13"/>
  <c r="Q100" i="13"/>
  <c r="O100" i="13"/>
  <c r="K100" i="13"/>
  <c r="I100" i="13"/>
  <c r="G100" i="13"/>
  <c r="M100" i="13" s="1"/>
  <c r="V99" i="13"/>
  <c r="Q99" i="13"/>
  <c r="O99" i="13"/>
  <c r="K99" i="13"/>
  <c r="I99" i="13"/>
  <c r="G99" i="13"/>
  <c r="M99" i="13" s="1"/>
  <c r="V98" i="13"/>
  <c r="Q98" i="13"/>
  <c r="O98" i="13"/>
  <c r="K98" i="13"/>
  <c r="I98" i="13"/>
  <c r="G98" i="13"/>
  <c r="M98" i="13" s="1"/>
  <c r="V97" i="13"/>
  <c r="Q97" i="13"/>
  <c r="O97" i="13"/>
  <c r="K97" i="13"/>
  <c r="I97" i="13"/>
  <c r="G97" i="13"/>
  <c r="M97" i="13" s="1"/>
  <c r="V96" i="13"/>
  <c r="Q96" i="13"/>
  <c r="O96" i="13"/>
  <c r="K96" i="13"/>
  <c r="I96" i="13"/>
  <c r="G96" i="13"/>
  <c r="M96" i="13" s="1"/>
  <c r="V95" i="13"/>
  <c r="Q95" i="13"/>
  <c r="O95" i="13"/>
  <c r="K95" i="13"/>
  <c r="I95" i="13"/>
  <c r="G95" i="13"/>
  <c r="M95" i="13" s="1"/>
  <c r="V94" i="13"/>
  <c r="Q94" i="13"/>
  <c r="O94" i="13"/>
  <c r="K94" i="13"/>
  <c r="I94" i="13"/>
  <c r="G94" i="13"/>
  <c r="M94" i="13" s="1"/>
  <c r="V93" i="13"/>
  <c r="V92" i="13" s="1"/>
  <c r="Q93" i="13"/>
  <c r="O93" i="13"/>
  <c r="O92" i="13" s="1"/>
  <c r="K93" i="13"/>
  <c r="K92" i="13" s="1"/>
  <c r="I93" i="13"/>
  <c r="I92" i="13" s="1"/>
  <c r="G93" i="13"/>
  <c r="M93" i="13" s="1"/>
  <c r="Q92" i="13"/>
  <c r="V91" i="13"/>
  <c r="Q91" i="13"/>
  <c r="O91" i="13"/>
  <c r="K91" i="13"/>
  <c r="I91" i="13"/>
  <c r="G91" i="13"/>
  <c r="M91" i="13" s="1"/>
  <c r="G90" i="13"/>
  <c r="G88" i="13" s="1"/>
  <c r="V89" i="13"/>
  <c r="V88" i="13" s="1"/>
  <c r="Q89" i="13"/>
  <c r="O89" i="13"/>
  <c r="K89" i="13"/>
  <c r="I89" i="13"/>
  <c r="I88" i="13" s="1"/>
  <c r="G89" i="13"/>
  <c r="M89" i="13" s="1"/>
  <c r="Q88" i="13"/>
  <c r="O88" i="13"/>
  <c r="K88" i="13"/>
  <c r="V87" i="13"/>
  <c r="E87" i="13"/>
  <c r="Q87" i="13" s="1"/>
  <c r="V86" i="13"/>
  <c r="Q86" i="13"/>
  <c r="O86" i="13"/>
  <c r="K86" i="13"/>
  <c r="I86" i="13"/>
  <c r="G86" i="13"/>
  <c r="M86" i="13" s="1"/>
  <c r="V85" i="13"/>
  <c r="Q85" i="13"/>
  <c r="O85" i="13"/>
  <c r="K85" i="13"/>
  <c r="I85" i="13"/>
  <c r="G85" i="13"/>
  <c r="M85" i="13" s="1"/>
  <c r="V84" i="13"/>
  <c r="Q84" i="13"/>
  <c r="O84" i="13"/>
  <c r="K84" i="13"/>
  <c r="I84" i="13"/>
  <c r="G84" i="13"/>
  <c r="M84" i="13" s="1"/>
  <c r="V83" i="13"/>
  <c r="Q83" i="13"/>
  <c r="O83" i="13"/>
  <c r="K83" i="13"/>
  <c r="I83" i="13"/>
  <c r="G83" i="13"/>
  <c r="M83" i="13" s="1"/>
  <c r="V82" i="13"/>
  <c r="Q82" i="13"/>
  <c r="O82" i="13"/>
  <c r="M82" i="13"/>
  <c r="K82" i="13"/>
  <c r="I82" i="13"/>
  <c r="G82" i="13"/>
  <c r="E82" i="13"/>
  <c r="V81" i="13"/>
  <c r="Q81" i="13"/>
  <c r="O81" i="13"/>
  <c r="K81" i="13"/>
  <c r="I81" i="13"/>
  <c r="G81" i="13"/>
  <c r="M81" i="13" s="1"/>
  <c r="V80" i="13"/>
  <c r="Q80" i="13"/>
  <c r="O80" i="13"/>
  <c r="M80" i="13"/>
  <c r="K80" i="13"/>
  <c r="I80" i="13"/>
  <c r="G80" i="13"/>
  <c r="E80" i="13"/>
  <c r="V79" i="13"/>
  <c r="Q79" i="13"/>
  <c r="O79" i="13"/>
  <c r="K79" i="13"/>
  <c r="I79" i="13"/>
  <c r="G79" i="13"/>
  <c r="M79" i="13" s="1"/>
  <c r="V78" i="13"/>
  <c r="Q78" i="13"/>
  <c r="O78" i="13"/>
  <c r="M78" i="13"/>
  <c r="K78" i="13"/>
  <c r="I78" i="13"/>
  <c r="G78" i="13"/>
  <c r="E78" i="13"/>
  <c r="V77" i="13"/>
  <c r="Q77" i="13"/>
  <c r="O77" i="13"/>
  <c r="K77" i="13"/>
  <c r="I77" i="13"/>
  <c r="G77" i="13"/>
  <c r="M77" i="13" s="1"/>
  <c r="V76" i="13"/>
  <c r="Q76" i="13"/>
  <c r="O76" i="13"/>
  <c r="M76" i="13"/>
  <c r="K76" i="13"/>
  <c r="I76" i="13"/>
  <c r="G76" i="13"/>
  <c r="V75" i="13"/>
  <c r="Q75" i="13"/>
  <c r="O75" i="13"/>
  <c r="K75" i="13"/>
  <c r="I75" i="13"/>
  <c r="G75" i="13"/>
  <c r="M75" i="13" s="1"/>
  <c r="V74" i="13"/>
  <c r="Q74" i="13"/>
  <c r="O74" i="13"/>
  <c r="M74" i="13"/>
  <c r="K74" i="13"/>
  <c r="I74" i="13"/>
  <c r="G74" i="13"/>
  <c r="V73" i="13"/>
  <c r="Q73" i="13"/>
  <c r="O73" i="13"/>
  <c r="K73" i="13"/>
  <c r="I73" i="13"/>
  <c r="G73" i="13"/>
  <c r="M73" i="13" s="1"/>
  <c r="V72" i="13"/>
  <c r="Q72" i="13"/>
  <c r="O72" i="13"/>
  <c r="M72" i="13"/>
  <c r="K72" i="13"/>
  <c r="I72" i="13"/>
  <c r="G72" i="13"/>
  <c r="E71" i="13"/>
  <c r="G71" i="13" s="1"/>
  <c r="V70" i="13"/>
  <c r="Q70" i="13"/>
  <c r="O70" i="13"/>
  <c r="K70" i="13"/>
  <c r="I70" i="13"/>
  <c r="G70" i="13"/>
  <c r="M70" i="13" s="1"/>
  <c r="V69" i="13"/>
  <c r="Q69" i="13"/>
  <c r="O69" i="13"/>
  <c r="K69" i="13"/>
  <c r="I69" i="13"/>
  <c r="G69" i="13"/>
  <c r="M69" i="13" s="1"/>
  <c r="V68" i="13"/>
  <c r="Q68" i="13"/>
  <c r="O68" i="13"/>
  <c r="K68" i="13"/>
  <c r="I68" i="13"/>
  <c r="G68" i="13"/>
  <c r="M68" i="13" s="1"/>
  <c r="V67" i="13"/>
  <c r="Q67" i="13"/>
  <c r="O67" i="13"/>
  <c r="K67" i="13"/>
  <c r="I67" i="13"/>
  <c r="G67" i="13"/>
  <c r="M67" i="13" s="1"/>
  <c r="V66" i="13"/>
  <c r="Q66" i="13"/>
  <c r="O66" i="13"/>
  <c r="K66" i="13"/>
  <c r="I66" i="13"/>
  <c r="G66" i="13"/>
  <c r="M66" i="13" s="1"/>
  <c r="V65" i="13"/>
  <c r="Q65" i="13"/>
  <c r="O65" i="13"/>
  <c r="K65" i="13"/>
  <c r="I65" i="13"/>
  <c r="G65" i="13"/>
  <c r="M65" i="13" s="1"/>
  <c r="V64" i="13"/>
  <c r="Q64" i="13"/>
  <c r="O64" i="13"/>
  <c r="K64" i="13"/>
  <c r="I64" i="13"/>
  <c r="G64" i="13"/>
  <c r="M64" i="13" s="1"/>
  <c r="Q62" i="13"/>
  <c r="O62" i="13"/>
  <c r="E62" i="13"/>
  <c r="V62" i="13" s="1"/>
  <c r="V43" i="13" s="1"/>
  <c r="V61" i="13"/>
  <c r="Q61" i="13"/>
  <c r="O61" i="13"/>
  <c r="K61" i="13"/>
  <c r="I61" i="13"/>
  <c r="G61" i="13"/>
  <c r="M61" i="13" s="1"/>
  <c r="V60" i="13"/>
  <c r="Q60" i="13"/>
  <c r="O60" i="13"/>
  <c r="K60" i="13"/>
  <c r="I60" i="13"/>
  <c r="G60" i="13"/>
  <c r="M60" i="13" s="1"/>
  <c r="V59" i="13"/>
  <c r="Q59" i="13"/>
  <c r="O59" i="13"/>
  <c r="K59" i="13"/>
  <c r="I59" i="13"/>
  <c r="G59" i="13"/>
  <c r="M59" i="13" s="1"/>
  <c r="V58" i="13"/>
  <c r="Q58" i="13"/>
  <c r="O58" i="13"/>
  <c r="K58" i="13"/>
  <c r="I58" i="13"/>
  <c r="G58" i="13"/>
  <c r="M58" i="13" s="1"/>
  <c r="V57" i="13"/>
  <c r="Q57" i="13"/>
  <c r="O57" i="13"/>
  <c r="K57" i="13"/>
  <c r="I57" i="13"/>
  <c r="G57" i="13"/>
  <c r="M57" i="13" s="1"/>
  <c r="V56" i="13"/>
  <c r="Q56" i="13"/>
  <c r="O56" i="13"/>
  <c r="K56" i="13"/>
  <c r="I56" i="13"/>
  <c r="G56" i="13"/>
  <c r="M56" i="13" s="1"/>
  <c r="V55" i="13"/>
  <c r="Q55" i="13"/>
  <c r="O55" i="13"/>
  <c r="K55" i="13"/>
  <c r="I55" i="13"/>
  <c r="G55" i="13"/>
  <c r="M55" i="13" s="1"/>
  <c r="V54" i="13"/>
  <c r="Q54" i="13"/>
  <c r="O54" i="13"/>
  <c r="K54" i="13"/>
  <c r="I54" i="13"/>
  <c r="G54" i="13"/>
  <c r="M54" i="13" s="1"/>
  <c r="V53" i="13"/>
  <c r="Q53" i="13"/>
  <c r="O53" i="13"/>
  <c r="K53" i="13"/>
  <c r="I53" i="13"/>
  <c r="G53" i="13"/>
  <c r="M53" i="13" s="1"/>
  <c r="V52" i="13"/>
  <c r="Q52" i="13"/>
  <c r="O52" i="13"/>
  <c r="K52" i="13"/>
  <c r="I52" i="13"/>
  <c r="G52" i="13"/>
  <c r="M52" i="13" s="1"/>
  <c r="V51" i="13"/>
  <c r="Q51" i="13"/>
  <c r="O51" i="13"/>
  <c r="K51" i="13"/>
  <c r="I51" i="13"/>
  <c r="G51" i="13"/>
  <c r="M51" i="13" s="1"/>
  <c r="V50" i="13"/>
  <c r="Q50" i="13"/>
  <c r="O50" i="13"/>
  <c r="K50" i="13"/>
  <c r="I50" i="13"/>
  <c r="G50" i="13"/>
  <c r="M50" i="13" s="1"/>
  <c r="V49" i="13"/>
  <c r="Q49" i="13"/>
  <c r="O49" i="13"/>
  <c r="K49" i="13"/>
  <c r="I49" i="13"/>
  <c r="G49" i="13"/>
  <c r="M49" i="13" s="1"/>
  <c r="V48" i="13"/>
  <c r="Q48" i="13"/>
  <c r="O48" i="13"/>
  <c r="K48" i="13"/>
  <c r="I48" i="13"/>
  <c r="G48" i="13"/>
  <c r="M48" i="13" s="1"/>
  <c r="V47" i="13"/>
  <c r="Q47" i="13"/>
  <c r="O47" i="13"/>
  <c r="K47" i="13"/>
  <c r="I47" i="13"/>
  <c r="G47" i="13"/>
  <c r="M47" i="13" s="1"/>
  <c r="V46" i="13"/>
  <c r="Q46" i="13"/>
  <c r="O46" i="13"/>
  <c r="K46" i="13"/>
  <c r="I46" i="13"/>
  <c r="G46" i="13"/>
  <c r="M46" i="13" s="1"/>
  <c r="G45" i="13"/>
  <c r="V44" i="13"/>
  <c r="Q44" i="13"/>
  <c r="Q43" i="13" s="1"/>
  <c r="O44" i="13"/>
  <c r="O43" i="13" s="1"/>
  <c r="K44" i="13"/>
  <c r="I44" i="13"/>
  <c r="G44" i="13"/>
  <c r="M44" i="13" s="1"/>
  <c r="Q42" i="13"/>
  <c r="Q41" i="13" s="1"/>
  <c r="O42" i="13"/>
  <c r="O41" i="13" s="1"/>
  <c r="K42" i="13"/>
  <c r="K41" i="13" s="1"/>
  <c r="E42" i="13"/>
  <c r="I42" i="13" s="1"/>
  <c r="I41" i="13" s="1"/>
  <c r="V40" i="13"/>
  <c r="Q40" i="13"/>
  <c r="O40" i="13"/>
  <c r="M40" i="13"/>
  <c r="K40" i="13"/>
  <c r="I40" i="13"/>
  <c r="G40" i="13"/>
  <c r="E40" i="13"/>
  <c r="V39" i="13"/>
  <c r="Q39" i="13"/>
  <c r="O39" i="13"/>
  <c r="K39" i="13"/>
  <c r="I39" i="13"/>
  <c r="G39" i="13"/>
  <c r="M39" i="13" s="1"/>
  <c r="V38" i="13"/>
  <c r="Q38" i="13"/>
  <c r="O38" i="13"/>
  <c r="K38" i="13"/>
  <c r="I38" i="13"/>
  <c r="E38" i="13"/>
  <c r="G38" i="13" s="1"/>
  <c r="M38" i="13" s="1"/>
  <c r="I37" i="13"/>
  <c r="G37" i="13"/>
  <c r="M37" i="13" s="1"/>
  <c r="E37" i="13"/>
  <c r="Q37" i="13" s="1"/>
  <c r="V36" i="13"/>
  <c r="Q36" i="13"/>
  <c r="O36" i="13"/>
  <c r="E36" i="13"/>
  <c r="K36" i="13" s="1"/>
  <c r="V35" i="13"/>
  <c r="Q35" i="13"/>
  <c r="O35" i="13"/>
  <c r="K35" i="13"/>
  <c r="I35" i="13"/>
  <c r="G35" i="13"/>
  <c r="M35" i="13" s="1"/>
  <c r="E35" i="13"/>
  <c r="V34" i="13"/>
  <c r="Q34" i="13"/>
  <c r="O34" i="13"/>
  <c r="K34" i="13"/>
  <c r="I34" i="13"/>
  <c r="G34" i="13"/>
  <c r="M34" i="13" s="1"/>
  <c r="V33" i="13"/>
  <c r="Q33" i="13"/>
  <c r="O33" i="13"/>
  <c r="K33" i="13"/>
  <c r="I33" i="13"/>
  <c r="G33" i="13"/>
  <c r="M33" i="13" s="1"/>
  <c r="V32" i="13"/>
  <c r="Q32" i="13"/>
  <c r="O32" i="13"/>
  <c r="K32" i="13"/>
  <c r="I32" i="13"/>
  <c r="G32" i="13"/>
  <c r="M32" i="13" s="1"/>
  <c r="V31" i="13"/>
  <c r="Q31" i="13"/>
  <c r="O31" i="13"/>
  <c r="K31" i="13"/>
  <c r="I31" i="13"/>
  <c r="G31" i="13"/>
  <c r="M31" i="13" s="1"/>
  <c r="Q29" i="13"/>
  <c r="Q28" i="13" s="1"/>
  <c r="O29" i="13"/>
  <c r="O28" i="13" s="1"/>
  <c r="K29" i="13"/>
  <c r="K28" i="13" s="1"/>
  <c r="I29" i="13"/>
  <c r="I28" i="13" s="1"/>
  <c r="E29" i="13"/>
  <c r="G29" i="13" s="1"/>
  <c r="Q27" i="13"/>
  <c r="Q26" i="13" s="1"/>
  <c r="O27" i="13"/>
  <c r="O26" i="13" s="1"/>
  <c r="K27" i="13"/>
  <c r="K26" i="13" s="1"/>
  <c r="E27" i="13"/>
  <c r="I27" i="13" s="1"/>
  <c r="I26" i="13" s="1"/>
  <c r="V25" i="13"/>
  <c r="Q25" i="13"/>
  <c r="O25" i="13"/>
  <c r="M25" i="13"/>
  <c r="K25" i="13"/>
  <c r="I25" i="13"/>
  <c r="G25" i="13"/>
  <c r="E25" i="13"/>
  <c r="E24" i="13"/>
  <c r="V24" i="13" s="1"/>
  <c r="V23" i="13" s="1"/>
  <c r="G22" i="13"/>
  <c r="M22" i="13" s="1"/>
  <c r="E22" i="13"/>
  <c r="Q22" i="13" s="1"/>
  <c r="V21" i="13"/>
  <c r="Q21" i="13"/>
  <c r="O21" i="13"/>
  <c r="E21" i="13"/>
  <c r="K21" i="13" s="1"/>
  <c r="V20" i="13"/>
  <c r="Q20" i="13"/>
  <c r="O20" i="13"/>
  <c r="K20" i="13"/>
  <c r="I20" i="13"/>
  <c r="G20" i="13"/>
  <c r="M20" i="13" s="1"/>
  <c r="E20" i="13"/>
  <c r="V19" i="13"/>
  <c r="Q19" i="13"/>
  <c r="E19" i="13"/>
  <c r="O19" i="13" s="1"/>
  <c r="Q18" i="13"/>
  <c r="O18" i="13"/>
  <c r="K18" i="13"/>
  <c r="E18" i="13"/>
  <c r="I18" i="13" s="1"/>
  <c r="E17" i="13"/>
  <c r="V17" i="13" s="1"/>
  <c r="G15" i="13"/>
  <c r="M15" i="13" s="1"/>
  <c r="E15" i="13"/>
  <c r="Q15" i="13" s="1"/>
  <c r="V14" i="13"/>
  <c r="Q14" i="13"/>
  <c r="O14" i="13"/>
  <c r="E14" i="13"/>
  <c r="K14" i="13" s="1"/>
  <c r="Q12" i="13"/>
  <c r="O12" i="13"/>
  <c r="E12" i="13"/>
  <c r="V12" i="13" s="1"/>
  <c r="V11" i="13"/>
  <c r="Q11" i="13"/>
  <c r="O11" i="13"/>
  <c r="K11" i="13"/>
  <c r="I11" i="13"/>
  <c r="G11" i="13"/>
  <c r="M11" i="13" s="1"/>
  <c r="E10" i="13"/>
  <c r="G10" i="13" s="1"/>
  <c r="E9" i="13"/>
  <c r="V9" i="13" s="1"/>
  <c r="V8" i="13" s="1"/>
  <c r="G133" i="13" l="1"/>
  <c r="G118" i="13"/>
  <c r="G92" i="13"/>
  <c r="M132" i="13"/>
  <c r="M131" i="13" s="1"/>
  <c r="M88" i="13"/>
  <c r="M124" i="13"/>
  <c r="M118" i="13"/>
  <c r="Q63" i="13"/>
  <c r="K63" i="13"/>
  <c r="G43" i="13"/>
  <c r="V63" i="13"/>
  <c r="M29" i="13"/>
  <c r="M28" i="13" s="1"/>
  <c r="G28" i="13"/>
  <c r="Q30" i="13"/>
  <c r="M71" i="13"/>
  <c r="G105" i="13"/>
  <c r="M105" i="13" s="1"/>
  <c r="O105" i="13"/>
  <c r="K105" i="13"/>
  <c r="V105" i="13"/>
  <c r="Q105" i="13"/>
  <c r="I105" i="13"/>
  <c r="M133" i="13"/>
  <c r="I112" i="13"/>
  <c r="I71" i="13"/>
  <c r="G24" i="13"/>
  <c r="I103" i="13"/>
  <c r="I22" i="13"/>
  <c r="G9" i="13"/>
  <c r="G107" i="13"/>
  <c r="M107" i="13" s="1"/>
  <c r="I9" i="13"/>
  <c r="V29" i="13"/>
  <c r="V28" i="13" s="1"/>
  <c r="O103" i="13"/>
  <c r="G109" i="13"/>
  <c r="O112" i="13"/>
  <c r="K114" i="13"/>
  <c r="G116" i="13"/>
  <c r="M116" i="13" s="1"/>
  <c r="Q71" i="13"/>
  <c r="I87" i="13"/>
  <c r="G122" i="13"/>
  <c r="G62" i="13"/>
  <c r="M62" i="13" s="1"/>
  <c r="M43" i="13" s="1"/>
  <c r="V103" i="13"/>
  <c r="K109" i="13"/>
  <c r="G111" i="13"/>
  <c r="M111" i="13" s="1"/>
  <c r="V112" i="13"/>
  <c r="O114" i="13"/>
  <c r="K116" i="13"/>
  <c r="K71" i="13"/>
  <c r="K103" i="13"/>
  <c r="K15" i="13"/>
  <c r="K22" i="13"/>
  <c r="V27" i="13"/>
  <c r="V26" i="13" s="1"/>
  <c r="K24" i="13"/>
  <c r="K23" i="13" s="1"/>
  <c r="G87" i="13"/>
  <c r="M87" i="13" s="1"/>
  <c r="M63" i="13" s="1"/>
  <c r="K9" i="13"/>
  <c r="K8" i="13" s="1"/>
  <c r="O37" i="13"/>
  <c r="O30" i="13" s="1"/>
  <c r="G124" i="13"/>
  <c r="O9" i="13"/>
  <c r="O8" i="13" s="1"/>
  <c r="I12" i="13"/>
  <c r="G14" i="13"/>
  <c r="V15" i="13"/>
  <c r="O17" i="13"/>
  <c r="K19" i="13"/>
  <c r="G21" i="13"/>
  <c r="M21" i="13" s="1"/>
  <c r="V22" i="13"/>
  <c r="Q24" i="13"/>
  <c r="Q23" i="13" s="1"/>
  <c r="G36" i="13"/>
  <c r="M36" i="13" s="1"/>
  <c r="M30" i="13" s="1"/>
  <c r="V37" i="13"/>
  <c r="V30" i="13" s="1"/>
  <c r="I62" i="13"/>
  <c r="I43" i="13" s="1"/>
  <c r="O107" i="13"/>
  <c r="I111" i="13"/>
  <c r="Q114" i="13"/>
  <c r="I15" i="13"/>
  <c r="M101" i="13"/>
  <c r="M92" i="13" s="1"/>
  <c r="K112" i="13"/>
  <c r="G17" i="13"/>
  <c r="M17" i="13" s="1"/>
  <c r="V18" i="13"/>
  <c r="I24" i="13"/>
  <c r="I23" i="13" s="1"/>
  <c r="K37" i="13"/>
  <c r="K30" i="13" s="1"/>
  <c r="V42" i="13"/>
  <c r="V41" i="13" s="1"/>
  <c r="I107" i="13"/>
  <c r="O15" i="13"/>
  <c r="K17" i="13"/>
  <c r="O22" i="13"/>
  <c r="I109" i="13"/>
  <c r="Q112" i="13"/>
  <c r="I116" i="13"/>
  <c r="O24" i="13"/>
  <c r="O23" i="13" s="1"/>
  <c r="V71" i="13"/>
  <c r="K87" i="13"/>
  <c r="K12" i="13"/>
  <c r="I14" i="13"/>
  <c r="E16" i="13"/>
  <c r="I21" i="13"/>
  <c r="I36" i="13"/>
  <c r="I30" i="13" s="1"/>
  <c r="K62" i="13"/>
  <c r="K43" i="13" s="1"/>
  <c r="O87" i="13"/>
  <c r="E106" i="13"/>
  <c r="Q107" i="13"/>
  <c r="O109" i="13"/>
  <c r="K111" i="13"/>
  <c r="V114" i="13"/>
  <c r="O116" i="13"/>
  <c r="G114" i="13"/>
  <c r="M114" i="13" s="1"/>
  <c r="I17" i="13"/>
  <c r="O71" i="13"/>
  <c r="O63" i="13" s="1"/>
  <c r="G19" i="13"/>
  <c r="M19" i="13" s="1"/>
  <c r="Q103" i="13"/>
  <c r="K107" i="13"/>
  <c r="G12" i="13"/>
  <c r="M12" i="13" s="1"/>
  <c r="I19" i="13"/>
  <c r="Q9" i="13"/>
  <c r="Q8" i="13" s="1"/>
  <c r="Q17" i="13"/>
  <c r="G18" i="13"/>
  <c r="M18" i="13" s="1"/>
  <c r="G27" i="13"/>
  <c r="G42" i="13"/>
  <c r="E110" i="13"/>
  <c r="G103" i="13"/>
  <c r="G30" i="13" l="1"/>
  <c r="G63" i="13"/>
  <c r="M24" i="13"/>
  <c r="M23" i="13" s="1"/>
  <c r="G23" i="13"/>
  <c r="M27" i="13"/>
  <c r="M26" i="13" s="1"/>
  <c r="G26" i="13"/>
  <c r="O108" i="13"/>
  <c r="K108" i="13"/>
  <c r="I63" i="13"/>
  <c r="M103" i="13"/>
  <c r="G102" i="13"/>
  <c r="K102" i="13"/>
  <c r="K110" i="13"/>
  <c r="I110" i="13"/>
  <c r="I108" i="13" s="1"/>
  <c r="G110" i="13"/>
  <c r="M110" i="13" s="1"/>
  <c r="V110" i="13"/>
  <c r="V108" i="13" s="1"/>
  <c r="Q110" i="13"/>
  <c r="Q108" i="13" s="1"/>
  <c r="O110" i="13"/>
  <c r="G108" i="13"/>
  <c r="M109" i="13"/>
  <c r="M108" i="13" s="1"/>
  <c r="I8" i="13"/>
  <c r="Q106" i="13"/>
  <c r="Q102" i="13" s="1"/>
  <c r="O106" i="13"/>
  <c r="O102" i="13" s="1"/>
  <c r="K106" i="13"/>
  <c r="I106" i="13"/>
  <c r="I102" i="13" s="1"/>
  <c r="G106" i="13"/>
  <c r="M106" i="13" s="1"/>
  <c r="V106" i="13"/>
  <c r="G8" i="13"/>
  <c r="M9" i="13"/>
  <c r="M8" i="13" s="1"/>
  <c r="V102" i="13"/>
  <c r="Q16" i="13"/>
  <c r="Q13" i="13" s="1"/>
  <c r="K16" i="13"/>
  <c r="K13" i="13" s="1"/>
  <c r="I16" i="13"/>
  <c r="I13" i="13" s="1"/>
  <c r="G16" i="13"/>
  <c r="M16" i="13" s="1"/>
  <c r="V16" i="13"/>
  <c r="V13" i="13" s="1"/>
  <c r="O16" i="13"/>
  <c r="O13" i="13" s="1"/>
  <c r="M42" i="13"/>
  <c r="M41" i="13" s="1"/>
  <c r="G41" i="13"/>
  <c r="M14" i="13"/>
  <c r="M102" i="13" l="1"/>
  <c r="G13" i="13"/>
  <c r="M13" i="13"/>
  <c r="E120" i="12" l="1"/>
  <c r="E103" i="12"/>
  <c r="E102" i="12"/>
  <c r="E100" i="12"/>
  <c r="E114" i="12"/>
  <c r="E109" i="12"/>
  <c r="E108" i="12"/>
  <c r="E111" i="12"/>
  <c r="E112" i="12"/>
  <c r="Q112" i="12" s="1"/>
  <c r="E113" i="12"/>
  <c r="E110" i="12"/>
  <c r="E106" i="12"/>
  <c r="E104" i="12"/>
  <c r="E98" i="12"/>
  <c r="E84" i="12"/>
  <c r="E61" i="12"/>
  <c r="E41" i="12"/>
  <c r="E39" i="12"/>
  <c r="E38" i="12"/>
  <c r="E37" i="12"/>
  <c r="E36" i="12"/>
  <c r="E35" i="12"/>
  <c r="E29" i="12"/>
  <c r="E27" i="12"/>
  <c r="E25" i="12"/>
  <c r="E24" i="12"/>
  <c r="E22" i="12"/>
  <c r="E21" i="12"/>
  <c r="E20" i="12"/>
  <c r="E19" i="12"/>
  <c r="E18" i="12"/>
  <c r="E17" i="12"/>
  <c r="E15" i="12"/>
  <c r="E14" i="12"/>
  <c r="E12" i="12"/>
  <c r="E10" i="12"/>
  <c r="G10" i="12" s="1"/>
  <c r="E9" i="12"/>
  <c r="G125" i="12"/>
  <c r="V113" i="12"/>
  <c r="Q113" i="12"/>
  <c r="O113" i="12"/>
  <c r="K113" i="12"/>
  <c r="I113" i="12"/>
  <c r="G113" i="12"/>
  <c r="M113" i="12" s="1"/>
  <c r="V111" i="12"/>
  <c r="Q111" i="12"/>
  <c r="O111" i="12"/>
  <c r="K111" i="12"/>
  <c r="I111" i="12"/>
  <c r="G111" i="12"/>
  <c r="M111" i="12" s="1"/>
  <c r="V110" i="12"/>
  <c r="Q110" i="12"/>
  <c r="O110" i="12"/>
  <c r="K110" i="12"/>
  <c r="I110" i="12"/>
  <c r="G110" i="12"/>
  <c r="M110" i="12" s="1"/>
  <c r="V83" i="12"/>
  <c r="Q83" i="12"/>
  <c r="O83" i="12"/>
  <c r="K83" i="12"/>
  <c r="I83" i="12"/>
  <c r="G83" i="12"/>
  <c r="M83" i="12" s="1"/>
  <c r="V80" i="12"/>
  <c r="Q80" i="12"/>
  <c r="O80" i="12"/>
  <c r="K80" i="12"/>
  <c r="I80" i="12"/>
  <c r="G80" i="12"/>
  <c r="M80" i="12" s="1"/>
  <c r="V69" i="12"/>
  <c r="Q69" i="12"/>
  <c r="O69" i="12"/>
  <c r="K69" i="12"/>
  <c r="I69" i="12"/>
  <c r="G69" i="12"/>
  <c r="M69" i="12" s="1"/>
  <c r="G44" i="12"/>
  <c r="G45" i="12"/>
  <c r="V60" i="12"/>
  <c r="Q60" i="12"/>
  <c r="O60" i="12"/>
  <c r="K60" i="12"/>
  <c r="I60" i="12"/>
  <c r="G60" i="12"/>
  <c r="M60" i="12" s="1"/>
  <c r="I112" i="12" l="1"/>
  <c r="K112" i="12"/>
  <c r="O112" i="12"/>
  <c r="V112" i="12"/>
  <c r="E107" i="12"/>
  <c r="G112" i="12"/>
  <c r="M112" i="12" s="1"/>
  <c r="E16" i="12"/>
  <c r="G126" i="12"/>
  <c r="G87" i="12"/>
  <c r="V96" i="12"/>
  <c r="Q96" i="12"/>
  <c r="O96" i="12"/>
  <c r="K96" i="12"/>
  <c r="I96" i="12"/>
  <c r="G96" i="12"/>
  <c r="M96" i="12" s="1"/>
  <c r="G9" i="12" l="1"/>
  <c r="M9" i="12" s="1"/>
  <c r="I9" i="12"/>
  <c r="K9" i="12"/>
  <c r="O9" i="12"/>
  <c r="Q9" i="12"/>
  <c r="V9" i="12"/>
  <c r="G11" i="12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M26" i="12" s="1"/>
  <c r="I27" i="12"/>
  <c r="I26" i="12" s="1"/>
  <c r="K27" i="12"/>
  <c r="K26" i="12" s="1"/>
  <c r="O27" i="12"/>
  <c r="O26" i="12" s="1"/>
  <c r="Q27" i="12"/>
  <c r="Q26" i="12" s="1"/>
  <c r="V27" i="12"/>
  <c r="V26" i="12" s="1"/>
  <c r="G29" i="12"/>
  <c r="G28" i="12" s="1"/>
  <c r="I53" i="1" s="1"/>
  <c r="I29" i="12"/>
  <c r="I28" i="12" s="1"/>
  <c r="K29" i="12"/>
  <c r="K28" i="12" s="1"/>
  <c r="O29" i="12"/>
  <c r="O28" i="12" s="1"/>
  <c r="Q29" i="12"/>
  <c r="Q28" i="12" s="1"/>
  <c r="V29" i="12"/>
  <c r="V28" i="12" s="1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3" i="12"/>
  <c r="M43" i="12" s="1"/>
  <c r="I43" i="12"/>
  <c r="K43" i="12"/>
  <c r="O43" i="12"/>
  <c r="Q43" i="12"/>
  <c r="V43" i="12"/>
  <c r="M45" i="12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G119" i="12" s="1"/>
  <c r="I63" i="1" s="1"/>
  <c r="I120" i="12"/>
  <c r="I119" i="12" s="1"/>
  <c r="K120" i="12"/>
  <c r="K119" i="12" s="1"/>
  <c r="O120" i="12"/>
  <c r="O119" i="12" s="1"/>
  <c r="Q120" i="12"/>
  <c r="Q119" i="12" s="1"/>
  <c r="V120" i="12"/>
  <c r="V119" i="12" s="1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1" i="12"/>
  <c r="M141" i="12" s="1"/>
  <c r="M140" i="12" s="1"/>
  <c r="I141" i="12"/>
  <c r="I140" i="12" s="1"/>
  <c r="K141" i="12"/>
  <c r="K140" i="12" s="1"/>
  <c r="O141" i="12"/>
  <c r="O140" i="12" s="1"/>
  <c r="Q141" i="12"/>
  <c r="Q140" i="12" s="1"/>
  <c r="V141" i="12"/>
  <c r="V140" i="12" s="1"/>
  <c r="F42" i="1"/>
  <c r="G42" i="1"/>
  <c r="H42" i="1"/>
  <c r="I42" i="1"/>
  <c r="J41" i="1" s="1"/>
  <c r="G140" i="12" l="1"/>
  <c r="V85" i="12"/>
  <c r="O85" i="12"/>
  <c r="K23" i="12"/>
  <c r="K85" i="12"/>
  <c r="O23" i="12"/>
  <c r="O128" i="12"/>
  <c r="G40" i="12"/>
  <c r="I55" i="1" s="1"/>
  <c r="I115" i="12"/>
  <c r="G8" i="12"/>
  <c r="I49" i="1" s="1"/>
  <c r="J39" i="1"/>
  <c r="J42" i="1" s="1"/>
  <c r="K128" i="12"/>
  <c r="O8" i="12"/>
  <c r="K121" i="12"/>
  <c r="K115" i="12"/>
  <c r="J40" i="1"/>
  <c r="I121" i="12"/>
  <c r="V128" i="12"/>
  <c r="K99" i="12"/>
  <c r="Q105" i="12"/>
  <c r="K42" i="12"/>
  <c r="I42" i="12"/>
  <c r="V13" i="12"/>
  <c r="V121" i="12"/>
  <c r="V115" i="12"/>
  <c r="Q99" i="12"/>
  <c r="I99" i="12"/>
  <c r="O62" i="12"/>
  <c r="G42" i="12"/>
  <c r="I56" i="1" s="1"/>
  <c r="I30" i="12"/>
  <c r="Q23" i="12"/>
  <c r="I23" i="12"/>
  <c r="K13" i="12"/>
  <c r="Q13" i="12"/>
  <c r="I13" i="12"/>
  <c r="K8" i="12"/>
  <c r="Q8" i="12"/>
  <c r="I8" i="12"/>
  <c r="O99" i="12"/>
  <c r="K130" i="12"/>
  <c r="Q130" i="12"/>
  <c r="I130" i="12"/>
  <c r="Q128" i="12"/>
  <c r="I128" i="12"/>
  <c r="V99" i="12"/>
  <c r="Q89" i="12"/>
  <c r="Q85" i="12"/>
  <c r="I85" i="12"/>
  <c r="Q30" i="12"/>
  <c r="O30" i="12"/>
  <c r="V23" i="12"/>
  <c r="V8" i="12"/>
  <c r="M128" i="12"/>
  <c r="V42" i="12"/>
  <c r="Q42" i="12"/>
  <c r="V30" i="12"/>
  <c r="O13" i="12"/>
  <c r="O130" i="12"/>
  <c r="V130" i="12"/>
  <c r="Q121" i="12"/>
  <c r="O121" i="12"/>
  <c r="Q115" i="12"/>
  <c r="O115" i="12"/>
  <c r="I89" i="12"/>
  <c r="O42" i="12"/>
  <c r="K30" i="12"/>
  <c r="M23" i="12"/>
  <c r="I105" i="12"/>
  <c r="V105" i="12"/>
  <c r="O105" i="12"/>
  <c r="K105" i="12"/>
  <c r="V62" i="12"/>
  <c r="Q62" i="12"/>
  <c r="G62" i="12"/>
  <c r="I57" i="1" s="1"/>
  <c r="K62" i="12"/>
  <c r="I62" i="12"/>
  <c r="O89" i="12"/>
  <c r="K89" i="12"/>
  <c r="V89" i="12"/>
  <c r="M13" i="12"/>
  <c r="M121" i="12"/>
  <c r="M105" i="12"/>
  <c r="M99" i="12"/>
  <c r="M85" i="12"/>
  <c r="M30" i="12"/>
  <c r="M130" i="12"/>
  <c r="M115" i="12"/>
  <c r="M89" i="12"/>
  <c r="G99" i="12"/>
  <c r="I60" i="1" s="1"/>
  <c r="G85" i="12"/>
  <c r="I58" i="1" s="1"/>
  <c r="G130" i="12"/>
  <c r="I66" i="1" s="1"/>
  <c r="M120" i="12"/>
  <c r="M119" i="12" s="1"/>
  <c r="G89" i="12"/>
  <c r="I59" i="1" s="1"/>
  <c r="M65" i="12"/>
  <c r="M62" i="12" s="1"/>
  <c r="M47" i="12"/>
  <c r="M42" i="12" s="1"/>
  <c r="M29" i="12"/>
  <c r="M28" i="12" s="1"/>
  <c r="G26" i="12"/>
  <c r="I52" i="1" s="1"/>
  <c r="M11" i="12"/>
  <c r="M8" i="12" s="1"/>
  <c r="G13" i="12"/>
  <c r="I50" i="1" s="1"/>
  <c r="G121" i="12"/>
  <c r="I64" i="1" s="1"/>
  <c r="G115" i="12"/>
  <c r="I62" i="1" s="1"/>
  <c r="G30" i="12"/>
  <c r="I54" i="1" s="1"/>
  <c r="G105" i="12"/>
  <c r="I61" i="1" s="1"/>
  <c r="G23" i="12"/>
  <c r="I51" i="1" s="1"/>
  <c r="G128" i="12"/>
  <c r="I65" i="1" s="1"/>
  <c r="J28" i="1"/>
  <c r="J26" i="1"/>
  <c r="G38" i="1"/>
  <c r="F38" i="1"/>
  <c r="J23" i="1"/>
  <c r="J24" i="1"/>
  <c r="J25" i="1"/>
  <c r="J27" i="1"/>
  <c r="E26" i="1"/>
  <c r="I67" i="1" l="1"/>
  <c r="I20" i="1" s="1"/>
  <c r="I18" i="1"/>
  <c r="I16" i="1"/>
  <c r="I17" i="1"/>
  <c r="I68" i="1"/>
  <c r="I21" i="1" l="1"/>
  <c r="G25" i="1" s="1"/>
  <c r="G26" i="1" s="1"/>
  <c r="G29" i="1" s="1"/>
  <c r="J62" i="1"/>
  <c r="J53" i="1"/>
  <c r="J59" i="1"/>
  <c r="J63" i="1"/>
  <c r="J64" i="1"/>
  <c r="J57" i="1"/>
  <c r="J51" i="1"/>
  <c r="J52" i="1"/>
  <c r="J58" i="1"/>
  <c r="J54" i="1"/>
  <c r="J50" i="1"/>
  <c r="J55" i="1"/>
  <c r="J56" i="1"/>
  <c r="J65" i="1"/>
  <c r="J60" i="1"/>
  <c r="J67" i="1"/>
  <c r="J66" i="1"/>
  <c r="J49" i="1"/>
  <c r="J61" i="1"/>
  <c r="J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S6" authorId="0" shapeId="0" xr:uid="{C39D7F57-B656-4832-BBA9-CDF7BF2455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EC758D0-46EA-436F-95EA-93245908E1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<sst xmlns="http://schemas.openxmlformats.org/spreadsheetml/2006/main" count="1976" uniqueCount="381">
  <si>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</si>
  <si>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</si>
  <si>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</si>
  <si>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</si>
  <si>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</si>
  <si>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</si>
  <si>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</si>
  <si>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</si>
  <si>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</si>
  <si>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</si>
  <si>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</si>
  <si>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</si>
  <si>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</si>
  <si>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</si>
  <si>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</si>
  <si>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</si>
  <si>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</si>
  <si>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</si>
  <si>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</si>
  <si>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</si>
  <si>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</si>
  <si>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</si>
  <si>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</si>
  <si>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</si>
  <si>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</si>
  <si>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</si>
  <si>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</si>
  <si>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</si>
  <si>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</si>
  <si>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</si>
  <si>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</si>
  <si>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</si>
  <si>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</si>
  <si>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</si>
  <si>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</si>
  <si>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</si>
  <si>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</si>
  <si>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</si>
  <si>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</si>
  <si>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</si>
  <si>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</si>
  <si>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</si>
  <si>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</si>
  <si>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</si>
  <si>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sociálního zařízení ve 3.NP</t>
  </si>
  <si>
    <t>Vlastní objekt</t>
  </si>
  <si>
    <t>Objekt:</t>
  </si>
  <si>
    <t>Rozpočet:</t>
  </si>
  <si>
    <t>ZŠ Domažlice Msgre. B.Staška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</si>
  <si>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</si>
  <si>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</si>
  <si>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</si>
  <si>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</si>
  <si>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</si>
  <si>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</si>
  <si>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</si>
  <si>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</si>
  <si>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</si>
  <si>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</si>
  <si>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</si>
  <si>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</si>
  <si>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</si>
  <si>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</si>
  <si>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</si>
  <si>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</si>
  <si>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</si>
  <si>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</si>
  <si>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</si>
  <si>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</si>
  <si>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</si>
  <si>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725</t>
  </si>
  <si>
    <t>Zařizovací předměty</t>
  </si>
  <si>
    <t>730</t>
  </si>
  <si>
    <t>Ústřední vytápění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</si>
  <si>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</si>
  <si>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</si>
  <si>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</si>
  <si>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</si>
  <si>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</si>
  <si>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</si>
  <si>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</si>
  <si>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</si>
  <si>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</si>
  <si>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</si>
  <si>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</si>
  <si>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</si>
  <si>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</si>
  <si>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</si>
  <si>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</si>
  <si>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</si>
  <si>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</si>
  <si>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</si>
  <si>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</si>
  <si>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</si>
  <si>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</si>
  <si>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</si>
  <si>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</si>
  <si>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</si>
  <si>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</si>
  <si>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</si>
  <si>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</si>
  <si>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</si>
  <si>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</si>
  <si>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</si>
  <si>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</si>
  <si>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</si>
  <si>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</si>
  <si>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</si>
  <si>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</si>
  <si>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</si>
  <si>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</si>
  <si>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</si>
  <si>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</si>
  <si>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</si>
  <si>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</si>
  <si>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</si>
  <si>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</si>
  <si>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</si>
  <si>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</si>
  <si>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</t>
  </si>
  <si>
    <t>Příčky z desek Ytong tl. 10 cm</t>
  </si>
  <si>
    <t>m2</t>
  </si>
  <si>
    <t>RTS 19/ II</t>
  </si>
  <si>
    <t>Indiv</t>
  </si>
  <si>
    <t>Práce</t>
  </si>
  <si>
    <t>POL1_</t>
  </si>
  <si>
    <t>342948111</t>
  </si>
  <si>
    <t>Ukotvení příček k cihel.konstr. kotvami na hmožd.</t>
  </si>
  <si>
    <t>m</t>
  </si>
  <si>
    <t>346244314</t>
  </si>
  <si>
    <t>Obezdívky van a WC nádržek z desek Ytong tl.125 mm</t>
  </si>
  <si>
    <t>601012142</t>
  </si>
  <si>
    <t>Štuk na stropech Hasit 160 ručně</t>
  </si>
  <si>
    <t>602012142</t>
  </si>
  <si>
    <t>POL1_1</t>
  </si>
  <si>
    <t>602012171</t>
  </si>
  <si>
    <t>Nátěr podkladový pod šlechtěné omítky Putzgrund</t>
  </si>
  <si>
    <t>610991111</t>
  </si>
  <si>
    <t>Zakrývání výplní vnitřních otvorů</t>
  </si>
  <si>
    <t>612403399</t>
  </si>
  <si>
    <t>Hrubá výplň rýh ve stěnách maltou</t>
  </si>
  <si>
    <t>612409991</t>
  </si>
  <si>
    <t>Začištění omítek kolem obkladů</t>
  </si>
  <si>
    <t>612425921</t>
  </si>
  <si>
    <t>Omítka vápenná vnitřního ostění - hladká</t>
  </si>
  <si>
    <t>612473181</t>
  </si>
  <si>
    <t>Omítka vnitřního zdiva ze suché směsi, hladká pod obklady</t>
  </si>
  <si>
    <t>612473185</t>
  </si>
  <si>
    <t>Příplatek za zabudované omítníky v ploše stěn</t>
  </si>
  <si>
    <t>631312611</t>
  </si>
  <si>
    <t>Mazanina betonová tl. 5 - 8 cm C 16/20</t>
  </si>
  <si>
    <t>m3</t>
  </si>
  <si>
    <t>632421112</t>
  </si>
  <si>
    <t>Potěr WEBER Saint-Gobain,ručně zpracovaný,tl. 2 mm webernivelit, samonivelační, pevnost 25 MPa</t>
  </si>
  <si>
    <t>941955001</t>
  </si>
  <si>
    <t>Lešení lehké pomocné, výška podlahy do 1,2 m</t>
  </si>
  <si>
    <t>952901111</t>
  </si>
  <si>
    <t>Vyčištění budov o výšce podlaží do 4 m</t>
  </si>
  <si>
    <t>962031113</t>
  </si>
  <si>
    <t>Bourání příček z cihel pálených plných tl. 65 mm</t>
  </si>
  <si>
    <t>965042141</t>
  </si>
  <si>
    <t>Bourání mazanin betonových tl. 10 cm, nad 4 m2</t>
  </si>
  <si>
    <t>965081713</t>
  </si>
  <si>
    <t>Bourání dlažeb keramických tl.10 mm, nad 1 m2</t>
  </si>
  <si>
    <t>968061125</t>
  </si>
  <si>
    <t>Vyvěšení dřevěných dveřních křídel pl. do 2 m2</t>
  </si>
  <si>
    <t>kus</t>
  </si>
  <si>
    <t>968072455</t>
  </si>
  <si>
    <t>Vybourání kovových dveřních zárubní pl. do 2 m2</t>
  </si>
  <si>
    <t>978013191</t>
  </si>
  <si>
    <t>Otlučení omítek vnitřních stěn v rozsahu do 100 %</t>
  </si>
  <si>
    <t>978059531</t>
  </si>
  <si>
    <t>Odsekání vnitřních obkladů stěn nad 2 m2</t>
  </si>
  <si>
    <t>767132812</t>
  </si>
  <si>
    <t>Demontáž příček z plechu, svařovaných</t>
  </si>
  <si>
    <t>784402801</t>
  </si>
  <si>
    <t>Odstranění malby oškrábáním v místnosti H do 3,8 m</t>
  </si>
  <si>
    <t>Vlastní</t>
  </si>
  <si>
    <t>999281105</t>
  </si>
  <si>
    <t>Přesun hmot pro opravy a údržbu do výšky 6 m</t>
  </si>
  <si>
    <t>t</t>
  </si>
  <si>
    <t>Přesun hmot</t>
  </si>
  <si>
    <t>POL7_</t>
  </si>
  <si>
    <t>721176105</t>
  </si>
  <si>
    <t>Potrubí HT připojovací D 110 x 2,7 mm</t>
  </si>
  <si>
    <t>721194104</t>
  </si>
  <si>
    <t>Vyvedení odpadních výpustek D 40 x 1,8</t>
  </si>
  <si>
    <t>POL1_7</t>
  </si>
  <si>
    <t>721194109</t>
  </si>
  <si>
    <t>Vyvedení odpadních výpustek D 110 x 2,3</t>
  </si>
  <si>
    <t>721223423</t>
  </si>
  <si>
    <t>Vpusť podlahová se zápachovou uzávěrkou HL 310N mřížka nerez 115 x 115 D 50/75/110 mm, Primus</t>
  </si>
  <si>
    <t>722130801</t>
  </si>
  <si>
    <t>Demontáž potrubí ocelových závitových DN 25</t>
  </si>
  <si>
    <t>722131913</t>
  </si>
  <si>
    <t>Oprava-potrubí závitové,vsazení odbočky DN 25</t>
  </si>
  <si>
    <t>soubor</t>
  </si>
  <si>
    <t>722172411</t>
  </si>
  <si>
    <t>Potrubí z PPR, D 20 x 2,8 mm, PN 16, vč.zed.výpom.</t>
  </si>
  <si>
    <t>722172412</t>
  </si>
  <si>
    <t>Potrubí z PPR, D 25 x 3,5 mm, PN 16, vč.zed.výpom.</t>
  </si>
  <si>
    <t>722181211</t>
  </si>
  <si>
    <t>Izolace návleková MIRELON PRO tl. stěny 6 mm vnitřní průměr 22 mm</t>
  </si>
  <si>
    <t>Izolace návleková MIRELON PRO tl. stěny 6 mm vnitřní průměr 25 mm</t>
  </si>
  <si>
    <t>722202413</t>
  </si>
  <si>
    <t>Kohout kulový nerozebíratelný PP-R INSTAPLAST D 25</t>
  </si>
  <si>
    <t>722220111</t>
  </si>
  <si>
    <t>Nástěnka K 247, pro výtokový ventil G 1/2</t>
  </si>
  <si>
    <t>722220121</t>
  </si>
  <si>
    <t>Nástěnka K 247, pro baterii G 1/2</t>
  </si>
  <si>
    <t>pár</t>
  </si>
  <si>
    <t>722290226</t>
  </si>
  <si>
    <t>Zkouška tlaku potrubí závitového DN 50</t>
  </si>
  <si>
    <t>722290234</t>
  </si>
  <si>
    <t>Proplach a dezinfekce vodovod.potrubí DN 80</t>
  </si>
  <si>
    <t>72101</t>
  </si>
  <si>
    <t>kpl</t>
  </si>
  <si>
    <t>998722202</t>
  </si>
  <si>
    <t>Přesun hmot pro vnitřní vodovod, výšky do 12 m</t>
  </si>
  <si>
    <t>725110814</t>
  </si>
  <si>
    <t>Demontáž klozetů kombinovaných</t>
  </si>
  <si>
    <t>725016125</t>
  </si>
  <si>
    <t>Urinál odsávací GOLEM 4306.0, ovládání autom, bílý</t>
  </si>
  <si>
    <t>725130816</t>
  </si>
  <si>
    <t>725210821</t>
  </si>
  <si>
    <t>Demontáž umyvadel bez výtokových armatur</t>
  </si>
  <si>
    <t>725292041</t>
  </si>
  <si>
    <t>725820801</t>
  </si>
  <si>
    <t>Demontáž baterie nástěnné do G 3/4</t>
  </si>
  <si>
    <t>725829201</t>
  </si>
  <si>
    <t>725829301</t>
  </si>
  <si>
    <t>725980121</t>
  </si>
  <si>
    <t>Dvířka z plastu, 150 x 150 mm</t>
  </si>
  <si>
    <t>726211121</t>
  </si>
  <si>
    <t>Modul-WC Kombifix, UP320, h 108 cm</t>
  </si>
  <si>
    <t>72501</t>
  </si>
  <si>
    <t>72502</t>
  </si>
  <si>
    <t>D+M zásobník toaletního papíru Novaservis nerez 69088.4</t>
  </si>
  <si>
    <t>72503</t>
  </si>
  <si>
    <t>D+M zásobník papírových utěrek Novaservis nerez 69089.4</t>
  </si>
  <si>
    <t>725824137U00</t>
  </si>
  <si>
    <t xml:space="preserve">900      </t>
  </si>
  <si>
    <t>HZS - demontáž koupelnových doplňků</t>
  </si>
  <si>
    <t>h</t>
  </si>
  <si>
    <t>Prav.M</t>
  </si>
  <si>
    <t>HZS</t>
  </si>
  <si>
    <t>POL10_</t>
  </si>
  <si>
    <t>28696755</t>
  </si>
  <si>
    <t>SPCM</t>
  </si>
  <si>
    <t>Specifikace</t>
  </si>
  <si>
    <t>POL3_</t>
  </si>
  <si>
    <t>998725202</t>
  </si>
  <si>
    <t>Přesun hmot pro zařizovací předměty, výšky do 12 m</t>
  </si>
  <si>
    <t>73511</t>
  </si>
  <si>
    <t>Demontáž a zpětná montáž otopných těles</t>
  </si>
  <si>
    <t>73512</t>
  </si>
  <si>
    <t>Vypuštění+napuštění systému, tlakové zkoušky, zprovoznění</t>
  </si>
  <si>
    <t>766661112</t>
  </si>
  <si>
    <t>Montáž dveří do zárubně,otevíravých 1kř.do 0,8 m</t>
  </si>
  <si>
    <t>766670021</t>
  </si>
  <si>
    <t>Montáž kliky a štítku</t>
  </si>
  <si>
    <t>76601</t>
  </si>
  <si>
    <t>76602</t>
  </si>
  <si>
    <t>54913640</t>
  </si>
  <si>
    <t>Kování vrchní - klika a štíty dveřní Al</t>
  </si>
  <si>
    <t>sada</t>
  </si>
  <si>
    <t>POL3_0</t>
  </si>
  <si>
    <t>61164921</t>
  </si>
  <si>
    <t>RTS 14/ I</t>
  </si>
  <si>
    <t>61165610</t>
  </si>
  <si>
    <t>998766201</t>
  </si>
  <si>
    <t>Přesun hmot pro truhlářské konstr., výšky do 6 m</t>
  </si>
  <si>
    <t>771575109</t>
  </si>
  <si>
    <t>771578011</t>
  </si>
  <si>
    <t>Spára podlaha - stěna, silikonem</t>
  </si>
  <si>
    <t>771579793</t>
  </si>
  <si>
    <t>Příplatek za spárovací hmotu - plošně</t>
  </si>
  <si>
    <t>59764203</t>
  </si>
  <si>
    <t>998771201</t>
  </si>
  <si>
    <t>Přesun hmot pro podlahy z dlaždic, výšky do 6 m</t>
  </si>
  <si>
    <t>781310121</t>
  </si>
  <si>
    <t>Obkládání ostění do tmele šířky do 300 mm</t>
  </si>
  <si>
    <t>781415016</t>
  </si>
  <si>
    <t>Montáž obkladů stěn, porovin.,tmel, nad 20x25 cm Flexkleber (lepidlo), Fugenbund (spár. hmota)</t>
  </si>
  <si>
    <t>781497111</t>
  </si>
  <si>
    <t>Lišta hliníková ukončovacích k obkladům  profil RB, pro tloušťku obkladu 8 mm</t>
  </si>
  <si>
    <t>597813720</t>
  </si>
  <si>
    <t>998781201</t>
  </si>
  <si>
    <t>Přesun hmot pro obklady keramické, výšky do 6 m</t>
  </si>
  <si>
    <t>783225100</t>
  </si>
  <si>
    <t>783324140</t>
  </si>
  <si>
    <t>783424140</t>
  </si>
  <si>
    <t>784442001</t>
  </si>
  <si>
    <t>Malba disperzní interiérová HET, výška do 3,8 m Klasik 1barevná, 2x nátěr, 1x penetrace</t>
  </si>
  <si>
    <t>21001</t>
  </si>
  <si>
    <t>Úprava rozvaděčové skříně vč.jejího připojení (odhad do rozpočtu = 10000,-Kč)</t>
  </si>
  <si>
    <t>21002</t>
  </si>
  <si>
    <t>21003</t>
  </si>
  <si>
    <t>HZS - demont svítidel vypínačů</t>
  </si>
  <si>
    <t>24002</t>
  </si>
  <si>
    <t xml:space="preserve">D+M nerez mřížek 40/20cm </t>
  </si>
  <si>
    <t>979087112</t>
  </si>
  <si>
    <t>Nakládání suti na dopravní prostředky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</si>
  <si>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</si>
  <si>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</si>
  <si>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</si>
  <si>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</si>
  <si>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</si>
  <si>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</si>
  <si>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</si>
  <si>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</si>
  <si>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</si>
  <si>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</si>
  <si>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</si>
  <si>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</si>
  <si>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</si>
  <si>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</si>
  <si>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</si>
  <si>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 xml:space="preserve">Poplatek za skládku stavební suti </t>
  </si>
  <si>
    <t>979093111</t>
  </si>
  <si>
    <t>Uložení suti na skládku bez zhutnění</t>
  </si>
  <si>
    <t>001T</t>
  </si>
  <si>
    <t>Mimostaveništní doprava, provozní vlivy, zařízení staveniště</t>
  </si>
  <si>
    <t>Soubor</t>
  </si>
  <si>
    <t>VRN</t>
  </si>
  <si>
    <t>POL99_2</t>
  </si>
  <si>
    <t>END</t>
  </si>
  <si>
    <t>Dveře vnitř. laminát HPL plné 1kř. 80x197 barva šedá</t>
  </si>
  <si>
    <t>Dveře vnitř. laminát HPL plné 1kř. 60x197 barva šedá</t>
  </si>
  <si>
    <t>735121</t>
  </si>
  <si>
    <t>Výměna rozvodů vytápění - nové rozvody z PEX - AL 20x2 (l = 4x3,25 + 2x7 m)</t>
  </si>
  <si>
    <t xml:space="preserve">9001      </t>
  </si>
  <si>
    <t>Výměna kanalizačního potrubí PP 110 (demontáž litinového potrubí, dodávka včetně tvarovek, montáž a kotvení)</t>
  </si>
  <si>
    <t>72102</t>
  </si>
  <si>
    <t>Výměna kanalizačního potrubí PP 50 (demontáž litinového potrubí, dodávka včetně tvarovek, montáž a kotvení)</t>
  </si>
  <si>
    <t>Napojení aut. čidel spalchování urinálu na elektroinstalaci včetně dodávky transformátoru, podomítkové krabice s víčkem</t>
  </si>
  <si>
    <t>342270040</t>
  </si>
  <si>
    <t>Příčky z desek Ytong tl. 5 cm</t>
  </si>
  <si>
    <t>721176102</t>
  </si>
  <si>
    <t xml:space="preserve">Potrubí HT připojovací, D 40 x 1,8 mm  </t>
  </si>
  <si>
    <t>Klozet závěsný EBS Urban City WC závěsné Rimfree, bílá + EBS Simple WC sedátko slim softclose</t>
  </si>
  <si>
    <t>Demontáž pisoárové nádrže + 5 stání</t>
  </si>
  <si>
    <t>725017321</t>
  </si>
  <si>
    <t>725017165</t>
  </si>
  <si>
    <t>D+M zrcadlo kulaté 50 cm</t>
  </si>
  <si>
    <t>725835111R00</t>
  </si>
  <si>
    <t>Baterie vanová nástěnná baterie DIVIO MEXEN MILO 2 chromová</t>
  </si>
  <si>
    <t>Ovládací tlačítko Geberit Sigma01 plast bílá+zelená 115.770.79.5</t>
  </si>
  <si>
    <t>Ovládací tlačítko Geberit Sigma01 plast bílá 115.770.11.5</t>
  </si>
  <si>
    <t>Umyvadlová baterie Novaservis Titania Cosmos bez výpusti chrom 90201/1,0</t>
  </si>
  <si>
    <t>Roca Debba Umyvadlo 55x44 cm A325995000 + sifon umyvadlový kulatý chrom</t>
  </si>
  <si>
    <t>Roca Debba Umývátko 40x32 cm A325998000 + sifon umyvadlový kulatý chrom</t>
  </si>
  <si>
    <t>Dodávka a montáž dávkovač tekutého mýdla na zavěšení  AQUALINE 72075, 350ml, chrom</t>
  </si>
  <si>
    <t>D+M sanitárních příček Alsanit Solari vč.dveří - HPL tl. 10 mm, barva RAL 7035</t>
  </si>
  <si>
    <t>D+M dělící pisoárové zástěny Alsanit HPL tl. 10 mm 90/40cm, barva žlutá</t>
  </si>
  <si>
    <t>Dveře protipožární EI30 plné 60x197 cm HPL 0,2 barva šedá</t>
  </si>
  <si>
    <t>OBKLAD RAKO COLOR ONE BÍLÁ: 19,8 X 39,8</t>
  </si>
  <si>
    <t>OBKLAD RAKO COLOR ONE ZELENÁ RAL 1306050: 39,8 X 19,8</t>
  </si>
  <si>
    <t>OBKLAD RAKO COLOR ONE ŽLUTÁ RAL 0858070: 39,8 X 19,8</t>
  </si>
  <si>
    <t>OBKLAD RAKO COLOR ONE ORANŽOVÁ RAL 0607050: 39,8 X 19,8</t>
  </si>
  <si>
    <t>RAKO Taurus Color TAA34003 dlaždice slinutá světle šedá 30x30 cm, R10</t>
  </si>
  <si>
    <t>Nátěr syntetický kovových konstrukcí 2x + 1x email RAL 7038</t>
  </si>
  <si>
    <t>D+M vypínačů ABB Swing, světle šedá</t>
  </si>
  <si>
    <t>Nátěr syntetický litin. radiátorů Z +1x + 1x email barva bílá</t>
  </si>
  <si>
    <t>Nátěr syntetický potrubí do DN 50 mm  Z + 2x barva bílá</t>
  </si>
  <si>
    <t>D+M LED Koupelnové stropní svítidlo VT1154 LED/30W/230V 3000K IP44 bílá</t>
  </si>
  <si>
    <t>D+M IMPECO Automatický osoušeč rukou ECONO</t>
  </si>
  <si>
    <t>2100</t>
  </si>
  <si>
    <t>Oprava sociálního zařízení ve 2.NP U1.2</t>
  </si>
  <si>
    <t>Štuk vnitřní i vnější Hasit fein-Kalkputz 160 ručně</t>
  </si>
  <si>
    <t>Montáž baterie umyvadlové stojánkové</t>
  </si>
  <si>
    <t>Montáž baterie dřezové nástěnné</t>
  </si>
  <si>
    <t>Montáž podlah keram., tmel, 30x30 cm</t>
  </si>
  <si>
    <t>OBKLAD RAKO COLOR ONE ŠEDÁ RAL 0858070: 39,8 X 19,8</t>
  </si>
  <si>
    <t>Oprava sociálního zařízení ve 2.NP</t>
  </si>
  <si>
    <t>9601</t>
  </si>
  <si>
    <t>Demontáž+zpětná montáž držáku ocel žebříku</t>
  </si>
  <si>
    <t>725330820</t>
  </si>
  <si>
    <t>Demontáž výlevky diturvitové</t>
  </si>
  <si>
    <t>725019101</t>
  </si>
  <si>
    <t>Výlevka stojící MIRA 5104.6 s plastovou mřížkou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</si>
</sst>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37" xfId="0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3" borderId="37" xfId="0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4" borderId="37" xfId="0" applyFill="1" applyBorder="1"/>
    <xf numFmtId="49" fontId="0" fillId="4" borderId="37" xfId="0" applyNumberFormat="1" applyFill="1" applyBorder="1"/>
    <xf numFmtId="0" fontId="0" fillId="4" borderId="37" xfId="0" applyFill="1" applyBorder="1" applyAlignment="1">
      <alignment horizontal="center"/>
    </xf>
    <xf numFmtId="0" fontId="0" fillId="4" borderId="34" xfId="0" applyFill="1" applyBorder="1"/>
    <xf numFmtId="0" fontId="0" fillId="4" borderId="37" xfId="0" applyFill="1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Doma&#382;lice-Msgre%20Sta&#353;ka-Z&#352;\OPRAVA%20SOCI&#193;LEK%202025\3.NP\Z&#352;%20Doma&#382;lice%20Msgre%20B.Sta&#353;ka%20Pavilon%201.2%20soc.za&#345;.%203.NP-rozpo&#269;et.xlsx" TargetMode="External"/><Relationship Id="rId1" Type="http://schemas.openxmlformats.org/officeDocument/2006/relationships/externalLinkPath" Target="3.NP/Z&#352;%20Doma&#382;lice%20Msgre%20B.Sta&#353;ka%20Pavilon%201.2%20soc.za&#345;.%203.NP-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3.NP"/>
    </sheetNames>
    <sheetDataSet>
      <sheetData sheetId="0" refreshError="1"/>
      <sheetData sheetId="1">
        <row r="25">
          <cell r="G25">
            <v>1236289.32</v>
          </cell>
        </row>
        <row r="26">
          <cell r="G26">
            <v>259620.75719999999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3" t="s">
        <v>41</v>
      </c>
      <c r="B2" s="173"/>
      <c r="C2" s="173"/>
      <c r="D2" s="173"/>
      <c r="E2" s="173"/>
      <c r="F2" s="173"/>
      <c r="G2" s="17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61" zoomScaleNormal="100" zoomScaleSheetLayoutView="75" workbookViewId="0">
      <selection activeCell="G33" activeCellId="7" sqref="D5:G7 I5:J7 D11:G13 I11:J13 D31:E32 G31:I32 D33:E34 G33:I3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9" t="s">
        <v>4</v>
      </c>
      <c r="C1" s="210"/>
      <c r="D1" s="210"/>
      <c r="E1" s="210"/>
      <c r="F1" s="210"/>
      <c r="G1" s="210"/>
      <c r="H1" s="210"/>
      <c r="I1" s="210"/>
      <c r="J1" s="211"/>
    </row>
    <row r="2" spans="1:15" ht="36" customHeight="1" x14ac:dyDescent="0.2">
      <c r="A2" s="2"/>
      <c r="B2" s="77" t="s">
        <v>24</v>
      </c>
      <c r="C2" s="78"/>
      <c r="D2" s="79"/>
      <c r="E2" s="215" t="s">
        <v>48</v>
      </c>
      <c r="F2" s="216"/>
      <c r="G2" s="216"/>
      <c r="H2" s="216"/>
      <c r="I2" s="216"/>
      <c r="J2" s="217"/>
      <c r="O2" s="1"/>
    </row>
    <row r="3" spans="1:15" ht="27" customHeight="1" x14ac:dyDescent="0.2">
      <c r="A3" s="2"/>
      <c r="B3" s="80" t="s">
        <v>46</v>
      </c>
      <c r="C3" s="78"/>
      <c r="D3" s="81"/>
      <c r="E3" s="218" t="s">
        <v>45</v>
      </c>
      <c r="F3" s="219"/>
      <c r="G3" s="219"/>
      <c r="H3" s="219"/>
      <c r="I3" s="219"/>
      <c r="J3" s="220"/>
    </row>
    <row r="4" spans="1:15" ht="23.25" customHeight="1" x14ac:dyDescent="0.2">
      <c r="A4" s="76">
        <v>3127</v>
      </c>
      <c r="B4" s="82" t="s">
        <v>47</v>
      </c>
      <c r="C4" s="83"/>
      <c r="D4" s="84"/>
      <c r="E4" s="198" t="s">
        <v>368</v>
      </c>
      <c r="F4" s="199"/>
      <c r="G4" s="199"/>
      <c r="H4" s="199"/>
      <c r="I4" s="199"/>
      <c r="J4" s="200"/>
    </row>
    <row r="5" spans="1:15" ht="24" customHeight="1" x14ac:dyDescent="0.2">
      <c r="A5" s="2"/>
      <c r="B5" s="31" t="s">
        <v>23</v>
      </c>
      <c r="D5" s="203"/>
      <c r="E5" s="204"/>
      <c r="F5" s="204"/>
      <c r="G5" s="20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05"/>
      <c r="E6" s="206"/>
      <c r="F6" s="206"/>
      <c r="G6" s="20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07"/>
      <c r="F7" s="208"/>
      <c r="G7" s="20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2"/>
      <c r="E11" s="222"/>
      <c r="F11" s="222"/>
      <c r="G11" s="222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197"/>
      <c r="E12" s="197"/>
      <c r="F12" s="197"/>
      <c r="G12" s="197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1"/>
      <c r="F13" s="202"/>
      <c r="G13" s="20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1"/>
      <c r="F15" s="221"/>
      <c r="G15" s="223"/>
      <c r="H15" s="223"/>
      <c r="I15" s="223" t="s">
        <v>31</v>
      </c>
      <c r="J15" s="224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6"/>
      <c r="F16" s="187"/>
      <c r="G16" s="186"/>
      <c r="H16" s="187"/>
      <c r="I16" s="186">
        <f>I49+I50+I51+I52+I53+I54+I55</f>
        <v>0</v>
      </c>
      <c r="J16" s="188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6"/>
      <c r="F17" s="187"/>
      <c r="G17" s="186"/>
      <c r="H17" s="187"/>
      <c r="I17" s="186">
        <f>I56+I57+I58+I59+I60+I61+I62+I63+I66</f>
        <v>0</v>
      </c>
      <c r="J17" s="188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6"/>
      <c r="F18" s="187"/>
      <c r="G18" s="186"/>
      <c r="H18" s="187"/>
      <c r="I18" s="186">
        <f>I64+I65</f>
        <v>0</v>
      </c>
      <c r="J18" s="188"/>
    </row>
    <row r="19" spans="1:10" ht="23.25" customHeight="1" x14ac:dyDescent="0.2">
      <c r="A19" s="137" t="s">
        <v>91</v>
      </c>
      <c r="B19" s="38" t="s">
        <v>29</v>
      </c>
      <c r="C19" s="62"/>
      <c r="D19" s="63"/>
      <c r="E19" s="186"/>
      <c r="F19" s="187"/>
      <c r="G19" s="186"/>
      <c r="H19" s="187"/>
      <c r="I19" s="186"/>
      <c r="J19" s="188"/>
    </row>
    <row r="20" spans="1:10" ht="23.25" customHeight="1" x14ac:dyDescent="0.2">
      <c r="A20" s="137" t="s">
        <v>90</v>
      </c>
      <c r="B20" s="38" t="s">
        <v>30</v>
      </c>
      <c r="C20" s="62"/>
      <c r="D20" s="63"/>
      <c r="E20" s="186"/>
      <c r="F20" s="187"/>
      <c r="G20" s="186"/>
      <c r="H20" s="187"/>
      <c r="I20" s="186">
        <f>I67</f>
        <v>0</v>
      </c>
      <c r="J20" s="188"/>
    </row>
    <row r="21" spans="1:10" ht="23.25" customHeight="1" x14ac:dyDescent="0.2">
      <c r="A21" s="2"/>
      <c r="B21" s="48" t="s">
        <v>31</v>
      </c>
      <c r="C21" s="64"/>
      <c r="D21" s="65"/>
      <c r="E21" s="189"/>
      <c r="F21" s="225"/>
      <c r="G21" s="189"/>
      <c r="H21" s="225"/>
      <c r="I21" s="189">
        <f>SUM(I16:J20)</f>
        <v>0</v>
      </c>
      <c r="J21" s="19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184">
        <v>0</v>
      </c>
      <c r="H23" s="185"/>
      <c r="I23" s="185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v>12</v>
      </c>
      <c r="F24" s="39" t="s">
        <v>0</v>
      </c>
      <c r="G24" s="182">
        <v>0</v>
      </c>
      <c r="H24" s="183"/>
      <c r="I24" s="183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4">
        <f>I21</f>
        <v>0</v>
      </c>
      <c r="H25" s="185"/>
      <c r="I25" s="185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2">
        <f>0.21*ZakladDPHZakl</f>
        <v>0</v>
      </c>
      <c r="H26" s="213"/>
      <c r="I26" s="213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4">
        <v>0</v>
      </c>
      <c r="H27" s="214"/>
      <c r="I27" s="21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191">
        <v>1353836.65</v>
      </c>
      <c r="H28" s="192"/>
      <c r="I28" s="192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191">
        <f>ZakladDPHZakl+DPHZakl</f>
        <v>0</v>
      </c>
      <c r="H29" s="191"/>
      <c r="I29" s="191"/>
      <c r="J29" s="11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3"/>
      <c r="E34" s="194"/>
      <c r="G34" s="195"/>
      <c r="H34" s="196"/>
      <c r="I34" s="196"/>
      <c r="J34" s="25"/>
    </row>
    <row r="35" spans="1:10" ht="12.75" customHeight="1" x14ac:dyDescent="0.2">
      <c r="A35" s="2"/>
      <c r="B35" s="2"/>
      <c r="D35" s="181" t="s">
        <v>2</v>
      </c>
      <c r="E35" s="18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49</v>
      </c>
      <c r="C39" s="176"/>
      <c r="D39" s="176"/>
      <c r="E39" s="176"/>
      <c r="F39" s="98">
        <v>0</v>
      </c>
      <c r="G39" s="99">
        <v>1353836.65</v>
      </c>
      <c r="H39" s="100">
        <v>284305.7</v>
      </c>
      <c r="I39" s="100">
        <v>1638142.35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43</v>
      </c>
      <c r="C40" s="177" t="s">
        <v>45</v>
      </c>
      <c r="D40" s="177"/>
      <c r="E40" s="177"/>
      <c r="F40" s="103">
        <v>0</v>
      </c>
      <c r="G40" s="104">
        <v>1353836.65</v>
      </c>
      <c r="H40" s="104">
        <v>284305.7</v>
      </c>
      <c r="I40" s="104">
        <v>1638142.35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43</v>
      </c>
      <c r="C41" s="176" t="s">
        <v>44</v>
      </c>
      <c r="D41" s="176"/>
      <c r="E41" s="176"/>
      <c r="F41" s="107">
        <v>0</v>
      </c>
      <c r="G41" s="100">
        <v>1353836.65</v>
      </c>
      <c r="H41" s="100">
        <v>284305.7</v>
      </c>
      <c r="I41" s="100">
        <v>1638142.35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78" t="s">
        <v>50</v>
      </c>
      <c r="C42" s="179"/>
      <c r="D42" s="179"/>
      <c r="E42" s="180"/>
      <c r="F42" s="108">
        <f>SUMIF(A39:A41,"=1",F39:F41)</f>
        <v>0</v>
      </c>
      <c r="G42" s="109">
        <f>SUMIF(A39:A41,"=1",G39:G41)</f>
        <v>1353836.65</v>
      </c>
      <c r="H42" s="109">
        <f>SUMIF(A39:A41,"=1",H39:H41)</f>
        <v>284305.7</v>
      </c>
      <c r="I42" s="109">
        <f>SUMIF(A39:A41,"=1",I39:I41)</f>
        <v>1638142.35</v>
      </c>
      <c r="J42" s="110">
        <f>SUMIF(A39:A41,"=1",J39:J41)</f>
        <v>100</v>
      </c>
    </row>
    <row r="46" spans="1:10" ht="15.75" x14ac:dyDescent="0.25">
      <c r="B46" s="119" t="s">
        <v>52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53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54</v>
      </c>
      <c r="C49" s="174" t="s">
        <v>55</v>
      </c>
      <c r="D49" s="175"/>
      <c r="E49" s="175"/>
      <c r="F49" s="135" t="s">
        <v>26</v>
      </c>
      <c r="G49" s="128"/>
      <c r="H49" s="128"/>
      <c r="I49" s="128">
        <f>'2.NP'!G8+'3.NP'!G8</f>
        <v>0</v>
      </c>
      <c r="J49" s="133" t="str">
        <f>IF(I68=0,"",I49/I68*100)</f>
        <v/>
      </c>
    </row>
    <row r="50" spans="1:10" ht="36.75" customHeight="1" x14ac:dyDescent="0.2">
      <c r="A50" s="122"/>
      <c r="B50" s="127" t="s">
        <v>56</v>
      </c>
      <c r="C50" s="174" t="s">
        <v>57</v>
      </c>
      <c r="D50" s="175"/>
      <c r="E50" s="175"/>
      <c r="F50" s="135" t="s">
        <v>26</v>
      </c>
      <c r="G50" s="128"/>
      <c r="H50" s="128"/>
      <c r="I50" s="128">
        <f>'2.NP'!G13+'3.NP'!G13</f>
        <v>0</v>
      </c>
      <c r="J50" s="133" t="str">
        <f>IF(I68=0,"",I50/I68*100)</f>
        <v/>
      </c>
    </row>
    <row r="51" spans="1:10" ht="36.75" customHeight="1" x14ac:dyDescent="0.2">
      <c r="A51" s="122"/>
      <c r="B51" s="127" t="s">
        <v>58</v>
      </c>
      <c r="C51" s="174" t="s">
        <v>59</v>
      </c>
      <c r="D51" s="175"/>
      <c r="E51" s="175"/>
      <c r="F51" s="135" t="s">
        <v>26</v>
      </c>
      <c r="G51" s="128"/>
      <c r="H51" s="128"/>
      <c r="I51" s="128">
        <f>'2.NP'!G23+'3.NP'!G23</f>
        <v>0</v>
      </c>
      <c r="J51" s="133" t="str">
        <f>IF(I68=0,"",I51/I68*100)</f>
        <v/>
      </c>
    </row>
    <row r="52" spans="1:10" ht="36.75" customHeight="1" x14ac:dyDescent="0.2">
      <c r="A52" s="122"/>
      <c r="B52" s="127" t="s">
        <v>60</v>
      </c>
      <c r="C52" s="174" t="s">
        <v>61</v>
      </c>
      <c r="D52" s="175"/>
      <c r="E52" s="175"/>
      <c r="F52" s="135" t="s">
        <v>26</v>
      </c>
      <c r="G52" s="128"/>
      <c r="H52" s="128"/>
      <c r="I52" s="128">
        <f>'2.NP'!G26+'3.NP'!G26</f>
        <v>0</v>
      </c>
      <c r="J52" s="133" t="str">
        <f>IF(I68=0,"",I52/I68*100)</f>
        <v/>
      </c>
    </row>
    <row r="53" spans="1:10" ht="36.75" customHeight="1" x14ac:dyDescent="0.2">
      <c r="A53" s="122"/>
      <c r="B53" s="127" t="s">
        <v>62</v>
      </c>
      <c r="C53" s="174" t="s">
        <v>63</v>
      </c>
      <c r="D53" s="175"/>
      <c r="E53" s="175"/>
      <c r="F53" s="135" t="s">
        <v>26</v>
      </c>
      <c r="G53" s="128"/>
      <c r="H53" s="128"/>
      <c r="I53" s="128">
        <f>'2.NP'!G28+'3.NP'!G28</f>
        <v>0</v>
      </c>
      <c r="J53" s="133" t="str">
        <f>IF(I68=0,"",I53/I68*100)</f>
        <v/>
      </c>
    </row>
    <row r="54" spans="1:10" ht="36.75" customHeight="1" x14ac:dyDescent="0.2">
      <c r="A54" s="122"/>
      <c r="B54" s="127" t="s">
        <v>64</v>
      </c>
      <c r="C54" s="174" t="s">
        <v>65</v>
      </c>
      <c r="D54" s="175"/>
      <c r="E54" s="175"/>
      <c r="F54" s="135" t="s">
        <v>26</v>
      </c>
      <c r="G54" s="128"/>
      <c r="H54" s="128"/>
      <c r="I54" s="128">
        <f>'2.NP'!G30+'3.NP'!G30</f>
        <v>0</v>
      </c>
      <c r="J54" s="133" t="str">
        <f>IF(I68=0,"",I54/I68*100)</f>
        <v/>
      </c>
    </row>
    <row r="55" spans="1:10" ht="36.75" customHeight="1" x14ac:dyDescent="0.2">
      <c r="A55" s="122"/>
      <c r="B55" s="127" t="s">
        <v>66</v>
      </c>
      <c r="C55" s="174" t="s">
        <v>67</v>
      </c>
      <c r="D55" s="175"/>
      <c r="E55" s="175"/>
      <c r="F55" s="135" t="s">
        <v>26</v>
      </c>
      <c r="G55" s="128"/>
      <c r="H55" s="128"/>
      <c r="I55" s="128">
        <f>'2.NP'!G40+'3.NP'!G41</f>
        <v>0</v>
      </c>
      <c r="J55" s="133" t="str">
        <f>IF(I68=0,"",I55/I68*100)</f>
        <v/>
      </c>
    </row>
    <row r="56" spans="1:10" ht="36.75" customHeight="1" x14ac:dyDescent="0.2">
      <c r="A56" s="122"/>
      <c r="B56" s="127" t="s">
        <v>68</v>
      </c>
      <c r="C56" s="174" t="s">
        <v>69</v>
      </c>
      <c r="D56" s="175"/>
      <c r="E56" s="175"/>
      <c r="F56" s="135" t="s">
        <v>27</v>
      </c>
      <c r="G56" s="128"/>
      <c r="H56" s="128"/>
      <c r="I56" s="128">
        <f>'2.NP'!G42+'3.NP'!G43</f>
        <v>0</v>
      </c>
      <c r="J56" s="133" t="str">
        <f>IF(I68=0,"",I56/I68*100)</f>
        <v/>
      </c>
    </row>
    <row r="57" spans="1:10" ht="36.75" customHeight="1" x14ac:dyDescent="0.2">
      <c r="A57" s="122"/>
      <c r="B57" s="127" t="s">
        <v>70</v>
      </c>
      <c r="C57" s="174" t="s">
        <v>71</v>
      </c>
      <c r="D57" s="175"/>
      <c r="E57" s="175"/>
      <c r="F57" s="135" t="s">
        <v>27</v>
      </c>
      <c r="G57" s="128"/>
      <c r="H57" s="128"/>
      <c r="I57" s="128">
        <f>'2.NP'!G62+'3.NP'!G63</f>
        <v>0</v>
      </c>
      <c r="J57" s="133" t="str">
        <f>IF(I68=0,"",I57/I68*100)</f>
        <v/>
      </c>
    </row>
    <row r="58" spans="1:10" ht="36.75" customHeight="1" x14ac:dyDescent="0.2">
      <c r="A58" s="122"/>
      <c r="B58" s="127" t="s">
        <v>72</v>
      </c>
      <c r="C58" s="174" t="s">
        <v>73</v>
      </c>
      <c r="D58" s="175"/>
      <c r="E58" s="175"/>
      <c r="F58" s="135" t="s">
        <v>27</v>
      </c>
      <c r="G58" s="128"/>
      <c r="H58" s="128"/>
      <c r="I58" s="128">
        <f>'2.NP'!G85+'3.NP'!G88</f>
        <v>0</v>
      </c>
      <c r="J58" s="133" t="str">
        <f>IF(I68=0,"",I58/I68*100)</f>
        <v/>
      </c>
    </row>
    <row r="59" spans="1:10" ht="36.75" customHeight="1" x14ac:dyDescent="0.2">
      <c r="A59" s="122"/>
      <c r="B59" s="127" t="s">
        <v>74</v>
      </c>
      <c r="C59" s="174" t="s">
        <v>75</v>
      </c>
      <c r="D59" s="175"/>
      <c r="E59" s="175"/>
      <c r="F59" s="135" t="s">
        <v>27</v>
      </c>
      <c r="G59" s="128"/>
      <c r="H59" s="128"/>
      <c r="I59" s="128">
        <f>'2.NP'!G89+'3.NP'!G92</f>
        <v>0</v>
      </c>
      <c r="J59" s="133" t="str">
        <f>IF(I68=0,"",I59/I68*100)</f>
        <v/>
      </c>
    </row>
    <row r="60" spans="1:10" ht="36.75" customHeight="1" x14ac:dyDescent="0.2">
      <c r="A60" s="122"/>
      <c r="B60" s="127" t="s">
        <v>76</v>
      </c>
      <c r="C60" s="174" t="s">
        <v>77</v>
      </c>
      <c r="D60" s="175"/>
      <c r="E60" s="175"/>
      <c r="F60" s="135" t="s">
        <v>27</v>
      </c>
      <c r="G60" s="128"/>
      <c r="H60" s="128"/>
      <c r="I60" s="128">
        <f>'2.NP'!G99+'3.NP'!G102</f>
        <v>0</v>
      </c>
      <c r="J60" s="133" t="str">
        <f>IF(I68=0,"",I60/I68*100)</f>
        <v/>
      </c>
    </row>
    <row r="61" spans="1:10" ht="36.75" customHeight="1" x14ac:dyDescent="0.2">
      <c r="A61" s="122"/>
      <c r="B61" s="127" t="s">
        <v>78</v>
      </c>
      <c r="C61" s="174" t="s">
        <v>79</v>
      </c>
      <c r="D61" s="175"/>
      <c r="E61" s="175"/>
      <c r="F61" s="135" t="s">
        <v>27</v>
      </c>
      <c r="G61" s="128"/>
      <c r="H61" s="128"/>
      <c r="I61" s="128">
        <f>'2.NP'!G105+'3.NP'!G108</f>
        <v>0</v>
      </c>
      <c r="J61" s="133" t="str">
        <f>IF(I68=0,"",I61/I68*100)</f>
        <v/>
      </c>
    </row>
    <row r="62" spans="1:10" ht="36.75" customHeight="1" x14ac:dyDescent="0.2">
      <c r="A62" s="122"/>
      <c r="B62" s="127" t="s">
        <v>80</v>
      </c>
      <c r="C62" s="174" t="s">
        <v>81</v>
      </c>
      <c r="D62" s="175"/>
      <c r="E62" s="175"/>
      <c r="F62" s="135" t="s">
        <v>27</v>
      </c>
      <c r="G62" s="128"/>
      <c r="H62" s="128"/>
      <c r="I62" s="128">
        <f>'2.NP'!G115+'3.NP'!G118</f>
        <v>0</v>
      </c>
      <c r="J62" s="133" t="str">
        <f>IF(I68=0,"",I62/I68*100)</f>
        <v/>
      </c>
    </row>
    <row r="63" spans="1:10" ht="36.75" customHeight="1" x14ac:dyDescent="0.2">
      <c r="A63" s="122"/>
      <c r="B63" s="127" t="s">
        <v>82</v>
      </c>
      <c r="C63" s="174" t="s">
        <v>83</v>
      </c>
      <c r="D63" s="175"/>
      <c r="E63" s="175"/>
      <c r="F63" s="135" t="s">
        <v>27</v>
      </c>
      <c r="G63" s="128"/>
      <c r="H63" s="128"/>
      <c r="I63" s="128">
        <f>'2.NP'!G119+'3.NP'!G122</f>
        <v>0</v>
      </c>
      <c r="J63" s="133" t="str">
        <f>IF(I68=0,"",I63/I68*100)</f>
        <v/>
      </c>
    </row>
    <row r="64" spans="1:10" ht="36.75" customHeight="1" x14ac:dyDescent="0.2">
      <c r="A64" s="122"/>
      <c r="B64" s="127" t="s">
        <v>84</v>
      </c>
      <c r="C64" s="174" t="s">
        <v>85</v>
      </c>
      <c r="D64" s="175"/>
      <c r="E64" s="175"/>
      <c r="F64" s="135" t="s">
        <v>28</v>
      </c>
      <c r="G64" s="128"/>
      <c r="H64" s="128"/>
      <c r="I64" s="128">
        <f>'2.NP'!G121+'3.NP'!G124</f>
        <v>0</v>
      </c>
      <c r="J64" s="133" t="str">
        <f>IF(I68=0,"",I64/I68*100)</f>
        <v/>
      </c>
    </row>
    <row r="65" spans="1:10" ht="36.75" customHeight="1" x14ac:dyDescent="0.2">
      <c r="A65" s="122"/>
      <c r="B65" s="127" t="s">
        <v>86</v>
      </c>
      <c r="C65" s="174" t="s">
        <v>87</v>
      </c>
      <c r="D65" s="175"/>
      <c r="E65" s="175"/>
      <c r="F65" s="135" t="s">
        <v>28</v>
      </c>
      <c r="G65" s="128"/>
      <c r="H65" s="128"/>
      <c r="I65" s="128">
        <f>'2.NP'!G128+'3.NP'!G131</f>
        <v>0</v>
      </c>
      <c r="J65" s="133" t="str">
        <f>IF(I68=0,"",I65/I68*100)</f>
        <v/>
      </c>
    </row>
    <row r="66" spans="1:10" ht="36.75" customHeight="1" x14ac:dyDescent="0.2">
      <c r="A66" s="122"/>
      <c r="B66" s="127" t="s">
        <v>88</v>
      </c>
      <c r="C66" s="174" t="s">
        <v>89</v>
      </c>
      <c r="D66" s="175"/>
      <c r="E66" s="175"/>
      <c r="F66" s="135" t="s">
        <v>27</v>
      </c>
      <c r="G66" s="128"/>
      <c r="H66" s="128"/>
      <c r="I66" s="128">
        <f>'2.NP'!G130+'3.NP'!G133</f>
        <v>0</v>
      </c>
      <c r="J66" s="133" t="str">
        <f>IF(I68=0,"",I66/I68*100)</f>
        <v/>
      </c>
    </row>
    <row r="67" spans="1:10" ht="36.75" customHeight="1" x14ac:dyDescent="0.2">
      <c r="A67" s="122"/>
      <c r="B67" s="127" t="s">
        <v>90</v>
      </c>
      <c r="C67" s="174" t="s">
        <v>30</v>
      </c>
      <c r="D67" s="175"/>
      <c r="E67" s="175"/>
      <c r="F67" s="135" t="s">
        <v>90</v>
      </c>
      <c r="G67" s="128"/>
      <c r="H67" s="128"/>
      <c r="I67" s="128">
        <f>'2.NP'!G140+'3.NP'!G143</f>
        <v>0</v>
      </c>
      <c r="J67" s="133" t="str">
        <f>IF(I68=0,"",I67/I68*100)</f>
        <v/>
      </c>
    </row>
    <row r="68" spans="1:10" ht="25.5" customHeight="1" x14ac:dyDescent="0.2">
      <c r="A68" s="123"/>
      <c r="B68" s="129" t="s">
        <v>1</v>
      </c>
      <c r="C68" s="130"/>
      <c r="D68" s="131"/>
      <c r="E68" s="131"/>
      <c r="F68" s="136"/>
      <c r="G68" s="132"/>
      <c r="H68" s="132"/>
      <c r="I68" s="132">
        <f>SUM(I49:I67)</f>
        <v>0</v>
      </c>
      <c r="J68" s="134">
        <f>SUM(J49:J67)</f>
        <v>0</v>
      </c>
    </row>
    <row r="69" spans="1:10" x14ac:dyDescent="0.2">
      <c r="F69" s="85"/>
      <c r="G69" s="85"/>
      <c r="H69" s="85"/>
      <c r="I69" s="85"/>
      <c r="J69" s="86"/>
    </row>
    <row r="70" spans="1:10" x14ac:dyDescent="0.2">
      <c r="F70" s="85"/>
      <c r="G70" s="85"/>
      <c r="H70" s="85"/>
      <c r="I70" s="85"/>
      <c r="J70" s="86"/>
    </row>
    <row r="71" spans="1:10" x14ac:dyDescent="0.2">
      <c r="F71" s="85"/>
      <c r="G71" s="85"/>
      <c r="H71" s="85"/>
      <c r="I71" s="85"/>
      <c r="J71" s="86"/>
    </row>
  </sheetData>
  <sheetProtection algorithmName="SHA-512" hashValue="9JkprJEKeA9DvYImUvT8TQchFsdPHedTmOjAtV70GrpIt5UMDhY7t+CdowqhQx5L9V29QNt+TBZAM+VdIypvMA==" saltValue="sDeDefkZROCvNBOxRf4OWw==" spinCount="100000" sheet="1" objects="1" scenarios="1"/>
  <protectedRanges>
    <protectedRange sqref="D5:G7 I5:J7 D11:G13 I11:J13 D31:E32 G31:I32 D33:E34 G33:I34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6" t="s">
        <v>7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50" t="s">
        <v>8</v>
      </c>
      <c r="B2" s="49"/>
      <c r="C2" s="228"/>
      <c r="D2" s="228"/>
      <c r="E2" s="228"/>
      <c r="F2" s="228"/>
      <c r="G2" s="229"/>
    </row>
    <row r="3" spans="1:7" ht="24.95" customHeight="1" x14ac:dyDescent="0.2">
      <c r="A3" s="50" t="s">
        <v>9</v>
      </c>
      <c r="B3" s="49"/>
      <c r="C3" s="228"/>
      <c r="D3" s="228"/>
      <c r="E3" s="228"/>
      <c r="F3" s="228"/>
      <c r="G3" s="229"/>
    </row>
    <row r="4" spans="1:7" ht="24.95" customHeight="1" x14ac:dyDescent="0.2">
      <c r="A4" s="50" t="s">
        <v>10</v>
      </c>
      <c r="B4" s="49"/>
      <c r="C4" s="228"/>
      <c r="D4" s="228"/>
      <c r="E4" s="228"/>
      <c r="F4" s="228"/>
      <c r="G4" s="22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8" activePane="bottomLeft" state="frozen"/>
      <selection pane="bottomLeft" activeCell="F141" sqref="F8:F141"/>
    </sheetView>
  </sheetViews>
  <sheetFormatPr defaultRowHeight="12.75" outlineLevelRow="1" x14ac:dyDescent="0.2"/>
  <cols>
    <col min="1" max="1" width="3.42578125" customWidth="1"/>
    <col min="2" max="2" width="13.42578125" style="120" bestFit="1" customWidth="1"/>
    <col min="3" max="3" width="37.710937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0" t="s">
        <v>7</v>
      </c>
      <c r="B1" s="230"/>
      <c r="C1" s="230"/>
      <c r="D1" s="230"/>
      <c r="E1" s="230"/>
      <c r="F1" s="230"/>
      <c r="G1" s="230"/>
      <c r="AG1" t="s">
        <v>92</v>
      </c>
    </row>
    <row r="2" spans="1:60" ht="24.95" customHeight="1" x14ac:dyDescent="0.2">
      <c r="A2" s="50" t="s">
        <v>8</v>
      </c>
      <c r="B2" s="49"/>
      <c r="C2" s="231" t="s">
        <v>48</v>
      </c>
      <c r="D2" s="232"/>
      <c r="E2" s="232"/>
      <c r="F2" s="232"/>
      <c r="G2" s="233"/>
      <c r="AG2" t="s">
        <v>93</v>
      </c>
    </row>
    <row r="3" spans="1:60" ht="24.95" customHeight="1" x14ac:dyDescent="0.2">
      <c r="A3" s="50" t="s">
        <v>9</v>
      </c>
      <c r="B3" s="49"/>
      <c r="C3" s="231" t="s">
        <v>45</v>
      </c>
      <c r="D3" s="232"/>
      <c r="E3" s="232"/>
      <c r="F3" s="232"/>
      <c r="G3" s="233"/>
      <c r="AC3" s="120" t="s">
        <v>93</v>
      </c>
      <c r="AG3" t="s">
        <v>94</v>
      </c>
    </row>
    <row r="4" spans="1:60" ht="24.95" customHeight="1" x14ac:dyDescent="0.2">
      <c r="A4" s="138" t="s">
        <v>10</v>
      </c>
      <c r="B4" s="139"/>
      <c r="C4" s="234" t="s">
        <v>374</v>
      </c>
      <c r="D4" s="235"/>
      <c r="E4" s="235"/>
      <c r="F4" s="235"/>
      <c r="G4" s="236"/>
      <c r="AG4" t="s">
        <v>95</v>
      </c>
    </row>
    <row r="5" spans="1:60" x14ac:dyDescent="0.2">
      <c r="D5" s="10"/>
    </row>
    <row r="6" spans="1:60" ht="38.25" x14ac:dyDescent="0.2">
      <c r="A6" s="141" t="s">
        <v>96</v>
      </c>
      <c r="B6" s="143" t="s">
        <v>97</v>
      </c>
      <c r="C6" s="143" t="s">
        <v>98</v>
      </c>
      <c r="D6" s="142" t="s">
        <v>99</v>
      </c>
      <c r="E6" s="141" t="s">
        <v>100</v>
      </c>
      <c r="F6" s="140" t="s">
        <v>101</v>
      </c>
      <c r="G6" s="141" t="s">
        <v>31</v>
      </c>
      <c r="H6" s="144" t="s">
        <v>32</v>
      </c>
      <c r="I6" s="144" t="s">
        <v>102</v>
      </c>
      <c r="J6" s="144" t="s">
        <v>33</v>
      </c>
      <c r="K6" s="144" t="s">
        <v>103</v>
      </c>
      <c r="L6" s="144" t="s">
        <v>104</v>
      </c>
      <c r="M6" s="144" t="s">
        <v>105</v>
      </c>
      <c r="N6" s="144" t="s">
        <v>106</v>
      </c>
      <c r="O6" s="144" t="s">
        <v>107</v>
      </c>
      <c r="P6" s="144" t="s">
        <v>108</v>
      </c>
      <c r="Q6" s="144" t="s">
        <v>109</v>
      </c>
      <c r="R6" s="144" t="s">
        <v>110</v>
      </c>
      <c r="S6" s="144" t="s">
        <v>111</v>
      </c>
      <c r="T6" s="144" t="s">
        <v>112</v>
      </c>
      <c r="U6" s="144" t="s">
        <v>113</v>
      </c>
      <c r="V6" s="144" t="s">
        <v>114</v>
      </c>
      <c r="W6" s="144" t="s">
        <v>115</v>
      </c>
      <c r="X6" s="144" t="s">
        <v>116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">
      <c r="A8" s="150" t="s">
        <v>117</v>
      </c>
      <c r="B8" s="151" t="s">
        <v>54</v>
      </c>
      <c r="C8" s="168" t="s">
        <v>55</v>
      </c>
      <c r="D8" s="152"/>
      <c r="E8" s="153"/>
      <c r="F8" s="154"/>
      <c r="G8" s="155">
        <f>SUMIF(AG9:AG12,"&lt;&gt;NOR",G9:G12)</f>
        <v>0</v>
      </c>
      <c r="H8" s="149"/>
      <c r="I8" s="149">
        <f>SUM(I9:I12)</f>
        <v>11305.09</v>
      </c>
      <c r="J8" s="149"/>
      <c r="K8" s="149">
        <f>SUM(K9:K12)</f>
        <v>6685.18</v>
      </c>
      <c r="L8" s="149"/>
      <c r="M8" s="149">
        <f>SUM(M9:M12)</f>
        <v>0</v>
      </c>
      <c r="N8" s="149"/>
      <c r="O8" s="149">
        <f>SUM(O9:O12)</f>
        <v>1.31</v>
      </c>
      <c r="P8" s="149"/>
      <c r="Q8" s="149">
        <f>SUM(Q9:Q12)</f>
        <v>0</v>
      </c>
      <c r="R8" s="149"/>
      <c r="S8" s="149"/>
      <c r="T8" s="149"/>
      <c r="U8" s="149"/>
      <c r="V8" s="149">
        <f>SUM(V9:V12)</f>
        <v>14.969999999999999</v>
      </c>
      <c r="W8" s="149"/>
      <c r="X8" s="149"/>
      <c r="AG8" t="s">
        <v>118</v>
      </c>
    </row>
    <row r="9" spans="1:60" outlineLevel="1" x14ac:dyDescent="0.2">
      <c r="A9" s="162">
        <v>1</v>
      </c>
      <c r="B9" s="163" t="s">
        <v>119</v>
      </c>
      <c r="C9" s="169" t="s">
        <v>120</v>
      </c>
      <c r="D9" s="164" t="s">
        <v>121</v>
      </c>
      <c r="E9" s="165">
        <f>8.92/2</f>
        <v>4.46</v>
      </c>
      <c r="F9" s="166"/>
      <c r="G9" s="167">
        <f>ROUND(E9*F9,2)</f>
        <v>0</v>
      </c>
      <c r="H9" s="148">
        <v>613.20000000000005</v>
      </c>
      <c r="I9" s="148">
        <f>ROUND(E9*H9,2)</f>
        <v>2734.87</v>
      </c>
      <c r="J9" s="148">
        <v>218.8</v>
      </c>
      <c r="K9" s="148">
        <f>ROUND(E9*J9,2)</f>
        <v>975.85</v>
      </c>
      <c r="L9" s="148">
        <v>21</v>
      </c>
      <c r="M9" s="148">
        <f>G9*(1+L9/100)</f>
        <v>0</v>
      </c>
      <c r="N9" s="148">
        <v>7.4709999999999999E-2</v>
      </c>
      <c r="O9" s="148">
        <f>ROUND(E9*N9,2)</f>
        <v>0.33</v>
      </c>
      <c r="P9" s="148">
        <v>0</v>
      </c>
      <c r="Q9" s="148">
        <f>ROUND(E9*P9,2)</f>
        <v>0</v>
      </c>
      <c r="R9" s="148"/>
      <c r="S9" s="148" t="s">
        <v>122</v>
      </c>
      <c r="T9" s="148" t="s">
        <v>123</v>
      </c>
      <c r="U9" s="148">
        <v>0.52915000000000001</v>
      </c>
      <c r="V9" s="148">
        <f>ROUND(E9*U9,2)</f>
        <v>2.36</v>
      </c>
      <c r="W9" s="148"/>
      <c r="X9" s="148" t="s">
        <v>124</v>
      </c>
      <c r="Y9" s="145"/>
      <c r="Z9" s="145"/>
      <c r="AA9" s="145"/>
      <c r="AB9" s="145"/>
      <c r="AC9" s="145"/>
      <c r="AD9" s="145"/>
      <c r="AE9" s="145"/>
      <c r="AF9" s="145"/>
      <c r="AG9" s="145" t="s">
        <v>125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62">
        <v>2</v>
      </c>
      <c r="B10" s="163" t="s">
        <v>336</v>
      </c>
      <c r="C10" s="169" t="s">
        <v>337</v>
      </c>
      <c r="D10" s="164" t="s">
        <v>121</v>
      </c>
      <c r="E10" s="165">
        <f>32.5/2</f>
        <v>16.25</v>
      </c>
      <c r="F10" s="166"/>
      <c r="G10" s="167">
        <f>ROUND(E10*F10,2)</f>
        <v>0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62">
        <v>3</v>
      </c>
      <c r="B11" s="163" t="s">
        <v>126</v>
      </c>
      <c r="C11" s="169" t="s">
        <v>127</v>
      </c>
      <c r="D11" s="164" t="s">
        <v>128</v>
      </c>
      <c r="E11" s="165">
        <v>20.25</v>
      </c>
      <c r="F11" s="166"/>
      <c r="G11" s="167">
        <f>ROUND(E11*F11,2)</f>
        <v>0</v>
      </c>
      <c r="H11" s="148">
        <v>36.479999999999997</v>
      </c>
      <c r="I11" s="148">
        <f>ROUND(E11*H11,2)</f>
        <v>738.72</v>
      </c>
      <c r="J11" s="148">
        <v>109.52</v>
      </c>
      <c r="K11" s="148">
        <f>ROUND(E11*J11,2)</f>
        <v>2217.7800000000002</v>
      </c>
      <c r="L11" s="148">
        <v>21</v>
      </c>
      <c r="M11" s="148">
        <f>G11*(1+L11/100)</f>
        <v>0</v>
      </c>
      <c r="N11" s="148">
        <v>1.0200000000000001E-3</v>
      </c>
      <c r="O11" s="148">
        <f>ROUND(E11*N11,2)</f>
        <v>0.02</v>
      </c>
      <c r="P11" s="148">
        <v>0</v>
      </c>
      <c r="Q11" s="148">
        <f>ROUND(E11*P11,2)</f>
        <v>0</v>
      </c>
      <c r="R11" s="148"/>
      <c r="S11" s="148" t="s">
        <v>122</v>
      </c>
      <c r="T11" s="148" t="s">
        <v>123</v>
      </c>
      <c r="U11" s="148">
        <v>0.223</v>
      </c>
      <c r="V11" s="148">
        <f>ROUND(E11*U11,2)</f>
        <v>4.5199999999999996</v>
      </c>
      <c r="W11" s="148"/>
      <c r="X11" s="148" t="s">
        <v>124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125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2.5" outlineLevel="1" x14ac:dyDescent="0.2">
      <c r="A12" s="162">
        <v>4</v>
      </c>
      <c r="B12" s="163" t="s">
        <v>129</v>
      </c>
      <c r="C12" s="169" t="s">
        <v>130</v>
      </c>
      <c r="D12" s="164" t="s">
        <v>121</v>
      </c>
      <c r="E12" s="165">
        <f>20.55/2</f>
        <v>10.275</v>
      </c>
      <c r="F12" s="166"/>
      <c r="G12" s="167">
        <f>ROUND(E12*F12,2)</f>
        <v>0</v>
      </c>
      <c r="H12" s="148">
        <v>762.19</v>
      </c>
      <c r="I12" s="148">
        <f>ROUND(E12*H12,2)</f>
        <v>7831.5</v>
      </c>
      <c r="J12" s="148">
        <v>339.81</v>
      </c>
      <c r="K12" s="148">
        <f>ROUND(E12*J12,2)</f>
        <v>3491.55</v>
      </c>
      <c r="L12" s="148">
        <v>21</v>
      </c>
      <c r="M12" s="148">
        <f>G12*(1+L12/100)</f>
        <v>0</v>
      </c>
      <c r="N12" s="148">
        <v>9.3240000000000003E-2</v>
      </c>
      <c r="O12" s="148">
        <f>ROUND(E12*N12,2)</f>
        <v>0.96</v>
      </c>
      <c r="P12" s="148">
        <v>0</v>
      </c>
      <c r="Q12" s="148">
        <f>ROUND(E12*P12,2)</f>
        <v>0</v>
      </c>
      <c r="R12" s="148"/>
      <c r="S12" s="148" t="s">
        <v>122</v>
      </c>
      <c r="T12" s="148" t="s">
        <v>123</v>
      </c>
      <c r="U12" s="148">
        <v>0.78700000000000003</v>
      </c>
      <c r="V12" s="148">
        <f>ROUND(E12*U12,2)</f>
        <v>8.09</v>
      </c>
      <c r="W12" s="148"/>
      <c r="X12" s="148" t="s">
        <v>124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125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50" t="s">
        <v>117</v>
      </c>
      <c r="B13" s="151" t="s">
        <v>56</v>
      </c>
      <c r="C13" s="168" t="s">
        <v>57</v>
      </c>
      <c r="D13" s="152"/>
      <c r="E13" s="153"/>
      <c r="F13" s="154"/>
      <c r="G13" s="155">
        <f>SUMIF(AG14:AG22,"&lt;&gt;NOR",G14:G22)</f>
        <v>0</v>
      </c>
      <c r="H13" s="149"/>
      <c r="I13" s="149">
        <f>SUM(I14:I22)</f>
        <v>30190.12</v>
      </c>
      <c r="J13" s="149"/>
      <c r="K13" s="149">
        <f>SUM(K14:K22)</f>
        <v>71850.89</v>
      </c>
      <c r="L13" s="149"/>
      <c r="M13" s="149">
        <f>SUM(M14:M22)</f>
        <v>0</v>
      </c>
      <c r="N13" s="149"/>
      <c r="O13" s="149">
        <f>SUM(O14:O22)</f>
        <v>4.4399999999999995</v>
      </c>
      <c r="P13" s="149"/>
      <c r="Q13" s="149">
        <f>SUM(Q14:Q22)</f>
        <v>0</v>
      </c>
      <c r="R13" s="149"/>
      <c r="S13" s="149"/>
      <c r="T13" s="149"/>
      <c r="U13" s="149"/>
      <c r="V13" s="149">
        <f>SUM(V14:V22)</f>
        <v>137.42000000000002</v>
      </c>
      <c r="W13" s="149"/>
      <c r="X13" s="149"/>
      <c r="AG13" t="s">
        <v>118</v>
      </c>
    </row>
    <row r="14" spans="1:60" outlineLevel="1" x14ac:dyDescent="0.2">
      <c r="A14" s="162">
        <v>5</v>
      </c>
      <c r="B14" s="163" t="s">
        <v>131</v>
      </c>
      <c r="C14" s="169" t="s">
        <v>132</v>
      </c>
      <c r="D14" s="164" t="s">
        <v>121</v>
      </c>
      <c r="E14" s="165">
        <f>110/2</f>
        <v>55</v>
      </c>
      <c r="F14" s="166"/>
      <c r="G14" s="167">
        <f t="shared" ref="G14:G22" si="0">ROUND(E14*F14,2)</f>
        <v>0</v>
      </c>
      <c r="H14" s="148">
        <v>28.21</v>
      </c>
      <c r="I14" s="148">
        <f t="shared" ref="I14:I22" si="1">ROUND(E14*H14,2)</f>
        <v>1551.55</v>
      </c>
      <c r="J14" s="148">
        <v>161.79</v>
      </c>
      <c r="K14" s="148">
        <f t="shared" ref="K14:K22" si="2">ROUND(E14*J14,2)</f>
        <v>8898.4500000000007</v>
      </c>
      <c r="L14" s="148">
        <v>21</v>
      </c>
      <c r="M14" s="148">
        <f t="shared" ref="M14:M22" si="3">G14*(1+L14/100)</f>
        <v>0</v>
      </c>
      <c r="N14" s="148">
        <v>3.5899999999999999E-3</v>
      </c>
      <c r="O14" s="148">
        <f t="shared" ref="O14:O22" si="4">ROUND(E14*N14,2)</f>
        <v>0.2</v>
      </c>
      <c r="P14" s="148">
        <v>0</v>
      </c>
      <c r="Q14" s="148">
        <f t="shared" ref="Q14:Q22" si="5">ROUND(E14*P14,2)</f>
        <v>0</v>
      </c>
      <c r="R14" s="148"/>
      <c r="S14" s="148" t="s">
        <v>122</v>
      </c>
      <c r="T14" s="148" t="s">
        <v>123</v>
      </c>
      <c r="U14" s="148">
        <v>0.31</v>
      </c>
      <c r="V14" s="148">
        <f t="shared" ref="V14:V22" si="6">ROUND(E14*U14,2)</f>
        <v>17.05</v>
      </c>
      <c r="W14" s="148"/>
      <c r="X14" s="148" t="s">
        <v>124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125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2">
        <v>6</v>
      </c>
      <c r="B15" s="163" t="s">
        <v>133</v>
      </c>
      <c r="C15" s="169" t="s">
        <v>369</v>
      </c>
      <c r="D15" s="164" t="s">
        <v>121</v>
      </c>
      <c r="E15" s="165">
        <f>226/2</f>
        <v>113</v>
      </c>
      <c r="F15" s="166"/>
      <c r="G15" s="167">
        <f t="shared" si="0"/>
        <v>0</v>
      </c>
      <c r="H15" s="148">
        <v>15.96</v>
      </c>
      <c r="I15" s="148">
        <f t="shared" si="1"/>
        <v>1803.48</v>
      </c>
      <c r="J15" s="148">
        <v>130.04</v>
      </c>
      <c r="K15" s="148">
        <f t="shared" si="2"/>
        <v>14694.52</v>
      </c>
      <c r="L15" s="148">
        <v>21</v>
      </c>
      <c r="M15" s="148">
        <f t="shared" si="3"/>
        <v>0</v>
      </c>
      <c r="N15" s="148">
        <v>3.0000000000000001E-3</v>
      </c>
      <c r="O15" s="148">
        <f t="shared" si="4"/>
        <v>0.34</v>
      </c>
      <c r="P15" s="148">
        <v>0</v>
      </c>
      <c r="Q15" s="148">
        <f t="shared" si="5"/>
        <v>0</v>
      </c>
      <c r="R15" s="148"/>
      <c r="S15" s="148" t="s">
        <v>122</v>
      </c>
      <c r="T15" s="148" t="s">
        <v>123</v>
      </c>
      <c r="U15" s="148">
        <v>0.24</v>
      </c>
      <c r="V15" s="148">
        <f t="shared" si="6"/>
        <v>27.12</v>
      </c>
      <c r="W15" s="148"/>
      <c r="X15" s="148" t="s">
        <v>124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134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62">
        <v>7</v>
      </c>
      <c r="B16" s="163" t="s">
        <v>135</v>
      </c>
      <c r="C16" s="169" t="s">
        <v>136</v>
      </c>
      <c r="D16" s="164" t="s">
        <v>121</v>
      </c>
      <c r="E16" s="165">
        <f>E14+E15</f>
        <v>168</v>
      </c>
      <c r="F16" s="166"/>
      <c r="G16" s="167">
        <f t="shared" si="0"/>
        <v>0</v>
      </c>
      <c r="H16" s="148">
        <v>12</v>
      </c>
      <c r="I16" s="148">
        <f t="shared" si="1"/>
        <v>2016</v>
      </c>
      <c r="J16" s="148">
        <v>32</v>
      </c>
      <c r="K16" s="148">
        <f t="shared" si="2"/>
        <v>5376</v>
      </c>
      <c r="L16" s="148">
        <v>21</v>
      </c>
      <c r="M16" s="148">
        <f t="shared" si="3"/>
        <v>0</v>
      </c>
      <c r="N16" s="148">
        <v>1.7000000000000001E-4</v>
      </c>
      <c r="O16" s="148">
        <f t="shared" si="4"/>
        <v>0.03</v>
      </c>
      <c r="P16" s="148">
        <v>0</v>
      </c>
      <c r="Q16" s="148">
        <f t="shared" si="5"/>
        <v>0</v>
      </c>
      <c r="R16" s="148"/>
      <c r="S16" s="148" t="s">
        <v>122</v>
      </c>
      <c r="T16" s="148" t="s">
        <v>123</v>
      </c>
      <c r="U16" s="148">
        <v>7.0000000000000007E-2</v>
      </c>
      <c r="V16" s="148">
        <f t="shared" si="6"/>
        <v>11.76</v>
      </c>
      <c r="W16" s="148"/>
      <c r="X16" s="148" t="s">
        <v>124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125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2">
        <v>8</v>
      </c>
      <c r="B17" s="163" t="s">
        <v>137</v>
      </c>
      <c r="C17" s="169" t="s">
        <v>138</v>
      </c>
      <c r="D17" s="164" t="s">
        <v>121</v>
      </c>
      <c r="E17" s="165">
        <f>32.5/2</f>
        <v>16.25</v>
      </c>
      <c r="F17" s="166"/>
      <c r="G17" s="167">
        <f t="shared" si="0"/>
        <v>0</v>
      </c>
      <c r="H17" s="148">
        <v>15.63</v>
      </c>
      <c r="I17" s="148">
        <f t="shared" si="1"/>
        <v>253.99</v>
      </c>
      <c r="J17" s="148">
        <v>38.369999999999997</v>
      </c>
      <c r="K17" s="148">
        <f t="shared" si="2"/>
        <v>623.51</v>
      </c>
      <c r="L17" s="148">
        <v>21</v>
      </c>
      <c r="M17" s="148">
        <f t="shared" si="3"/>
        <v>0</v>
      </c>
      <c r="N17" s="148">
        <v>4.0000000000000003E-5</v>
      </c>
      <c r="O17" s="148">
        <f t="shared" si="4"/>
        <v>0</v>
      </c>
      <c r="P17" s="148">
        <v>0</v>
      </c>
      <c r="Q17" s="148">
        <f t="shared" si="5"/>
        <v>0</v>
      </c>
      <c r="R17" s="148"/>
      <c r="S17" s="148" t="s">
        <v>122</v>
      </c>
      <c r="T17" s="148" t="s">
        <v>123</v>
      </c>
      <c r="U17" s="148">
        <v>7.8E-2</v>
      </c>
      <c r="V17" s="148">
        <f t="shared" si="6"/>
        <v>1.27</v>
      </c>
      <c r="W17" s="148"/>
      <c r="X17" s="148" t="s">
        <v>124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134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62">
        <v>9</v>
      </c>
      <c r="B18" s="163" t="s">
        <v>139</v>
      </c>
      <c r="C18" s="169" t="s">
        <v>140</v>
      </c>
      <c r="D18" s="164" t="s">
        <v>121</v>
      </c>
      <c r="E18" s="165">
        <f>15/2</f>
        <v>7.5</v>
      </c>
      <c r="F18" s="166"/>
      <c r="G18" s="167">
        <f t="shared" si="0"/>
        <v>0</v>
      </c>
      <c r="H18" s="148">
        <v>146.94</v>
      </c>
      <c r="I18" s="148">
        <f t="shared" si="1"/>
        <v>1102.05</v>
      </c>
      <c r="J18" s="148">
        <v>294.06</v>
      </c>
      <c r="K18" s="148">
        <f t="shared" si="2"/>
        <v>2205.4499999999998</v>
      </c>
      <c r="L18" s="148">
        <v>21</v>
      </c>
      <c r="M18" s="148">
        <f t="shared" si="3"/>
        <v>0</v>
      </c>
      <c r="N18" s="148">
        <v>8.6319999999999994E-2</v>
      </c>
      <c r="O18" s="148">
        <f t="shared" si="4"/>
        <v>0.65</v>
      </c>
      <c r="P18" s="148">
        <v>0</v>
      </c>
      <c r="Q18" s="148">
        <f t="shared" si="5"/>
        <v>0</v>
      </c>
      <c r="R18" s="148"/>
      <c r="S18" s="148" t="s">
        <v>122</v>
      </c>
      <c r="T18" s="148" t="s">
        <v>123</v>
      </c>
      <c r="U18" s="148">
        <v>0.69998000000000005</v>
      </c>
      <c r="V18" s="148">
        <f t="shared" si="6"/>
        <v>5.25</v>
      </c>
      <c r="W18" s="148"/>
      <c r="X18" s="148" t="s">
        <v>124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134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2">
        <v>10</v>
      </c>
      <c r="B19" s="163" t="s">
        <v>141</v>
      </c>
      <c r="C19" s="169" t="s">
        <v>142</v>
      </c>
      <c r="D19" s="164" t="s">
        <v>128</v>
      </c>
      <c r="E19" s="165">
        <f>156/2</f>
        <v>78</v>
      </c>
      <c r="F19" s="166"/>
      <c r="G19" s="167">
        <f t="shared" si="0"/>
        <v>0</v>
      </c>
      <c r="H19" s="148">
        <v>6.16</v>
      </c>
      <c r="I19" s="148">
        <f t="shared" si="1"/>
        <v>480.48</v>
      </c>
      <c r="J19" s="148">
        <v>84.34</v>
      </c>
      <c r="K19" s="148">
        <f t="shared" si="2"/>
        <v>6578.52</v>
      </c>
      <c r="L19" s="148">
        <v>21</v>
      </c>
      <c r="M19" s="148">
        <f t="shared" si="3"/>
        <v>0</v>
      </c>
      <c r="N19" s="148">
        <v>3.7200000000000002E-3</v>
      </c>
      <c r="O19" s="148">
        <f t="shared" si="4"/>
        <v>0.28999999999999998</v>
      </c>
      <c r="P19" s="148">
        <v>0</v>
      </c>
      <c r="Q19" s="148">
        <f t="shared" si="5"/>
        <v>0</v>
      </c>
      <c r="R19" s="148"/>
      <c r="S19" s="148" t="s">
        <v>122</v>
      </c>
      <c r="T19" s="148" t="s">
        <v>123</v>
      </c>
      <c r="U19" s="148">
        <v>0.18179999999999999</v>
      </c>
      <c r="V19" s="148">
        <f t="shared" si="6"/>
        <v>14.18</v>
      </c>
      <c r="W19" s="148"/>
      <c r="X19" s="148" t="s">
        <v>124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134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62">
        <v>11</v>
      </c>
      <c r="B20" s="163" t="s">
        <v>143</v>
      </c>
      <c r="C20" s="169" t="s">
        <v>144</v>
      </c>
      <c r="D20" s="164" t="s">
        <v>121</v>
      </c>
      <c r="E20" s="165">
        <f>1.5/2</f>
        <v>0.75</v>
      </c>
      <c r="F20" s="166"/>
      <c r="G20" s="167">
        <f t="shared" si="0"/>
        <v>0</v>
      </c>
      <c r="H20" s="148">
        <v>101.42</v>
      </c>
      <c r="I20" s="148">
        <f t="shared" si="1"/>
        <v>76.069999999999993</v>
      </c>
      <c r="J20" s="148">
        <v>542.58000000000004</v>
      </c>
      <c r="K20" s="148">
        <f t="shared" si="2"/>
        <v>406.94</v>
      </c>
      <c r="L20" s="148">
        <v>21</v>
      </c>
      <c r="M20" s="148">
        <f t="shared" si="3"/>
        <v>0</v>
      </c>
      <c r="N20" s="148">
        <v>5.2839999999999998E-2</v>
      </c>
      <c r="O20" s="148">
        <f t="shared" si="4"/>
        <v>0.04</v>
      </c>
      <c r="P20" s="148">
        <v>0</v>
      </c>
      <c r="Q20" s="148">
        <f t="shared" si="5"/>
        <v>0</v>
      </c>
      <c r="R20" s="148"/>
      <c r="S20" s="148" t="s">
        <v>122</v>
      </c>
      <c r="T20" s="148" t="s">
        <v>123</v>
      </c>
      <c r="U20" s="148">
        <v>1.0569999999999999</v>
      </c>
      <c r="V20" s="148">
        <f t="shared" si="6"/>
        <v>0.79</v>
      </c>
      <c r="W20" s="148"/>
      <c r="X20" s="148" t="s">
        <v>124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125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ht="22.5" outlineLevel="1" x14ac:dyDescent="0.2">
      <c r="A21" s="162">
        <v>12</v>
      </c>
      <c r="B21" s="163" t="s">
        <v>145</v>
      </c>
      <c r="C21" s="169" t="s">
        <v>146</v>
      </c>
      <c r="D21" s="164" t="s">
        <v>121</v>
      </c>
      <c r="E21" s="165">
        <f>300/2</f>
        <v>150</v>
      </c>
      <c r="F21" s="166"/>
      <c r="G21" s="167">
        <f t="shared" si="0"/>
        <v>0</v>
      </c>
      <c r="H21" s="148">
        <v>124.55</v>
      </c>
      <c r="I21" s="148">
        <f t="shared" si="1"/>
        <v>18682.5</v>
      </c>
      <c r="J21" s="148">
        <v>220.45</v>
      </c>
      <c r="K21" s="148">
        <f t="shared" si="2"/>
        <v>33067.5</v>
      </c>
      <c r="L21" s="148">
        <v>21</v>
      </c>
      <c r="M21" s="148">
        <f t="shared" si="3"/>
        <v>0</v>
      </c>
      <c r="N21" s="148">
        <v>1.915E-2</v>
      </c>
      <c r="O21" s="148">
        <f t="shared" si="4"/>
        <v>2.87</v>
      </c>
      <c r="P21" s="148">
        <v>0</v>
      </c>
      <c r="Q21" s="148">
        <f t="shared" si="5"/>
        <v>0</v>
      </c>
      <c r="R21" s="148"/>
      <c r="S21" s="148" t="s">
        <v>122</v>
      </c>
      <c r="T21" s="148" t="s">
        <v>123</v>
      </c>
      <c r="U21" s="148">
        <v>0.4</v>
      </c>
      <c r="V21" s="148">
        <f t="shared" si="6"/>
        <v>60</v>
      </c>
      <c r="W21" s="148"/>
      <c r="X21" s="148" t="s">
        <v>124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134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62">
        <v>13</v>
      </c>
      <c r="B22" s="163" t="s">
        <v>147</v>
      </c>
      <c r="C22" s="169" t="s">
        <v>148</v>
      </c>
      <c r="D22" s="164" t="s">
        <v>121</v>
      </c>
      <c r="E22" s="165">
        <f>384/2</f>
        <v>192</v>
      </c>
      <c r="F22" s="166"/>
      <c r="G22" s="167">
        <f t="shared" si="0"/>
        <v>0</v>
      </c>
      <c r="H22" s="148">
        <v>22</v>
      </c>
      <c r="I22" s="148">
        <f t="shared" si="1"/>
        <v>4224</v>
      </c>
      <c r="J22" s="148">
        <v>0</v>
      </c>
      <c r="K22" s="148">
        <f t="shared" si="2"/>
        <v>0</v>
      </c>
      <c r="L22" s="148">
        <v>21</v>
      </c>
      <c r="M22" s="148">
        <f t="shared" si="3"/>
        <v>0</v>
      </c>
      <c r="N22" s="148">
        <v>8.0000000000000007E-5</v>
      </c>
      <c r="O22" s="148">
        <f t="shared" si="4"/>
        <v>0.02</v>
      </c>
      <c r="P22" s="148">
        <v>0</v>
      </c>
      <c r="Q22" s="148">
        <f t="shared" si="5"/>
        <v>0</v>
      </c>
      <c r="R22" s="148"/>
      <c r="S22" s="148" t="s">
        <v>122</v>
      </c>
      <c r="T22" s="148" t="s">
        <v>123</v>
      </c>
      <c r="U22" s="148">
        <v>0</v>
      </c>
      <c r="V22" s="148">
        <f t="shared" si="6"/>
        <v>0</v>
      </c>
      <c r="W22" s="148"/>
      <c r="X22" s="148" t="s">
        <v>124</v>
      </c>
      <c r="Y22" s="145"/>
      <c r="Z22" s="145"/>
      <c r="AA22" s="145"/>
      <c r="AB22" s="145"/>
      <c r="AC22" s="145"/>
      <c r="AD22" s="145"/>
      <c r="AE22" s="145"/>
      <c r="AF22" s="145"/>
      <c r="AG22" s="145" t="s">
        <v>134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x14ac:dyDescent="0.2">
      <c r="A23" s="150" t="s">
        <v>117</v>
      </c>
      <c r="B23" s="151" t="s">
        <v>58</v>
      </c>
      <c r="C23" s="168" t="s">
        <v>59</v>
      </c>
      <c r="D23" s="152"/>
      <c r="E23" s="153"/>
      <c r="F23" s="154"/>
      <c r="G23" s="155">
        <f>SUMIF(AG24:AG25,"&lt;&gt;NOR",G24:G25)</f>
        <v>0</v>
      </c>
      <c r="H23" s="149"/>
      <c r="I23" s="149">
        <f>SUM(I24:I25)</f>
        <v>13641.529999999999</v>
      </c>
      <c r="J23" s="149"/>
      <c r="K23" s="149">
        <f>SUM(K24:K25)</f>
        <v>12113.84</v>
      </c>
      <c r="L23" s="149"/>
      <c r="M23" s="149">
        <f>SUM(M24:M25)</f>
        <v>0</v>
      </c>
      <c r="N23" s="149"/>
      <c r="O23" s="149">
        <f>SUM(O24:O25)</f>
        <v>6.88</v>
      </c>
      <c r="P23" s="149"/>
      <c r="Q23" s="149">
        <f>SUM(Q24:Q25)</f>
        <v>0</v>
      </c>
      <c r="R23" s="149"/>
      <c r="S23" s="149"/>
      <c r="T23" s="149"/>
      <c r="U23" s="149"/>
      <c r="V23" s="149">
        <f>SUM(V24:V25)</f>
        <v>26.8</v>
      </c>
      <c r="W23" s="149"/>
      <c r="X23" s="149"/>
      <c r="AG23" t="s">
        <v>118</v>
      </c>
    </row>
    <row r="24" spans="1:60" outlineLevel="1" x14ac:dyDescent="0.2">
      <c r="A24" s="162">
        <v>14</v>
      </c>
      <c r="B24" s="163" t="s">
        <v>149</v>
      </c>
      <c r="C24" s="169" t="s">
        <v>150</v>
      </c>
      <c r="D24" s="164" t="s">
        <v>151</v>
      </c>
      <c r="E24" s="165">
        <f>5.29/2</f>
        <v>2.645</v>
      </c>
      <c r="F24" s="166"/>
      <c r="G24" s="167">
        <f>ROUND(E24*F24,2)</f>
        <v>0</v>
      </c>
      <c r="H24" s="148">
        <v>2807.12</v>
      </c>
      <c r="I24" s="148">
        <f>ROUND(E24*H24,2)</f>
        <v>7424.83</v>
      </c>
      <c r="J24" s="148">
        <v>1367.88</v>
      </c>
      <c r="K24" s="148">
        <f>ROUND(E24*J24,2)</f>
        <v>3618.04</v>
      </c>
      <c r="L24" s="148">
        <v>21</v>
      </c>
      <c r="M24" s="148">
        <f>G24*(1+L24/100)</f>
        <v>0</v>
      </c>
      <c r="N24" s="148">
        <v>2.5249999999999999</v>
      </c>
      <c r="O24" s="148">
        <f>ROUND(E24*N24,2)</f>
        <v>6.68</v>
      </c>
      <c r="P24" s="148">
        <v>0</v>
      </c>
      <c r="Q24" s="148">
        <f>ROUND(E24*P24,2)</f>
        <v>0</v>
      </c>
      <c r="R24" s="148"/>
      <c r="S24" s="148" t="s">
        <v>122</v>
      </c>
      <c r="T24" s="148" t="s">
        <v>123</v>
      </c>
      <c r="U24" s="148">
        <v>3.2130000000000001</v>
      </c>
      <c r="V24" s="148">
        <f>ROUND(E24*U24,2)</f>
        <v>8.5</v>
      </c>
      <c r="W24" s="148"/>
      <c r="X24" s="148" t="s">
        <v>124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134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62">
        <v>15</v>
      </c>
      <c r="B25" s="163" t="s">
        <v>152</v>
      </c>
      <c r="C25" s="169" t="s">
        <v>153</v>
      </c>
      <c r="D25" s="164" t="s">
        <v>121</v>
      </c>
      <c r="E25" s="165">
        <f>107/2</f>
        <v>53.5</v>
      </c>
      <c r="F25" s="166"/>
      <c r="G25" s="167">
        <f>ROUND(E25*F25,2)</f>
        <v>0</v>
      </c>
      <c r="H25" s="148">
        <v>116.2</v>
      </c>
      <c r="I25" s="148">
        <f>ROUND(E25*H25,2)</f>
        <v>6216.7</v>
      </c>
      <c r="J25" s="148">
        <v>158.80000000000001</v>
      </c>
      <c r="K25" s="148">
        <f>ROUND(E25*J25,2)</f>
        <v>8495.7999999999993</v>
      </c>
      <c r="L25" s="148">
        <v>21</v>
      </c>
      <c r="M25" s="148">
        <f>G25*(1+L25/100)</f>
        <v>0</v>
      </c>
      <c r="N25" s="148">
        <v>3.7799999999999999E-3</v>
      </c>
      <c r="O25" s="148">
        <f>ROUND(E25*N25,2)</f>
        <v>0.2</v>
      </c>
      <c r="P25" s="148">
        <v>0</v>
      </c>
      <c r="Q25" s="148">
        <f>ROUND(E25*P25,2)</f>
        <v>0</v>
      </c>
      <c r="R25" s="148"/>
      <c r="S25" s="148" t="s">
        <v>122</v>
      </c>
      <c r="T25" s="148" t="s">
        <v>123</v>
      </c>
      <c r="U25" s="148">
        <v>0.34200000000000003</v>
      </c>
      <c r="V25" s="148">
        <f>ROUND(E25*U25,2)</f>
        <v>18.3</v>
      </c>
      <c r="W25" s="148"/>
      <c r="X25" s="148" t="s">
        <v>124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125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x14ac:dyDescent="0.2">
      <c r="A26" s="150" t="s">
        <v>117</v>
      </c>
      <c r="B26" s="151" t="s">
        <v>60</v>
      </c>
      <c r="C26" s="168" t="s">
        <v>61</v>
      </c>
      <c r="D26" s="152"/>
      <c r="E26" s="153"/>
      <c r="F26" s="154"/>
      <c r="G26" s="155">
        <f>SUMIF(AG27:AG27,"&lt;&gt;NOR",G27:G27)</f>
        <v>0</v>
      </c>
      <c r="H26" s="149"/>
      <c r="I26" s="149">
        <f>SUM(I27:I27)</f>
        <v>2250.75</v>
      </c>
      <c r="J26" s="149"/>
      <c r="K26" s="149">
        <f>SUM(K27:K27)</f>
        <v>4811.26</v>
      </c>
      <c r="L26" s="149"/>
      <c r="M26" s="149">
        <f>SUM(M27:M27)</f>
        <v>0</v>
      </c>
      <c r="N26" s="149"/>
      <c r="O26" s="149">
        <f>SUM(O27:O27)</f>
        <v>0.06</v>
      </c>
      <c r="P26" s="149"/>
      <c r="Q26" s="149">
        <f>SUM(Q27:Q27)</f>
        <v>0</v>
      </c>
      <c r="R26" s="149"/>
      <c r="S26" s="149"/>
      <c r="T26" s="149"/>
      <c r="U26" s="149"/>
      <c r="V26" s="149">
        <f>SUM(V27:V27)</f>
        <v>9.4700000000000006</v>
      </c>
      <c r="W26" s="149"/>
      <c r="X26" s="149"/>
      <c r="AG26" t="s">
        <v>118</v>
      </c>
    </row>
    <row r="27" spans="1:60" outlineLevel="1" x14ac:dyDescent="0.2">
      <c r="A27" s="162">
        <v>16</v>
      </c>
      <c r="B27" s="163" t="s">
        <v>154</v>
      </c>
      <c r="C27" s="169" t="s">
        <v>155</v>
      </c>
      <c r="D27" s="164" t="s">
        <v>121</v>
      </c>
      <c r="E27" s="165">
        <f>107/2</f>
        <v>53.5</v>
      </c>
      <c r="F27" s="166"/>
      <c r="G27" s="167">
        <f>ROUND(E27*F27,2)</f>
        <v>0</v>
      </c>
      <c r="H27" s="148">
        <v>42.07</v>
      </c>
      <c r="I27" s="148">
        <f>ROUND(E27*H27,2)</f>
        <v>2250.75</v>
      </c>
      <c r="J27" s="148">
        <v>89.93</v>
      </c>
      <c r="K27" s="148">
        <f>ROUND(E27*J27,2)</f>
        <v>4811.26</v>
      </c>
      <c r="L27" s="148">
        <v>21</v>
      </c>
      <c r="M27" s="148">
        <f>G27*(1+L27/100)</f>
        <v>0</v>
      </c>
      <c r="N27" s="148">
        <v>1.2099999999999999E-3</v>
      </c>
      <c r="O27" s="148">
        <f>ROUND(E27*N27,2)</f>
        <v>0.06</v>
      </c>
      <c r="P27" s="148">
        <v>0</v>
      </c>
      <c r="Q27" s="148">
        <f>ROUND(E27*P27,2)</f>
        <v>0</v>
      </c>
      <c r="R27" s="148"/>
      <c r="S27" s="148" t="s">
        <v>122</v>
      </c>
      <c r="T27" s="148" t="s">
        <v>123</v>
      </c>
      <c r="U27" s="148">
        <v>0.17699999999999999</v>
      </c>
      <c r="V27" s="148">
        <f>ROUND(E27*U27,2)</f>
        <v>9.4700000000000006</v>
      </c>
      <c r="W27" s="148"/>
      <c r="X27" s="148" t="s">
        <v>124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125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5.5" x14ac:dyDescent="0.2">
      <c r="A28" s="150" t="s">
        <v>117</v>
      </c>
      <c r="B28" s="151" t="s">
        <v>62</v>
      </c>
      <c r="C28" s="168" t="s">
        <v>63</v>
      </c>
      <c r="D28" s="152"/>
      <c r="E28" s="153"/>
      <c r="F28" s="154"/>
      <c r="G28" s="155">
        <f>SUMIF(AG29:AG29,"&lt;&gt;NOR",G29:G29)</f>
        <v>0</v>
      </c>
      <c r="H28" s="149"/>
      <c r="I28" s="149">
        <f>SUM(I29:I29)</f>
        <v>76.510000000000005</v>
      </c>
      <c r="J28" s="149"/>
      <c r="K28" s="149">
        <f>SUM(K29:K29)</f>
        <v>6102.75</v>
      </c>
      <c r="L28" s="149"/>
      <c r="M28" s="149">
        <f>SUM(M29:M29)</f>
        <v>0</v>
      </c>
      <c r="N28" s="149"/>
      <c r="O28" s="149">
        <f>SUM(O29:O29)</f>
        <v>0</v>
      </c>
      <c r="P28" s="149"/>
      <c r="Q28" s="149">
        <f>SUM(Q29:Q29)</f>
        <v>0</v>
      </c>
      <c r="R28" s="149"/>
      <c r="S28" s="149"/>
      <c r="T28" s="149"/>
      <c r="U28" s="149"/>
      <c r="V28" s="149">
        <f>SUM(V29:V29)</f>
        <v>16.48</v>
      </c>
      <c r="W28" s="149"/>
      <c r="X28" s="149"/>
      <c r="AG28" t="s">
        <v>118</v>
      </c>
    </row>
    <row r="29" spans="1:60" outlineLevel="1" x14ac:dyDescent="0.2">
      <c r="A29" s="162">
        <v>17</v>
      </c>
      <c r="B29" s="163" t="s">
        <v>156</v>
      </c>
      <c r="C29" s="169" t="s">
        <v>157</v>
      </c>
      <c r="D29" s="164" t="s">
        <v>121</v>
      </c>
      <c r="E29" s="165">
        <f>107/2</f>
        <v>53.5</v>
      </c>
      <c r="F29" s="166"/>
      <c r="G29" s="167">
        <f>ROUND(E29*F29,2)</f>
        <v>0</v>
      </c>
      <c r="H29" s="148">
        <v>1.43</v>
      </c>
      <c r="I29" s="148">
        <f>ROUND(E29*H29,2)</f>
        <v>76.510000000000005</v>
      </c>
      <c r="J29" s="148">
        <v>114.07</v>
      </c>
      <c r="K29" s="148">
        <f>ROUND(E29*J29,2)</f>
        <v>6102.75</v>
      </c>
      <c r="L29" s="148">
        <v>21</v>
      </c>
      <c r="M29" s="148">
        <f>G29*(1+L29/100)</f>
        <v>0</v>
      </c>
      <c r="N29" s="148">
        <v>4.0000000000000003E-5</v>
      </c>
      <c r="O29" s="148">
        <f>ROUND(E29*N29,2)</f>
        <v>0</v>
      </c>
      <c r="P29" s="148">
        <v>0</v>
      </c>
      <c r="Q29" s="148">
        <f>ROUND(E29*P29,2)</f>
        <v>0</v>
      </c>
      <c r="R29" s="148"/>
      <c r="S29" s="148" t="s">
        <v>122</v>
      </c>
      <c r="T29" s="148" t="s">
        <v>122</v>
      </c>
      <c r="U29" s="148">
        <v>0.308</v>
      </c>
      <c r="V29" s="148">
        <f>ROUND(E29*U29,2)</f>
        <v>16.48</v>
      </c>
      <c r="W29" s="148"/>
      <c r="X29" s="148" t="s">
        <v>124</v>
      </c>
      <c r="Y29" s="145"/>
      <c r="Z29" s="145"/>
      <c r="AA29" s="145"/>
      <c r="AB29" s="145"/>
      <c r="AC29" s="145"/>
      <c r="AD29" s="145"/>
      <c r="AE29" s="145"/>
      <c r="AF29" s="145"/>
      <c r="AG29" s="145" t="s">
        <v>125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x14ac:dyDescent="0.2">
      <c r="A30" s="150" t="s">
        <v>117</v>
      </c>
      <c r="B30" s="151" t="s">
        <v>64</v>
      </c>
      <c r="C30" s="168" t="s">
        <v>65</v>
      </c>
      <c r="D30" s="152"/>
      <c r="E30" s="153"/>
      <c r="F30" s="154"/>
      <c r="G30" s="155">
        <f>SUMIF(AG31:AG39,"&lt;&gt;NOR",G31:G39)</f>
        <v>0</v>
      </c>
      <c r="H30" s="149"/>
      <c r="I30" s="149">
        <f>SUM(I31:I39)</f>
        <v>360.52</v>
      </c>
      <c r="J30" s="149"/>
      <c r="K30" s="149">
        <f>SUM(K31:K39)</f>
        <v>41880.79</v>
      </c>
      <c r="L30" s="149"/>
      <c r="M30" s="149">
        <f>SUM(M31:M39)</f>
        <v>0</v>
      </c>
      <c r="N30" s="149"/>
      <c r="O30" s="149">
        <f>SUM(O31:O39)</f>
        <v>0</v>
      </c>
      <c r="P30" s="149"/>
      <c r="Q30" s="149">
        <f>SUM(Q31:Q39)</f>
        <v>17.21</v>
      </c>
      <c r="R30" s="149"/>
      <c r="S30" s="149"/>
      <c r="T30" s="149"/>
      <c r="U30" s="149"/>
      <c r="V30" s="149">
        <f>SUM(V31:V39)</f>
        <v>96.02</v>
      </c>
      <c r="W30" s="149"/>
      <c r="X30" s="149"/>
      <c r="AG30" t="s">
        <v>118</v>
      </c>
    </row>
    <row r="31" spans="1:60" outlineLevel="1" x14ac:dyDescent="0.2">
      <c r="A31" s="162">
        <v>18</v>
      </c>
      <c r="B31" s="163" t="s">
        <v>158</v>
      </c>
      <c r="C31" s="169" t="s">
        <v>159</v>
      </c>
      <c r="D31" s="164" t="s">
        <v>121</v>
      </c>
      <c r="E31" s="165">
        <v>3</v>
      </c>
      <c r="F31" s="166"/>
      <c r="G31" s="167">
        <f t="shared" ref="G31:G39" si="7">ROUND(E31*F31,2)</f>
        <v>0</v>
      </c>
      <c r="H31" s="148">
        <v>16.239999999999998</v>
      </c>
      <c r="I31" s="148">
        <f t="shared" ref="I31:I39" si="8">ROUND(E31*H31,2)</f>
        <v>48.72</v>
      </c>
      <c r="J31" s="148">
        <v>113.76</v>
      </c>
      <c r="K31" s="148">
        <f t="shared" ref="K31:K39" si="9">ROUND(E31*J31,2)</f>
        <v>341.28</v>
      </c>
      <c r="L31" s="148">
        <v>21</v>
      </c>
      <c r="M31" s="148">
        <f t="shared" ref="M31:M39" si="10">G31*(1+L31/100)</f>
        <v>0</v>
      </c>
      <c r="N31" s="148">
        <v>6.7000000000000002E-4</v>
      </c>
      <c r="O31" s="148">
        <f t="shared" ref="O31:O39" si="11">ROUND(E31*N31,2)</f>
        <v>0</v>
      </c>
      <c r="P31" s="148">
        <v>0.184</v>
      </c>
      <c r="Q31" s="148">
        <f t="shared" ref="Q31:Q39" si="12">ROUND(E31*P31,2)</f>
        <v>0.55000000000000004</v>
      </c>
      <c r="R31" s="148"/>
      <c r="S31" s="148" t="s">
        <v>122</v>
      </c>
      <c r="T31" s="148" t="s">
        <v>123</v>
      </c>
      <c r="U31" s="148">
        <v>0.22700000000000001</v>
      </c>
      <c r="V31" s="148">
        <f t="shared" ref="V31:V39" si="13">ROUND(E31*U31,2)</f>
        <v>0.68</v>
      </c>
      <c r="W31" s="148"/>
      <c r="X31" s="148" t="s">
        <v>124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125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2">
        <v>19</v>
      </c>
      <c r="B32" s="163" t="s">
        <v>160</v>
      </c>
      <c r="C32" s="169" t="s">
        <v>161</v>
      </c>
      <c r="D32" s="164" t="s">
        <v>151</v>
      </c>
      <c r="E32" s="165">
        <v>2.5</v>
      </c>
      <c r="F32" s="166"/>
      <c r="G32" s="167">
        <f t="shared" si="7"/>
        <v>0</v>
      </c>
      <c r="H32" s="148">
        <v>0</v>
      </c>
      <c r="I32" s="148">
        <f t="shared" si="8"/>
        <v>0</v>
      </c>
      <c r="J32" s="148">
        <v>3050</v>
      </c>
      <c r="K32" s="148">
        <f t="shared" si="9"/>
        <v>7625</v>
      </c>
      <c r="L32" s="148">
        <v>21</v>
      </c>
      <c r="M32" s="148">
        <f t="shared" si="10"/>
        <v>0</v>
      </c>
      <c r="N32" s="148">
        <v>0</v>
      </c>
      <c r="O32" s="148">
        <f t="shared" si="11"/>
        <v>0</v>
      </c>
      <c r="P32" s="148">
        <v>2.2000000000000002</v>
      </c>
      <c r="Q32" s="148">
        <f t="shared" si="12"/>
        <v>5.5</v>
      </c>
      <c r="R32" s="148"/>
      <c r="S32" s="148" t="s">
        <v>122</v>
      </c>
      <c r="T32" s="148" t="s">
        <v>123</v>
      </c>
      <c r="U32" s="148">
        <v>7.1950000000000003</v>
      </c>
      <c r="V32" s="148">
        <f t="shared" si="13"/>
        <v>17.989999999999998</v>
      </c>
      <c r="W32" s="148"/>
      <c r="X32" s="148" t="s">
        <v>124</v>
      </c>
      <c r="Y32" s="145"/>
      <c r="Z32" s="145"/>
      <c r="AA32" s="145"/>
      <c r="AB32" s="145"/>
      <c r="AC32" s="145"/>
      <c r="AD32" s="145"/>
      <c r="AE32" s="145"/>
      <c r="AF32" s="145"/>
      <c r="AG32" s="145" t="s">
        <v>125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62">
        <v>20</v>
      </c>
      <c r="B33" s="163" t="s">
        <v>162</v>
      </c>
      <c r="C33" s="169" t="s">
        <v>163</v>
      </c>
      <c r="D33" s="164" t="s">
        <v>121</v>
      </c>
      <c r="E33" s="165">
        <v>53.5</v>
      </c>
      <c r="F33" s="166"/>
      <c r="G33" s="167">
        <f t="shared" si="7"/>
        <v>0</v>
      </c>
      <c r="H33" s="148">
        <v>0</v>
      </c>
      <c r="I33" s="148">
        <f t="shared" si="8"/>
        <v>0</v>
      </c>
      <c r="J33" s="148">
        <v>69</v>
      </c>
      <c r="K33" s="148">
        <f t="shared" si="9"/>
        <v>3691.5</v>
      </c>
      <c r="L33" s="148">
        <v>21</v>
      </c>
      <c r="M33" s="148">
        <f t="shared" si="10"/>
        <v>0</v>
      </c>
      <c r="N33" s="148">
        <v>0</v>
      </c>
      <c r="O33" s="148">
        <f t="shared" si="11"/>
        <v>0</v>
      </c>
      <c r="P33" s="148">
        <v>0.02</v>
      </c>
      <c r="Q33" s="148">
        <f t="shared" si="12"/>
        <v>1.07</v>
      </c>
      <c r="R33" s="148"/>
      <c r="S33" s="148" t="s">
        <v>122</v>
      </c>
      <c r="T33" s="148" t="s">
        <v>123</v>
      </c>
      <c r="U33" s="148">
        <v>0.14699999999999999</v>
      </c>
      <c r="V33" s="148">
        <f t="shared" si="13"/>
        <v>7.86</v>
      </c>
      <c r="W33" s="148"/>
      <c r="X33" s="148" t="s">
        <v>124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134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2">
        <v>21</v>
      </c>
      <c r="B34" s="163" t="s">
        <v>164</v>
      </c>
      <c r="C34" s="169" t="s">
        <v>165</v>
      </c>
      <c r="D34" s="164" t="s">
        <v>166</v>
      </c>
      <c r="E34" s="165">
        <v>7</v>
      </c>
      <c r="F34" s="166"/>
      <c r="G34" s="167">
        <f t="shared" si="7"/>
        <v>0</v>
      </c>
      <c r="H34" s="148">
        <v>0</v>
      </c>
      <c r="I34" s="148">
        <f t="shared" si="8"/>
        <v>0</v>
      </c>
      <c r="J34" s="148">
        <v>18</v>
      </c>
      <c r="K34" s="148">
        <f t="shared" si="9"/>
        <v>126</v>
      </c>
      <c r="L34" s="148">
        <v>21</v>
      </c>
      <c r="M34" s="148">
        <f t="shared" si="10"/>
        <v>0</v>
      </c>
      <c r="N34" s="148">
        <v>0</v>
      </c>
      <c r="O34" s="148">
        <f t="shared" si="11"/>
        <v>0</v>
      </c>
      <c r="P34" s="148">
        <v>0</v>
      </c>
      <c r="Q34" s="148">
        <f t="shared" si="12"/>
        <v>0</v>
      </c>
      <c r="R34" s="148"/>
      <c r="S34" s="148" t="s">
        <v>122</v>
      </c>
      <c r="T34" s="148" t="s">
        <v>123</v>
      </c>
      <c r="U34" s="148">
        <v>0.05</v>
      </c>
      <c r="V34" s="148">
        <f t="shared" si="13"/>
        <v>0.35</v>
      </c>
      <c r="W34" s="148"/>
      <c r="X34" s="148" t="s">
        <v>124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125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62">
        <v>22</v>
      </c>
      <c r="B35" s="163" t="s">
        <v>167</v>
      </c>
      <c r="C35" s="169" t="s">
        <v>168</v>
      </c>
      <c r="D35" s="164" t="s">
        <v>121</v>
      </c>
      <c r="E35" s="165">
        <f>13.6/2</f>
        <v>6.8</v>
      </c>
      <c r="F35" s="166"/>
      <c r="G35" s="167">
        <f t="shared" si="7"/>
        <v>0</v>
      </c>
      <c r="H35" s="148">
        <v>42.78</v>
      </c>
      <c r="I35" s="148">
        <f t="shared" si="8"/>
        <v>290.89999999999998</v>
      </c>
      <c r="J35" s="148">
        <v>350.42</v>
      </c>
      <c r="K35" s="148">
        <f t="shared" si="9"/>
        <v>2382.86</v>
      </c>
      <c r="L35" s="148">
        <v>21</v>
      </c>
      <c r="M35" s="148">
        <f t="shared" si="10"/>
        <v>0</v>
      </c>
      <c r="N35" s="148">
        <v>0</v>
      </c>
      <c r="O35" s="148">
        <f t="shared" si="11"/>
        <v>0</v>
      </c>
      <c r="P35" s="148">
        <v>7.5999999999999998E-2</v>
      </c>
      <c r="Q35" s="148">
        <f t="shared" si="12"/>
        <v>0.52</v>
      </c>
      <c r="R35" s="148"/>
      <c r="S35" s="148" t="s">
        <v>122</v>
      </c>
      <c r="T35" s="148" t="s">
        <v>123</v>
      </c>
      <c r="U35" s="148">
        <v>0.93899999999999995</v>
      </c>
      <c r="V35" s="148">
        <f t="shared" si="13"/>
        <v>6.39</v>
      </c>
      <c r="W35" s="148"/>
      <c r="X35" s="148" t="s">
        <v>124</v>
      </c>
      <c r="Y35" s="145"/>
      <c r="Z35" s="145"/>
      <c r="AA35" s="145"/>
      <c r="AB35" s="145"/>
      <c r="AC35" s="145"/>
      <c r="AD35" s="145"/>
      <c r="AE35" s="145"/>
      <c r="AF35" s="145"/>
      <c r="AG35" s="145" t="s">
        <v>134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62">
        <v>23</v>
      </c>
      <c r="B36" s="163" t="s">
        <v>169</v>
      </c>
      <c r="C36" s="169" t="s">
        <v>170</v>
      </c>
      <c r="D36" s="164" t="s">
        <v>121</v>
      </c>
      <c r="E36" s="165">
        <f>16.685/2</f>
        <v>8.3424999999999994</v>
      </c>
      <c r="F36" s="166"/>
      <c r="G36" s="167">
        <f t="shared" si="7"/>
        <v>0</v>
      </c>
      <c r="H36" s="148">
        <v>0</v>
      </c>
      <c r="I36" s="148">
        <f t="shared" si="8"/>
        <v>0</v>
      </c>
      <c r="J36" s="148">
        <v>98</v>
      </c>
      <c r="K36" s="148">
        <f t="shared" si="9"/>
        <v>817.57</v>
      </c>
      <c r="L36" s="148">
        <v>21</v>
      </c>
      <c r="M36" s="148">
        <f t="shared" si="10"/>
        <v>0</v>
      </c>
      <c r="N36" s="148">
        <v>0</v>
      </c>
      <c r="O36" s="148">
        <f t="shared" si="11"/>
        <v>0</v>
      </c>
      <c r="P36" s="148">
        <v>4.5999999999999999E-2</v>
      </c>
      <c r="Q36" s="148">
        <f t="shared" si="12"/>
        <v>0.38</v>
      </c>
      <c r="R36" s="148"/>
      <c r="S36" s="148" t="s">
        <v>122</v>
      </c>
      <c r="T36" s="148" t="s">
        <v>123</v>
      </c>
      <c r="U36" s="148">
        <v>0.26</v>
      </c>
      <c r="V36" s="148">
        <f t="shared" si="13"/>
        <v>2.17</v>
      </c>
      <c r="W36" s="148"/>
      <c r="X36" s="148" t="s">
        <v>124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125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62">
        <v>24</v>
      </c>
      <c r="B37" s="163" t="s">
        <v>171</v>
      </c>
      <c r="C37" s="169" t="s">
        <v>172</v>
      </c>
      <c r="D37" s="164" t="s">
        <v>121</v>
      </c>
      <c r="E37" s="165">
        <f>266/2</f>
        <v>133</v>
      </c>
      <c r="F37" s="166"/>
      <c r="G37" s="167">
        <f t="shared" si="7"/>
        <v>0</v>
      </c>
      <c r="H37" s="148">
        <v>0</v>
      </c>
      <c r="I37" s="148">
        <f t="shared" si="8"/>
        <v>0</v>
      </c>
      <c r="J37" s="148">
        <v>120</v>
      </c>
      <c r="K37" s="148">
        <f t="shared" si="9"/>
        <v>15960</v>
      </c>
      <c r="L37" s="148">
        <v>21</v>
      </c>
      <c r="M37" s="148">
        <f t="shared" si="10"/>
        <v>0</v>
      </c>
      <c r="N37" s="148">
        <v>0</v>
      </c>
      <c r="O37" s="148">
        <f t="shared" si="11"/>
        <v>0</v>
      </c>
      <c r="P37" s="148">
        <v>6.8000000000000005E-2</v>
      </c>
      <c r="Q37" s="148">
        <f t="shared" si="12"/>
        <v>9.0399999999999991</v>
      </c>
      <c r="R37" s="148"/>
      <c r="S37" s="148" t="s">
        <v>122</v>
      </c>
      <c r="T37" s="148" t="s">
        <v>123</v>
      </c>
      <c r="U37" s="148">
        <v>0.3</v>
      </c>
      <c r="V37" s="148">
        <f t="shared" si="13"/>
        <v>39.9</v>
      </c>
      <c r="W37" s="148"/>
      <c r="X37" s="148" t="s">
        <v>124</v>
      </c>
      <c r="Y37" s="145"/>
      <c r="Z37" s="145"/>
      <c r="AA37" s="145"/>
      <c r="AB37" s="145"/>
      <c r="AC37" s="145"/>
      <c r="AD37" s="145"/>
      <c r="AE37" s="145"/>
      <c r="AF37" s="145"/>
      <c r="AG37" s="145" t="s">
        <v>134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62">
        <v>25</v>
      </c>
      <c r="B38" s="163" t="s">
        <v>173</v>
      </c>
      <c r="C38" s="169" t="s">
        <v>174</v>
      </c>
      <c r="D38" s="164" t="s">
        <v>121</v>
      </c>
      <c r="E38" s="165">
        <f>16.76/2</f>
        <v>8.3800000000000008</v>
      </c>
      <c r="F38" s="166"/>
      <c r="G38" s="167">
        <f t="shared" si="7"/>
        <v>0</v>
      </c>
      <c r="H38" s="148">
        <v>0</v>
      </c>
      <c r="I38" s="148">
        <f t="shared" si="8"/>
        <v>0</v>
      </c>
      <c r="J38" s="148">
        <v>446</v>
      </c>
      <c r="K38" s="148">
        <f t="shared" si="9"/>
        <v>3737.48</v>
      </c>
      <c r="L38" s="148">
        <v>21</v>
      </c>
      <c r="M38" s="148">
        <f t="shared" si="10"/>
        <v>0</v>
      </c>
      <c r="N38" s="148">
        <v>0</v>
      </c>
      <c r="O38" s="148">
        <f t="shared" si="11"/>
        <v>0</v>
      </c>
      <c r="P38" s="148">
        <v>1.7999999999999999E-2</v>
      </c>
      <c r="Q38" s="148">
        <f t="shared" si="12"/>
        <v>0.15</v>
      </c>
      <c r="R38" s="148"/>
      <c r="S38" s="148" t="s">
        <v>122</v>
      </c>
      <c r="T38" s="148" t="s">
        <v>123</v>
      </c>
      <c r="U38" s="148">
        <v>0.88800000000000001</v>
      </c>
      <c r="V38" s="148">
        <f t="shared" si="13"/>
        <v>7.44</v>
      </c>
      <c r="W38" s="148"/>
      <c r="X38" s="148" t="s">
        <v>124</v>
      </c>
      <c r="Y38" s="145"/>
      <c r="Z38" s="145"/>
      <c r="AA38" s="145"/>
      <c r="AB38" s="145"/>
      <c r="AC38" s="145"/>
      <c r="AD38" s="145"/>
      <c r="AE38" s="145"/>
      <c r="AF38" s="145"/>
      <c r="AG38" s="145" t="s">
        <v>125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2">
        <v>26</v>
      </c>
      <c r="B39" s="163" t="s">
        <v>175</v>
      </c>
      <c r="C39" s="169" t="s">
        <v>176</v>
      </c>
      <c r="D39" s="164" t="s">
        <v>121</v>
      </c>
      <c r="E39" s="165">
        <f>380/2</f>
        <v>190</v>
      </c>
      <c r="F39" s="166"/>
      <c r="G39" s="167">
        <f t="shared" si="7"/>
        <v>0</v>
      </c>
      <c r="H39" s="148">
        <v>0.11</v>
      </c>
      <c r="I39" s="148">
        <f t="shared" si="8"/>
        <v>20.9</v>
      </c>
      <c r="J39" s="148">
        <v>37.89</v>
      </c>
      <c r="K39" s="148">
        <f t="shared" si="9"/>
        <v>7199.1</v>
      </c>
      <c r="L39" s="148">
        <v>21</v>
      </c>
      <c r="M39" s="148">
        <f t="shared" si="10"/>
        <v>0</v>
      </c>
      <c r="N39" s="148">
        <v>0</v>
      </c>
      <c r="O39" s="148">
        <f t="shared" si="11"/>
        <v>0</v>
      </c>
      <c r="P39" s="148">
        <v>0</v>
      </c>
      <c r="Q39" s="148">
        <f t="shared" si="12"/>
        <v>0</v>
      </c>
      <c r="R39" s="148"/>
      <c r="S39" s="148" t="s">
        <v>122</v>
      </c>
      <c r="T39" s="148" t="s">
        <v>123</v>
      </c>
      <c r="U39" s="148">
        <v>6.9709999999999994E-2</v>
      </c>
      <c r="V39" s="148">
        <f t="shared" si="13"/>
        <v>13.24</v>
      </c>
      <c r="W39" s="148"/>
      <c r="X39" s="148" t="s">
        <v>124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125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x14ac:dyDescent="0.2">
      <c r="A40" s="150" t="s">
        <v>117</v>
      </c>
      <c r="B40" s="151" t="s">
        <v>66</v>
      </c>
      <c r="C40" s="168" t="s">
        <v>67</v>
      </c>
      <c r="D40" s="152"/>
      <c r="E40" s="153"/>
      <c r="F40" s="154"/>
      <c r="G40" s="155">
        <f>SUMIF(AG41:AG41,"&lt;&gt;NOR",G41:G41)</f>
        <v>0</v>
      </c>
      <c r="H40" s="149"/>
      <c r="I40" s="149">
        <f>SUM(I41:I41)</f>
        <v>0</v>
      </c>
      <c r="J40" s="149"/>
      <c r="K40" s="149">
        <f>SUM(K41:K41)</f>
        <v>5119.49</v>
      </c>
      <c r="L40" s="149"/>
      <c r="M40" s="149">
        <f>SUM(M41:M41)</f>
        <v>0</v>
      </c>
      <c r="N40" s="149"/>
      <c r="O40" s="149">
        <f>SUM(O41:O41)</f>
        <v>0</v>
      </c>
      <c r="P40" s="149"/>
      <c r="Q40" s="149">
        <f>SUM(Q41:Q41)</f>
        <v>0</v>
      </c>
      <c r="R40" s="149"/>
      <c r="S40" s="149"/>
      <c r="T40" s="149"/>
      <c r="U40" s="149"/>
      <c r="V40" s="149">
        <f>SUM(V41:V41)</f>
        <v>11.44</v>
      </c>
      <c r="W40" s="149"/>
      <c r="X40" s="149"/>
      <c r="AG40" t="s">
        <v>118</v>
      </c>
    </row>
    <row r="41" spans="1:60" outlineLevel="1" x14ac:dyDescent="0.2">
      <c r="A41" s="162">
        <v>28</v>
      </c>
      <c r="B41" s="163" t="s">
        <v>178</v>
      </c>
      <c r="C41" s="169" t="s">
        <v>179</v>
      </c>
      <c r="D41" s="164" t="s">
        <v>180</v>
      </c>
      <c r="E41" s="165">
        <f>24.3785/2</f>
        <v>12.189249999999999</v>
      </c>
      <c r="F41" s="166"/>
      <c r="G41" s="167">
        <f>ROUND(E41*F41,2)</f>
        <v>0</v>
      </c>
      <c r="H41" s="148">
        <v>0</v>
      </c>
      <c r="I41" s="148">
        <f>ROUND(E41*H41,2)</f>
        <v>0</v>
      </c>
      <c r="J41" s="148">
        <v>420</v>
      </c>
      <c r="K41" s="148">
        <f>ROUND(E41*J41,2)</f>
        <v>5119.49</v>
      </c>
      <c r="L41" s="148">
        <v>21</v>
      </c>
      <c r="M41" s="148">
        <f>G41*(1+L41/100)</f>
        <v>0</v>
      </c>
      <c r="N41" s="148">
        <v>0</v>
      </c>
      <c r="O41" s="148">
        <f>ROUND(E41*N41,2)</f>
        <v>0</v>
      </c>
      <c r="P41" s="148">
        <v>0</v>
      </c>
      <c r="Q41" s="148">
        <f>ROUND(E41*P41,2)</f>
        <v>0</v>
      </c>
      <c r="R41" s="148"/>
      <c r="S41" s="148" t="s">
        <v>122</v>
      </c>
      <c r="T41" s="148" t="s">
        <v>123</v>
      </c>
      <c r="U41" s="148">
        <v>0.9385</v>
      </c>
      <c r="V41" s="148">
        <f>ROUND(E41*U41,2)</f>
        <v>11.44</v>
      </c>
      <c r="W41" s="148"/>
      <c r="X41" s="148" t="s">
        <v>181</v>
      </c>
      <c r="Y41" s="145"/>
      <c r="Z41" s="145"/>
      <c r="AA41" s="145"/>
      <c r="AB41" s="145"/>
      <c r="AC41" s="145"/>
      <c r="AD41" s="145"/>
      <c r="AE41" s="145"/>
      <c r="AF41" s="145"/>
      <c r="AG41" s="145" t="s">
        <v>182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x14ac:dyDescent="0.2">
      <c r="A42" s="150" t="s">
        <v>117</v>
      </c>
      <c r="B42" s="151" t="s">
        <v>68</v>
      </c>
      <c r="C42" s="168" t="s">
        <v>69</v>
      </c>
      <c r="D42" s="152"/>
      <c r="E42" s="153"/>
      <c r="F42" s="154"/>
      <c r="G42" s="155">
        <f>SUMIF(AG43:AG61,"&lt;&gt;NOR",G43:G61)</f>
        <v>0</v>
      </c>
      <c r="H42" s="149"/>
      <c r="I42" s="149">
        <f>SUM(I43:I61)</f>
        <v>23118.329999999998</v>
      </c>
      <c r="J42" s="149"/>
      <c r="K42" s="149">
        <f>SUM(K43:K61)</f>
        <v>1239026.49</v>
      </c>
      <c r="L42" s="149"/>
      <c r="M42" s="149">
        <f>SUM(M43:M61)</f>
        <v>0</v>
      </c>
      <c r="N42" s="149"/>
      <c r="O42" s="149">
        <f>SUM(O43:O61)</f>
        <v>0.09</v>
      </c>
      <c r="P42" s="149"/>
      <c r="Q42" s="149">
        <f>SUM(Q43:Q61)</f>
        <v>0.13</v>
      </c>
      <c r="R42" s="149"/>
      <c r="S42" s="149"/>
      <c r="T42" s="149"/>
      <c r="U42" s="149"/>
      <c r="V42" s="149">
        <f>SUM(V43:V61)</f>
        <v>76.97999999999999</v>
      </c>
      <c r="W42" s="149"/>
      <c r="X42" s="149"/>
      <c r="AG42" t="s">
        <v>118</v>
      </c>
    </row>
    <row r="43" spans="1:60" outlineLevel="1" x14ac:dyDescent="0.2">
      <c r="A43" s="162">
        <v>29</v>
      </c>
      <c r="B43" s="163" t="s">
        <v>183</v>
      </c>
      <c r="C43" s="169" t="s">
        <v>184</v>
      </c>
      <c r="D43" s="164" t="s">
        <v>128</v>
      </c>
      <c r="E43" s="165">
        <v>7.5</v>
      </c>
      <c r="F43" s="166"/>
      <c r="G43" s="167">
        <f t="shared" ref="G43:G61" si="14">ROUND(E43*F43,2)</f>
        <v>0</v>
      </c>
      <c r="H43" s="148">
        <v>304.69</v>
      </c>
      <c r="I43" s="148">
        <f t="shared" ref="I43:I61" si="15">ROUND(E43*H43,2)</f>
        <v>2285.1799999999998</v>
      </c>
      <c r="J43" s="148">
        <v>710.31</v>
      </c>
      <c r="K43" s="148">
        <f t="shared" ref="K43:K61" si="16">ROUND(E43*J43,2)</f>
        <v>5327.33</v>
      </c>
      <c r="L43" s="148">
        <v>21</v>
      </c>
      <c r="M43" s="148">
        <f t="shared" ref="M43:M61" si="17">G43*(1+L43/100)</f>
        <v>0</v>
      </c>
      <c r="N43" s="148">
        <v>1.5200000000000001E-3</v>
      </c>
      <c r="O43" s="148">
        <f t="shared" ref="O43:O61" si="18">ROUND(E43*N43,2)</f>
        <v>0.01</v>
      </c>
      <c r="P43" s="148">
        <v>0</v>
      </c>
      <c r="Q43" s="148">
        <f t="shared" ref="Q43:Q61" si="19">ROUND(E43*P43,2)</f>
        <v>0</v>
      </c>
      <c r="R43" s="148"/>
      <c r="S43" s="148" t="s">
        <v>122</v>
      </c>
      <c r="T43" s="148" t="s">
        <v>123</v>
      </c>
      <c r="U43" s="148">
        <v>1.173</v>
      </c>
      <c r="V43" s="148">
        <f t="shared" ref="V43:V61" si="20">ROUND(E43*U43,2)</f>
        <v>8.8000000000000007</v>
      </c>
      <c r="W43" s="148"/>
      <c r="X43" s="148" t="s">
        <v>124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125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62">
        <v>30</v>
      </c>
      <c r="B44" s="163" t="s">
        <v>338</v>
      </c>
      <c r="C44" s="169" t="s">
        <v>339</v>
      </c>
      <c r="D44" s="164" t="s">
        <v>128</v>
      </c>
      <c r="E44" s="165">
        <v>4</v>
      </c>
      <c r="F44" s="166"/>
      <c r="G44" s="167">
        <f>ROUND(E44*F44,2)</f>
        <v>0</v>
      </c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2">
        <v>31</v>
      </c>
      <c r="B45" s="163" t="s">
        <v>185</v>
      </c>
      <c r="C45" s="169" t="s">
        <v>186</v>
      </c>
      <c r="D45" s="164" t="s">
        <v>166</v>
      </c>
      <c r="E45" s="165">
        <v>14</v>
      </c>
      <c r="F45" s="166"/>
      <c r="G45" s="167">
        <f>ROUND(E45*F45,2)</f>
        <v>0</v>
      </c>
      <c r="H45" s="148">
        <v>0</v>
      </c>
      <c r="I45" s="148">
        <f t="shared" si="15"/>
        <v>0</v>
      </c>
      <c r="J45" s="148">
        <v>85</v>
      </c>
      <c r="K45" s="148">
        <f t="shared" si="16"/>
        <v>1190</v>
      </c>
      <c r="L45" s="148">
        <v>21</v>
      </c>
      <c r="M45" s="148">
        <f t="shared" si="17"/>
        <v>0</v>
      </c>
      <c r="N45" s="148">
        <v>0</v>
      </c>
      <c r="O45" s="148">
        <f t="shared" si="18"/>
        <v>0</v>
      </c>
      <c r="P45" s="148">
        <v>0</v>
      </c>
      <c r="Q45" s="148">
        <f t="shared" si="19"/>
        <v>0</v>
      </c>
      <c r="R45" s="148"/>
      <c r="S45" s="148" t="s">
        <v>122</v>
      </c>
      <c r="T45" s="148" t="s">
        <v>123</v>
      </c>
      <c r="U45" s="148">
        <v>0.157</v>
      </c>
      <c r="V45" s="148">
        <f t="shared" si="20"/>
        <v>2.2000000000000002</v>
      </c>
      <c r="W45" s="148"/>
      <c r="X45" s="148" t="s">
        <v>124</v>
      </c>
      <c r="Y45" s="145"/>
      <c r="Z45" s="145"/>
      <c r="AA45" s="145"/>
      <c r="AB45" s="145"/>
      <c r="AC45" s="145"/>
      <c r="AD45" s="145"/>
      <c r="AE45" s="145"/>
      <c r="AF45" s="145"/>
      <c r="AG45" s="145" t="s">
        <v>187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2">
        <v>32</v>
      </c>
      <c r="B46" s="163" t="s">
        <v>188</v>
      </c>
      <c r="C46" s="169" t="s">
        <v>189</v>
      </c>
      <c r="D46" s="164" t="s">
        <v>166</v>
      </c>
      <c r="E46" s="165">
        <v>8</v>
      </c>
      <c r="F46" s="166"/>
      <c r="G46" s="167">
        <f t="shared" si="14"/>
        <v>0</v>
      </c>
      <c r="H46" s="148">
        <v>0</v>
      </c>
      <c r="I46" s="148">
        <f t="shared" si="15"/>
        <v>0</v>
      </c>
      <c r="J46" s="148">
        <v>130</v>
      </c>
      <c r="K46" s="148">
        <f t="shared" si="16"/>
        <v>1040</v>
      </c>
      <c r="L46" s="148">
        <v>21</v>
      </c>
      <c r="M46" s="148">
        <f t="shared" si="17"/>
        <v>0</v>
      </c>
      <c r="N46" s="148">
        <v>0</v>
      </c>
      <c r="O46" s="148">
        <f t="shared" si="18"/>
        <v>0</v>
      </c>
      <c r="P46" s="148">
        <v>0</v>
      </c>
      <c r="Q46" s="148">
        <f t="shared" si="19"/>
        <v>0</v>
      </c>
      <c r="R46" s="148"/>
      <c r="S46" s="148" t="s">
        <v>122</v>
      </c>
      <c r="T46" s="148" t="s">
        <v>123</v>
      </c>
      <c r="U46" s="148">
        <v>0.25900000000000001</v>
      </c>
      <c r="V46" s="148">
        <f t="shared" si="20"/>
        <v>2.0699999999999998</v>
      </c>
      <c r="W46" s="148"/>
      <c r="X46" s="148" t="s">
        <v>124</v>
      </c>
      <c r="Y46" s="145"/>
      <c r="Z46" s="145"/>
      <c r="AA46" s="145"/>
      <c r="AB46" s="145"/>
      <c r="AC46" s="145"/>
      <c r="AD46" s="145"/>
      <c r="AE46" s="145"/>
      <c r="AF46" s="145"/>
      <c r="AG46" s="145" t="s">
        <v>125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ht="33.75" outlineLevel="1" x14ac:dyDescent="0.2">
      <c r="A47" s="162">
        <v>33</v>
      </c>
      <c r="B47" s="163" t="s">
        <v>190</v>
      </c>
      <c r="C47" s="169" t="s">
        <v>191</v>
      </c>
      <c r="D47" s="164" t="s">
        <v>166</v>
      </c>
      <c r="E47" s="165">
        <v>4</v>
      </c>
      <c r="F47" s="166"/>
      <c r="G47" s="167">
        <f t="shared" si="14"/>
        <v>0</v>
      </c>
      <c r="H47" s="148">
        <v>1732.04</v>
      </c>
      <c r="I47" s="148">
        <f t="shared" si="15"/>
        <v>6928.16</v>
      </c>
      <c r="J47" s="148">
        <v>117.96</v>
      </c>
      <c r="K47" s="148">
        <f t="shared" si="16"/>
        <v>471.84</v>
      </c>
      <c r="L47" s="148">
        <v>21</v>
      </c>
      <c r="M47" s="148">
        <f t="shared" si="17"/>
        <v>0</v>
      </c>
      <c r="N47" s="148">
        <v>7.5000000000000002E-4</v>
      </c>
      <c r="O47" s="148">
        <f t="shared" si="18"/>
        <v>0</v>
      </c>
      <c r="P47" s="148">
        <v>0</v>
      </c>
      <c r="Q47" s="148">
        <f t="shared" si="19"/>
        <v>0</v>
      </c>
      <c r="R47" s="148"/>
      <c r="S47" s="148" t="s">
        <v>122</v>
      </c>
      <c r="T47" s="148" t="s">
        <v>123</v>
      </c>
      <c r="U47" s="148">
        <v>0.2</v>
      </c>
      <c r="V47" s="148">
        <f t="shared" si="20"/>
        <v>0.8</v>
      </c>
      <c r="W47" s="148"/>
      <c r="X47" s="148" t="s">
        <v>124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125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62">
        <v>34</v>
      </c>
      <c r="B48" s="163" t="s">
        <v>192</v>
      </c>
      <c r="C48" s="169" t="s">
        <v>193</v>
      </c>
      <c r="D48" s="164" t="s">
        <v>128</v>
      </c>
      <c r="E48" s="165">
        <v>60</v>
      </c>
      <c r="F48" s="166"/>
      <c r="G48" s="167">
        <f t="shared" si="14"/>
        <v>0</v>
      </c>
      <c r="H48" s="148">
        <v>0</v>
      </c>
      <c r="I48" s="148">
        <f t="shared" si="15"/>
        <v>0</v>
      </c>
      <c r="J48" s="148">
        <v>68.5</v>
      </c>
      <c r="K48" s="148">
        <f t="shared" si="16"/>
        <v>4110</v>
      </c>
      <c r="L48" s="148">
        <v>21</v>
      </c>
      <c r="M48" s="148">
        <f t="shared" si="17"/>
        <v>0</v>
      </c>
      <c r="N48" s="148">
        <v>0</v>
      </c>
      <c r="O48" s="148">
        <f t="shared" si="18"/>
        <v>0</v>
      </c>
      <c r="P48" s="148">
        <v>2.1299999999999999E-3</v>
      </c>
      <c r="Q48" s="148">
        <f t="shared" si="19"/>
        <v>0.13</v>
      </c>
      <c r="R48" s="148"/>
      <c r="S48" s="148" t="s">
        <v>122</v>
      </c>
      <c r="T48" s="148" t="s">
        <v>123</v>
      </c>
      <c r="U48" s="148">
        <v>0.17299999999999999</v>
      </c>
      <c r="V48" s="148">
        <f t="shared" si="20"/>
        <v>10.38</v>
      </c>
      <c r="W48" s="148"/>
      <c r="X48" s="148" t="s">
        <v>124</v>
      </c>
      <c r="Y48" s="145"/>
      <c r="Z48" s="145"/>
      <c r="AA48" s="145"/>
      <c r="AB48" s="145"/>
      <c r="AC48" s="145"/>
      <c r="AD48" s="145"/>
      <c r="AE48" s="145"/>
      <c r="AF48" s="145"/>
      <c r="AG48" s="145" t="s">
        <v>187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62">
        <v>35</v>
      </c>
      <c r="B49" s="163" t="s">
        <v>194</v>
      </c>
      <c r="C49" s="169" t="s">
        <v>195</v>
      </c>
      <c r="D49" s="164" t="s">
        <v>196</v>
      </c>
      <c r="E49" s="165">
        <v>2</v>
      </c>
      <c r="F49" s="166"/>
      <c r="G49" s="167">
        <f t="shared" si="14"/>
        <v>0</v>
      </c>
      <c r="H49" s="148">
        <v>657.57</v>
      </c>
      <c r="I49" s="148">
        <f t="shared" si="15"/>
        <v>1315.14</v>
      </c>
      <c r="J49" s="148">
        <v>506.43</v>
      </c>
      <c r="K49" s="148">
        <f t="shared" si="16"/>
        <v>1012.86</v>
      </c>
      <c r="L49" s="148">
        <v>21</v>
      </c>
      <c r="M49" s="148">
        <f t="shared" si="17"/>
        <v>0</v>
      </c>
      <c r="N49" s="148">
        <v>9.6500000000000006E-3</v>
      </c>
      <c r="O49" s="148">
        <f t="shared" si="18"/>
        <v>0.02</v>
      </c>
      <c r="P49" s="148">
        <v>0</v>
      </c>
      <c r="Q49" s="148">
        <f t="shared" si="19"/>
        <v>0</v>
      </c>
      <c r="R49" s="148"/>
      <c r="S49" s="148" t="s">
        <v>122</v>
      </c>
      <c r="T49" s="148" t="s">
        <v>123</v>
      </c>
      <c r="U49" s="148">
        <v>1.1259999999999999</v>
      </c>
      <c r="V49" s="148">
        <f t="shared" si="20"/>
        <v>2.25</v>
      </c>
      <c r="W49" s="148"/>
      <c r="X49" s="148" t="s">
        <v>124</v>
      </c>
      <c r="Y49" s="145"/>
      <c r="Z49" s="145"/>
      <c r="AA49" s="145"/>
      <c r="AB49" s="145"/>
      <c r="AC49" s="145"/>
      <c r="AD49" s="145"/>
      <c r="AE49" s="145"/>
      <c r="AF49" s="145"/>
      <c r="AG49" s="145" t="s">
        <v>187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62">
        <v>36</v>
      </c>
      <c r="B50" s="163" t="s">
        <v>197</v>
      </c>
      <c r="C50" s="169" t="s">
        <v>198</v>
      </c>
      <c r="D50" s="164" t="s">
        <v>128</v>
      </c>
      <c r="E50" s="165">
        <v>35</v>
      </c>
      <c r="F50" s="166"/>
      <c r="G50" s="167">
        <f t="shared" si="14"/>
        <v>0</v>
      </c>
      <c r="H50" s="148">
        <v>100.38</v>
      </c>
      <c r="I50" s="148">
        <f t="shared" si="15"/>
        <v>3513.3</v>
      </c>
      <c r="J50" s="148">
        <v>258.62</v>
      </c>
      <c r="K50" s="148">
        <f t="shared" si="16"/>
        <v>9051.7000000000007</v>
      </c>
      <c r="L50" s="148">
        <v>21</v>
      </c>
      <c r="M50" s="148">
        <f t="shared" si="17"/>
        <v>0</v>
      </c>
      <c r="N50" s="148">
        <v>4.6000000000000001E-4</v>
      </c>
      <c r="O50" s="148">
        <f t="shared" si="18"/>
        <v>0.02</v>
      </c>
      <c r="P50" s="148">
        <v>0</v>
      </c>
      <c r="Q50" s="148">
        <f t="shared" si="19"/>
        <v>0</v>
      </c>
      <c r="R50" s="148"/>
      <c r="S50" s="148" t="s">
        <v>122</v>
      </c>
      <c r="T50" s="148" t="s">
        <v>123</v>
      </c>
      <c r="U50" s="148">
        <v>0.52200000000000002</v>
      </c>
      <c r="V50" s="148">
        <f t="shared" si="20"/>
        <v>18.27</v>
      </c>
      <c r="W50" s="148"/>
      <c r="X50" s="148" t="s">
        <v>124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187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2">
        <v>37</v>
      </c>
      <c r="B51" s="163" t="s">
        <v>199</v>
      </c>
      <c r="C51" s="169" t="s">
        <v>200</v>
      </c>
      <c r="D51" s="164" t="s">
        <v>128</v>
      </c>
      <c r="E51" s="165">
        <v>18</v>
      </c>
      <c r="F51" s="166"/>
      <c r="G51" s="167">
        <f t="shared" si="14"/>
        <v>0</v>
      </c>
      <c r="H51" s="148">
        <v>150.82</v>
      </c>
      <c r="I51" s="148">
        <f t="shared" si="15"/>
        <v>2714.76</v>
      </c>
      <c r="J51" s="148">
        <v>306.18</v>
      </c>
      <c r="K51" s="148">
        <f t="shared" si="16"/>
        <v>5511.24</v>
      </c>
      <c r="L51" s="148">
        <v>21</v>
      </c>
      <c r="M51" s="148">
        <f t="shared" si="17"/>
        <v>0</v>
      </c>
      <c r="N51" s="148">
        <v>5.8E-4</v>
      </c>
      <c r="O51" s="148">
        <f t="shared" si="18"/>
        <v>0.01</v>
      </c>
      <c r="P51" s="148">
        <v>0</v>
      </c>
      <c r="Q51" s="148">
        <f t="shared" si="19"/>
        <v>0</v>
      </c>
      <c r="R51" s="148"/>
      <c r="S51" s="148" t="s">
        <v>122</v>
      </c>
      <c r="T51" s="148" t="s">
        <v>123</v>
      </c>
      <c r="U51" s="148">
        <v>0.6159</v>
      </c>
      <c r="V51" s="148">
        <f t="shared" si="20"/>
        <v>11.09</v>
      </c>
      <c r="W51" s="148"/>
      <c r="X51" s="148" t="s">
        <v>124</v>
      </c>
      <c r="Y51" s="145"/>
      <c r="Z51" s="145"/>
      <c r="AA51" s="145"/>
      <c r="AB51" s="145"/>
      <c r="AC51" s="145"/>
      <c r="AD51" s="145"/>
      <c r="AE51" s="145"/>
      <c r="AF51" s="145"/>
      <c r="AG51" s="145" t="s">
        <v>187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ht="22.5" outlineLevel="1" x14ac:dyDescent="0.2">
      <c r="A52" s="162">
        <v>38</v>
      </c>
      <c r="B52" s="163" t="s">
        <v>201</v>
      </c>
      <c r="C52" s="169" t="s">
        <v>202</v>
      </c>
      <c r="D52" s="164" t="s">
        <v>128</v>
      </c>
      <c r="E52" s="165">
        <v>35</v>
      </c>
      <c r="F52" s="166"/>
      <c r="G52" s="167">
        <f t="shared" si="14"/>
        <v>0</v>
      </c>
      <c r="H52" s="148">
        <v>15.86</v>
      </c>
      <c r="I52" s="148">
        <f t="shared" si="15"/>
        <v>555.1</v>
      </c>
      <c r="J52" s="148">
        <v>62.14</v>
      </c>
      <c r="K52" s="148">
        <f t="shared" si="16"/>
        <v>2174.9</v>
      </c>
      <c r="L52" s="148">
        <v>21</v>
      </c>
      <c r="M52" s="148">
        <f t="shared" si="17"/>
        <v>0</v>
      </c>
      <c r="N52" s="148">
        <v>2.0000000000000002E-5</v>
      </c>
      <c r="O52" s="148">
        <f t="shared" si="18"/>
        <v>0</v>
      </c>
      <c r="P52" s="148">
        <v>0</v>
      </c>
      <c r="Q52" s="148">
        <f t="shared" si="19"/>
        <v>0</v>
      </c>
      <c r="R52" s="148"/>
      <c r="S52" s="148" t="s">
        <v>122</v>
      </c>
      <c r="T52" s="148" t="s">
        <v>123</v>
      </c>
      <c r="U52" s="148">
        <v>0.129</v>
      </c>
      <c r="V52" s="148">
        <f t="shared" si="20"/>
        <v>4.5199999999999996</v>
      </c>
      <c r="W52" s="148"/>
      <c r="X52" s="148" t="s">
        <v>124</v>
      </c>
      <c r="Y52" s="145"/>
      <c r="Z52" s="145"/>
      <c r="AA52" s="145"/>
      <c r="AB52" s="145"/>
      <c r="AC52" s="145"/>
      <c r="AD52" s="145"/>
      <c r="AE52" s="145"/>
      <c r="AF52" s="145"/>
      <c r="AG52" s="145" t="s">
        <v>187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22.5" outlineLevel="1" x14ac:dyDescent="0.2">
      <c r="A53" s="162">
        <v>39</v>
      </c>
      <c r="B53" s="163" t="s">
        <v>201</v>
      </c>
      <c r="C53" s="169" t="s">
        <v>203</v>
      </c>
      <c r="D53" s="164" t="s">
        <v>128</v>
      </c>
      <c r="E53" s="165">
        <v>18</v>
      </c>
      <c r="F53" s="166"/>
      <c r="G53" s="167">
        <f t="shared" si="14"/>
        <v>0</v>
      </c>
      <c r="H53" s="148">
        <v>18.25</v>
      </c>
      <c r="I53" s="148">
        <f t="shared" si="15"/>
        <v>328.5</v>
      </c>
      <c r="J53" s="148">
        <v>61.75</v>
      </c>
      <c r="K53" s="148">
        <f t="shared" si="16"/>
        <v>1111.5</v>
      </c>
      <c r="L53" s="148">
        <v>21</v>
      </c>
      <c r="M53" s="148">
        <f t="shared" si="17"/>
        <v>0</v>
      </c>
      <c r="N53" s="148">
        <v>6.0000000000000002E-5</v>
      </c>
      <c r="O53" s="148">
        <f t="shared" si="18"/>
        <v>0</v>
      </c>
      <c r="P53" s="148">
        <v>0</v>
      </c>
      <c r="Q53" s="148">
        <f t="shared" si="19"/>
        <v>0</v>
      </c>
      <c r="R53" s="148"/>
      <c r="S53" s="148" t="s">
        <v>122</v>
      </c>
      <c r="T53" s="148" t="s">
        <v>123</v>
      </c>
      <c r="U53" s="148">
        <v>0.129</v>
      </c>
      <c r="V53" s="148">
        <f t="shared" si="20"/>
        <v>2.3199999999999998</v>
      </c>
      <c r="W53" s="148"/>
      <c r="X53" s="148" t="s">
        <v>124</v>
      </c>
      <c r="Y53" s="145"/>
      <c r="Z53" s="145"/>
      <c r="AA53" s="145"/>
      <c r="AB53" s="145"/>
      <c r="AC53" s="145"/>
      <c r="AD53" s="145"/>
      <c r="AE53" s="145"/>
      <c r="AF53" s="145"/>
      <c r="AG53" s="145" t="s">
        <v>187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ht="22.5" outlineLevel="1" x14ac:dyDescent="0.2">
      <c r="A54" s="162">
        <v>40</v>
      </c>
      <c r="B54" s="163" t="s">
        <v>204</v>
      </c>
      <c r="C54" s="169" t="s">
        <v>205</v>
      </c>
      <c r="D54" s="164" t="s">
        <v>166</v>
      </c>
      <c r="E54" s="165">
        <v>2</v>
      </c>
      <c r="F54" s="166"/>
      <c r="G54" s="167">
        <f t="shared" si="14"/>
        <v>0</v>
      </c>
      <c r="H54" s="148">
        <v>370.6</v>
      </c>
      <c r="I54" s="148">
        <f t="shared" si="15"/>
        <v>741.2</v>
      </c>
      <c r="J54" s="148">
        <v>148.4</v>
      </c>
      <c r="K54" s="148">
        <f t="shared" si="16"/>
        <v>296.8</v>
      </c>
      <c r="L54" s="148">
        <v>21</v>
      </c>
      <c r="M54" s="148">
        <f t="shared" si="17"/>
        <v>0</v>
      </c>
      <c r="N54" s="148">
        <v>1.2999999999999999E-4</v>
      </c>
      <c r="O54" s="148">
        <f t="shared" si="18"/>
        <v>0</v>
      </c>
      <c r="P54" s="148">
        <v>0</v>
      </c>
      <c r="Q54" s="148">
        <f t="shared" si="19"/>
        <v>0</v>
      </c>
      <c r="R54" s="148"/>
      <c r="S54" s="148" t="s">
        <v>122</v>
      </c>
      <c r="T54" s="148" t="s">
        <v>123</v>
      </c>
      <c r="U54" s="148">
        <v>0.20269000000000001</v>
      </c>
      <c r="V54" s="148">
        <f t="shared" si="20"/>
        <v>0.41</v>
      </c>
      <c r="W54" s="148"/>
      <c r="X54" s="148" t="s">
        <v>124</v>
      </c>
      <c r="Y54" s="145"/>
      <c r="Z54" s="145"/>
      <c r="AA54" s="145"/>
      <c r="AB54" s="145"/>
      <c r="AC54" s="145"/>
      <c r="AD54" s="145"/>
      <c r="AE54" s="145"/>
      <c r="AF54" s="145"/>
      <c r="AG54" s="145" t="s">
        <v>187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62">
        <v>41</v>
      </c>
      <c r="B55" s="163" t="s">
        <v>206</v>
      </c>
      <c r="C55" s="169" t="s">
        <v>207</v>
      </c>
      <c r="D55" s="164" t="s">
        <v>166</v>
      </c>
      <c r="E55" s="165">
        <v>4</v>
      </c>
      <c r="F55" s="166"/>
      <c r="G55" s="167">
        <f t="shared" si="14"/>
        <v>0</v>
      </c>
      <c r="H55" s="148">
        <v>142.12</v>
      </c>
      <c r="I55" s="148">
        <f t="shared" si="15"/>
        <v>568.48</v>
      </c>
      <c r="J55" s="148">
        <v>107.88</v>
      </c>
      <c r="K55" s="148">
        <f t="shared" si="16"/>
        <v>431.52</v>
      </c>
      <c r="L55" s="148">
        <v>21</v>
      </c>
      <c r="M55" s="148">
        <f t="shared" si="17"/>
        <v>0</v>
      </c>
      <c r="N55" s="148">
        <v>6.7000000000000002E-4</v>
      </c>
      <c r="O55" s="148">
        <f t="shared" si="18"/>
        <v>0</v>
      </c>
      <c r="P55" s="148">
        <v>0</v>
      </c>
      <c r="Q55" s="148">
        <f t="shared" si="19"/>
        <v>0</v>
      </c>
      <c r="R55" s="148"/>
      <c r="S55" s="148" t="s">
        <v>122</v>
      </c>
      <c r="T55" s="148" t="s">
        <v>123</v>
      </c>
      <c r="U55" s="148">
        <v>0.27200000000000002</v>
      </c>
      <c r="V55" s="148">
        <f t="shared" si="20"/>
        <v>1.0900000000000001</v>
      </c>
      <c r="W55" s="148"/>
      <c r="X55" s="148" t="s">
        <v>124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187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2">
        <v>42</v>
      </c>
      <c r="B56" s="163" t="s">
        <v>208</v>
      </c>
      <c r="C56" s="169" t="s">
        <v>209</v>
      </c>
      <c r="D56" s="164" t="s">
        <v>210</v>
      </c>
      <c r="E56" s="165">
        <v>11</v>
      </c>
      <c r="F56" s="166"/>
      <c r="G56" s="167">
        <f t="shared" si="14"/>
        <v>0</v>
      </c>
      <c r="H56" s="148">
        <v>290.58999999999997</v>
      </c>
      <c r="I56" s="148">
        <f t="shared" si="15"/>
        <v>3196.49</v>
      </c>
      <c r="J56" s="148">
        <v>212.41</v>
      </c>
      <c r="K56" s="148">
        <f t="shared" si="16"/>
        <v>2336.5100000000002</v>
      </c>
      <c r="L56" s="148">
        <v>21</v>
      </c>
      <c r="M56" s="148">
        <f t="shared" si="17"/>
        <v>0</v>
      </c>
      <c r="N56" s="148">
        <v>1.56E-3</v>
      </c>
      <c r="O56" s="148">
        <f t="shared" si="18"/>
        <v>0.02</v>
      </c>
      <c r="P56" s="148">
        <v>0</v>
      </c>
      <c r="Q56" s="148">
        <f t="shared" si="19"/>
        <v>0</v>
      </c>
      <c r="R56" s="148"/>
      <c r="S56" s="148" t="s">
        <v>122</v>
      </c>
      <c r="T56" s="148" t="s">
        <v>123</v>
      </c>
      <c r="U56" s="148">
        <v>0.54</v>
      </c>
      <c r="V56" s="148">
        <f t="shared" si="20"/>
        <v>5.94</v>
      </c>
      <c r="W56" s="148"/>
      <c r="X56" s="148" t="s">
        <v>124</v>
      </c>
      <c r="Y56" s="145"/>
      <c r="Z56" s="145"/>
      <c r="AA56" s="145"/>
      <c r="AB56" s="145"/>
      <c r="AC56" s="145"/>
      <c r="AD56" s="145"/>
      <c r="AE56" s="145"/>
      <c r="AF56" s="145"/>
      <c r="AG56" s="145" t="s">
        <v>187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62">
        <v>43</v>
      </c>
      <c r="B57" s="163" t="s">
        <v>211</v>
      </c>
      <c r="C57" s="169" t="s">
        <v>212</v>
      </c>
      <c r="D57" s="164" t="s">
        <v>128</v>
      </c>
      <c r="E57" s="165">
        <v>53</v>
      </c>
      <c r="F57" s="166"/>
      <c r="G57" s="167">
        <f t="shared" si="14"/>
        <v>0</v>
      </c>
      <c r="H57" s="148">
        <v>15.71</v>
      </c>
      <c r="I57" s="148">
        <f t="shared" si="15"/>
        <v>832.63</v>
      </c>
      <c r="J57" s="148">
        <v>41.99</v>
      </c>
      <c r="K57" s="148">
        <f t="shared" si="16"/>
        <v>2225.4699999999998</v>
      </c>
      <c r="L57" s="148">
        <v>21</v>
      </c>
      <c r="M57" s="148">
        <f t="shared" si="17"/>
        <v>0</v>
      </c>
      <c r="N57" s="148">
        <v>1.8000000000000001E-4</v>
      </c>
      <c r="O57" s="148">
        <f t="shared" si="18"/>
        <v>0.01</v>
      </c>
      <c r="P57" s="148">
        <v>0</v>
      </c>
      <c r="Q57" s="148">
        <f t="shared" si="19"/>
        <v>0</v>
      </c>
      <c r="R57" s="148"/>
      <c r="S57" s="148" t="s">
        <v>122</v>
      </c>
      <c r="T57" s="148" t="s">
        <v>123</v>
      </c>
      <c r="U57" s="148">
        <v>6.7000000000000004E-2</v>
      </c>
      <c r="V57" s="148">
        <f t="shared" si="20"/>
        <v>3.55</v>
      </c>
      <c r="W57" s="148"/>
      <c r="X57" s="148" t="s">
        <v>124</v>
      </c>
      <c r="Y57" s="145"/>
      <c r="Z57" s="145"/>
      <c r="AA57" s="145"/>
      <c r="AB57" s="145"/>
      <c r="AC57" s="145"/>
      <c r="AD57" s="145"/>
      <c r="AE57" s="145"/>
      <c r="AF57" s="145"/>
      <c r="AG57" s="145" t="s">
        <v>187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62">
        <v>44</v>
      </c>
      <c r="B58" s="163" t="s">
        <v>213</v>
      </c>
      <c r="C58" s="169" t="s">
        <v>214</v>
      </c>
      <c r="D58" s="164" t="s">
        <v>128</v>
      </c>
      <c r="E58" s="165">
        <v>53</v>
      </c>
      <c r="F58" s="166"/>
      <c r="G58" s="167">
        <f t="shared" si="14"/>
        <v>0</v>
      </c>
      <c r="H58" s="148">
        <v>2.63</v>
      </c>
      <c r="I58" s="148">
        <f t="shared" si="15"/>
        <v>139.38999999999999</v>
      </c>
      <c r="J58" s="148">
        <v>30.37</v>
      </c>
      <c r="K58" s="148">
        <f t="shared" si="16"/>
        <v>1609.61</v>
      </c>
      <c r="L58" s="148">
        <v>21</v>
      </c>
      <c r="M58" s="148">
        <f t="shared" si="17"/>
        <v>0</v>
      </c>
      <c r="N58" s="148">
        <v>1.0000000000000001E-5</v>
      </c>
      <c r="O58" s="148">
        <f t="shared" si="18"/>
        <v>0</v>
      </c>
      <c r="P58" s="148">
        <v>0</v>
      </c>
      <c r="Q58" s="148">
        <f t="shared" si="19"/>
        <v>0</v>
      </c>
      <c r="R58" s="148"/>
      <c r="S58" s="148" t="s">
        <v>122</v>
      </c>
      <c r="T58" s="148" t="s">
        <v>123</v>
      </c>
      <c r="U58" s="148">
        <v>6.2E-2</v>
      </c>
      <c r="V58" s="148">
        <f t="shared" si="20"/>
        <v>3.29</v>
      </c>
      <c r="W58" s="148"/>
      <c r="X58" s="148" t="s">
        <v>124</v>
      </c>
      <c r="Y58" s="145"/>
      <c r="Z58" s="145"/>
      <c r="AA58" s="145"/>
      <c r="AB58" s="145"/>
      <c r="AC58" s="145"/>
      <c r="AD58" s="145"/>
      <c r="AE58" s="145"/>
      <c r="AF58" s="145"/>
      <c r="AG58" s="145" t="s">
        <v>187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ht="33.75" outlineLevel="1" x14ac:dyDescent="0.2">
      <c r="A59" s="162">
        <v>45</v>
      </c>
      <c r="B59" s="163" t="s">
        <v>215</v>
      </c>
      <c r="C59" s="169" t="s">
        <v>332</v>
      </c>
      <c r="D59" s="164" t="s">
        <v>128</v>
      </c>
      <c r="E59" s="165">
        <v>25</v>
      </c>
      <c r="F59" s="166"/>
      <c r="G59" s="167">
        <f t="shared" si="14"/>
        <v>0</v>
      </c>
      <c r="H59" s="148">
        <v>0</v>
      </c>
      <c r="I59" s="148">
        <f t="shared" si="15"/>
        <v>0</v>
      </c>
      <c r="J59" s="148">
        <v>30000</v>
      </c>
      <c r="K59" s="148">
        <f t="shared" si="16"/>
        <v>750000</v>
      </c>
      <c r="L59" s="148">
        <v>21</v>
      </c>
      <c r="M59" s="148">
        <f t="shared" si="17"/>
        <v>0</v>
      </c>
      <c r="N59" s="148">
        <v>0</v>
      </c>
      <c r="O59" s="148">
        <f t="shared" si="18"/>
        <v>0</v>
      </c>
      <c r="P59" s="148">
        <v>0</v>
      </c>
      <c r="Q59" s="148">
        <f t="shared" si="19"/>
        <v>0</v>
      </c>
      <c r="R59" s="148"/>
      <c r="S59" s="148" t="s">
        <v>177</v>
      </c>
      <c r="T59" s="148" t="s">
        <v>123</v>
      </c>
      <c r="U59" s="148">
        <v>0</v>
      </c>
      <c r="V59" s="148">
        <f t="shared" si="20"/>
        <v>0</v>
      </c>
      <c r="W59" s="148"/>
      <c r="X59" s="148" t="s">
        <v>124</v>
      </c>
      <c r="Y59" s="145"/>
      <c r="Z59" s="145"/>
      <c r="AA59" s="145"/>
      <c r="AB59" s="145"/>
      <c r="AC59" s="145"/>
      <c r="AD59" s="145"/>
      <c r="AE59" s="145"/>
      <c r="AF59" s="145"/>
      <c r="AG59" s="145" t="s">
        <v>125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ht="33.75" outlineLevel="1" x14ac:dyDescent="0.2">
      <c r="A60" s="162">
        <v>46</v>
      </c>
      <c r="B60" s="163" t="s">
        <v>333</v>
      </c>
      <c r="C60" s="169" t="s">
        <v>334</v>
      </c>
      <c r="D60" s="164" t="s">
        <v>128</v>
      </c>
      <c r="E60" s="165">
        <v>15</v>
      </c>
      <c r="F60" s="166"/>
      <c r="G60" s="167">
        <f t="shared" ref="G60" si="21">ROUND(E60*F60,2)</f>
        <v>0</v>
      </c>
      <c r="H60" s="148">
        <v>0</v>
      </c>
      <c r="I60" s="148">
        <f t="shared" ref="I60" si="22">ROUND(E60*H60,2)</f>
        <v>0</v>
      </c>
      <c r="J60" s="148">
        <v>30000</v>
      </c>
      <c r="K60" s="148">
        <f t="shared" ref="K60" si="23">ROUND(E60*J60,2)</f>
        <v>450000</v>
      </c>
      <c r="L60" s="148">
        <v>21</v>
      </c>
      <c r="M60" s="148">
        <f t="shared" ref="M60" si="24">G60*(1+L60/100)</f>
        <v>0</v>
      </c>
      <c r="N60" s="148">
        <v>0</v>
      </c>
      <c r="O60" s="148">
        <f t="shared" ref="O60" si="25">ROUND(E60*N60,2)</f>
        <v>0</v>
      </c>
      <c r="P60" s="148">
        <v>0</v>
      </c>
      <c r="Q60" s="148">
        <f t="shared" ref="Q60" si="26">ROUND(E60*P60,2)</f>
        <v>0</v>
      </c>
      <c r="R60" s="148"/>
      <c r="S60" s="148" t="s">
        <v>177</v>
      </c>
      <c r="T60" s="148" t="s">
        <v>123</v>
      </c>
      <c r="U60" s="148">
        <v>0</v>
      </c>
      <c r="V60" s="148">
        <f t="shared" ref="V60" si="27">ROUND(E60*U60,2)</f>
        <v>0</v>
      </c>
      <c r="W60" s="148"/>
      <c r="X60" s="148" t="s">
        <v>124</v>
      </c>
      <c r="Y60" s="145"/>
      <c r="Z60" s="145"/>
      <c r="AA60" s="145"/>
      <c r="AB60" s="145"/>
      <c r="AC60" s="145"/>
      <c r="AD60" s="145"/>
      <c r="AE60" s="145"/>
      <c r="AF60" s="145"/>
      <c r="AG60" s="145" t="s">
        <v>125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1" x14ac:dyDescent="0.2">
      <c r="A61" s="162">
        <v>47</v>
      </c>
      <c r="B61" s="163" t="s">
        <v>217</v>
      </c>
      <c r="C61" s="169" t="s">
        <v>218</v>
      </c>
      <c r="D61" s="164" t="s">
        <v>0</v>
      </c>
      <c r="E61" s="165">
        <f>1875.351/2</f>
        <v>937.67550000000006</v>
      </c>
      <c r="F61" s="166"/>
      <c r="G61" s="167">
        <f t="shared" si="14"/>
        <v>0</v>
      </c>
      <c r="H61" s="148">
        <v>0</v>
      </c>
      <c r="I61" s="148">
        <f t="shared" si="15"/>
        <v>0</v>
      </c>
      <c r="J61" s="148">
        <v>1.2</v>
      </c>
      <c r="K61" s="148">
        <f t="shared" si="16"/>
        <v>1125.21</v>
      </c>
      <c r="L61" s="148">
        <v>21</v>
      </c>
      <c r="M61" s="148">
        <f t="shared" si="17"/>
        <v>0</v>
      </c>
      <c r="N61" s="148">
        <v>0</v>
      </c>
      <c r="O61" s="148">
        <f t="shared" si="18"/>
        <v>0</v>
      </c>
      <c r="P61" s="148">
        <v>0</v>
      </c>
      <c r="Q61" s="148">
        <f t="shared" si="19"/>
        <v>0</v>
      </c>
      <c r="R61" s="148"/>
      <c r="S61" s="148" t="s">
        <v>122</v>
      </c>
      <c r="T61" s="148" t="s">
        <v>122</v>
      </c>
      <c r="U61" s="148">
        <v>0</v>
      </c>
      <c r="V61" s="148">
        <f t="shared" si="20"/>
        <v>0</v>
      </c>
      <c r="W61" s="148"/>
      <c r="X61" s="148" t="s">
        <v>181</v>
      </c>
      <c r="Y61" s="145"/>
      <c r="Z61" s="145"/>
      <c r="AA61" s="145"/>
      <c r="AB61" s="145"/>
      <c r="AC61" s="145"/>
      <c r="AD61" s="145"/>
      <c r="AE61" s="145"/>
      <c r="AF61" s="145"/>
      <c r="AG61" s="145" t="s">
        <v>182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x14ac:dyDescent="0.2">
      <c r="A62" s="150" t="s">
        <v>117</v>
      </c>
      <c r="B62" s="151" t="s">
        <v>70</v>
      </c>
      <c r="C62" s="168" t="s">
        <v>71</v>
      </c>
      <c r="D62" s="152"/>
      <c r="E62" s="153"/>
      <c r="F62" s="154"/>
      <c r="G62" s="155">
        <f>SUMIF(AG63:AG84,"&lt;&gt;NOR",G63:G84)</f>
        <v>0</v>
      </c>
      <c r="H62" s="149"/>
      <c r="I62" s="149">
        <f>SUM(I63:I84)</f>
        <v>177943.18</v>
      </c>
      <c r="J62" s="149"/>
      <c r="K62" s="149">
        <f>SUM(K63:K84)</f>
        <v>61427.14</v>
      </c>
      <c r="L62" s="149"/>
      <c r="M62" s="149">
        <f>SUM(M63:M84)</f>
        <v>0</v>
      </c>
      <c r="N62" s="149"/>
      <c r="O62" s="149">
        <f>SUM(O63:O84)</f>
        <v>0.48000000000000004</v>
      </c>
      <c r="P62" s="149"/>
      <c r="Q62" s="149">
        <f>SUM(Q63:Q84)</f>
        <v>0.66999999999999993</v>
      </c>
      <c r="R62" s="149"/>
      <c r="S62" s="149"/>
      <c r="T62" s="149"/>
      <c r="U62" s="149"/>
      <c r="V62" s="149">
        <f>SUM(V63:V84)</f>
        <v>59.8</v>
      </c>
      <c r="W62" s="149"/>
      <c r="X62" s="149"/>
      <c r="AG62" t="s">
        <v>118</v>
      </c>
    </row>
    <row r="63" spans="1:60" outlineLevel="1" x14ac:dyDescent="0.2">
      <c r="A63" s="162">
        <v>48</v>
      </c>
      <c r="B63" s="163" t="s">
        <v>219</v>
      </c>
      <c r="C63" s="169" t="s">
        <v>220</v>
      </c>
      <c r="D63" s="164" t="s">
        <v>196</v>
      </c>
      <c r="E63" s="165">
        <v>7</v>
      </c>
      <c r="F63" s="166"/>
      <c r="G63" s="167">
        <f t="shared" ref="G63:G84" si="28">ROUND(E63*F63,2)</f>
        <v>0</v>
      </c>
      <c r="H63" s="148">
        <v>0</v>
      </c>
      <c r="I63" s="148">
        <f t="shared" ref="I63:I84" si="29">ROUND(E63*H63,2)</f>
        <v>0</v>
      </c>
      <c r="J63" s="148">
        <v>183</v>
      </c>
      <c r="K63" s="148">
        <f t="shared" ref="K63:K84" si="30">ROUND(E63*J63,2)</f>
        <v>1281</v>
      </c>
      <c r="L63" s="148">
        <v>21</v>
      </c>
      <c r="M63" s="148">
        <f t="shared" ref="M63:M84" si="31">G63*(1+L63/100)</f>
        <v>0</v>
      </c>
      <c r="N63" s="148">
        <v>0</v>
      </c>
      <c r="O63" s="148">
        <f t="shared" ref="O63:O84" si="32">ROUND(E63*N63,2)</f>
        <v>0</v>
      </c>
      <c r="P63" s="148">
        <v>3.4200000000000001E-2</v>
      </c>
      <c r="Q63" s="148">
        <f t="shared" ref="Q63:Q84" si="33">ROUND(E63*P63,2)</f>
        <v>0.24</v>
      </c>
      <c r="R63" s="148"/>
      <c r="S63" s="148" t="s">
        <v>122</v>
      </c>
      <c r="T63" s="148" t="s">
        <v>123</v>
      </c>
      <c r="U63" s="148">
        <v>0.46500000000000002</v>
      </c>
      <c r="V63" s="148">
        <f t="shared" ref="V63:V84" si="34">ROUND(E63*U63,2)</f>
        <v>3.26</v>
      </c>
      <c r="W63" s="148"/>
      <c r="X63" s="148" t="s">
        <v>124</v>
      </c>
      <c r="Y63" s="145"/>
      <c r="Z63" s="145"/>
      <c r="AA63" s="145"/>
      <c r="AB63" s="145"/>
      <c r="AC63" s="145"/>
      <c r="AD63" s="145"/>
      <c r="AE63" s="145"/>
      <c r="AF63" s="145"/>
      <c r="AG63" s="145" t="s">
        <v>125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ht="33.75" outlineLevel="1" x14ac:dyDescent="0.2">
      <c r="A64" s="162">
        <v>49</v>
      </c>
      <c r="B64" s="163" t="s">
        <v>235</v>
      </c>
      <c r="C64" s="169" t="s">
        <v>340</v>
      </c>
      <c r="D64" s="164" t="s">
        <v>196</v>
      </c>
      <c r="E64" s="165">
        <v>8</v>
      </c>
      <c r="F64" s="166"/>
      <c r="G64" s="167">
        <f t="shared" si="28"/>
        <v>0</v>
      </c>
      <c r="H64" s="148">
        <v>3183.96</v>
      </c>
      <c r="I64" s="148">
        <f t="shared" si="29"/>
        <v>25471.68</v>
      </c>
      <c r="J64" s="148">
        <v>586.04</v>
      </c>
      <c r="K64" s="148">
        <f t="shared" si="30"/>
        <v>4688.32</v>
      </c>
      <c r="L64" s="148">
        <v>21</v>
      </c>
      <c r="M64" s="148">
        <f t="shared" si="31"/>
        <v>0</v>
      </c>
      <c r="N64" s="148">
        <v>1.8890000000000001E-2</v>
      </c>
      <c r="O64" s="148">
        <f t="shared" si="32"/>
        <v>0.15</v>
      </c>
      <c r="P64" s="148">
        <v>0</v>
      </c>
      <c r="Q64" s="148">
        <f t="shared" si="33"/>
        <v>0</v>
      </c>
      <c r="R64" s="148"/>
      <c r="S64" s="148" t="s">
        <v>122</v>
      </c>
      <c r="T64" s="148" t="s">
        <v>123</v>
      </c>
      <c r="U64" s="148">
        <v>0.97299999999999998</v>
      </c>
      <c r="V64" s="148">
        <f t="shared" si="34"/>
        <v>7.78</v>
      </c>
      <c r="W64" s="148"/>
      <c r="X64" s="148" t="s">
        <v>124</v>
      </c>
      <c r="Y64" s="145"/>
      <c r="Z64" s="145"/>
      <c r="AA64" s="145"/>
      <c r="AB64" s="145"/>
      <c r="AC64" s="145"/>
      <c r="AD64" s="145"/>
      <c r="AE64" s="145"/>
      <c r="AF64" s="145"/>
      <c r="AG64" s="145" t="s">
        <v>125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162">
        <v>50</v>
      </c>
      <c r="B65" s="163" t="s">
        <v>221</v>
      </c>
      <c r="C65" s="169" t="s">
        <v>222</v>
      </c>
      <c r="D65" s="164" t="s">
        <v>196</v>
      </c>
      <c r="E65" s="165">
        <v>4</v>
      </c>
      <c r="F65" s="166"/>
      <c r="G65" s="167">
        <f t="shared" si="28"/>
        <v>0</v>
      </c>
      <c r="H65" s="148">
        <v>15288.83</v>
      </c>
      <c r="I65" s="148">
        <f t="shared" si="29"/>
        <v>61155.32</v>
      </c>
      <c r="J65" s="148">
        <v>541.16999999999996</v>
      </c>
      <c r="K65" s="148">
        <f t="shared" si="30"/>
        <v>2164.6799999999998</v>
      </c>
      <c r="L65" s="148">
        <v>21</v>
      </c>
      <c r="M65" s="148">
        <f t="shared" si="31"/>
        <v>0</v>
      </c>
      <c r="N65" s="148">
        <v>2.0549999999999999E-2</v>
      </c>
      <c r="O65" s="148">
        <f t="shared" si="32"/>
        <v>0.08</v>
      </c>
      <c r="P65" s="148">
        <v>0</v>
      </c>
      <c r="Q65" s="148">
        <f t="shared" si="33"/>
        <v>0</v>
      </c>
      <c r="R65" s="148"/>
      <c r="S65" s="148" t="s">
        <v>122</v>
      </c>
      <c r="T65" s="148" t="s">
        <v>123</v>
      </c>
      <c r="U65" s="148">
        <v>0.95499999999999996</v>
      </c>
      <c r="V65" s="148">
        <f t="shared" si="34"/>
        <v>3.82</v>
      </c>
      <c r="W65" s="148"/>
      <c r="X65" s="148" t="s">
        <v>124</v>
      </c>
      <c r="Y65" s="145"/>
      <c r="Z65" s="145"/>
      <c r="AA65" s="145"/>
      <c r="AB65" s="145"/>
      <c r="AC65" s="145"/>
      <c r="AD65" s="145"/>
      <c r="AE65" s="145"/>
      <c r="AF65" s="145"/>
      <c r="AG65" s="145" t="s">
        <v>125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62">
        <v>51</v>
      </c>
      <c r="B66" s="163" t="s">
        <v>223</v>
      </c>
      <c r="C66" s="169" t="s">
        <v>341</v>
      </c>
      <c r="D66" s="164" t="s">
        <v>196</v>
      </c>
      <c r="E66" s="165">
        <v>1</v>
      </c>
      <c r="F66" s="166"/>
      <c r="G66" s="167">
        <f t="shared" si="28"/>
        <v>0</v>
      </c>
      <c r="H66" s="148">
        <v>0</v>
      </c>
      <c r="I66" s="148">
        <f t="shared" si="29"/>
        <v>0</v>
      </c>
      <c r="J66" s="148">
        <v>1095</v>
      </c>
      <c r="K66" s="148">
        <f t="shared" si="30"/>
        <v>1095</v>
      </c>
      <c r="L66" s="148">
        <v>21</v>
      </c>
      <c r="M66" s="148">
        <f t="shared" si="31"/>
        <v>0</v>
      </c>
      <c r="N66" s="148">
        <v>0</v>
      </c>
      <c r="O66" s="148">
        <f t="shared" si="32"/>
        <v>0</v>
      </c>
      <c r="P66" s="148">
        <v>0.21768000000000001</v>
      </c>
      <c r="Q66" s="148">
        <f t="shared" si="33"/>
        <v>0.22</v>
      </c>
      <c r="R66" s="148"/>
      <c r="S66" s="148" t="s">
        <v>122</v>
      </c>
      <c r="T66" s="148" t="s">
        <v>122</v>
      </c>
      <c r="U66" s="148">
        <v>2.9260000000000002</v>
      </c>
      <c r="V66" s="148">
        <f t="shared" si="34"/>
        <v>2.93</v>
      </c>
      <c r="W66" s="148"/>
      <c r="X66" s="148" t="s">
        <v>124</v>
      </c>
      <c r="Y66" s="145"/>
      <c r="Z66" s="145"/>
      <c r="AA66" s="145"/>
      <c r="AB66" s="145"/>
      <c r="AC66" s="145"/>
      <c r="AD66" s="145"/>
      <c r="AE66" s="145"/>
      <c r="AF66" s="145"/>
      <c r="AG66" s="145" t="s">
        <v>125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2">
        <v>52</v>
      </c>
      <c r="B67" s="163" t="s">
        <v>224</v>
      </c>
      <c r="C67" s="169" t="s">
        <v>225</v>
      </c>
      <c r="D67" s="164" t="s">
        <v>196</v>
      </c>
      <c r="E67" s="165">
        <v>10</v>
      </c>
      <c r="F67" s="166"/>
      <c r="G67" s="167">
        <f t="shared" si="28"/>
        <v>0</v>
      </c>
      <c r="H67" s="148">
        <v>0</v>
      </c>
      <c r="I67" s="148">
        <f t="shared" si="29"/>
        <v>0</v>
      </c>
      <c r="J67" s="148">
        <v>143</v>
      </c>
      <c r="K67" s="148">
        <f t="shared" si="30"/>
        <v>1430</v>
      </c>
      <c r="L67" s="148">
        <v>21</v>
      </c>
      <c r="M67" s="148">
        <f t="shared" si="31"/>
        <v>0</v>
      </c>
      <c r="N67" s="148">
        <v>0</v>
      </c>
      <c r="O67" s="148">
        <f t="shared" si="32"/>
        <v>0</v>
      </c>
      <c r="P67" s="148">
        <v>1.9460000000000002E-2</v>
      </c>
      <c r="Q67" s="148">
        <f t="shared" si="33"/>
        <v>0.19</v>
      </c>
      <c r="R67" s="148"/>
      <c r="S67" s="148" t="s">
        <v>122</v>
      </c>
      <c r="T67" s="148" t="s">
        <v>122</v>
      </c>
      <c r="U67" s="148">
        <v>0.38200000000000001</v>
      </c>
      <c r="V67" s="148">
        <f t="shared" si="34"/>
        <v>3.82</v>
      </c>
      <c r="W67" s="148"/>
      <c r="X67" s="148" t="s">
        <v>124</v>
      </c>
      <c r="Y67" s="145"/>
      <c r="Z67" s="145"/>
      <c r="AA67" s="145"/>
      <c r="AB67" s="145"/>
      <c r="AC67" s="145"/>
      <c r="AD67" s="145"/>
      <c r="AE67" s="145"/>
      <c r="AF67" s="145"/>
      <c r="AG67" s="145" t="s">
        <v>187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ht="22.5" outlineLevel="1" x14ac:dyDescent="0.2">
      <c r="A68" s="162">
        <v>53</v>
      </c>
      <c r="B68" s="163" t="s">
        <v>343</v>
      </c>
      <c r="C68" s="169" t="s">
        <v>350</v>
      </c>
      <c r="D68" s="164" t="s">
        <v>196</v>
      </c>
      <c r="E68" s="165">
        <v>8</v>
      </c>
      <c r="F68" s="166"/>
      <c r="G68" s="167">
        <f t="shared" si="28"/>
        <v>0</v>
      </c>
      <c r="H68" s="148">
        <v>1337.38</v>
      </c>
      <c r="I68" s="148">
        <f t="shared" si="29"/>
        <v>10699.04</v>
      </c>
      <c r="J68" s="148">
        <v>687.62</v>
      </c>
      <c r="K68" s="148">
        <f t="shared" si="30"/>
        <v>5500.96</v>
      </c>
      <c r="L68" s="148">
        <v>21</v>
      </c>
      <c r="M68" s="148">
        <f t="shared" si="31"/>
        <v>0</v>
      </c>
      <c r="N68" s="148">
        <v>1.401E-2</v>
      </c>
      <c r="O68" s="148">
        <f t="shared" si="32"/>
        <v>0.11</v>
      </c>
      <c r="P68" s="148">
        <v>0</v>
      </c>
      <c r="Q68" s="148">
        <f t="shared" si="33"/>
        <v>0</v>
      </c>
      <c r="R68" s="148"/>
      <c r="S68" s="148" t="s">
        <v>122</v>
      </c>
      <c r="T68" s="148" t="s">
        <v>123</v>
      </c>
      <c r="U68" s="148">
        <v>1.1890000000000001</v>
      </c>
      <c r="V68" s="148">
        <f t="shared" si="34"/>
        <v>9.51</v>
      </c>
      <c r="W68" s="148"/>
      <c r="X68" s="148" t="s">
        <v>124</v>
      </c>
      <c r="Y68" s="145"/>
      <c r="Z68" s="145"/>
      <c r="AA68" s="145"/>
      <c r="AB68" s="145"/>
      <c r="AC68" s="145"/>
      <c r="AD68" s="145"/>
      <c r="AE68" s="145"/>
      <c r="AF68" s="145"/>
      <c r="AG68" s="145" t="s">
        <v>187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ht="22.5" outlineLevel="1" x14ac:dyDescent="0.2">
      <c r="A69" s="162">
        <v>54</v>
      </c>
      <c r="B69" s="163" t="s">
        <v>342</v>
      </c>
      <c r="C69" s="169" t="s">
        <v>351</v>
      </c>
      <c r="D69" s="164" t="s">
        <v>196</v>
      </c>
      <c r="E69" s="165">
        <v>2</v>
      </c>
      <c r="F69" s="166"/>
      <c r="G69" s="167">
        <f t="shared" ref="G69" si="35">ROUND(E69*F69,2)</f>
        <v>0</v>
      </c>
      <c r="H69" s="148">
        <v>1337.38</v>
      </c>
      <c r="I69" s="148">
        <f t="shared" ref="I69" si="36">ROUND(E69*H69,2)</f>
        <v>2674.76</v>
      </c>
      <c r="J69" s="148">
        <v>687.62</v>
      </c>
      <c r="K69" s="148">
        <f t="shared" ref="K69" si="37">ROUND(E69*J69,2)</f>
        <v>1375.24</v>
      </c>
      <c r="L69" s="148">
        <v>21</v>
      </c>
      <c r="M69" s="148">
        <f t="shared" ref="M69" si="38">G69*(1+L69/100)</f>
        <v>0</v>
      </c>
      <c r="N69" s="148">
        <v>1.401E-2</v>
      </c>
      <c r="O69" s="148">
        <f t="shared" ref="O69" si="39">ROUND(E69*N69,2)</f>
        <v>0.03</v>
      </c>
      <c r="P69" s="148">
        <v>0</v>
      </c>
      <c r="Q69" s="148">
        <f t="shared" ref="Q69" si="40">ROUND(E69*P69,2)</f>
        <v>0</v>
      </c>
      <c r="R69" s="148"/>
      <c r="S69" s="148" t="s">
        <v>122</v>
      </c>
      <c r="T69" s="148" t="s">
        <v>123</v>
      </c>
      <c r="U69" s="148">
        <v>1.1890000000000001</v>
      </c>
      <c r="V69" s="148">
        <f t="shared" ref="V69" si="41">ROUND(E69*U69,2)</f>
        <v>2.38</v>
      </c>
      <c r="W69" s="148"/>
      <c r="X69" s="148" t="s">
        <v>124</v>
      </c>
      <c r="Y69" s="145"/>
      <c r="Z69" s="145"/>
      <c r="AA69" s="145"/>
      <c r="AB69" s="145"/>
      <c r="AC69" s="145"/>
      <c r="AD69" s="145"/>
      <c r="AE69" s="145"/>
      <c r="AF69" s="145"/>
      <c r="AG69" s="145" t="s">
        <v>187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2.5" outlineLevel="1" x14ac:dyDescent="0.2">
      <c r="A70" s="162">
        <v>55</v>
      </c>
      <c r="B70" s="163" t="s">
        <v>226</v>
      </c>
      <c r="C70" s="169" t="s">
        <v>352</v>
      </c>
      <c r="D70" s="164" t="s">
        <v>196</v>
      </c>
      <c r="E70" s="165">
        <v>10</v>
      </c>
      <c r="F70" s="166"/>
      <c r="G70" s="167">
        <f t="shared" si="28"/>
        <v>0</v>
      </c>
      <c r="H70" s="148">
        <v>889.5</v>
      </c>
      <c r="I70" s="148">
        <f t="shared" si="29"/>
        <v>8895</v>
      </c>
      <c r="J70" s="148">
        <v>115.5</v>
      </c>
      <c r="K70" s="148">
        <f t="shared" si="30"/>
        <v>1155</v>
      </c>
      <c r="L70" s="148">
        <v>21</v>
      </c>
      <c r="M70" s="148">
        <f t="shared" si="31"/>
        <v>0</v>
      </c>
      <c r="N70" s="148">
        <v>5.5999999999999995E-4</v>
      </c>
      <c r="O70" s="148">
        <f t="shared" si="32"/>
        <v>0.01</v>
      </c>
      <c r="P70" s="148">
        <v>0</v>
      </c>
      <c r="Q70" s="148">
        <f t="shared" si="33"/>
        <v>0</v>
      </c>
      <c r="R70" s="148"/>
      <c r="S70" s="148" t="s">
        <v>122</v>
      </c>
      <c r="T70" s="148" t="s">
        <v>123</v>
      </c>
      <c r="U70" s="148">
        <v>0.23</v>
      </c>
      <c r="V70" s="148">
        <f t="shared" si="34"/>
        <v>2.2999999999999998</v>
      </c>
      <c r="W70" s="148"/>
      <c r="X70" s="148" t="s">
        <v>124</v>
      </c>
      <c r="Y70" s="145"/>
      <c r="Z70" s="145"/>
      <c r="AA70" s="145"/>
      <c r="AB70" s="145"/>
      <c r="AC70" s="145"/>
      <c r="AD70" s="145"/>
      <c r="AE70" s="145"/>
      <c r="AF70" s="145"/>
      <c r="AG70" s="145" t="s">
        <v>125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1" x14ac:dyDescent="0.2">
      <c r="A71" s="162">
        <v>58</v>
      </c>
      <c r="B71" s="163" t="s">
        <v>227</v>
      </c>
      <c r="C71" s="169" t="s">
        <v>228</v>
      </c>
      <c r="D71" s="164" t="s">
        <v>196</v>
      </c>
      <c r="E71" s="165">
        <v>10</v>
      </c>
      <c r="F71" s="166"/>
      <c r="G71" s="167">
        <f t="shared" si="28"/>
        <v>0</v>
      </c>
      <c r="H71" s="148">
        <v>0</v>
      </c>
      <c r="I71" s="148">
        <f t="shared" si="29"/>
        <v>0</v>
      </c>
      <c r="J71" s="148">
        <v>86</v>
      </c>
      <c r="K71" s="148">
        <f t="shared" si="30"/>
        <v>860</v>
      </c>
      <c r="L71" s="148">
        <v>21</v>
      </c>
      <c r="M71" s="148">
        <f t="shared" si="31"/>
        <v>0</v>
      </c>
      <c r="N71" s="148">
        <v>0</v>
      </c>
      <c r="O71" s="148">
        <f t="shared" si="32"/>
        <v>0</v>
      </c>
      <c r="P71" s="148">
        <v>1.56E-3</v>
      </c>
      <c r="Q71" s="148">
        <f t="shared" si="33"/>
        <v>0.02</v>
      </c>
      <c r="R71" s="148"/>
      <c r="S71" s="148" t="s">
        <v>122</v>
      </c>
      <c r="T71" s="148" t="s">
        <v>123</v>
      </c>
      <c r="U71" s="148">
        <v>0.217</v>
      </c>
      <c r="V71" s="148">
        <f t="shared" si="34"/>
        <v>2.17</v>
      </c>
      <c r="W71" s="148"/>
      <c r="X71" s="148" t="s">
        <v>124</v>
      </c>
      <c r="Y71" s="145"/>
      <c r="Z71" s="145"/>
      <c r="AA71" s="145"/>
      <c r="AB71" s="145"/>
      <c r="AC71" s="145"/>
      <c r="AD71" s="145"/>
      <c r="AE71" s="145"/>
      <c r="AF71" s="145"/>
      <c r="AG71" s="145" t="s">
        <v>187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2">
        <v>59</v>
      </c>
      <c r="B72" s="163" t="s">
        <v>229</v>
      </c>
      <c r="C72" s="169" t="s">
        <v>371</v>
      </c>
      <c r="D72" s="164" t="s">
        <v>166</v>
      </c>
      <c r="E72" s="165">
        <v>1</v>
      </c>
      <c r="F72" s="166"/>
      <c r="G72" s="167">
        <f t="shared" si="28"/>
        <v>0</v>
      </c>
      <c r="H72" s="148">
        <v>64.48</v>
      </c>
      <c r="I72" s="148">
        <f t="shared" si="29"/>
        <v>64.48</v>
      </c>
      <c r="J72" s="148">
        <v>258.52</v>
      </c>
      <c r="K72" s="148">
        <f t="shared" si="30"/>
        <v>258.52</v>
      </c>
      <c r="L72" s="148">
        <v>21</v>
      </c>
      <c r="M72" s="148">
        <f t="shared" si="31"/>
        <v>0</v>
      </c>
      <c r="N72" s="148">
        <v>1.2E-4</v>
      </c>
      <c r="O72" s="148">
        <f t="shared" si="32"/>
        <v>0</v>
      </c>
      <c r="P72" s="148">
        <v>0</v>
      </c>
      <c r="Q72" s="148">
        <f t="shared" si="33"/>
        <v>0</v>
      </c>
      <c r="R72" s="148"/>
      <c r="S72" s="148" t="s">
        <v>122</v>
      </c>
      <c r="T72" s="148" t="s">
        <v>123</v>
      </c>
      <c r="U72" s="148">
        <v>0.47599999999999998</v>
      </c>
      <c r="V72" s="148">
        <f t="shared" si="34"/>
        <v>0.48</v>
      </c>
      <c r="W72" s="148"/>
      <c r="X72" s="148" t="s">
        <v>124</v>
      </c>
      <c r="Y72" s="145"/>
      <c r="Z72" s="145"/>
      <c r="AA72" s="145"/>
      <c r="AB72" s="145"/>
      <c r="AC72" s="145"/>
      <c r="AD72" s="145"/>
      <c r="AE72" s="145"/>
      <c r="AF72" s="145"/>
      <c r="AG72" s="145" t="s">
        <v>125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62">
        <v>60</v>
      </c>
      <c r="B73" s="163" t="s">
        <v>230</v>
      </c>
      <c r="C73" s="169" t="s">
        <v>370</v>
      </c>
      <c r="D73" s="164" t="s">
        <v>166</v>
      </c>
      <c r="E73" s="165">
        <v>10</v>
      </c>
      <c r="F73" s="166"/>
      <c r="G73" s="167">
        <f t="shared" si="28"/>
        <v>0</v>
      </c>
      <c r="H73" s="148">
        <v>7.02</v>
      </c>
      <c r="I73" s="148">
        <f t="shared" si="29"/>
        <v>70.2</v>
      </c>
      <c r="J73" s="148">
        <v>237.98</v>
      </c>
      <c r="K73" s="148">
        <f t="shared" si="30"/>
        <v>2379.8000000000002</v>
      </c>
      <c r="L73" s="148">
        <v>21</v>
      </c>
      <c r="M73" s="148">
        <f t="shared" si="31"/>
        <v>0</v>
      </c>
      <c r="N73" s="148">
        <v>4.0000000000000003E-5</v>
      </c>
      <c r="O73" s="148">
        <f t="shared" si="32"/>
        <v>0</v>
      </c>
      <c r="P73" s="148">
        <v>0</v>
      </c>
      <c r="Q73" s="148">
        <f t="shared" si="33"/>
        <v>0</v>
      </c>
      <c r="R73" s="148"/>
      <c r="S73" s="148" t="s">
        <v>122</v>
      </c>
      <c r="T73" s="148" t="s">
        <v>123</v>
      </c>
      <c r="U73" s="148">
        <v>0.44500000000000001</v>
      </c>
      <c r="V73" s="148">
        <f t="shared" si="34"/>
        <v>4.45</v>
      </c>
      <c r="W73" s="148"/>
      <c r="X73" s="148" t="s">
        <v>124</v>
      </c>
      <c r="Y73" s="145"/>
      <c r="Z73" s="145"/>
      <c r="AA73" s="145"/>
      <c r="AB73" s="145"/>
      <c r="AC73" s="145"/>
      <c r="AD73" s="145"/>
      <c r="AE73" s="145"/>
      <c r="AF73" s="145"/>
      <c r="AG73" s="145" t="s">
        <v>125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62">
        <v>61</v>
      </c>
      <c r="B74" s="163" t="s">
        <v>231</v>
      </c>
      <c r="C74" s="169" t="s">
        <v>232</v>
      </c>
      <c r="D74" s="164" t="s">
        <v>166</v>
      </c>
      <c r="E74" s="165">
        <v>2</v>
      </c>
      <c r="F74" s="166"/>
      <c r="G74" s="167">
        <f t="shared" si="28"/>
        <v>0</v>
      </c>
      <c r="H74" s="148">
        <v>71.790000000000006</v>
      </c>
      <c r="I74" s="148">
        <f t="shared" si="29"/>
        <v>143.58000000000001</v>
      </c>
      <c r="J74" s="148">
        <v>204.21</v>
      </c>
      <c r="K74" s="148">
        <f t="shared" si="30"/>
        <v>408.42</v>
      </c>
      <c r="L74" s="148">
        <v>21</v>
      </c>
      <c r="M74" s="148">
        <f t="shared" si="31"/>
        <v>0</v>
      </c>
      <c r="N74" s="148">
        <v>5.0000000000000001E-4</v>
      </c>
      <c r="O74" s="148">
        <f t="shared" si="32"/>
        <v>0</v>
      </c>
      <c r="P74" s="148">
        <v>0</v>
      </c>
      <c r="Q74" s="148">
        <f t="shared" si="33"/>
        <v>0</v>
      </c>
      <c r="R74" s="148"/>
      <c r="S74" s="148" t="s">
        <v>122</v>
      </c>
      <c r="T74" s="148" t="s">
        <v>123</v>
      </c>
      <c r="U74" s="148">
        <v>0.37</v>
      </c>
      <c r="V74" s="148">
        <f t="shared" si="34"/>
        <v>0.74</v>
      </c>
      <c r="W74" s="148"/>
      <c r="X74" s="148" t="s">
        <v>124</v>
      </c>
      <c r="Y74" s="145"/>
      <c r="Z74" s="145"/>
      <c r="AA74" s="145"/>
      <c r="AB74" s="145"/>
      <c r="AC74" s="145"/>
      <c r="AD74" s="145"/>
      <c r="AE74" s="145"/>
      <c r="AF74" s="145"/>
      <c r="AG74" s="145" t="s">
        <v>125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62">
        <v>62</v>
      </c>
      <c r="B75" s="163" t="s">
        <v>233</v>
      </c>
      <c r="C75" s="169" t="s">
        <v>234</v>
      </c>
      <c r="D75" s="164" t="s">
        <v>196</v>
      </c>
      <c r="E75" s="165">
        <v>8</v>
      </c>
      <c r="F75" s="166"/>
      <c r="G75" s="167">
        <f t="shared" si="28"/>
        <v>0</v>
      </c>
      <c r="H75" s="148">
        <v>7589.14</v>
      </c>
      <c r="I75" s="148">
        <f t="shared" si="29"/>
        <v>60713.120000000003</v>
      </c>
      <c r="J75" s="148">
        <v>1145.8599999999999</v>
      </c>
      <c r="K75" s="148">
        <f t="shared" si="30"/>
        <v>9166.8799999999992</v>
      </c>
      <c r="L75" s="148">
        <v>21</v>
      </c>
      <c r="M75" s="148">
        <f t="shared" si="31"/>
        <v>0</v>
      </c>
      <c r="N75" s="148">
        <v>8.9999999999999993E-3</v>
      </c>
      <c r="O75" s="148">
        <f t="shared" si="32"/>
        <v>7.0000000000000007E-2</v>
      </c>
      <c r="P75" s="148">
        <v>0</v>
      </c>
      <c r="Q75" s="148">
        <f t="shared" si="33"/>
        <v>0</v>
      </c>
      <c r="R75" s="148"/>
      <c r="S75" s="148" t="s">
        <v>122</v>
      </c>
      <c r="T75" s="148" t="s">
        <v>123</v>
      </c>
      <c r="U75" s="148">
        <v>1.77</v>
      </c>
      <c r="V75" s="148">
        <f t="shared" si="34"/>
        <v>14.16</v>
      </c>
      <c r="W75" s="148"/>
      <c r="X75" s="148" t="s">
        <v>124</v>
      </c>
      <c r="Y75" s="145"/>
      <c r="Z75" s="145"/>
      <c r="AA75" s="145"/>
      <c r="AB75" s="145"/>
      <c r="AC75" s="145"/>
      <c r="AD75" s="145"/>
      <c r="AE75" s="145"/>
      <c r="AF75" s="145"/>
      <c r="AG75" s="145" t="s">
        <v>125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2">
        <v>63</v>
      </c>
      <c r="B76" s="163" t="s">
        <v>235</v>
      </c>
      <c r="C76" s="169" t="s">
        <v>344</v>
      </c>
      <c r="D76" s="164" t="s">
        <v>166</v>
      </c>
      <c r="E76" s="165">
        <v>10</v>
      </c>
      <c r="F76" s="166"/>
      <c r="G76" s="167">
        <f t="shared" si="28"/>
        <v>0</v>
      </c>
      <c r="H76" s="148">
        <v>0</v>
      </c>
      <c r="I76" s="148">
        <f t="shared" si="29"/>
        <v>0</v>
      </c>
      <c r="J76" s="148">
        <v>700</v>
      </c>
      <c r="K76" s="148">
        <f t="shared" si="30"/>
        <v>7000</v>
      </c>
      <c r="L76" s="148">
        <v>21</v>
      </c>
      <c r="M76" s="148">
        <f t="shared" si="31"/>
        <v>0</v>
      </c>
      <c r="N76" s="148">
        <v>0</v>
      </c>
      <c r="O76" s="148">
        <f t="shared" si="32"/>
        <v>0</v>
      </c>
      <c r="P76" s="148">
        <v>0</v>
      </c>
      <c r="Q76" s="148">
        <f t="shared" si="33"/>
        <v>0</v>
      </c>
      <c r="R76" s="148"/>
      <c r="S76" s="148" t="s">
        <v>177</v>
      </c>
      <c r="T76" s="148" t="s">
        <v>123</v>
      </c>
      <c r="U76" s="148">
        <v>0</v>
      </c>
      <c r="V76" s="148">
        <f t="shared" si="34"/>
        <v>0</v>
      </c>
      <c r="W76" s="148"/>
      <c r="X76" s="148" t="s">
        <v>124</v>
      </c>
      <c r="Y76" s="145"/>
      <c r="Z76" s="145"/>
      <c r="AA76" s="145"/>
      <c r="AB76" s="145"/>
      <c r="AC76" s="145"/>
      <c r="AD76" s="145"/>
      <c r="AE76" s="145"/>
      <c r="AF76" s="145"/>
      <c r="AG76" s="145" t="s">
        <v>125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ht="22.5" outlineLevel="1" x14ac:dyDescent="0.2">
      <c r="A77" s="162">
        <v>64</v>
      </c>
      <c r="B77" s="163" t="s">
        <v>236</v>
      </c>
      <c r="C77" s="169" t="s">
        <v>237</v>
      </c>
      <c r="D77" s="164" t="s">
        <v>166</v>
      </c>
      <c r="E77" s="165">
        <v>8</v>
      </c>
      <c r="F77" s="166"/>
      <c r="G77" s="167">
        <f t="shared" si="28"/>
        <v>0</v>
      </c>
      <c r="H77" s="148">
        <v>0</v>
      </c>
      <c r="I77" s="148">
        <f t="shared" si="29"/>
        <v>0</v>
      </c>
      <c r="J77" s="148">
        <v>1000</v>
      </c>
      <c r="K77" s="148">
        <f t="shared" si="30"/>
        <v>8000</v>
      </c>
      <c r="L77" s="148">
        <v>21</v>
      </c>
      <c r="M77" s="148">
        <f t="shared" si="31"/>
        <v>0</v>
      </c>
      <c r="N77" s="148">
        <v>0</v>
      </c>
      <c r="O77" s="148">
        <f t="shared" si="32"/>
        <v>0</v>
      </c>
      <c r="P77" s="148">
        <v>0</v>
      </c>
      <c r="Q77" s="148">
        <f t="shared" si="33"/>
        <v>0</v>
      </c>
      <c r="R77" s="148"/>
      <c r="S77" s="148" t="s">
        <v>177</v>
      </c>
      <c r="T77" s="148" t="s">
        <v>123</v>
      </c>
      <c r="U77" s="148">
        <v>0</v>
      </c>
      <c r="V77" s="148">
        <f t="shared" si="34"/>
        <v>0</v>
      </c>
      <c r="W77" s="148"/>
      <c r="X77" s="148" t="s">
        <v>124</v>
      </c>
      <c r="Y77" s="145"/>
      <c r="Z77" s="145"/>
      <c r="AA77" s="145"/>
      <c r="AB77" s="145"/>
      <c r="AC77" s="145"/>
      <c r="AD77" s="145"/>
      <c r="AE77" s="145"/>
      <c r="AF77" s="145"/>
      <c r="AG77" s="145" t="s">
        <v>125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ht="22.5" outlineLevel="1" x14ac:dyDescent="0.2">
      <c r="A78" s="162">
        <v>65</v>
      </c>
      <c r="B78" s="163" t="s">
        <v>238</v>
      </c>
      <c r="C78" s="169" t="s">
        <v>239</v>
      </c>
      <c r="D78" s="164" t="s">
        <v>166</v>
      </c>
      <c r="E78" s="165">
        <v>6</v>
      </c>
      <c r="F78" s="166"/>
      <c r="G78" s="167">
        <f t="shared" si="28"/>
        <v>0</v>
      </c>
      <c r="H78" s="148">
        <v>0</v>
      </c>
      <c r="I78" s="148">
        <f t="shared" si="29"/>
        <v>0</v>
      </c>
      <c r="J78" s="148">
        <v>950</v>
      </c>
      <c r="K78" s="148">
        <f t="shared" si="30"/>
        <v>5700</v>
      </c>
      <c r="L78" s="148">
        <v>21</v>
      </c>
      <c r="M78" s="148">
        <f t="shared" si="31"/>
        <v>0</v>
      </c>
      <c r="N78" s="148">
        <v>0</v>
      </c>
      <c r="O78" s="148">
        <f t="shared" si="32"/>
        <v>0</v>
      </c>
      <c r="P78" s="148">
        <v>0</v>
      </c>
      <c r="Q78" s="148">
        <f t="shared" si="33"/>
        <v>0</v>
      </c>
      <c r="R78" s="148"/>
      <c r="S78" s="148" t="s">
        <v>177</v>
      </c>
      <c r="T78" s="148" t="s">
        <v>123</v>
      </c>
      <c r="U78" s="148">
        <v>0</v>
      </c>
      <c r="V78" s="148">
        <f t="shared" si="34"/>
        <v>0</v>
      </c>
      <c r="W78" s="148"/>
      <c r="X78" s="148" t="s">
        <v>124</v>
      </c>
      <c r="Y78" s="145"/>
      <c r="Z78" s="145"/>
      <c r="AA78" s="145"/>
      <c r="AB78" s="145"/>
      <c r="AC78" s="145"/>
      <c r="AD78" s="145"/>
      <c r="AE78" s="145"/>
      <c r="AF78" s="145"/>
      <c r="AG78" s="145" t="s">
        <v>125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ht="22.5" outlineLevel="1" x14ac:dyDescent="0.2">
      <c r="A79" s="162">
        <v>66</v>
      </c>
      <c r="B79" s="163" t="s">
        <v>240</v>
      </c>
      <c r="C79" s="169" t="s">
        <v>349</v>
      </c>
      <c r="D79" s="164" t="s">
        <v>196</v>
      </c>
      <c r="E79" s="165">
        <v>10</v>
      </c>
      <c r="F79" s="166"/>
      <c r="G79" s="167">
        <f t="shared" si="28"/>
        <v>0</v>
      </c>
      <c r="H79" s="148">
        <v>0</v>
      </c>
      <c r="I79" s="148">
        <f t="shared" si="29"/>
        <v>0</v>
      </c>
      <c r="J79" s="148">
        <v>650</v>
      </c>
      <c r="K79" s="148">
        <f t="shared" si="30"/>
        <v>6500</v>
      </c>
      <c r="L79" s="148">
        <v>21</v>
      </c>
      <c r="M79" s="148">
        <f t="shared" si="31"/>
        <v>0</v>
      </c>
      <c r="N79" s="148">
        <v>1.8400000000000001E-3</v>
      </c>
      <c r="O79" s="148">
        <f t="shared" si="32"/>
        <v>0.02</v>
      </c>
      <c r="P79" s="148">
        <v>0</v>
      </c>
      <c r="Q79" s="148">
        <f t="shared" si="33"/>
        <v>0</v>
      </c>
      <c r="R79" s="148"/>
      <c r="S79" s="148" t="s">
        <v>177</v>
      </c>
      <c r="T79" s="148" t="s">
        <v>123</v>
      </c>
      <c r="U79" s="148">
        <v>0</v>
      </c>
      <c r="V79" s="148">
        <f t="shared" si="34"/>
        <v>0</v>
      </c>
      <c r="W79" s="148"/>
      <c r="X79" s="148" t="s">
        <v>124</v>
      </c>
      <c r="Y79" s="145"/>
      <c r="Z79" s="145"/>
      <c r="AA79" s="145"/>
      <c r="AB79" s="145"/>
      <c r="AC79" s="145"/>
      <c r="AD79" s="145"/>
      <c r="AE79" s="145"/>
      <c r="AF79" s="145"/>
      <c r="AG79" s="145" t="s">
        <v>187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ht="22.5" outlineLevel="1" x14ac:dyDescent="0.2">
      <c r="A80" s="162">
        <v>67</v>
      </c>
      <c r="B80" s="163" t="s">
        <v>345</v>
      </c>
      <c r="C80" s="169" t="s">
        <v>346</v>
      </c>
      <c r="D80" s="164" t="s">
        <v>196</v>
      </c>
      <c r="E80" s="165">
        <v>1</v>
      </c>
      <c r="F80" s="166"/>
      <c r="G80" s="167">
        <f t="shared" ref="G80" si="42">ROUND(E80*F80,2)</f>
        <v>0</v>
      </c>
      <c r="H80" s="148">
        <v>0</v>
      </c>
      <c r="I80" s="148">
        <f t="shared" ref="I80" si="43">ROUND(E80*H80,2)</f>
        <v>0</v>
      </c>
      <c r="J80" s="148">
        <v>650</v>
      </c>
      <c r="K80" s="148">
        <f t="shared" ref="K80" si="44">ROUND(E80*J80,2)</f>
        <v>650</v>
      </c>
      <c r="L80" s="148">
        <v>21</v>
      </c>
      <c r="M80" s="148">
        <f t="shared" ref="M80" si="45">G80*(1+L80/100)</f>
        <v>0</v>
      </c>
      <c r="N80" s="148">
        <v>1.8400000000000001E-3</v>
      </c>
      <c r="O80" s="148">
        <f t="shared" ref="O80" si="46">ROUND(E80*N80,2)</f>
        <v>0</v>
      </c>
      <c r="P80" s="148">
        <v>0</v>
      </c>
      <c r="Q80" s="148">
        <f t="shared" ref="Q80" si="47">ROUND(E80*P80,2)</f>
        <v>0</v>
      </c>
      <c r="R80" s="148"/>
      <c r="S80" s="148" t="s">
        <v>177</v>
      </c>
      <c r="T80" s="148" t="s">
        <v>123</v>
      </c>
      <c r="U80" s="148">
        <v>0</v>
      </c>
      <c r="V80" s="148">
        <f t="shared" ref="V80" si="48">ROUND(E80*U80,2)</f>
        <v>0</v>
      </c>
      <c r="W80" s="148"/>
      <c r="X80" s="148" t="s">
        <v>124</v>
      </c>
      <c r="Y80" s="145"/>
      <c r="Z80" s="145"/>
      <c r="AA80" s="145"/>
      <c r="AB80" s="145"/>
      <c r="AC80" s="145"/>
      <c r="AD80" s="145"/>
      <c r="AE80" s="145"/>
      <c r="AF80" s="145"/>
      <c r="AG80" s="145" t="s">
        <v>187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62">
        <v>68</v>
      </c>
      <c r="B81" s="163" t="s">
        <v>241</v>
      </c>
      <c r="C81" s="169" t="s">
        <v>242</v>
      </c>
      <c r="D81" s="164" t="s">
        <v>243</v>
      </c>
      <c r="E81" s="165">
        <v>2</v>
      </c>
      <c r="F81" s="166"/>
      <c r="G81" s="167">
        <f t="shared" si="28"/>
        <v>0</v>
      </c>
      <c r="H81" s="148">
        <v>0</v>
      </c>
      <c r="I81" s="148">
        <f t="shared" si="29"/>
        <v>0</v>
      </c>
      <c r="J81" s="148">
        <v>450</v>
      </c>
      <c r="K81" s="148">
        <f t="shared" si="30"/>
        <v>900</v>
      </c>
      <c r="L81" s="148">
        <v>21</v>
      </c>
      <c r="M81" s="148">
        <f t="shared" si="31"/>
        <v>0</v>
      </c>
      <c r="N81" s="148">
        <v>0</v>
      </c>
      <c r="O81" s="148">
        <f t="shared" si="32"/>
        <v>0</v>
      </c>
      <c r="P81" s="148">
        <v>0</v>
      </c>
      <c r="Q81" s="148">
        <f t="shared" si="33"/>
        <v>0</v>
      </c>
      <c r="R81" s="148" t="s">
        <v>244</v>
      </c>
      <c r="S81" s="148" t="s">
        <v>122</v>
      </c>
      <c r="T81" s="148" t="s">
        <v>123</v>
      </c>
      <c r="U81" s="148">
        <v>1</v>
      </c>
      <c r="V81" s="148">
        <f t="shared" si="34"/>
        <v>2</v>
      </c>
      <c r="W81" s="148"/>
      <c r="X81" s="148" t="s">
        <v>245</v>
      </c>
      <c r="Y81" s="145"/>
      <c r="Z81" s="145"/>
      <c r="AA81" s="145"/>
      <c r="AB81" s="145"/>
      <c r="AC81" s="145"/>
      <c r="AD81" s="145"/>
      <c r="AE81" s="145"/>
      <c r="AF81" s="145"/>
      <c r="AG81" s="145" t="s">
        <v>246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ht="22.5" outlineLevel="1" x14ac:dyDescent="0.2">
      <c r="A82" s="162">
        <v>69</v>
      </c>
      <c r="B82" s="163" t="s">
        <v>247</v>
      </c>
      <c r="C82" s="169" t="s">
        <v>347</v>
      </c>
      <c r="D82" s="164" t="s">
        <v>166</v>
      </c>
      <c r="E82" s="165">
        <v>7</v>
      </c>
      <c r="F82" s="166"/>
      <c r="G82" s="167">
        <f t="shared" si="28"/>
        <v>0</v>
      </c>
      <c r="H82" s="148">
        <v>1007</v>
      </c>
      <c r="I82" s="148">
        <f t="shared" si="29"/>
        <v>7049</v>
      </c>
      <c r="J82" s="148">
        <v>0</v>
      </c>
      <c r="K82" s="148">
        <f t="shared" si="30"/>
        <v>0</v>
      </c>
      <c r="L82" s="148">
        <v>21</v>
      </c>
      <c r="M82" s="148">
        <f t="shared" si="31"/>
        <v>0</v>
      </c>
      <c r="N82" s="148">
        <v>9.7999999999999997E-4</v>
      </c>
      <c r="O82" s="148">
        <f t="shared" si="32"/>
        <v>0.01</v>
      </c>
      <c r="P82" s="148">
        <v>0</v>
      </c>
      <c r="Q82" s="148">
        <f t="shared" si="33"/>
        <v>0</v>
      </c>
      <c r="R82" s="148" t="s">
        <v>248</v>
      </c>
      <c r="S82" s="148" t="s">
        <v>122</v>
      </c>
      <c r="T82" s="148" t="s">
        <v>123</v>
      </c>
      <c r="U82" s="148">
        <v>0</v>
      </c>
      <c r="V82" s="148">
        <f t="shared" si="34"/>
        <v>0</v>
      </c>
      <c r="W82" s="148"/>
      <c r="X82" s="148" t="s">
        <v>249</v>
      </c>
      <c r="Y82" s="145"/>
      <c r="Z82" s="145"/>
      <c r="AA82" s="145"/>
      <c r="AB82" s="145"/>
      <c r="AC82" s="145"/>
      <c r="AD82" s="145"/>
      <c r="AE82" s="145"/>
      <c r="AF82" s="145"/>
      <c r="AG82" s="145" t="s">
        <v>250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ht="22.5" outlineLevel="1" x14ac:dyDescent="0.2">
      <c r="A83" s="162">
        <v>70</v>
      </c>
      <c r="B83" s="163" t="s">
        <v>247</v>
      </c>
      <c r="C83" s="169" t="s">
        <v>348</v>
      </c>
      <c r="D83" s="164" t="s">
        <v>166</v>
      </c>
      <c r="E83" s="165">
        <v>1</v>
      </c>
      <c r="F83" s="166"/>
      <c r="G83" s="167">
        <f t="shared" ref="G83" si="49">ROUND(E83*F83,2)</f>
        <v>0</v>
      </c>
      <c r="H83" s="148">
        <v>1007</v>
      </c>
      <c r="I83" s="148">
        <f t="shared" ref="I83" si="50">ROUND(E83*H83,2)</f>
        <v>1007</v>
      </c>
      <c r="J83" s="148">
        <v>0</v>
      </c>
      <c r="K83" s="148">
        <f t="shared" ref="K83" si="51">ROUND(E83*J83,2)</f>
        <v>0</v>
      </c>
      <c r="L83" s="148">
        <v>21</v>
      </c>
      <c r="M83" s="148">
        <f t="shared" ref="M83" si="52">G83*(1+L83/100)</f>
        <v>0</v>
      </c>
      <c r="N83" s="148">
        <v>9.7999999999999997E-4</v>
      </c>
      <c r="O83" s="148">
        <f t="shared" ref="O83" si="53">ROUND(E83*N83,2)</f>
        <v>0</v>
      </c>
      <c r="P83" s="148">
        <v>0</v>
      </c>
      <c r="Q83" s="148">
        <f t="shared" ref="Q83" si="54">ROUND(E83*P83,2)</f>
        <v>0</v>
      </c>
      <c r="R83" s="148" t="s">
        <v>248</v>
      </c>
      <c r="S83" s="148" t="s">
        <v>122</v>
      </c>
      <c r="T83" s="148" t="s">
        <v>123</v>
      </c>
      <c r="U83" s="148">
        <v>0</v>
      </c>
      <c r="V83" s="148">
        <f t="shared" ref="V83" si="55">ROUND(E83*U83,2)</f>
        <v>0</v>
      </c>
      <c r="W83" s="148"/>
      <c r="X83" s="148" t="s">
        <v>249</v>
      </c>
      <c r="Y83" s="145"/>
      <c r="Z83" s="145"/>
      <c r="AA83" s="145"/>
      <c r="AB83" s="145"/>
      <c r="AC83" s="145"/>
      <c r="AD83" s="145"/>
      <c r="AE83" s="145"/>
      <c r="AF83" s="145"/>
      <c r="AG83" s="145" t="s">
        <v>250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ht="22.5" outlineLevel="1" x14ac:dyDescent="0.2">
      <c r="A84" s="162">
        <v>71</v>
      </c>
      <c r="B84" s="163" t="s">
        <v>251</v>
      </c>
      <c r="C84" s="169" t="s">
        <v>252</v>
      </c>
      <c r="D84" s="164" t="s">
        <v>0</v>
      </c>
      <c r="E84" s="165">
        <f>5892.36/2</f>
        <v>2946.18</v>
      </c>
      <c r="F84" s="166"/>
      <c r="G84" s="167">
        <f t="shared" si="28"/>
        <v>0</v>
      </c>
      <c r="H84" s="148">
        <v>0</v>
      </c>
      <c r="I84" s="148">
        <f t="shared" si="29"/>
        <v>0</v>
      </c>
      <c r="J84" s="148">
        <v>0.31</v>
      </c>
      <c r="K84" s="148">
        <f t="shared" si="30"/>
        <v>913.32</v>
      </c>
      <c r="L84" s="148">
        <v>21</v>
      </c>
      <c r="M84" s="148">
        <f t="shared" si="31"/>
        <v>0</v>
      </c>
      <c r="N84" s="148">
        <v>0</v>
      </c>
      <c r="O84" s="148">
        <f t="shared" si="32"/>
        <v>0</v>
      </c>
      <c r="P84" s="148">
        <v>0</v>
      </c>
      <c r="Q84" s="148">
        <f t="shared" si="33"/>
        <v>0</v>
      </c>
      <c r="R84" s="148"/>
      <c r="S84" s="148" t="s">
        <v>122</v>
      </c>
      <c r="T84" s="148" t="s">
        <v>122</v>
      </c>
      <c r="U84" s="148">
        <v>0</v>
      </c>
      <c r="V84" s="148">
        <f t="shared" si="34"/>
        <v>0</v>
      </c>
      <c r="W84" s="148"/>
      <c r="X84" s="148" t="s">
        <v>181</v>
      </c>
      <c r="Y84" s="145"/>
      <c r="Z84" s="145"/>
      <c r="AA84" s="145"/>
      <c r="AB84" s="145"/>
      <c r="AC84" s="145"/>
      <c r="AD84" s="145"/>
      <c r="AE84" s="145"/>
      <c r="AF84" s="145"/>
      <c r="AG84" s="145" t="s">
        <v>182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x14ac:dyDescent="0.2">
      <c r="A85" s="150" t="s">
        <v>117</v>
      </c>
      <c r="B85" s="151" t="s">
        <v>72</v>
      </c>
      <c r="C85" s="168" t="s">
        <v>73</v>
      </c>
      <c r="D85" s="152"/>
      <c r="E85" s="153"/>
      <c r="F85" s="154"/>
      <c r="G85" s="155">
        <f>SUMIF(AG86:AG88,"&lt;&gt;NOR",G86:G88)</f>
        <v>0</v>
      </c>
      <c r="H85" s="149"/>
      <c r="I85" s="149">
        <f>SUM(I86:I88)</f>
        <v>0</v>
      </c>
      <c r="J85" s="149"/>
      <c r="K85" s="149">
        <f>SUM(K86:K88)</f>
        <v>12000</v>
      </c>
      <c r="L85" s="149"/>
      <c r="M85" s="149">
        <f>SUM(M86:M88)</f>
        <v>0</v>
      </c>
      <c r="N85" s="149"/>
      <c r="O85" s="149">
        <f>SUM(O86:O88)</f>
        <v>0</v>
      </c>
      <c r="P85" s="149"/>
      <c r="Q85" s="149">
        <f>SUM(Q86:Q88)</f>
        <v>0.1</v>
      </c>
      <c r="R85" s="149"/>
      <c r="S85" s="149"/>
      <c r="T85" s="149"/>
      <c r="U85" s="149"/>
      <c r="V85" s="149">
        <f>SUM(V86:V88)</f>
        <v>0.33</v>
      </c>
      <c r="W85" s="149"/>
      <c r="X85" s="149"/>
      <c r="AG85" t="s">
        <v>118</v>
      </c>
    </row>
    <row r="86" spans="1:60" outlineLevel="1" x14ac:dyDescent="0.2">
      <c r="A86" s="162">
        <v>72</v>
      </c>
      <c r="B86" s="163" t="s">
        <v>253</v>
      </c>
      <c r="C86" s="169" t="s">
        <v>254</v>
      </c>
      <c r="D86" s="164" t="s">
        <v>166</v>
      </c>
      <c r="E86" s="165">
        <v>4</v>
      </c>
      <c r="F86" s="166"/>
      <c r="G86" s="167">
        <f>ROUND(E86*F86,2)</f>
        <v>0</v>
      </c>
      <c r="H86" s="148">
        <v>0</v>
      </c>
      <c r="I86" s="148">
        <f>ROUND(E86*H86,2)</f>
        <v>0</v>
      </c>
      <c r="J86" s="148">
        <v>1000</v>
      </c>
      <c r="K86" s="148">
        <f>ROUND(E86*J86,2)</f>
        <v>4000</v>
      </c>
      <c r="L86" s="148">
        <v>21</v>
      </c>
      <c r="M86" s="148">
        <f>G86*(1+L86/100)</f>
        <v>0</v>
      </c>
      <c r="N86" s="148">
        <v>0</v>
      </c>
      <c r="O86" s="148">
        <f>ROUND(E86*N86,2)</f>
        <v>0</v>
      </c>
      <c r="P86" s="148">
        <v>2.3800000000000002E-2</v>
      </c>
      <c r="Q86" s="148">
        <f>ROUND(E86*P86,2)</f>
        <v>0.1</v>
      </c>
      <c r="R86" s="148"/>
      <c r="S86" s="148" t="s">
        <v>177</v>
      </c>
      <c r="T86" s="148" t="s">
        <v>123</v>
      </c>
      <c r="U86" s="148">
        <v>8.2000000000000003E-2</v>
      </c>
      <c r="V86" s="148">
        <f>ROUND(E86*U86,2)</f>
        <v>0.33</v>
      </c>
      <c r="W86" s="148"/>
      <c r="X86" s="148" t="s">
        <v>124</v>
      </c>
      <c r="Y86" s="145"/>
      <c r="Z86" s="145"/>
      <c r="AA86" s="145"/>
      <c r="AB86" s="145"/>
      <c r="AC86" s="145"/>
      <c r="AD86" s="145"/>
      <c r="AE86" s="145"/>
      <c r="AF86" s="145"/>
      <c r="AG86" s="145" t="s">
        <v>125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ht="22.5" outlineLevel="1" x14ac:dyDescent="0.2">
      <c r="A87" s="162">
        <v>73</v>
      </c>
      <c r="B87" s="163" t="s">
        <v>329</v>
      </c>
      <c r="C87" s="169" t="s">
        <v>330</v>
      </c>
      <c r="D87" s="164" t="s">
        <v>216</v>
      </c>
      <c r="E87" s="165">
        <v>1</v>
      </c>
      <c r="F87" s="166"/>
      <c r="G87" s="167">
        <f>ROUND(E87*F87,2)</f>
        <v>0</v>
      </c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ht="22.5" outlineLevel="1" x14ac:dyDescent="0.2">
      <c r="A88" s="162">
        <v>74</v>
      </c>
      <c r="B88" s="163" t="s">
        <v>255</v>
      </c>
      <c r="C88" s="169" t="s">
        <v>256</v>
      </c>
      <c r="D88" s="164" t="s">
        <v>216</v>
      </c>
      <c r="E88" s="165">
        <v>1</v>
      </c>
      <c r="F88" s="166"/>
      <c r="G88" s="167">
        <f>ROUND(E88*F88,2)</f>
        <v>0</v>
      </c>
      <c r="H88" s="148">
        <v>0</v>
      </c>
      <c r="I88" s="148">
        <f>ROUND(E88*H88,2)</f>
        <v>0</v>
      </c>
      <c r="J88" s="148">
        <v>8000</v>
      </c>
      <c r="K88" s="148">
        <f>ROUND(E88*J88,2)</f>
        <v>8000</v>
      </c>
      <c r="L88" s="148">
        <v>21</v>
      </c>
      <c r="M88" s="148">
        <f>G88*(1+L88/100)</f>
        <v>0</v>
      </c>
      <c r="N88" s="148">
        <v>0</v>
      </c>
      <c r="O88" s="148">
        <f>ROUND(E88*N88,2)</f>
        <v>0</v>
      </c>
      <c r="P88" s="148">
        <v>0</v>
      </c>
      <c r="Q88" s="148">
        <f>ROUND(E88*P88,2)</f>
        <v>0</v>
      </c>
      <c r="R88" s="148"/>
      <c r="S88" s="148" t="s">
        <v>177</v>
      </c>
      <c r="T88" s="148" t="s">
        <v>123</v>
      </c>
      <c r="U88" s="148">
        <v>0</v>
      </c>
      <c r="V88" s="148">
        <f>ROUND(E88*U88,2)</f>
        <v>0</v>
      </c>
      <c r="W88" s="148"/>
      <c r="X88" s="148" t="s">
        <v>124</v>
      </c>
      <c r="Y88" s="145"/>
      <c r="Z88" s="145"/>
      <c r="AA88" s="145"/>
      <c r="AB88" s="145"/>
      <c r="AC88" s="145"/>
      <c r="AD88" s="145"/>
      <c r="AE88" s="145"/>
      <c r="AF88" s="145"/>
      <c r="AG88" s="145" t="s">
        <v>125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x14ac:dyDescent="0.2">
      <c r="A89" s="150" t="s">
        <v>117</v>
      </c>
      <c r="B89" s="151" t="s">
        <v>74</v>
      </c>
      <c r="C89" s="168" t="s">
        <v>75</v>
      </c>
      <c r="D89" s="152"/>
      <c r="E89" s="153"/>
      <c r="F89" s="154"/>
      <c r="G89" s="155">
        <f>SUMIF(AG90:AG98,"&lt;&gt;NOR",G90:G98)</f>
        <v>0</v>
      </c>
      <c r="H89" s="149"/>
      <c r="I89" s="149">
        <f>SUM(I90:I98)</f>
        <v>34902.58</v>
      </c>
      <c r="J89" s="149"/>
      <c r="K89" s="149">
        <f>SUM(K90:K98)</f>
        <v>84430.03</v>
      </c>
      <c r="L89" s="149"/>
      <c r="M89" s="149">
        <f>SUM(M90:M98)</f>
        <v>0</v>
      </c>
      <c r="N89" s="149"/>
      <c r="O89" s="149">
        <f>SUM(O90:O98)</f>
        <v>0.16999999999999998</v>
      </c>
      <c r="P89" s="149"/>
      <c r="Q89" s="149">
        <f>SUM(Q90:Q98)</f>
        <v>0</v>
      </c>
      <c r="R89" s="149"/>
      <c r="S89" s="149"/>
      <c r="T89" s="149"/>
      <c r="U89" s="149"/>
      <c r="V89" s="149">
        <f>SUM(V90:V98)</f>
        <v>15.66</v>
      </c>
      <c r="W89" s="149"/>
      <c r="X89" s="149"/>
      <c r="AG89" t="s">
        <v>118</v>
      </c>
    </row>
    <row r="90" spans="1:60" outlineLevel="1" x14ac:dyDescent="0.2">
      <c r="A90" s="162">
        <v>75</v>
      </c>
      <c r="B90" s="163" t="s">
        <v>257</v>
      </c>
      <c r="C90" s="169" t="s">
        <v>258</v>
      </c>
      <c r="D90" s="164" t="s">
        <v>166</v>
      </c>
      <c r="E90" s="165">
        <v>5</v>
      </c>
      <c r="F90" s="166"/>
      <c r="G90" s="167">
        <f t="shared" ref="G90:G98" si="56">ROUND(E90*F90,2)</f>
        <v>0</v>
      </c>
      <c r="H90" s="148">
        <v>0</v>
      </c>
      <c r="I90" s="148">
        <f t="shared" ref="I90:I98" si="57">ROUND(E90*H90,2)</f>
        <v>0</v>
      </c>
      <c r="J90" s="148">
        <v>666</v>
      </c>
      <c r="K90" s="148">
        <f t="shared" ref="K90:K98" si="58">ROUND(E90*J90,2)</f>
        <v>3330</v>
      </c>
      <c r="L90" s="148">
        <v>21</v>
      </c>
      <c r="M90" s="148">
        <f t="shared" ref="M90:M98" si="59">G90*(1+L90/100)</f>
        <v>0</v>
      </c>
      <c r="N90" s="148">
        <v>0</v>
      </c>
      <c r="O90" s="148">
        <f t="shared" ref="O90:O98" si="60">ROUND(E90*N90,2)</f>
        <v>0</v>
      </c>
      <c r="P90" s="148">
        <v>0</v>
      </c>
      <c r="Q90" s="148">
        <f t="shared" ref="Q90:Q98" si="61">ROUND(E90*P90,2)</f>
        <v>0</v>
      </c>
      <c r="R90" s="148"/>
      <c r="S90" s="148" t="s">
        <v>122</v>
      </c>
      <c r="T90" s="148" t="s">
        <v>123</v>
      </c>
      <c r="U90" s="148">
        <v>1.45</v>
      </c>
      <c r="V90" s="148">
        <f t="shared" ref="V90:V98" si="62">ROUND(E90*U90,2)</f>
        <v>7.25</v>
      </c>
      <c r="W90" s="148"/>
      <c r="X90" s="148" t="s">
        <v>124</v>
      </c>
      <c r="Y90" s="145"/>
      <c r="Z90" s="145"/>
      <c r="AA90" s="145"/>
      <c r="AB90" s="145"/>
      <c r="AC90" s="145"/>
      <c r="AD90" s="145"/>
      <c r="AE90" s="145"/>
      <c r="AF90" s="145"/>
      <c r="AG90" s="145" t="s">
        <v>187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62">
        <v>76</v>
      </c>
      <c r="B91" s="163" t="s">
        <v>259</v>
      </c>
      <c r="C91" s="169" t="s">
        <v>260</v>
      </c>
      <c r="D91" s="164" t="s">
        <v>166</v>
      </c>
      <c r="E91" s="165">
        <v>5</v>
      </c>
      <c r="F91" s="166"/>
      <c r="G91" s="167">
        <f t="shared" si="56"/>
        <v>0</v>
      </c>
      <c r="H91" s="148">
        <v>0</v>
      </c>
      <c r="I91" s="148">
        <f t="shared" si="57"/>
        <v>0</v>
      </c>
      <c r="J91" s="148">
        <v>390.5</v>
      </c>
      <c r="K91" s="148">
        <f t="shared" si="58"/>
        <v>1952.5</v>
      </c>
      <c r="L91" s="148">
        <v>21</v>
      </c>
      <c r="M91" s="148">
        <f t="shared" si="59"/>
        <v>0</v>
      </c>
      <c r="N91" s="148">
        <v>0</v>
      </c>
      <c r="O91" s="148">
        <f t="shared" si="60"/>
        <v>0</v>
      </c>
      <c r="P91" s="148">
        <v>0</v>
      </c>
      <c r="Q91" s="148">
        <f t="shared" si="61"/>
        <v>0</v>
      </c>
      <c r="R91" s="148"/>
      <c r="S91" s="148" t="s">
        <v>122</v>
      </c>
      <c r="T91" s="148" t="s">
        <v>123</v>
      </c>
      <c r="U91" s="148">
        <v>0.77500000000000002</v>
      </c>
      <c r="V91" s="148">
        <f t="shared" si="62"/>
        <v>3.88</v>
      </c>
      <c r="W91" s="148"/>
      <c r="X91" s="148" t="s">
        <v>124</v>
      </c>
      <c r="Y91" s="145"/>
      <c r="Z91" s="145"/>
      <c r="AA91" s="145"/>
      <c r="AB91" s="145"/>
      <c r="AC91" s="145"/>
      <c r="AD91" s="145"/>
      <c r="AE91" s="145"/>
      <c r="AF91" s="145"/>
      <c r="AG91" s="145" t="s">
        <v>187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ht="22.5" outlineLevel="1" x14ac:dyDescent="0.2">
      <c r="A92" s="162">
        <v>77</v>
      </c>
      <c r="B92" s="163" t="s">
        <v>261</v>
      </c>
      <c r="C92" s="169" t="s">
        <v>353</v>
      </c>
      <c r="D92" s="164" t="s">
        <v>121</v>
      </c>
      <c r="E92" s="165">
        <v>19</v>
      </c>
      <c r="F92" s="166"/>
      <c r="G92" s="167">
        <f t="shared" si="56"/>
        <v>0</v>
      </c>
      <c r="H92" s="148">
        <v>0</v>
      </c>
      <c r="I92" s="148">
        <f t="shared" si="57"/>
        <v>0</v>
      </c>
      <c r="J92" s="148">
        <v>4000</v>
      </c>
      <c r="K92" s="148">
        <f t="shared" si="58"/>
        <v>76000</v>
      </c>
      <c r="L92" s="148">
        <v>21</v>
      </c>
      <c r="M92" s="148">
        <f t="shared" si="59"/>
        <v>0</v>
      </c>
      <c r="N92" s="148">
        <v>0</v>
      </c>
      <c r="O92" s="148">
        <f t="shared" si="60"/>
        <v>0</v>
      </c>
      <c r="P92" s="148">
        <v>0</v>
      </c>
      <c r="Q92" s="148">
        <f t="shared" si="61"/>
        <v>0</v>
      </c>
      <c r="R92" s="148"/>
      <c r="S92" s="148" t="s">
        <v>177</v>
      </c>
      <c r="T92" s="148" t="s">
        <v>123</v>
      </c>
      <c r="U92" s="148">
        <v>0</v>
      </c>
      <c r="V92" s="148">
        <f t="shared" si="62"/>
        <v>0</v>
      </c>
      <c r="W92" s="148"/>
      <c r="X92" s="148" t="s">
        <v>124</v>
      </c>
      <c r="Y92" s="145"/>
      <c r="Z92" s="145"/>
      <c r="AA92" s="145"/>
      <c r="AB92" s="145"/>
      <c r="AC92" s="145"/>
      <c r="AD92" s="145"/>
      <c r="AE92" s="145"/>
      <c r="AF92" s="145"/>
      <c r="AG92" s="145" t="s">
        <v>125</v>
      </c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ht="22.5" outlineLevel="1" x14ac:dyDescent="0.2">
      <c r="A93" s="162">
        <v>78</v>
      </c>
      <c r="B93" s="163" t="s">
        <v>262</v>
      </c>
      <c r="C93" s="169" t="s">
        <v>354</v>
      </c>
      <c r="D93" s="164" t="s">
        <v>166</v>
      </c>
      <c r="E93" s="165">
        <v>6</v>
      </c>
      <c r="F93" s="166"/>
      <c r="G93" s="167">
        <f t="shared" si="56"/>
        <v>0</v>
      </c>
      <c r="H93" s="148">
        <v>2225.4299999999998</v>
      </c>
      <c r="I93" s="148">
        <f t="shared" si="57"/>
        <v>13352.58</v>
      </c>
      <c r="J93" s="148">
        <v>274.57</v>
      </c>
      <c r="K93" s="148">
        <f t="shared" si="58"/>
        <v>1647.42</v>
      </c>
      <c r="L93" s="148">
        <v>21</v>
      </c>
      <c r="M93" s="148">
        <f t="shared" si="59"/>
        <v>0</v>
      </c>
      <c r="N93" s="148">
        <v>1.5350000000000001E-2</v>
      </c>
      <c r="O93" s="148">
        <f t="shared" si="60"/>
        <v>0.09</v>
      </c>
      <c r="P93" s="148">
        <v>0</v>
      </c>
      <c r="Q93" s="148">
        <f t="shared" si="61"/>
        <v>0</v>
      </c>
      <c r="R93" s="148"/>
      <c r="S93" s="148" t="s">
        <v>177</v>
      </c>
      <c r="T93" s="148" t="s">
        <v>123</v>
      </c>
      <c r="U93" s="148">
        <v>0.755</v>
      </c>
      <c r="V93" s="148">
        <f t="shared" si="62"/>
        <v>4.53</v>
      </c>
      <c r="W93" s="148"/>
      <c r="X93" s="148" t="s">
        <v>124</v>
      </c>
      <c r="Y93" s="145"/>
      <c r="Z93" s="145"/>
      <c r="AA93" s="145"/>
      <c r="AB93" s="145"/>
      <c r="AC93" s="145"/>
      <c r="AD93" s="145"/>
      <c r="AE93" s="145"/>
      <c r="AF93" s="145"/>
      <c r="AG93" s="145" t="s">
        <v>125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62">
        <v>79</v>
      </c>
      <c r="B94" s="163" t="s">
        <v>263</v>
      </c>
      <c r="C94" s="169" t="s">
        <v>264</v>
      </c>
      <c r="D94" s="164" t="s">
        <v>265</v>
      </c>
      <c r="E94" s="165">
        <v>5</v>
      </c>
      <c r="F94" s="166"/>
      <c r="G94" s="167">
        <f t="shared" si="56"/>
        <v>0</v>
      </c>
      <c r="H94" s="148">
        <v>450</v>
      </c>
      <c r="I94" s="148">
        <f t="shared" si="57"/>
        <v>2250</v>
      </c>
      <c r="J94" s="148">
        <v>0</v>
      </c>
      <c r="K94" s="148">
        <f t="shared" si="58"/>
        <v>0</v>
      </c>
      <c r="L94" s="148">
        <v>21</v>
      </c>
      <c r="M94" s="148">
        <f t="shared" si="59"/>
        <v>0</v>
      </c>
      <c r="N94" s="148">
        <v>0</v>
      </c>
      <c r="O94" s="148">
        <f t="shared" si="60"/>
        <v>0</v>
      </c>
      <c r="P94" s="148">
        <v>0</v>
      </c>
      <c r="Q94" s="148">
        <f t="shared" si="61"/>
        <v>0</v>
      </c>
      <c r="R94" s="148"/>
      <c r="S94" s="148" t="s">
        <v>177</v>
      </c>
      <c r="T94" s="148" t="s">
        <v>123</v>
      </c>
      <c r="U94" s="148">
        <v>0</v>
      </c>
      <c r="V94" s="148">
        <f t="shared" si="62"/>
        <v>0</v>
      </c>
      <c r="W94" s="148"/>
      <c r="X94" s="148" t="s">
        <v>249</v>
      </c>
      <c r="Y94" s="145"/>
      <c r="Z94" s="145"/>
      <c r="AA94" s="145"/>
      <c r="AB94" s="145"/>
      <c r="AC94" s="145"/>
      <c r="AD94" s="145"/>
      <c r="AE94" s="145"/>
      <c r="AF94" s="145"/>
      <c r="AG94" s="145" t="s">
        <v>266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ht="22.5" outlineLevel="1" x14ac:dyDescent="0.2">
      <c r="A95" s="162">
        <v>80</v>
      </c>
      <c r="B95" s="163" t="s">
        <v>267</v>
      </c>
      <c r="C95" s="169" t="s">
        <v>327</v>
      </c>
      <c r="D95" s="164" t="s">
        <v>166</v>
      </c>
      <c r="E95" s="165">
        <v>2</v>
      </c>
      <c r="F95" s="166"/>
      <c r="G95" s="167">
        <f t="shared" si="56"/>
        <v>0</v>
      </c>
      <c r="H95" s="148">
        <v>3400</v>
      </c>
      <c r="I95" s="148">
        <f t="shared" si="57"/>
        <v>6800</v>
      </c>
      <c r="J95" s="148">
        <v>0</v>
      </c>
      <c r="K95" s="148">
        <f t="shared" si="58"/>
        <v>0</v>
      </c>
      <c r="L95" s="148">
        <v>21</v>
      </c>
      <c r="M95" s="148">
        <f t="shared" si="59"/>
        <v>0</v>
      </c>
      <c r="N95" s="148">
        <v>1.2999999999999999E-2</v>
      </c>
      <c r="O95" s="148">
        <f t="shared" si="60"/>
        <v>0.03</v>
      </c>
      <c r="P95" s="148">
        <v>0</v>
      </c>
      <c r="Q95" s="148">
        <f t="shared" si="61"/>
        <v>0</v>
      </c>
      <c r="R95" s="148" t="s">
        <v>248</v>
      </c>
      <c r="S95" s="148" t="s">
        <v>268</v>
      </c>
      <c r="T95" s="148" t="s">
        <v>123</v>
      </c>
      <c r="U95" s="148">
        <v>0</v>
      </c>
      <c r="V95" s="148">
        <f t="shared" si="62"/>
        <v>0</v>
      </c>
      <c r="W95" s="148"/>
      <c r="X95" s="148" t="s">
        <v>249</v>
      </c>
      <c r="Y95" s="145"/>
      <c r="Z95" s="145"/>
      <c r="AA95" s="145"/>
      <c r="AB95" s="145"/>
      <c r="AC95" s="145"/>
      <c r="AD95" s="145"/>
      <c r="AE95" s="145"/>
      <c r="AF95" s="145"/>
      <c r="AG95" s="145" t="s">
        <v>266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ht="22.5" outlineLevel="1" x14ac:dyDescent="0.2">
      <c r="A96" s="162">
        <v>81</v>
      </c>
      <c r="B96" s="163" t="s">
        <v>267</v>
      </c>
      <c r="C96" s="169" t="s">
        <v>328</v>
      </c>
      <c r="D96" s="164" t="s">
        <v>166</v>
      </c>
      <c r="E96" s="165">
        <v>2</v>
      </c>
      <c r="F96" s="166"/>
      <c r="G96" s="167">
        <f t="shared" ref="G96" si="63">ROUND(E96*F96,2)</f>
        <v>0</v>
      </c>
      <c r="H96" s="148">
        <v>3400</v>
      </c>
      <c r="I96" s="148">
        <f t="shared" ref="I96" si="64">ROUND(E96*H96,2)</f>
        <v>6800</v>
      </c>
      <c r="J96" s="148">
        <v>0</v>
      </c>
      <c r="K96" s="148">
        <f t="shared" ref="K96" si="65">ROUND(E96*J96,2)</f>
        <v>0</v>
      </c>
      <c r="L96" s="148">
        <v>21</v>
      </c>
      <c r="M96" s="148">
        <f t="shared" ref="M96" si="66">G96*(1+L96/100)</f>
        <v>0</v>
      </c>
      <c r="N96" s="148">
        <v>1.2999999999999999E-2</v>
      </c>
      <c r="O96" s="148">
        <f t="shared" ref="O96" si="67">ROUND(E96*N96,2)</f>
        <v>0.03</v>
      </c>
      <c r="P96" s="148">
        <v>0</v>
      </c>
      <c r="Q96" s="148">
        <f t="shared" ref="Q96" si="68">ROUND(E96*P96,2)</f>
        <v>0</v>
      </c>
      <c r="R96" s="148" t="s">
        <v>248</v>
      </c>
      <c r="S96" s="148" t="s">
        <v>268</v>
      </c>
      <c r="T96" s="148" t="s">
        <v>123</v>
      </c>
      <c r="U96" s="148">
        <v>0</v>
      </c>
      <c r="V96" s="148">
        <f t="shared" ref="V96" si="69">ROUND(E96*U96,2)</f>
        <v>0</v>
      </c>
      <c r="W96" s="148"/>
      <c r="X96" s="148" t="s">
        <v>249</v>
      </c>
      <c r="Y96" s="145"/>
      <c r="Z96" s="145"/>
      <c r="AA96" s="145"/>
      <c r="AB96" s="145"/>
      <c r="AC96" s="145"/>
      <c r="AD96" s="145"/>
      <c r="AE96" s="145"/>
      <c r="AF96" s="145"/>
      <c r="AG96" s="145" t="s">
        <v>266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ht="22.5" outlineLevel="1" x14ac:dyDescent="0.2">
      <c r="A97" s="162">
        <v>82</v>
      </c>
      <c r="B97" s="163" t="s">
        <v>269</v>
      </c>
      <c r="C97" s="169" t="s">
        <v>355</v>
      </c>
      <c r="D97" s="164" t="s">
        <v>166</v>
      </c>
      <c r="E97" s="165">
        <v>1</v>
      </c>
      <c r="F97" s="166"/>
      <c r="G97" s="167">
        <f t="shared" si="56"/>
        <v>0</v>
      </c>
      <c r="H97" s="148">
        <v>5700</v>
      </c>
      <c r="I97" s="148">
        <f t="shared" si="57"/>
        <v>5700</v>
      </c>
      <c r="J97" s="148">
        <v>0</v>
      </c>
      <c r="K97" s="148">
        <f t="shared" si="58"/>
        <v>0</v>
      </c>
      <c r="L97" s="148">
        <v>21</v>
      </c>
      <c r="M97" s="148">
        <f t="shared" si="59"/>
        <v>0</v>
      </c>
      <c r="N97" s="148">
        <v>2.3E-2</v>
      </c>
      <c r="O97" s="148">
        <f t="shared" si="60"/>
        <v>0.02</v>
      </c>
      <c r="P97" s="148">
        <v>0</v>
      </c>
      <c r="Q97" s="148">
        <f t="shared" si="61"/>
        <v>0</v>
      </c>
      <c r="R97" s="148" t="s">
        <v>248</v>
      </c>
      <c r="S97" s="148" t="s">
        <v>122</v>
      </c>
      <c r="T97" s="148" t="s">
        <v>123</v>
      </c>
      <c r="U97" s="148">
        <v>0</v>
      </c>
      <c r="V97" s="148">
        <f t="shared" si="62"/>
        <v>0</v>
      </c>
      <c r="W97" s="148"/>
      <c r="X97" s="148" t="s">
        <v>249</v>
      </c>
      <c r="Y97" s="145"/>
      <c r="Z97" s="145"/>
      <c r="AA97" s="145"/>
      <c r="AB97" s="145"/>
      <c r="AC97" s="145"/>
      <c r="AD97" s="145"/>
      <c r="AE97" s="145"/>
      <c r="AF97" s="145"/>
      <c r="AG97" s="145" t="s">
        <v>250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62">
        <v>83</v>
      </c>
      <c r="B98" s="163" t="s">
        <v>270</v>
      </c>
      <c r="C98" s="169" t="s">
        <v>271</v>
      </c>
      <c r="D98" s="164" t="s">
        <v>0</v>
      </c>
      <c r="E98" s="165">
        <f>2857.352/2</f>
        <v>1428.6759999999999</v>
      </c>
      <c r="F98" s="166"/>
      <c r="G98" s="167">
        <f t="shared" si="56"/>
        <v>0</v>
      </c>
      <c r="H98" s="148">
        <v>0</v>
      </c>
      <c r="I98" s="148">
        <f t="shared" si="57"/>
        <v>0</v>
      </c>
      <c r="J98" s="148">
        <v>1.05</v>
      </c>
      <c r="K98" s="148">
        <f t="shared" si="58"/>
        <v>1500.11</v>
      </c>
      <c r="L98" s="148">
        <v>21</v>
      </c>
      <c r="M98" s="148">
        <f t="shared" si="59"/>
        <v>0</v>
      </c>
      <c r="N98" s="148">
        <v>0</v>
      </c>
      <c r="O98" s="148">
        <f t="shared" si="60"/>
        <v>0</v>
      </c>
      <c r="P98" s="148">
        <v>0</v>
      </c>
      <c r="Q98" s="148">
        <f t="shared" si="61"/>
        <v>0</v>
      </c>
      <c r="R98" s="148"/>
      <c r="S98" s="148" t="s">
        <v>122</v>
      </c>
      <c r="T98" s="148" t="s">
        <v>122</v>
      </c>
      <c r="U98" s="148">
        <v>0</v>
      </c>
      <c r="V98" s="148">
        <f t="shared" si="62"/>
        <v>0</v>
      </c>
      <c r="W98" s="148"/>
      <c r="X98" s="148" t="s">
        <v>181</v>
      </c>
      <c r="Y98" s="145"/>
      <c r="Z98" s="145"/>
      <c r="AA98" s="145"/>
      <c r="AB98" s="145"/>
      <c r="AC98" s="145"/>
      <c r="AD98" s="145"/>
      <c r="AE98" s="145"/>
      <c r="AF98" s="145"/>
      <c r="AG98" s="145" t="s">
        <v>182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x14ac:dyDescent="0.2">
      <c r="A99" s="150" t="s">
        <v>117</v>
      </c>
      <c r="B99" s="151" t="s">
        <v>76</v>
      </c>
      <c r="C99" s="168" t="s">
        <v>77</v>
      </c>
      <c r="D99" s="152"/>
      <c r="E99" s="153"/>
      <c r="F99" s="154"/>
      <c r="G99" s="155">
        <f>SUMIF(AG100:AG104,"&lt;&gt;NOR",G100:G104)</f>
        <v>0</v>
      </c>
      <c r="H99" s="149"/>
      <c r="I99" s="149">
        <f>SUM(I100:I104)</f>
        <v>38773.480000000003</v>
      </c>
      <c r="J99" s="149"/>
      <c r="K99" s="149">
        <f>SUM(K100:K104)</f>
        <v>40687.07</v>
      </c>
      <c r="L99" s="149"/>
      <c r="M99" s="149">
        <f>SUM(M100:M104)</f>
        <v>0</v>
      </c>
      <c r="N99" s="149"/>
      <c r="O99" s="149">
        <f>SUM(O100:O104)</f>
        <v>1.63</v>
      </c>
      <c r="P99" s="149"/>
      <c r="Q99" s="149">
        <f>SUM(Q100:Q104)</f>
        <v>0</v>
      </c>
      <c r="R99" s="149"/>
      <c r="S99" s="149"/>
      <c r="T99" s="149"/>
      <c r="U99" s="149"/>
      <c r="V99" s="149">
        <f>SUM(V100:V104)</f>
        <v>57.9</v>
      </c>
      <c r="W99" s="149"/>
      <c r="X99" s="149"/>
      <c r="AG99" t="s">
        <v>118</v>
      </c>
    </row>
    <row r="100" spans="1:60" outlineLevel="1" x14ac:dyDescent="0.2">
      <c r="A100" s="162">
        <v>84</v>
      </c>
      <c r="B100" s="163" t="s">
        <v>272</v>
      </c>
      <c r="C100" s="169" t="s">
        <v>372</v>
      </c>
      <c r="D100" s="164" t="s">
        <v>121</v>
      </c>
      <c r="E100" s="165">
        <f>54*1.15</f>
        <v>62.099999999999994</v>
      </c>
      <c r="F100" s="166"/>
      <c r="G100" s="167">
        <f>ROUND(E100*F100,2)</f>
        <v>0</v>
      </c>
      <c r="H100" s="148">
        <v>73.36</v>
      </c>
      <c r="I100" s="148">
        <f>ROUND(E100*H100,2)</f>
        <v>4555.66</v>
      </c>
      <c r="J100" s="148">
        <v>549.64</v>
      </c>
      <c r="K100" s="148">
        <f>ROUND(E100*J100,2)</f>
        <v>34132.639999999999</v>
      </c>
      <c r="L100" s="148">
        <v>21</v>
      </c>
      <c r="M100" s="148">
        <f>G100*(1+L100/100)</f>
        <v>0</v>
      </c>
      <c r="N100" s="148">
        <v>5.6100000000000004E-3</v>
      </c>
      <c r="O100" s="148">
        <f>ROUND(E100*N100,2)</f>
        <v>0.35</v>
      </c>
      <c r="P100" s="148">
        <v>0</v>
      </c>
      <c r="Q100" s="148">
        <f>ROUND(E100*P100,2)</f>
        <v>0</v>
      </c>
      <c r="R100" s="148"/>
      <c r="S100" s="148" t="s">
        <v>122</v>
      </c>
      <c r="T100" s="148" t="s">
        <v>123</v>
      </c>
      <c r="U100" s="148">
        <v>0.85</v>
      </c>
      <c r="V100" s="148">
        <f>ROUND(E100*U100,2)</f>
        <v>52.79</v>
      </c>
      <c r="W100" s="148"/>
      <c r="X100" s="148" t="s">
        <v>124</v>
      </c>
      <c r="Y100" s="145"/>
      <c r="Z100" s="145"/>
      <c r="AA100" s="145"/>
      <c r="AB100" s="145"/>
      <c r="AC100" s="145"/>
      <c r="AD100" s="145"/>
      <c r="AE100" s="145"/>
      <c r="AF100" s="145"/>
      <c r="AG100" s="145" t="s">
        <v>187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62">
        <v>85</v>
      </c>
      <c r="B101" s="163" t="s">
        <v>273</v>
      </c>
      <c r="C101" s="169" t="s">
        <v>274</v>
      </c>
      <c r="D101" s="164" t="s">
        <v>128</v>
      </c>
      <c r="E101" s="165">
        <v>73</v>
      </c>
      <c r="F101" s="166"/>
      <c r="G101" s="167">
        <f>ROUND(E101*F101,2)</f>
        <v>0</v>
      </c>
      <c r="H101" s="148">
        <v>31.23</v>
      </c>
      <c r="I101" s="148">
        <f>ROUND(E101*H101,2)</f>
        <v>2279.79</v>
      </c>
      <c r="J101" s="148">
        <v>52.77</v>
      </c>
      <c r="K101" s="148">
        <f>ROUND(E101*J101,2)</f>
        <v>3852.21</v>
      </c>
      <c r="L101" s="148">
        <v>21</v>
      </c>
      <c r="M101" s="148">
        <f>G101*(1+L101/100)</f>
        <v>0</v>
      </c>
      <c r="N101" s="148">
        <v>4.0000000000000003E-5</v>
      </c>
      <c r="O101" s="148">
        <f>ROUND(E101*N101,2)</f>
        <v>0</v>
      </c>
      <c r="P101" s="148">
        <v>0</v>
      </c>
      <c r="Q101" s="148">
        <f>ROUND(E101*P101,2)</f>
        <v>0</v>
      </c>
      <c r="R101" s="148"/>
      <c r="S101" s="148" t="s">
        <v>122</v>
      </c>
      <c r="T101" s="148" t="s">
        <v>123</v>
      </c>
      <c r="U101" s="148">
        <v>7.0000000000000007E-2</v>
      </c>
      <c r="V101" s="148">
        <f>ROUND(E101*U101,2)</f>
        <v>5.1100000000000003</v>
      </c>
      <c r="W101" s="148"/>
      <c r="X101" s="148" t="s">
        <v>124</v>
      </c>
      <c r="Y101" s="145"/>
      <c r="Z101" s="145"/>
      <c r="AA101" s="145"/>
      <c r="AB101" s="145"/>
      <c r="AC101" s="145"/>
      <c r="AD101" s="145"/>
      <c r="AE101" s="145"/>
      <c r="AF101" s="145"/>
      <c r="AG101" s="145" t="s">
        <v>125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162">
        <v>86</v>
      </c>
      <c r="B102" s="163" t="s">
        <v>275</v>
      </c>
      <c r="C102" s="169" t="s">
        <v>276</v>
      </c>
      <c r="D102" s="164" t="s">
        <v>121</v>
      </c>
      <c r="E102" s="165">
        <f>E100</f>
        <v>62.099999999999994</v>
      </c>
      <c r="F102" s="166"/>
      <c r="G102" s="167">
        <f>ROUND(E102*F102,2)</f>
        <v>0</v>
      </c>
      <c r="H102" s="148">
        <v>12.3</v>
      </c>
      <c r="I102" s="148">
        <f>ROUND(E102*H102,2)</f>
        <v>763.83</v>
      </c>
      <c r="J102" s="148">
        <v>0</v>
      </c>
      <c r="K102" s="148">
        <f>ROUND(E102*J102,2)</f>
        <v>0</v>
      </c>
      <c r="L102" s="148">
        <v>21</v>
      </c>
      <c r="M102" s="148">
        <f>G102*(1+L102/100)</f>
        <v>0</v>
      </c>
      <c r="N102" s="148">
        <v>1.5E-3</v>
      </c>
      <c r="O102" s="148">
        <f>ROUND(E102*N102,2)</f>
        <v>0.09</v>
      </c>
      <c r="P102" s="148">
        <v>0</v>
      </c>
      <c r="Q102" s="148">
        <f>ROUND(E102*P102,2)</f>
        <v>0</v>
      </c>
      <c r="R102" s="148"/>
      <c r="S102" s="148" t="s">
        <v>122</v>
      </c>
      <c r="T102" s="148" t="s">
        <v>123</v>
      </c>
      <c r="U102" s="148">
        <v>0</v>
      </c>
      <c r="V102" s="148">
        <f>ROUND(E102*U102,2)</f>
        <v>0</v>
      </c>
      <c r="W102" s="148"/>
      <c r="X102" s="148" t="s">
        <v>124</v>
      </c>
      <c r="Y102" s="145"/>
      <c r="Z102" s="145"/>
      <c r="AA102" s="145"/>
      <c r="AB102" s="145"/>
      <c r="AC102" s="145"/>
      <c r="AD102" s="145"/>
      <c r="AE102" s="145"/>
      <c r="AF102" s="145"/>
      <c r="AG102" s="145" t="s">
        <v>187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ht="22.5" outlineLevel="1" x14ac:dyDescent="0.2">
      <c r="A103" s="162">
        <v>87</v>
      </c>
      <c r="B103" s="163" t="s">
        <v>277</v>
      </c>
      <c r="C103" s="169" t="s">
        <v>360</v>
      </c>
      <c r="D103" s="164" t="s">
        <v>121</v>
      </c>
      <c r="E103" s="165">
        <f>E100</f>
        <v>62.099999999999994</v>
      </c>
      <c r="F103" s="166"/>
      <c r="G103" s="167">
        <f>ROUND(E103*F103,2)</f>
        <v>0</v>
      </c>
      <c r="H103" s="148">
        <v>502</v>
      </c>
      <c r="I103" s="148">
        <f>ROUND(E103*H103,2)</f>
        <v>31174.2</v>
      </c>
      <c r="J103" s="148">
        <v>0</v>
      </c>
      <c r="K103" s="148">
        <f>ROUND(E103*J103,2)</f>
        <v>0</v>
      </c>
      <c r="L103" s="148">
        <v>21</v>
      </c>
      <c r="M103" s="148">
        <f>G103*(1+L103/100)</f>
        <v>0</v>
      </c>
      <c r="N103" s="148">
        <v>1.9199999999999998E-2</v>
      </c>
      <c r="O103" s="148">
        <f>ROUND(E103*N103,2)</f>
        <v>1.19</v>
      </c>
      <c r="P103" s="148">
        <v>0</v>
      </c>
      <c r="Q103" s="148">
        <f>ROUND(E103*P103,2)</f>
        <v>0</v>
      </c>
      <c r="R103" s="148" t="s">
        <v>248</v>
      </c>
      <c r="S103" s="148" t="s">
        <v>122</v>
      </c>
      <c r="T103" s="148" t="s">
        <v>123</v>
      </c>
      <c r="U103" s="148">
        <v>0</v>
      </c>
      <c r="V103" s="148">
        <f>ROUND(E103*U103,2)</f>
        <v>0</v>
      </c>
      <c r="W103" s="148"/>
      <c r="X103" s="148" t="s">
        <v>249</v>
      </c>
      <c r="Y103" s="145"/>
      <c r="Z103" s="145"/>
      <c r="AA103" s="145"/>
      <c r="AB103" s="145"/>
      <c r="AC103" s="145"/>
      <c r="AD103" s="145"/>
      <c r="AE103" s="145"/>
      <c r="AF103" s="145"/>
      <c r="AG103" s="145" t="s">
        <v>266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62">
        <v>88</v>
      </c>
      <c r="B104" s="163" t="s">
        <v>278</v>
      </c>
      <c r="C104" s="169" t="s">
        <v>279</v>
      </c>
      <c r="D104" s="164" t="s">
        <v>0</v>
      </c>
      <c r="E104" s="165">
        <f>871.683/2</f>
        <v>435.8415</v>
      </c>
      <c r="F104" s="166"/>
      <c r="G104" s="167">
        <f>ROUND(E104*F104,2)</f>
        <v>0</v>
      </c>
      <c r="H104" s="148">
        <v>0</v>
      </c>
      <c r="I104" s="148">
        <f>ROUND(E104*H104,2)</f>
        <v>0</v>
      </c>
      <c r="J104" s="148">
        <v>6.2</v>
      </c>
      <c r="K104" s="148">
        <f>ROUND(E104*J104,2)</f>
        <v>2702.22</v>
      </c>
      <c r="L104" s="148">
        <v>21</v>
      </c>
      <c r="M104" s="148">
        <f>G104*(1+L104/100)</f>
        <v>0</v>
      </c>
      <c r="N104" s="148">
        <v>0</v>
      </c>
      <c r="O104" s="148">
        <f>ROUND(E104*N104,2)</f>
        <v>0</v>
      </c>
      <c r="P104" s="148">
        <v>0</v>
      </c>
      <c r="Q104" s="148">
        <f>ROUND(E104*P104,2)</f>
        <v>0</v>
      </c>
      <c r="R104" s="148"/>
      <c r="S104" s="148" t="s">
        <v>122</v>
      </c>
      <c r="T104" s="148" t="s">
        <v>122</v>
      </c>
      <c r="U104" s="148">
        <v>0</v>
      </c>
      <c r="V104" s="148">
        <f>ROUND(E104*U104,2)</f>
        <v>0</v>
      </c>
      <c r="W104" s="148"/>
      <c r="X104" s="148" t="s">
        <v>181</v>
      </c>
      <c r="Y104" s="145"/>
      <c r="Z104" s="145"/>
      <c r="AA104" s="145"/>
      <c r="AB104" s="145"/>
      <c r="AC104" s="145"/>
      <c r="AD104" s="145"/>
      <c r="AE104" s="145"/>
      <c r="AF104" s="145"/>
      <c r="AG104" s="145" t="s">
        <v>182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x14ac:dyDescent="0.2">
      <c r="A105" s="150" t="s">
        <v>117</v>
      </c>
      <c r="B105" s="151" t="s">
        <v>78</v>
      </c>
      <c r="C105" s="168" t="s">
        <v>79</v>
      </c>
      <c r="D105" s="152"/>
      <c r="E105" s="153"/>
      <c r="F105" s="154"/>
      <c r="G105" s="155">
        <f>SUMIF(AG106:AG114,"&lt;&gt;NOR",G106:G114)</f>
        <v>0</v>
      </c>
      <c r="H105" s="149"/>
      <c r="I105" s="149">
        <f>SUM(I106:I114)</f>
        <v>93329.46</v>
      </c>
      <c r="J105" s="149"/>
      <c r="K105" s="149">
        <f>SUM(K106:K114)</f>
        <v>87772.139999999985</v>
      </c>
      <c r="L105" s="149"/>
      <c r="M105" s="149">
        <f>SUM(M106:M114)</f>
        <v>0</v>
      </c>
      <c r="N105" s="149"/>
      <c r="O105" s="149">
        <f>SUM(O106:O114)</f>
        <v>2.4300000000000002</v>
      </c>
      <c r="P105" s="149"/>
      <c r="Q105" s="149">
        <f>SUM(Q106:Q114)</f>
        <v>0</v>
      </c>
      <c r="R105" s="149"/>
      <c r="S105" s="149"/>
      <c r="T105" s="149"/>
      <c r="U105" s="149"/>
      <c r="V105" s="149">
        <f>SUM(V106:V114)</f>
        <v>155.92000000000002</v>
      </c>
      <c r="W105" s="149"/>
      <c r="X105" s="149"/>
      <c r="AG105" t="s">
        <v>118</v>
      </c>
    </row>
    <row r="106" spans="1:60" outlineLevel="1" x14ac:dyDescent="0.2">
      <c r="A106" s="162">
        <v>89</v>
      </c>
      <c r="B106" s="163" t="s">
        <v>280</v>
      </c>
      <c r="C106" s="169" t="s">
        <v>281</v>
      </c>
      <c r="D106" s="164" t="s">
        <v>128</v>
      </c>
      <c r="E106" s="165">
        <f>9.6/2</f>
        <v>4.8</v>
      </c>
      <c r="F106" s="166"/>
      <c r="G106" s="167">
        <f t="shared" ref="G106:G114" si="70">ROUND(E106*F106,2)</f>
        <v>0</v>
      </c>
      <c r="H106" s="148">
        <v>0</v>
      </c>
      <c r="I106" s="148">
        <f t="shared" ref="I106:I114" si="71">ROUND(E106*H106,2)</f>
        <v>0</v>
      </c>
      <c r="J106" s="148">
        <v>355</v>
      </c>
      <c r="K106" s="148">
        <f t="shared" ref="K106:K114" si="72">ROUND(E106*J106,2)</f>
        <v>1704</v>
      </c>
      <c r="L106" s="148">
        <v>21</v>
      </c>
      <c r="M106" s="148">
        <f t="shared" ref="M106:M114" si="73">G106*(1+L106/100)</f>
        <v>0</v>
      </c>
      <c r="N106" s="148">
        <v>0</v>
      </c>
      <c r="O106" s="148">
        <f t="shared" ref="O106:O114" si="74">ROUND(E106*N106,2)</f>
        <v>0</v>
      </c>
      <c r="P106" s="148">
        <v>0</v>
      </c>
      <c r="Q106" s="148">
        <f t="shared" ref="Q106:Q114" si="75">ROUND(E106*P106,2)</f>
        <v>0</v>
      </c>
      <c r="R106" s="148"/>
      <c r="S106" s="148" t="s">
        <v>122</v>
      </c>
      <c r="T106" s="148" t="s">
        <v>123</v>
      </c>
      <c r="U106" s="148">
        <v>0.61599999999999999</v>
      </c>
      <c r="V106" s="148">
        <f t="shared" ref="V106:V114" si="76">ROUND(E106*U106,2)</f>
        <v>2.96</v>
      </c>
      <c r="W106" s="148"/>
      <c r="X106" s="148" t="s">
        <v>124</v>
      </c>
      <c r="Y106" s="145"/>
      <c r="Z106" s="145"/>
      <c r="AA106" s="145"/>
      <c r="AB106" s="145"/>
      <c r="AC106" s="145"/>
      <c r="AD106" s="145"/>
      <c r="AE106" s="145"/>
      <c r="AF106" s="145"/>
      <c r="AG106" s="145" t="s">
        <v>187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ht="22.5" outlineLevel="1" x14ac:dyDescent="0.2">
      <c r="A107" s="162">
        <v>90</v>
      </c>
      <c r="B107" s="163" t="s">
        <v>282</v>
      </c>
      <c r="C107" s="169" t="s">
        <v>283</v>
      </c>
      <c r="D107" s="164" t="s">
        <v>121</v>
      </c>
      <c r="E107" s="165">
        <f>E109+E110+E111+E113+E112</f>
        <v>145.65</v>
      </c>
      <c r="F107" s="166"/>
      <c r="G107" s="167">
        <f t="shared" si="70"/>
        <v>0</v>
      </c>
      <c r="H107" s="148">
        <v>56.1</v>
      </c>
      <c r="I107" s="148">
        <f t="shared" si="71"/>
        <v>8170.97</v>
      </c>
      <c r="J107" s="148">
        <v>535.9</v>
      </c>
      <c r="K107" s="148">
        <f t="shared" si="72"/>
        <v>78053.84</v>
      </c>
      <c r="L107" s="148">
        <v>21</v>
      </c>
      <c r="M107" s="148">
        <f t="shared" si="73"/>
        <v>0</v>
      </c>
      <c r="N107" s="148">
        <v>3.1800000000000001E-3</v>
      </c>
      <c r="O107" s="148">
        <f t="shared" si="74"/>
        <v>0.46</v>
      </c>
      <c r="P107" s="148">
        <v>0</v>
      </c>
      <c r="Q107" s="148">
        <f t="shared" si="75"/>
        <v>0</v>
      </c>
      <c r="R107" s="148"/>
      <c r="S107" s="148" t="s">
        <v>122</v>
      </c>
      <c r="T107" s="148" t="s">
        <v>123</v>
      </c>
      <c r="U107" s="148">
        <v>0.98399999999999999</v>
      </c>
      <c r="V107" s="148">
        <f t="shared" si="76"/>
        <v>143.32</v>
      </c>
      <c r="W107" s="148"/>
      <c r="X107" s="148" t="s">
        <v>124</v>
      </c>
      <c r="Y107" s="145"/>
      <c r="Z107" s="145"/>
      <c r="AA107" s="145"/>
      <c r="AB107" s="145"/>
      <c r="AC107" s="145"/>
      <c r="AD107" s="145"/>
      <c r="AE107" s="145"/>
      <c r="AF107" s="145"/>
      <c r="AG107" s="145" t="s">
        <v>187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ht="22.5" outlineLevel="1" x14ac:dyDescent="0.2">
      <c r="A108" s="162">
        <v>91</v>
      </c>
      <c r="B108" s="163" t="s">
        <v>284</v>
      </c>
      <c r="C108" s="169" t="s">
        <v>285</v>
      </c>
      <c r="D108" s="164" t="s">
        <v>128</v>
      </c>
      <c r="E108" s="165">
        <f>73*1.1</f>
        <v>80.300000000000011</v>
      </c>
      <c r="F108" s="166"/>
      <c r="G108" s="167">
        <f t="shared" si="70"/>
        <v>0</v>
      </c>
      <c r="H108" s="148">
        <v>242.47</v>
      </c>
      <c r="I108" s="148">
        <f t="shared" si="71"/>
        <v>19470.34</v>
      </c>
      <c r="J108" s="148">
        <v>59.53</v>
      </c>
      <c r="K108" s="148">
        <f t="shared" si="72"/>
        <v>4780.26</v>
      </c>
      <c r="L108" s="148">
        <v>21</v>
      </c>
      <c r="M108" s="148">
        <f t="shared" si="73"/>
        <v>0</v>
      </c>
      <c r="N108" s="148">
        <v>1.2999999999999999E-4</v>
      </c>
      <c r="O108" s="148">
        <f t="shared" si="74"/>
        <v>0.01</v>
      </c>
      <c r="P108" s="148">
        <v>0</v>
      </c>
      <c r="Q108" s="148">
        <f t="shared" si="75"/>
        <v>0</v>
      </c>
      <c r="R108" s="148"/>
      <c r="S108" s="148" t="s">
        <v>122</v>
      </c>
      <c r="T108" s="148" t="s">
        <v>122</v>
      </c>
      <c r="U108" s="148">
        <v>0.12</v>
      </c>
      <c r="V108" s="148">
        <f t="shared" si="76"/>
        <v>9.64</v>
      </c>
      <c r="W108" s="148"/>
      <c r="X108" s="148" t="s">
        <v>124</v>
      </c>
      <c r="Y108" s="145"/>
      <c r="Z108" s="145"/>
      <c r="AA108" s="145"/>
      <c r="AB108" s="145"/>
      <c r="AC108" s="145"/>
      <c r="AD108" s="145"/>
      <c r="AE108" s="145"/>
      <c r="AF108" s="145"/>
      <c r="AG108" s="145" t="s">
        <v>187</v>
      </c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</row>
    <row r="109" spans="1:60" outlineLevel="1" x14ac:dyDescent="0.2">
      <c r="A109" s="162">
        <v>92</v>
      </c>
      <c r="B109" s="163" t="s">
        <v>286</v>
      </c>
      <c r="C109" s="169" t="s">
        <v>356</v>
      </c>
      <c r="D109" s="164" t="s">
        <v>121</v>
      </c>
      <c r="E109" s="165">
        <f>73*1.05</f>
        <v>76.650000000000006</v>
      </c>
      <c r="F109" s="166"/>
      <c r="G109" s="167">
        <f t="shared" si="70"/>
        <v>0</v>
      </c>
      <c r="H109" s="148">
        <v>451</v>
      </c>
      <c r="I109" s="148">
        <f t="shared" si="71"/>
        <v>34569.15</v>
      </c>
      <c r="J109" s="148">
        <v>0</v>
      </c>
      <c r="K109" s="148">
        <f t="shared" si="72"/>
        <v>0</v>
      </c>
      <c r="L109" s="148">
        <v>21</v>
      </c>
      <c r="M109" s="148">
        <f t="shared" si="73"/>
        <v>0</v>
      </c>
      <c r="N109" s="148">
        <v>1.3599999999999999E-2</v>
      </c>
      <c r="O109" s="148">
        <f t="shared" si="74"/>
        <v>1.04</v>
      </c>
      <c r="P109" s="148">
        <v>0</v>
      </c>
      <c r="Q109" s="148">
        <f t="shared" si="75"/>
        <v>0</v>
      </c>
      <c r="R109" s="148" t="s">
        <v>248</v>
      </c>
      <c r="S109" s="148" t="s">
        <v>122</v>
      </c>
      <c r="T109" s="148" t="s">
        <v>123</v>
      </c>
      <c r="U109" s="148">
        <v>0</v>
      </c>
      <c r="V109" s="148">
        <f t="shared" si="76"/>
        <v>0</v>
      </c>
      <c r="W109" s="148"/>
      <c r="X109" s="148" t="s">
        <v>249</v>
      </c>
      <c r="Y109" s="145"/>
      <c r="Z109" s="145"/>
      <c r="AA109" s="145"/>
      <c r="AB109" s="145"/>
      <c r="AC109" s="145"/>
      <c r="AD109" s="145"/>
      <c r="AE109" s="145"/>
      <c r="AF109" s="145"/>
      <c r="AG109" s="145" t="s">
        <v>250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ht="22.5" outlineLevel="1" x14ac:dyDescent="0.2">
      <c r="A110" s="162">
        <v>93</v>
      </c>
      <c r="B110" s="163" t="s">
        <v>286</v>
      </c>
      <c r="C110" s="169" t="s">
        <v>357</v>
      </c>
      <c r="D110" s="164" t="s">
        <v>121</v>
      </c>
      <c r="E110" s="165">
        <f>15*1.15</f>
        <v>17.25</v>
      </c>
      <c r="F110" s="166"/>
      <c r="G110" s="167">
        <f t="shared" ref="G110" si="77">ROUND(E110*F110,2)</f>
        <v>0</v>
      </c>
      <c r="H110" s="148">
        <v>451</v>
      </c>
      <c r="I110" s="148">
        <f t="shared" ref="I110" si="78">ROUND(E110*H110,2)</f>
        <v>7779.75</v>
      </c>
      <c r="J110" s="148">
        <v>0</v>
      </c>
      <c r="K110" s="148">
        <f t="shared" ref="K110" si="79">ROUND(E110*J110,2)</f>
        <v>0</v>
      </c>
      <c r="L110" s="148">
        <v>21</v>
      </c>
      <c r="M110" s="148">
        <f t="shared" ref="M110" si="80">G110*(1+L110/100)</f>
        <v>0</v>
      </c>
      <c r="N110" s="148">
        <v>1.3599999999999999E-2</v>
      </c>
      <c r="O110" s="148">
        <f t="shared" ref="O110" si="81">ROUND(E110*N110,2)</f>
        <v>0.23</v>
      </c>
      <c r="P110" s="148">
        <v>0</v>
      </c>
      <c r="Q110" s="148">
        <f t="shared" ref="Q110" si="82">ROUND(E110*P110,2)</f>
        <v>0</v>
      </c>
      <c r="R110" s="148" t="s">
        <v>248</v>
      </c>
      <c r="S110" s="148" t="s">
        <v>122</v>
      </c>
      <c r="T110" s="148" t="s">
        <v>123</v>
      </c>
      <c r="U110" s="148">
        <v>0</v>
      </c>
      <c r="V110" s="148">
        <f t="shared" ref="V110" si="83">ROUND(E110*U110,2)</f>
        <v>0</v>
      </c>
      <c r="W110" s="148"/>
      <c r="X110" s="148" t="s">
        <v>249</v>
      </c>
      <c r="Y110" s="145"/>
      <c r="Z110" s="145"/>
      <c r="AA110" s="145"/>
      <c r="AB110" s="145"/>
      <c r="AC110" s="145"/>
      <c r="AD110" s="145"/>
      <c r="AE110" s="145"/>
      <c r="AF110" s="145"/>
      <c r="AG110" s="145" t="s">
        <v>250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ht="22.5" outlineLevel="1" x14ac:dyDescent="0.2">
      <c r="A111" s="162">
        <v>94</v>
      </c>
      <c r="B111" s="163" t="s">
        <v>286</v>
      </c>
      <c r="C111" s="169" t="s">
        <v>358</v>
      </c>
      <c r="D111" s="164" t="s">
        <v>121</v>
      </c>
      <c r="E111" s="165">
        <f t="shared" ref="E111:E113" si="84">15*1.15</f>
        <v>17.25</v>
      </c>
      <c r="F111" s="166"/>
      <c r="G111" s="167">
        <f t="shared" ref="G111" si="85">ROUND(E111*F111,2)</f>
        <v>0</v>
      </c>
      <c r="H111" s="148">
        <v>451</v>
      </c>
      <c r="I111" s="148">
        <f t="shared" ref="I111" si="86">ROUND(E111*H111,2)</f>
        <v>7779.75</v>
      </c>
      <c r="J111" s="148">
        <v>0</v>
      </c>
      <c r="K111" s="148">
        <f t="shared" ref="K111" si="87">ROUND(E111*J111,2)</f>
        <v>0</v>
      </c>
      <c r="L111" s="148">
        <v>21</v>
      </c>
      <c r="M111" s="148">
        <f t="shared" ref="M111" si="88">G111*(1+L111/100)</f>
        <v>0</v>
      </c>
      <c r="N111" s="148">
        <v>1.3599999999999999E-2</v>
      </c>
      <c r="O111" s="148">
        <f t="shared" ref="O111" si="89">ROUND(E111*N111,2)</f>
        <v>0.23</v>
      </c>
      <c r="P111" s="148">
        <v>0</v>
      </c>
      <c r="Q111" s="148">
        <f t="shared" ref="Q111" si="90">ROUND(E111*P111,2)</f>
        <v>0</v>
      </c>
      <c r="R111" s="148" t="s">
        <v>248</v>
      </c>
      <c r="S111" s="148" t="s">
        <v>122</v>
      </c>
      <c r="T111" s="148" t="s">
        <v>123</v>
      </c>
      <c r="U111" s="148">
        <v>0</v>
      </c>
      <c r="V111" s="148">
        <f t="shared" ref="V111" si="91">ROUND(E111*U111,2)</f>
        <v>0</v>
      </c>
      <c r="W111" s="148"/>
      <c r="X111" s="148" t="s">
        <v>249</v>
      </c>
      <c r="Y111" s="145"/>
      <c r="Z111" s="145"/>
      <c r="AA111" s="145"/>
      <c r="AB111" s="145"/>
      <c r="AC111" s="145"/>
      <c r="AD111" s="145"/>
      <c r="AE111" s="145"/>
      <c r="AF111" s="145"/>
      <c r="AG111" s="145" t="s">
        <v>250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ht="22.5" outlineLevel="1" x14ac:dyDescent="0.2">
      <c r="A112" s="162">
        <v>94</v>
      </c>
      <c r="B112" s="163" t="s">
        <v>286</v>
      </c>
      <c r="C112" s="169" t="s">
        <v>373</v>
      </c>
      <c r="D112" s="164" t="s">
        <v>121</v>
      </c>
      <c r="E112" s="165">
        <f t="shared" si="84"/>
        <v>17.25</v>
      </c>
      <c r="F112" s="166"/>
      <c r="G112" s="167">
        <f t="shared" ref="G112" si="92">ROUND(E112*F112,2)</f>
        <v>0</v>
      </c>
      <c r="H112" s="148">
        <v>451</v>
      </c>
      <c r="I112" s="148">
        <f t="shared" ref="I112" si="93">ROUND(E112*H112,2)</f>
        <v>7779.75</v>
      </c>
      <c r="J112" s="148">
        <v>0</v>
      </c>
      <c r="K112" s="148">
        <f t="shared" ref="K112" si="94">ROUND(E112*J112,2)</f>
        <v>0</v>
      </c>
      <c r="L112" s="148">
        <v>21</v>
      </c>
      <c r="M112" s="148">
        <f t="shared" ref="M112" si="95">G112*(1+L112/100)</f>
        <v>0</v>
      </c>
      <c r="N112" s="148">
        <v>1.3599999999999999E-2</v>
      </c>
      <c r="O112" s="148">
        <f t="shared" ref="O112" si="96">ROUND(E112*N112,2)</f>
        <v>0.23</v>
      </c>
      <c r="P112" s="148">
        <v>0</v>
      </c>
      <c r="Q112" s="148">
        <f t="shared" ref="Q112" si="97">ROUND(E112*P112,2)</f>
        <v>0</v>
      </c>
      <c r="R112" s="148" t="s">
        <v>248</v>
      </c>
      <c r="S112" s="148" t="s">
        <v>122</v>
      </c>
      <c r="T112" s="148" t="s">
        <v>123</v>
      </c>
      <c r="U112" s="148">
        <v>0</v>
      </c>
      <c r="V112" s="148">
        <f t="shared" ref="V112" si="98">ROUND(E112*U112,2)</f>
        <v>0</v>
      </c>
      <c r="W112" s="148"/>
      <c r="X112" s="148" t="s">
        <v>249</v>
      </c>
      <c r="Y112" s="145"/>
      <c r="Z112" s="145"/>
      <c r="AA112" s="145"/>
      <c r="AB112" s="145"/>
      <c r="AC112" s="145"/>
      <c r="AD112" s="145"/>
      <c r="AE112" s="145"/>
      <c r="AF112" s="145"/>
      <c r="AG112" s="145" t="s">
        <v>250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ht="22.5" outlineLevel="1" x14ac:dyDescent="0.2">
      <c r="A113" s="162">
        <v>95</v>
      </c>
      <c r="B113" s="163" t="s">
        <v>286</v>
      </c>
      <c r="C113" s="169" t="s">
        <v>359</v>
      </c>
      <c r="D113" s="164" t="s">
        <v>121</v>
      </c>
      <c r="E113" s="165">
        <f t="shared" si="84"/>
        <v>17.25</v>
      </c>
      <c r="F113" s="166"/>
      <c r="G113" s="167">
        <f t="shared" ref="G113" si="99">ROUND(E113*F113,2)</f>
        <v>0</v>
      </c>
      <c r="H113" s="148">
        <v>451</v>
      </c>
      <c r="I113" s="148">
        <f t="shared" ref="I113" si="100">ROUND(E113*H113,2)</f>
        <v>7779.75</v>
      </c>
      <c r="J113" s="148">
        <v>0</v>
      </c>
      <c r="K113" s="148">
        <f t="shared" ref="K113" si="101">ROUND(E113*J113,2)</f>
        <v>0</v>
      </c>
      <c r="L113" s="148">
        <v>21</v>
      </c>
      <c r="M113" s="148">
        <f t="shared" ref="M113" si="102">G113*(1+L113/100)</f>
        <v>0</v>
      </c>
      <c r="N113" s="148">
        <v>1.3599999999999999E-2</v>
      </c>
      <c r="O113" s="148">
        <f t="shared" ref="O113" si="103">ROUND(E113*N113,2)</f>
        <v>0.23</v>
      </c>
      <c r="P113" s="148">
        <v>0</v>
      </c>
      <c r="Q113" s="148">
        <f t="shared" ref="Q113" si="104">ROUND(E113*P113,2)</f>
        <v>0</v>
      </c>
      <c r="R113" s="148" t="s">
        <v>248</v>
      </c>
      <c r="S113" s="148" t="s">
        <v>122</v>
      </c>
      <c r="T113" s="148" t="s">
        <v>123</v>
      </c>
      <c r="U113" s="148">
        <v>0</v>
      </c>
      <c r="V113" s="148">
        <f t="shared" ref="V113" si="105">ROUND(E113*U113,2)</f>
        <v>0</v>
      </c>
      <c r="W113" s="148"/>
      <c r="X113" s="148" t="s">
        <v>249</v>
      </c>
      <c r="Y113" s="145"/>
      <c r="Z113" s="145"/>
      <c r="AA113" s="145"/>
      <c r="AB113" s="145"/>
      <c r="AC113" s="145"/>
      <c r="AD113" s="145"/>
      <c r="AE113" s="145"/>
      <c r="AF113" s="145"/>
      <c r="AG113" s="145" t="s">
        <v>250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62">
        <v>96</v>
      </c>
      <c r="B114" s="163" t="s">
        <v>287</v>
      </c>
      <c r="C114" s="169" t="s">
        <v>288</v>
      </c>
      <c r="D114" s="164" t="s">
        <v>0</v>
      </c>
      <c r="E114" s="165">
        <f>1874.8045/2</f>
        <v>937.40224999999998</v>
      </c>
      <c r="F114" s="166"/>
      <c r="G114" s="167">
        <f t="shared" si="70"/>
        <v>0</v>
      </c>
      <c r="H114" s="148">
        <v>0</v>
      </c>
      <c r="I114" s="148">
        <f t="shared" si="71"/>
        <v>0</v>
      </c>
      <c r="J114" s="148">
        <v>3.45</v>
      </c>
      <c r="K114" s="148">
        <f t="shared" si="72"/>
        <v>3234.04</v>
      </c>
      <c r="L114" s="148">
        <v>21</v>
      </c>
      <c r="M114" s="148">
        <f t="shared" si="73"/>
        <v>0</v>
      </c>
      <c r="N114" s="148">
        <v>0</v>
      </c>
      <c r="O114" s="148">
        <f t="shared" si="74"/>
        <v>0</v>
      </c>
      <c r="P114" s="148">
        <v>0</v>
      </c>
      <c r="Q114" s="148">
        <f t="shared" si="75"/>
        <v>0</v>
      </c>
      <c r="R114" s="148"/>
      <c r="S114" s="148" t="s">
        <v>122</v>
      </c>
      <c r="T114" s="148" t="s">
        <v>122</v>
      </c>
      <c r="U114" s="148">
        <v>0</v>
      </c>
      <c r="V114" s="148">
        <f t="shared" si="76"/>
        <v>0</v>
      </c>
      <c r="W114" s="148"/>
      <c r="X114" s="148" t="s">
        <v>181</v>
      </c>
      <c r="Y114" s="145"/>
      <c r="Z114" s="145"/>
      <c r="AA114" s="145"/>
      <c r="AB114" s="145"/>
      <c r="AC114" s="145"/>
      <c r="AD114" s="145"/>
      <c r="AE114" s="145"/>
      <c r="AF114" s="145"/>
      <c r="AG114" s="145" t="s">
        <v>182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x14ac:dyDescent="0.2">
      <c r="A115" s="150" t="s">
        <v>117</v>
      </c>
      <c r="B115" s="151" t="s">
        <v>80</v>
      </c>
      <c r="C115" s="168" t="s">
        <v>81</v>
      </c>
      <c r="D115" s="152"/>
      <c r="E115" s="153"/>
      <c r="F115" s="154"/>
      <c r="G115" s="155">
        <f>SUMIF(AG116:AG118,"&lt;&gt;NOR",G116:G118)</f>
        <v>0</v>
      </c>
      <c r="H115" s="149"/>
      <c r="I115" s="149">
        <f>SUM(I116:I118)</f>
        <v>808.56000000000006</v>
      </c>
      <c r="J115" s="149"/>
      <c r="K115" s="149">
        <f>SUM(K116:K118)</f>
        <v>1535.04</v>
      </c>
      <c r="L115" s="149"/>
      <c r="M115" s="149">
        <f>SUM(M116:M118)</f>
        <v>0</v>
      </c>
      <c r="N115" s="149"/>
      <c r="O115" s="149">
        <f>SUM(O116:O118)</f>
        <v>0</v>
      </c>
      <c r="P115" s="149"/>
      <c r="Q115" s="149">
        <f>SUM(Q116:Q118)</f>
        <v>0</v>
      </c>
      <c r="R115" s="149"/>
      <c r="S115" s="149"/>
      <c r="T115" s="149"/>
      <c r="U115" s="149"/>
      <c r="V115" s="149">
        <f>SUM(V116:V118)</f>
        <v>3.04</v>
      </c>
      <c r="W115" s="149"/>
      <c r="X115" s="149"/>
      <c r="AG115" t="s">
        <v>118</v>
      </c>
    </row>
    <row r="116" spans="1:60" ht="22.5" outlineLevel="1" x14ac:dyDescent="0.2">
      <c r="A116" s="162">
        <v>97</v>
      </c>
      <c r="B116" s="163" t="s">
        <v>289</v>
      </c>
      <c r="C116" s="169" t="s">
        <v>361</v>
      </c>
      <c r="D116" s="164" t="s">
        <v>121</v>
      </c>
      <c r="E116" s="165">
        <v>3</v>
      </c>
      <c r="F116" s="166"/>
      <c r="G116" s="167">
        <f>ROUND(E116*F116,2)</f>
        <v>0</v>
      </c>
      <c r="H116" s="148">
        <v>59.33</v>
      </c>
      <c r="I116" s="148">
        <f>ROUND(E116*H116,2)</f>
        <v>177.99</v>
      </c>
      <c r="J116" s="148">
        <v>193.67</v>
      </c>
      <c r="K116" s="148">
        <f>ROUND(E116*J116,2)</f>
        <v>581.01</v>
      </c>
      <c r="L116" s="148">
        <v>21</v>
      </c>
      <c r="M116" s="148">
        <f>G116*(1+L116/100)</f>
        <v>0</v>
      </c>
      <c r="N116" s="148">
        <v>2.3000000000000001E-4</v>
      </c>
      <c r="O116" s="148">
        <f>ROUND(E116*N116,2)</f>
        <v>0</v>
      </c>
      <c r="P116" s="148">
        <v>0</v>
      </c>
      <c r="Q116" s="148">
        <f>ROUND(E116*P116,2)</f>
        <v>0</v>
      </c>
      <c r="R116" s="148"/>
      <c r="S116" s="148" t="s">
        <v>122</v>
      </c>
      <c r="T116" s="148" t="s">
        <v>123</v>
      </c>
      <c r="U116" s="148">
        <v>0.40300000000000002</v>
      </c>
      <c r="V116" s="148">
        <f>ROUND(E116*U116,2)</f>
        <v>1.21</v>
      </c>
      <c r="W116" s="148"/>
      <c r="X116" s="148" t="s">
        <v>124</v>
      </c>
      <c r="Y116" s="145"/>
      <c r="Z116" s="145"/>
      <c r="AA116" s="145"/>
      <c r="AB116" s="145"/>
      <c r="AC116" s="145"/>
      <c r="AD116" s="145"/>
      <c r="AE116" s="145"/>
      <c r="AF116" s="145"/>
      <c r="AG116" s="145" t="s">
        <v>187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ht="22.5" outlineLevel="1" x14ac:dyDescent="0.2">
      <c r="A117" s="162">
        <v>98</v>
      </c>
      <c r="B117" s="163" t="s">
        <v>290</v>
      </c>
      <c r="C117" s="169" t="s">
        <v>363</v>
      </c>
      <c r="D117" s="164" t="s">
        <v>121</v>
      </c>
      <c r="E117" s="165">
        <v>5.4</v>
      </c>
      <c r="F117" s="166"/>
      <c r="G117" s="167">
        <f>ROUND(E117*F117,2)</f>
        <v>0</v>
      </c>
      <c r="H117" s="148">
        <v>102.35</v>
      </c>
      <c r="I117" s="148">
        <f>ROUND(E117*H117,2)</f>
        <v>552.69000000000005</v>
      </c>
      <c r="J117" s="148">
        <v>126.65</v>
      </c>
      <c r="K117" s="148">
        <f>ROUND(E117*J117,2)</f>
        <v>683.91</v>
      </c>
      <c r="L117" s="148">
        <v>21</v>
      </c>
      <c r="M117" s="148">
        <f>G117*(1+L117/100)</f>
        <v>0</v>
      </c>
      <c r="N117" s="148">
        <v>4.8999999999999998E-4</v>
      </c>
      <c r="O117" s="148">
        <f>ROUND(E117*N117,2)</f>
        <v>0</v>
      </c>
      <c r="P117" s="148">
        <v>0</v>
      </c>
      <c r="Q117" s="148">
        <f>ROUND(E117*P117,2)</f>
        <v>0</v>
      </c>
      <c r="R117" s="148"/>
      <c r="S117" s="148" t="s">
        <v>122</v>
      </c>
      <c r="T117" s="148" t="s">
        <v>123</v>
      </c>
      <c r="U117" s="148">
        <v>0.24299999999999999</v>
      </c>
      <c r="V117" s="148">
        <f>ROUND(E117*U117,2)</f>
        <v>1.31</v>
      </c>
      <c r="W117" s="148"/>
      <c r="X117" s="148" t="s">
        <v>124</v>
      </c>
      <c r="Y117" s="145"/>
      <c r="Z117" s="145"/>
      <c r="AA117" s="145"/>
      <c r="AB117" s="145"/>
      <c r="AC117" s="145"/>
      <c r="AD117" s="145"/>
      <c r="AE117" s="145"/>
      <c r="AF117" s="145"/>
      <c r="AG117" s="145" t="s">
        <v>125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ht="22.5" outlineLevel="1" x14ac:dyDescent="0.2">
      <c r="A118" s="162">
        <v>99</v>
      </c>
      <c r="B118" s="163" t="s">
        <v>291</v>
      </c>
      <c r="C118" s="169" t="s">
        <v>364</v>
      </c>
      <c r="D118" s="164" t="s">
        <v>128</v>
      </c>
      <c r="E118" s="165">
        <v>6</v>
      </c>
      <c r="F118" s="166"/>
      <c r="G118" s="167">
        <f>ROUND(E118*F118,2)</f>
        <v>0</v>
      </c>
      <c r="H118" s="148">
        <v>12.98</v>
      </c>
      <c r="I118" s="148">
        <f>ROUND(E118*H118,2)</f>
        <v>77.88</v>
      </c>
      <c r="J118" s="148">
        <v>45.02</v>
      </c>
      <c r="K118" s="148">
        <f>ROUND(E118*J118,2)</f>
        <v>270.12</v>
      </c>
      <c r="L118" s="148">
        <v>21</v>
      </c>
      <c r="M118" s="148">
        <f>G118*(1+L118/100)</f>
        <v>0</v>
      </c>
      <c r="N118" s="148">
        <v>6.9999999999999994E-5</v>
      </c>
      <c r="O118" s="148">
        <f>ROUND(E118*N118,2)</f>
        <v>0</v>
      </c>
      <c r="P118" s="148">
        <v>0</v>
      </c>
      <c r="Q118" s="148">
        <f>ROUND(E118*P118,2)</f>
        <v>0</v>
      </c>
      <c r="R118" s="148"/>
      <c r="S118" s="148" t="s">
        <v>122</v>
      </c>
      <c r="T118" s="148" t="s">
        <v>123</v>
      </c>
      <c r="U118" s="148">
        <v>8.6999999999999994E-2</v>
      </c>
      <c r="V118" s="148">
        <f>ROUND(E118*U118,2)</f>
        <v>0.52</v>
      </c>
      <c r="W118" s="148"/>
      <c r="X118" s="148" t="s">
        <v>124</v>
      </c>
      <c r="Y118" s="145"/>
      <c r="Z118" s="145"/>
      <c r="AA118" s="145"/>
      <c r="AB118" s="145"/>
      <c r="AC118" s="145"/>
      <c r="AD118" s="145"/>
      <c r="AE118" s="145"/>
      <c r="AF118" s="145"/>
      <c r="AG118" s="145" t="s">
        <v>125</v>
      </c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x14ac:dyDescent="0.2">
      <c r="A119" s="150" t="s">
        <v>117</v>
      </c>
      <c r="B119" s="151" t="s">
        <v>82</v>
      </c>
      <c r="C119" s="168" t="s">
        <v>83</v>
      </c>
      <c r="D119" s="152"/>
      <c r="E119" s="153"/>
      <c r="F119" s="154"/>
      <c r="G119" s="155">
        <f>SUMIF(AG120:AG120,"&lt;&gt;NOR",G120:G120)</f>
        <v>0</v>
      </c>
      <c r="H119" s="149"/>
      <c r="I119" s="149">
        <f>SUM(I120:I120)</f>
        <v>4520.3</v>
      </c>
      <c r="J119" s="149"/>
      <c r="K119" s="149">
        <f>SUM(K120:K120)</f>
        <v>12139.7</v>
      </c>
      <c r="L119" s="149"/>
      <c r="M119" s="149">
        <f>SUM(M120:M120)</f>
        <v>0</v>
      </c>
      <c r="N119" s="149"/>
      <c r="O119" s="149">
        <f>SUM(O120:O120)</f>
        <v>0.11</v>
      </c>
      <c r="P119" s="149"/>
      <c r="Q119" s="149">
        <f>SUM(Q120:Q120)</f>
        <v>0</v>
      </c>
      <c r="R119" s="149"/>
      <c r="S119" s="149"/>
      <c r="T119" s="149"/>
      <c r="U119" s="149"/>
      <c r="V119" s="149">
        <f>SUM(V120:V120)</f>
        <v>22.85</v>
      </c>
      <c r="W119" s="149"/>
      <c r="X119" s="149"/>
      <c r="AG119" t="s">
        <v>118</v>
      </c>
    </row>
    <row r="120" spans="1:60" ht="22.5" outlineLevel="1" x14ac:dyDescent="0.2">
      <c r="A120" s="162">
        <v>100</v>
      </c>
      <c r="B120" s="163" t="s">
        <v>292</v>
      </c>
      <c r="C120" s="169" t="s">
        <v>293</v>
      </c>
      <c r="D120" s="164" t="s">
        <v>121</v>
      </c>
      <c r="E120" s="165">
        <f>116+54</f>
        <v>170</v>
      </c>
      <c r="F120" s="166"/>
      <c r="G120" s="167">
        <f>ROUND(E120*F120,2)</f>
        <v>0</v>
      </c>
      <c r="H120" s="148">
        <v>26.59</v>
      </c>
      <c r="I120" s="148">
        <f>ROUND(E120*H120,2)</f>
        <v>4520.3</v>
      </c>
      <c r="J120" s="148">
        <v>71.41</v>
      </c>
      <c r="K120" s="148">
        <f>ROUND(E120*J120,2)</f>
        <v>12139.7</v>
      </c>
      <c r="L120" s="148">
        <v>21</v>
      </c>
      <c r="M120" s="148">
        <f>G120*(1+L120/100)</f>
        <v>0</v>
      </c>
      <c r="N120" s="148">
        <v>6.4000000000000005E-4</v>
      </c>
      <c r="O120" s="148">
        <f>ROUND(E120*N120,2)</f>
        <v>0.11</v>
      </c>
      <c r="P120" s="148">
        <v>0</v>
      </c>
      <c r="Q120" s="148">
        <f>ROUND(E120*P120,2)</f>
        <v>0</v>
      </c>
      <c r="R120" s="148"/>
      <c r="S120" s="148" t="s">
        <v>122</v>
      </c>
      <c r="T120" s="148" t="s">
        <v>123</v>
      </c>
      <c r="U120" s="148">
        <v>0.13439999999999999</v>
      </c>
      <c r="V120" s="148">
        <f>ROUND(E120*U120,2)</f>
        <v>22.85</v>
      </c>
      <c r="W120" s="148"/>
      <c r="X120" s="148" t="s">
        <v>124</v>
      </c>
      <c r="Y120" s="145"/>
      <c r="Z120" s="145"/>
      <c r="AA120" s="145"/>
      <c r="AB120" s="145"/>
      <c r="AC120" s="145"/>
      <c r="AD120" s="145"/>
      <c r="AE120" s="145"/>
      <c r="AF120" s="145"/>
      <c r="AG120" s="145" t="s">
        <v>187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x14ac:dyDescent="0.2">
      <c r="A121" s="150" t="s">
        <v>117</v>
      </c>
      <c r="B121" s="151" t="s">
        <v>84</v>
      </c>
      <c r="C121" s="168" t="s">
        <v>85</v>
      </c>
      <c r="D121" s="152"/>
      <c r="E121" s="153"/>
      <c r="F121" s="154"/>
      <c r="G121" s="155">
        <f>SUMIF(AG122:AG127,"&lt;&gt;NOR",G122:G127)</f>
        <v>0</v>
      </c>
      <c r="H121" s="149"/>
      <c r="I121" s="149">
        <f>SUM(I122:I127)</f>
        <v>0</v>
      </c>
      <c r="J121" s="149"/>
      <c r="K121" s="149">
        <f>SUM(K122:K127)</f>
        <v>27435</v>
      </c>
      <c r="L121" s="149"/>
      <c r="M121" s="149">
        <f>SUM(M122:M127)</f>
        <v>0</v>
      </c>
      <c r="N121" s="149"/>
      <c r="O121" s="149">
        <f>SUM(O122:O127)</f>
        <v>0</v>
      </c>
      <c r="P121" s="149"/>
      <c r="Q121" s="149">
        <f>SUM(Q122:Q127)</f>
        <v>0</v>
      </c>
      <c r="R121" s="149"/>
      <c r="S121" s="149"/>
      <c r="T121" s="149"/>
      <c r="U121" s="149"/>
      <c r="V121" s="149">
        <f>SUM(V122:V127)</f>
        <v>1</v>
      </c>
      <c r="W121" s="149"/>
      <c r="X121" s="149"/>
      <c r="AG121" t="s">
        <v>118</v>
      </c>
    </row>
    <row r="122" spans="1:60" ht="22.5" outlineLevel="1" x14ac:dyDescent="0.2">
      <c r="A122" s="162">
        <v>101</v>
      </c>
      <c r="B122" s="163" t="s">
        <v>294</v>
      </c>
      <c r="C122" s="169" t="s">
        <v>295</v>
      </c>
      <c r="D122" s="164" t="s">
        <v>216</v>
      </c>
      <c r="E122" s="165">
        <v>1</v>
      </c>
      <c r="F122" s="166"/>
      <c r="G122" s="167">
        <f t="shared" ref="G122:G127" si="106">ROUND(E122*F122,2)</f>
        <v>0</v>
      </c>
      <c r="H122" s="148">
        <v>0</v>
      </c>
      <c r="I122" s="148">
        <f>ROUND(E122*H122,2)</f>
        <v>0</v>
      </c>
      <c r="J122" s="148">
        <v>10000</v>
      </c>
      <c r="K122" s="148">
        <f>ROUND(E122*J122,2)</f>
        <v>10000</v>
      </c>
      <c r="L122" s="148">
        <v>21</v>
      </c>
      <c r="M122" s="148">
        <f>G122*(1+L122/100)</f>
        <v>0</v>
      </c>
      <c r="N122" s="148">
        <v>0</v>
      </c>
      <c r="O122" s="148">
        <f>ROUND(E122*N122,2)</f>
        <v>0</v>
      </c>
      <c r="P122" s="148">
        <v>0</v>
      </c>
      <c r="Q122" s="148">
        <f>ROUND(E122*P122,2)</f>
        <v>0</v>
      </c>
      <c r="R122" s="148"/>
      <c r="S122" s="148" t="s">
        <v>177</v>
      </c>
      <c r="T122" s="148" t="s">
        <v>123</v>
      </c>
      <c r="U122" s="148">
        <v>0</v>
      </c>
      <c r="V122" s="148">
        <f>ROUND(E122*U122,2)</f>
        <v>0</v>
      </c>
      <c r="W122" s="148"/>
      <c r="X122" s="148" t="s">
        <v>124</v>
      </c>
      <c r="Y122" s="145"/>
      <c r="Z122" s="145"/>
      <c r="AA122" s="145"/>
      <c r="AB122" s="145"/>
      <c r="AC122" s="145"/>
      <c r="AD122" s="145"/>
      <c r="AE122" s="145"/>
      <c r="AF122" s="145"/>
      <c r="AG122" s="145" t="s">
        <v>125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outlineLevel="1" x14ac:dyDescent="0.2">
      <c r="A123" s="162">
        <v>102</v>
      </c>
      <c r="B123" s="163" t="s">
        <v>296</v>
      </c>
      <c r="C123" s="169" t="s">
        <v>362</v>
      </c>
      <c r="D123" s="164" t="s">
        <v>166</v>
      </c>
      <c r="E123" s="165">
        <v>4</v>
      </c>
      <c r="F123" s="166"/>
      <c r="G123" s="167">
        <f t="shared" si="106"/>
        <v>0</v>
      </c>
      <c r="H123" s="148">
        <v>0</v>
      </c>
      <c r="I123" s="148">
        <f>ROUND(E123*H123,2)</f>
        <v>0</v>
      </c>
      <c r="J123" s="148">
        <v>300</v>
      </c>
      <c r="K123" s="148">
        <f>ROUND(E123*J123,2)</f>
        <v>1200</v>
      </c>
      <c r="L123" s="148">
        <v>21</v>
      </c>
      <c r="M123" s="148">
        <f>G123*(1+L123/100)</f>
        <v>0</v>
      </c>
      <c r="N123" s="148">
        <v>0</v>
      </c>
      <c r="O123" s="148">
        <f>ROUND(E123*N123,2)</f>
        <v>0</v>
      </c>
      <c r="P123" s="148">
        <v>0</v>
      </c>
      <c r="Q123" s="148">
        <f>ROUND(E123*P123,2)</f>
        <v>0</v>
      </c>
      <c r="R123" s="148"/>
      <c r="S123" s="148" t="s">
        <v>177</v>
      </c>
      <c r="T123" s="148" t="s">
        <v>123</v>
      </c>
      <c r="U123" s="148">
        <v>0</v>
      </c>
      <c r="V123" s="148">
        <f>ROUND(E123*U123,2)</f>
        <v>0</v>
      </c>
      <c r="W123" s="148"/>
      <c r="X123" s="148" t="s">
        <v>124</v>
      </c>
      <c r="Y123" s="145"/>
      <c r="Z123" s="145"/>
      <c r="AA123" s="145"/>
      <c r="AB123" s="145"/>
      <c r="AC123" s="145"/>
      <c r="AD123" s="145"/>
      <c r="AE123" s="145"/>
      <c r="AF123" s="145"/>
      <c r="AG123" s="145" t="s">
        <v>125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ht="22.5" outlineLevel="1" x14ac:dyDescent="0.2">
      <c r="A124" s="162">
        <v>103</v>
      </c>
      <c r="B124" s="163" t="s">
        <v>297</v>
      </c>
      <c r="C124" s="169" t="s">
        <v>365</v>
      </c>
      <c r="D124" s="164" t="s">
        <v>166</v>
      </c>
      <c r="E124" s="165">
        <v>15</v>
      </c>
      <c r="F124" s="166"/>
      <c r="G124" s="167">
        <f t="shared" si="106"/>
        <v>0</v>
      </c>
      <c r="H124" s="148">
        <v>0</v>
      </c>
      <c r="I124" s="148">
        <f>ROUND(E124*H124,2)</f>
        <v>0</v>
      </c>
      <c r="J124" s="148">
        <v>1050</v>
      </c>
      <c r="K124" s="148">
        <f>ROUND(E124*J124,2)</f>
        <v>15750</v>
      </c>
      <c r="L124" s="148">
        <v>21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177</v>
      </c>
      <c r="T124" s="148" t="s">
        <v>123</v>
      </c>
      <c r="U124" s="148">
        <v>0</v>
      </c>
      <c r="V124" s="148">
        <f>ROUND(E124*U124,2)</f>
        <v>0</v>
      </c>
      <c r="W124" s="148"/>
      <c r="X124" s="148" t="s">
        <v>124</v>
      </c>
      <c r="Y124" s="145"/>
      <c r="Z124" s="145"/>
      <c r="AA124" s="145"/>
      <c r="AB124" s="145"/>
      <c r="AC124" s="145"/>
      <c r="AD124" s="145"/>
      <c r="AE124" s="145"/>
      <c r="AF124" s="145"/>
      <c r="AG124" s="145" t="s">
        <v>125</v>
      </c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162">
        <v>103</v>
      </c>
      <c r="B125" s="163" t="s">
        <v>367</v>
      </c>
      <c r="C125" s="169" t="s">
        <v>366</v>
      </c>
      <c r="D125" s="164" t="s">
        <v>166</v>
      </c>
      <c r="E125" s="165">
        <v>1</v>
      </c>
      <c r="F125" s="166"/>
      <c r="G125" s="167">
        <f t="shared" si="106"/>
        <v>0</v>
      </c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62">
        <v>104</v>
      </c>
      <c r="B126" s="163" t="s">
        <v>241</v>
      </c>
      <c r="C126" s="169" t="s">
        <v>298</v>
      </c>
      <c r="D126" s="164" t="s">
        <v>243</v>
      </c>
      <c r="E126" s="165">
        <v>4</v>
      </c>
      <c r="F126" s="166"/>
      <c r="G126" s="167">
        <f t="shared" si="106"/>
        <v>0</v>
      </c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ht="33.75" outlineLevel="1" x14ac:dyDescent="0.2">
      <c r="A127" s="162">
        <v>105</v>
      </c>
      <c r="B127" s="163" t="s">
        <v>331</v>
      </c>
      <c r="C127" s="169" t="s">
        <v>335</v>
      </c>
      <c r="D127" s="164" t="s">
        <v>216</v>
      </c>
      <c r="E127" s="165">
        <v>1</v>
      </c>
      <c r="F127" s="166"/>
      <c r="G127" s="167">
        <f t="shared" si="106"/>
        <v>0</v>
      </c>
      <c r="H127" s="148">
        <v>0</v>
      </c>
      <c r="I127" s="148">
        <f>ROUND(E127*H127,2)</f>
        <v>0</v>
      </c>
      <c r="J127" s="148">
        <v>485</v>
      </c>
      <c r="K127" s="148">
        <f>ROUND(E127*J127,2)</f>
        <v>485</v>
      </c>
      <c r="L127" s="148">
        <v>21</v>
      </c>
      <c r="M127" s="148">
        <f>G127*(1+L127/100)</f>
        <v>0</v>
      </c>
      <c r="N127" s="148">
        <v>0</v>
      </c>
      <c r="O127" s="148">
        <f>ROUND(E127*N127,2)</f>
        <v>0</v>
      </c>
      <c r="P127" s="148">
        <v>0</v>
      </c>
      <c r="Q127" s="148">
        <f>ROUND(E127*P127,2)</f>
        <v>0</v>
      </c>
      <c r="R127" s="148" t="s">
        <v>244</v>
      </c>
      <c r="S127" s="148" t="s">
        <v>122</v>
      </c>
      <c r="T127" s="148" t="s">
        <v>123</v>
      </c>
      <c r="U127" s="148">
        <v>1</v>
      </c>
      <c r="V127" s="148">
        <f>ROUND(E127*U127,2)</f>
        <v>1</v>
      </c>
      <c r="W127" s="148"/>
      <c r="X127" s="148" t="s">
        <v>245</v>
      </c>
      <c r="Y127" s="145"/>
      <c r="Z127" s="145"/>
      <c r="AA127" s="145"/>
      <c r="AB127" s="145"/>
      <c r="AC127" s="145"/>
      <c r="AD127" s="145"/>
      <c r="AE127" s="145"/>
      <c r="AF127" s="145"/>
      <c r="AG127" s="145" t="s">
        <v>246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x14ac:dyDescent="0.2">
      <c r="A128" s="150" t="s">
        <v>117</v>
      </c>
      <c r="B128" s="151" t="s">
        <v>86</v>
      </c>
      <c r="C128" s="168" t="s">
        <v>87</v>
      </c>
      <c r="D128" s="152"/>
      <c r="E128" s="153"/>
      <c r="F128" s="154"/>
      <c r="G128" s="155">
        <f>SUMIF(AG129:AG129,"&lt;&gt;NOR",G129:G129)</f>
        <v>0</v>
      </c>
      <c r="H128" s="149"/>
      <c r="I128" s="149">
        <f>SUM(I129:I129)</f>
        <v>0</v>
      </c>
      <c r="J128" s="149"/>
      <c r="K128" s="149">
        <f>SUM(K129:K129)</f>
        <v>2250</v>
      </c>
      <c r="L128" s="149"/>
      <c r="M128" s="149">
        <f>SUM(M129:M129)</f>
        <v>0</v>
      </c>
      <c r="N128" s="149"/>
      <c r="O128" s="149">
        <f>SUM(O129:O129)</f>
        <v>0</v>
      </c>
      <c r="P128" s="149"/>
      <c r="Q128" s="149">
        <f>SUM(Q129:Q129)</f>
        <v>0</v>
      </c>
      <c r="R128" s="149"/>
      <c r="S128" s="149"/>
      <c r="T128" s="149"/>
      <c r="U128" s="149"/>
      <c r="V128" s="149">
        <f>SUM(V129:V129)</f>
        <v>0</v>
      </c>
      <c r="W128" s="149"/>
      <c r="X128" s="149"/>
      <c r="AG128" t="s">
        <v>118</v>
      </c>
    </row>
    <row r="129" spans="1:60" outlineLevel="1" x14ac:dyDescent="0.2">
      <c r="A129" s="162">
        <v>106</v>
      </c>
      <c r="B129" s="163" t="s">
        <v>299</v>
      </c>
      <c r="C129" s="169" t="s">
        <v>300</v>
      </c>
      <c r="D129" s="164" t="s">
        <v>166</v>
      </c>
      <c r="E129" s="165">
        <v>3</v>
      </c>
      <c r="F129" s="166"/>
      <c r="G129" s="167">
        <f>ROUND(E129*F129,2)</f>
        <v>0</v>
      </c>
      <c r="H129" s="148">
        <v>0</v>
      </c>
      <c r="I129" s="148">
        <f>ROUND(E129*H129,2)</f>
        <v>0</v>
      </c>
      <c r="J129" s="148">
        <v>750</v>
      </c>
      <c r="K129" s="148">
        <f>ROUND(E129*J129,2)</f>
        <v>2250</v>
      </c>
      <c r="L129" s="148">
        <v>21</v>
      </c>
      <c r="M129" s="148">
        <f>G129*(1+L129/100)</f>
        <v>0</v>
      </c>
      <c r="N129" s="148">
        <v>0</v>
      </c>
      <c r="O129" s="148">
        <f>ROUND(E129*N129,2)</f>
        <v>0</v>
      </c>
      <c r="P129" s="148">
        <v>0</v>
      </c>
      <c r="Q129" s="148">
        <f>ROUND(E129*P129,2)</f>
        <v>0</v>
      </c>
      <c r="R129" s="148"/>
      <c r="S129" s="148" t="s">
        <v>177</v>
      </c>
      <c r="T129" s="148" t="s">
        <v>123</v>
      </c>
      <c r="U129" s="148">
        <v>0</v>
      </c>
      <c r="V129" s="148">
        <f>ROUND(E129*U129,2)</f>
        <v>0</v>
      </c>
      <c r="W129" s="148"/>
      <c r="X129" s="148" t="s">
        <v>124</v>
      </c>
      <c r="Y129" s="145"/>
      <c r="Z129" s="145"/>
      <c r="AA129" s="145"/>
      <c r="AB129" s="145"/>
      <c r="AC129" s="145"/>
      <c r="AD129" s="145"/>
      <c r="AE129" s="145"/>
      <c r="AF129" s="145"/>
      <c r="AG129" s="145" t="s">
        <v>125</v>
      </c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x14ac:dyDescent="0.2">
      <c r="A130" s="150" t="s">
        <v>117</v>
      </c>
      <c r="B130" s="151" t="s">
        <v>88</v>
      </c>
      <c r="C130" s="168" t="s">
        <v>89</v>
      </c>
      <c r="D130" s="152"/>
      <c r="E130" s="153"/>
      <c r="F130" s="154"/>
      <c r="G130" s="155">
        <f>SUMIF(AG131:AG139,"&lt;&gt;NOR",G131:G139)</f>
        <v>0</v>
      </c>
      <c r="H130" s="149"/>
      <c r="I130" s="149">
        <f>SUM(I131:I139)</f>
        <v>0</v>
      </c>
      <c r="J130" s="149"/>
      <c r="K130" s="149">
        <f>SUM(K131:K139)</f>
        <v>31545</v>
      </c>
      <c r="L130" s="149"/>
      <c r="M130" s="149">
        <f>SUM(M131:M139)</f>
        <v>0</v>
      </c>
      <c r="N130" s="149"/>
      <c r="O130" s="149">
        <f>SUM(O131:O139)</f>
        <v>0</v>
      </c>
      <c r="P130" s="149"/>
      <c r="Q130" s="149">
        <f>SUM(Q131:Q139)</f>
        <v>0</v>
      </c>
      <c r="R130" s="149"/>
      <c r="S130" s="149"/>
      <c r="T130" s="149"/>
      <c r="U130" s="149"/>
      <c r="V130" s="149">
        <f>SUM(V131:V139)</f>
        <v>58.45</v>
      </c>
      <c r="W130" s="149"/>
      <c r="X130" s="149"/>
      <c r="AG130" t="s">
        <v>118</v>
      </c>
    </row>
    <row r="131" spans="1:60" outlineLevel="1" x14ac:dyDescent="0.2">
      <c r="A131" s="162">
        <v>107</v>
      </c>
      <c r="B131" s="163" t="s">
        <v>301</v>
      </c>
      <c r="C131" s="169" t="s">
        <v>302</v>
      </c>
      <c r="D131" s="164" t="s">
        <v>180</v>
      </c>
      <c r="E131" s="165">
        <v>12.5</v>
      </c>
      <c r="F131" s="166"/>
      <c r="G131" s="167">
        <f t="shared" ref="G131:G139" si="107">ROUND(E131*F131,2)</f>
        <v>0</v>
      </c>
      <c r="H131" s="148">
        <v>0</v>
      </c>
      <c r="I131" s="148">
        <f t="shared" ref="I131:I139" si="108">ROUND(E131*H131,2)</f>
        <v>0</v>
      </c>
      <c r="J131" s="148">
        <v>124.5</v>
      </c>
      <c r="K131" s="148">
        <f t="shared" ref="K131:K139" si="109">ROUND(E131*J131,2)</f>
        <v>1556.25</v>
      </c>
      <c r="L131" s="148">
        <v>21</v>
      </c>
      <c r="M131" s="148">
        <f t="shared" ref="M131:M139" si="110">G131*(1+L131/100)</f>
        <v>0</v>
      </c>
      <c r="N131" s="148">
        <v>0</v>
      </c>
      <c r="O131" s="148">
        <f t="shared" ref="O131:O139" si="111">ROUND(E131*N131,2)</f>
        <v>0</v>
      </c>
      <c r="P131" s="148">
        <v>0</v>
      </c>
      <c r="Q131" s="148">
        <f t="shared" ref="Q131:Q139" si="112">ROUND(E131*P131,2)</f>
        <v>0</v>
      </c>
      <c r="R131" s="148"/>
      <c r="S131" s="148" t="s">
        <v>122</v>
      </c>
      <c r="T131" s="148" t="s">
        <v>122</v>
      </c>
      <c r="U131" s="148">
        <v>0.16400000000000001</v>
      </c>
      <c r="V131" s="148">
        <f t="shared" ref="V131:V139" si="113">ROUND(E131*U131,2)</f>
        <v>2.0499999999999998</v>
      </c>
      <c r="W131" s="148"/>
      <c r="X131" s="148" t="s">
        <v>303</v>
      </c>
      <c r="Y131" s="145"/>
      <c r="Z131" s="145"/>
      <c r="AA131" s="145"/>
      <c r="AB131" s="145"/>
      <c r="AC131" s="145"/>
      <c r="AD131" s="145"/>
      <c r="AE131" s="145"/>
      <c r="AF131" s="145"/>
      <c r="AG131" s="145" t="s">
        <v>304</v>
      </c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</row>
    <row r="132" spans="1:60" outlineLevel="1" x14ac:dyDescent="0.2">
      <c r="A132" s="162">
        <v>108</v>
      </c>
      <c r="B132" s="163" t="s">
        <v>305</v>
      </c>
      <c r="C132" s="169" t="s">
        <v>306</v>
      </c>
      <c r="D132" s="164" t="s">
        <v>180</v>
      </c>
      <c r="E132" s="165">
        <v>12.5</v>
      </c>
      <c r="F132" s="166"/>
      <c r="G132" s="167">
        <f t="shared" si="107"/>
        <v>0</v>
      </c>
      <c r="H132" s="148">
        <v>0</v>
      </c>
      <c r="I132" s="148">
        <f t="shared" si="108"/>
        <v>0</v>
      </c>
      <c r="J132" s="148">
        <v>710</v>
      </c>
      <c r="K132" s="148">
        <f t="shared" si="109"/>
        <v>8875</v>
      </c>
      <c r="L132" s="148">
        <v>21</v>
      </c>
      <c r="M132" s="148">
        <f t="shared" si="110"/>
        <v>0</v>
      </c>
      <c r="N132" s="148">
        <v>0</v>
      </c>
      <c r="O132" s="148">
        <f t="shared" si="111"/>
        <v>0</v>
      </c>
      <c r="P132" s="148">
        <v>0</v>
      </c>
      <c r="Q132" s="148">
        <f t="shared" si="112"/>
        <v>0</v>
      </c>
      <c r="R132" s="148"/>
      <c r="S132" s="148" t="s">
        <v>122</v>
      </c>
      <c r="T132" s="148" t="s">
        <v>123</v>
      </c>
      <c r="U132" s="148">
        <v>2.0089999999999999</v>
      </c>
      <c r="V132" s="148">
        <f t="shared" si="113"/>
        <v>25.11</v>
      </c>
      <c r="W132" s="148"/>
      <c r="X132" s="148" t="s">
        <v>303</v>
      </c>
      <c r="Y132" s="145"/>
      <c r="Z132" s="145"/>
      <c r="AA132" s="145"/>
      <c r="AB132" s="145"/>
      <c r="AC132" s="145"/>
      <c r="AD132" s="145"/>
      <c r="AE132" s="145"/>
      <c r="AF132" s="145"/>
      <c r="AG132" s="145" t="s">
        <v>304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outlineLevel="1" x14ac:dyDescent="0.2">
      <c r="A133" s="162">
        <v>109</v>
      </c>
      <c r="B133" s="163" t="s">
        <v>307</v>
      </c>
      <c r="C133" s="169" t="s">
        <v>308</v>
      </c>
      <c r="D133" s="164" t="s">
        <v>180</v>
      </c>
      <c r="E133" s="165">
        <v>12.5</v>
      </c>
      <c r="F133" s="166"/>
      <c r="G133" s="167">
        <f t="shared" si="107"/>
        <v>0</v>
      </c>
      <c r="H133" s="148">
        <v>0</v>
      </c>
      <c r="I133" s="148">
        <f t="shared" si="108"/>
        <v>0</v>
      </c>
      <c r="J133" s="148">
        <v>311</v>
      </c>
      <c r="K133" s="148">
        <f t="shared" si="109"/>
        <v>3887.5</v>
      </c>
      <c r="L133" s="148">
        <v>21</v>
      </c>
      <c r="M133" s="148">
        <f t="shared" si="110"/>
        <v>0</v>
      </c>
      <c r="N133" s="148">
        <v>0</v>
      </c>
      <c r="O133" s="148">
        <f t="shared" si="111"/>
        <v>0</v>
      </c>
      <c r="P133" s="148">
        <v>0</v>
      </c>
      <c r="Q133" s="148">
        <f t="shared" si="112"/>
        <v>0</v>
      </c>
      <c r="R133" s="148"/>
      <c r="S133" s="148" t="s">
        <v>122</v>
      </c>
      <c r="T133" s="148" t="s">
        <v>122</v>
      </c>
      <c r="U133" s="148">
        <v>0.95899999999999996</v>
      </c>
      <c r="V133" s="148">
        <f t="shared" si="113"/>
        <v>11.99</v>
      </c>
      <c r="W133" s="148"/>
      <c r="X133" s="148" t="s">
        <v>303</v>
      </c>
      <c r="Y133" s="145"/>
      <c r="Z133" s="145"/>
      <c r="AA133" s="145"/>
      <c r="AB133" s="145"/>
      <c r="AC133" s="145"/>
      <c r="AD133" s="145"/>
      <c r="AE133" s="145"/>
      <c r="AF133" s="145"/>
      <c r="AG133" s="145" t="s">
        <v>304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1" x14ac:dyDescent="0.2">
      <c r="A134" s="162">
        <v>110</v>
      </c>
      <c r="B134" s="163" t="s">
        <v>309</v>
      </c>
      <c r="C134" s="169" t="s">
        <v>310</v>
      </c>
      <c r="D134" s="164" t="s">
        <v>180</v>
      </c>
      <c r="E134" s="165">
        <v>12.5</v>
      </c>
      <c r="F134" s="166"/>
      <c r="G134" s="167">
        <f t="shared" si="107"/>
        <v>0</v>
      </c>
      <c r="H134" s="148">
        <v>0</v>
      </c>
      <c r="I134" s="148">
        <f t="shared" si="108"/>
        <v>0</v>
      </c>
      <c r="J134" s="148">
        <v>320</v>
      </c>
      <c r="K134" s="148">
        <f t="shared" si="109"/>
        <v>4000</v>
      </c>
      <c r="L134" s="148">
        <v>21</v>
      </c>
      <c r="M134" s="148">
        <f t="shared" si="110"/>
        <v>0</v>
      </c>
      <c r="N134" s="148">
        <v>0</v>
      </c>
      <c r="O134" s="148">
        <f t="shared" si="111"/>
        <v>0</v>
      </c>
      <c r="P134" s="148">
        <v>0</v>
      </c>
      <c r="Q134" s="148">
        <f t="shared" si="112"/>
        <v>0</v>
      </c>
      <c r="R134" s="148"/>
      <c r="S134" s="148" t="s">
        <v>122</v>
      </c>
      <c r="T134" s="148" t="s">
        <v>123</v>
      </c>
      <c r="U134" s="148">
        <v>0.49</v>
      </c>
      <c r="V134" s="148">
        <f t="shared" si="113"/>
        <v>6.13</v>
      </c>
      <c r="W134" s="148"/>
      <c r="X134" s="148" t="s">
        <v>303</v>
      </c>
      <c r="Y134" s="145"/>
      <c r="Z134" s="145"/>
      <c r="AA134" s="145"/>
      <c r="AB134" s="145"/>
      <c r="AC134" s="145"/>
      <c r="AD134" s="145"/>
      <c r="AE134" s="145"/>
      <c r="AF134" s="145"/>
      <c r="AG134" s="145" t="s">
        <v>304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62">
        <v>111</v>
      </c>
      <c r="B135" s="163" t="s">
        <v>311</v>
      </c>
      <c r="C135" s="169" t="s">
        <v>312</v>
      </c>
      <c r="D135" s="164" t="s">
        <v>180</v>
      </c>
      <c r="E135" s="165">
        <v>125</v>
      </c>
      <c r="F135" s="166"/>
      <c r="G135" s="167">
        <f t="shared" si="107"/>
        <v>0</v>
      </c>
      <c r="H135" s="148">
        <v>0</v>
      </c>
      <c r="I135" s="148">
        <f t="shared" si="108"/>
        <v>0</v>
      </c>
      <c r="J135" s="148">
        <v>18</v>
      </c>
      <c r="K135" s="148">
        <f t="shared" si="109"/>
        <v>2250</v>
      </c>
      <c r="L135" s="148">
        <v>21</v>
      </c>
      <c r="M135" s="148">
        <f t="shared" si="110"/>
        <v>0</v>
      </c>
      <c r="N135" s="148">
        <v>0</v>
      </c>
      <c r="O135" s="148">
        <f t="shared" si="111"/>
        <v>0</v>
      </c>
      <c r="P135" s="148">
        <v>0</v>
      </c>
      <c r="Q135" s="148">
        <f t="shared" si="112"/>
        <v>0</v>
      </c>
      <c r="R135" s="148"/>
      <c r="S135" s="148" t="s">
        <v>122</v>
      </c>
      <c r="T135" s="148" t="s">
        <v>123</v>
      </c>
      <c r="U135" s="148">
        <v>0</v>
      </c>
      <c r="V135" s="148">
        <f t="shared" si="113"/>
        <v>0</v>
      </c>
      <c r="W135" s="148"/>
      <c r="X135" s="148" t="s">
        <v>303</v>
      </c>
      <c r="Y135" s="145"/>
      <c r="Z135" s="145"/>
      <c r="AA135" s="145"/>
      <c r="AB135" s="145"/>
      <c r="AC135" s="145"/>
      <c r="AD135" s="145"/>
      <c r="AE135" s="145"/>
      <c r="AF135" s="145"/>
      <c r="AG135" s="145" t="s">
        <v>304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">
      <c r="A136" s="162">
        <v>112</v>
      </c>
      <c r="B136" s="163" t="s">
        <v>313</v>
      </c>
      <c r="C136" s="169" t="s">
        <v>314</v>
      </c>
      <c r="D136" s="164" t="s">
        <v>180</v>
      </c>
      <c r="E136" s="165">
        <v>12.5</v>
      </c>
      <c r="F136" s="166"/>
      <c r="G136" s="167">
        <f t="shared" si="107"/>
        <v>0</v>
      </c>
      <c r="H136" s="148">
        <v>0</v>
      </c>
      <c r="I136" s="148">
        <f t="shared" si="108"/>
        <v>0</v>
      </c>
      <c r="J136" s="148">
        <v>331</v>
      </c>
      <c r="K136" s="148">
        <f t="shared" si="109"/>
        <v>4137.5</v>
      </c>
      <c r="L136" s="148">
        <v>21</v>
      </c>
      <c r="M136" s="148">
        <f t="shared" si="110"/>
        <v>0</v>
      </c>
      <c r="N136" s="148">
        <v>0</v>
      </c>
      <c r="O136" s="148">
        <f t="shared" si="111"/>
        <v>0</v>
      </c>
      <c r="P136" s="148">
        <v>0</v>
      </c>
      <c r="Q136" s="148">
        <f t="shared" si="112"/>
        <v>0</v>
      </c>
      <c r="R136" s="148"/>
      <c r="S136" s="148" t="s">
        <v>122</v>
      </c>
      <c r="T136" s="148" t="s">
        <v>123</v>
      </c>
      <c r="U136" s="148">
        <v>0.94199999999999995</v>
      </c>
      <c r="V136" s="148">
        <f t="shared" si="113"/>
        <v>11.78</v>
      </c>
      <c r="W136" s="148"/>
      <c r="X136" s="148" t="s">
        <v>303</v>
      </c>
      <c r="Y136" s="145"/>
      <c r="Z136" s="145"/>
      <c r="AA136" s="145"/>
      <c r="AB136" s="145"/>
      <c r="AC136" s="145"/>
      <c r="AD136" s="145"/>
      <c r="AE136" s="145"/>
      <c r="AF136" s="145"/>
      <c r="AG136" s="145" t="s">
        <v>304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62">
        <v>113</v>
      </c>
      <c r="B137" s="163" t="s">
        <v>315</v>
      </c>
      <c r="C137" s="169" t="s">
        <v>316</v>
      </c>
      <c r="D137" s="164" t="s">
        <v>180</v>
      </c>
      <c r="E137" s="165">
        <v>12.5</v>
      </c>
      <c r="F137" s="166"/>
      <c r="G137" s="167">
        <f t="shared" si="107"/>
        <v>0</v>
      </c>
      <c r="H137" s="148">
        <v>0</v>
      </c>
      <c r="I137" s="148">
        <f t="shared" si="108"/>
        <v>0</v>
      </c>
      <c r="J137" s="148">
        <v>36.9</v>
      </c>
      <c r="K137" s="148">
        <f t="shared" si="109"/>
        <v>461.25</v>
      </c>
      <c r="L137" s="148">
        <v>21</v>
      </c>
      <c r="M137" s="148">
        <f t="shared" si="110"/>
        <v>0</v>
      </c>
      <c r="N137" s="148">
        <v>0</v>
      </c>
      <c r="O137" s="148">
        <f t="shared" si="111"/>
        <v>0</v>
      </c>
      <c r="P137" s="148">
        <v>0</v>
      </c>
      <c r="Q137" s="148">
        <f t="shared" si="112"/>
        <v>0</v>
      </c>
      <c r="R137" s="148"/>
      <c r="S137" s="148" t="s">
        <v>122</v>
      </c>
      <c r="T137" s="148" t="s">
        <v>123</v>
      </c>
      <c r="U137" s="148">
        <v>0.105</v>
      </c>
      <c r="V137" s="148">
        <f t="shared" si="113"/>
        <v>1.31</v>
      </c>
      <c r="W137" s="148"/>
      <c r="X137" s="148" t="s">
        <v>303</v>
      </c>
      <c r="Y137" s="145"/>
      <c r="Z137" s="145"/>
      <c r="AA137" s="145"/>
      <c r="AB137" s="145"/>
      <c r="AC137" s="145"/>
      <c r="AD137" s="145"/>
      <c r="AE137" s="145"/>
      <c r="AF137" s="145"/>
      <c r="AG137" s="145" t="s">
        <v>304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1" x14ac:dyDescent="0.2">
      <c r="A138" s="162">
        <v>114</v>
      </c>
      <c r="B138" s="163" t="s">
        <v>317</v>
      </c>
      <c r="C138" s="169" t="s">
        <v>318</v>
      </c>
      <c r="D138" s="164" t="s">
        <v>180</v>
      </c>
      <c r="E138" s="165">
        <v>12.5</v>
      </c>
      <c r="F138" s="166"/>
      <c r="G138" s="167">
        <f t="shared" si="107"/>
        <v>0</v>
      </c>
      <c r="H138" s="148">
        <v>0</v>
      </c>
      <c r="I138" s="148">
        <f t="shared" si="108"/>
        <v>0</v>
      </c>
      <c r="J138" s="148">
        <v>500</v>
      </c>
      <c r="K138" s="148">
        <f t="shared" si="109"/>
        <v>6250</v>
      </c>
      <c r="L138" s="148">
        <v>21</v>
      </c>
      <c r="M138" s="148">
        <f t="shared" si="110"/>
        <v>0</v>
      </c>
      <c r="N138" s="148">
        <v>0</v>
      </c>
      <c r="O138" s="148">
        <f t="shared" si="111"/>
        <v>0</v>
      </c>
      <c r="P138" s="148">
        <v>0</v>
      </c>
      <c r="Q138" s="148">
        <f t="shared" si="112"/>
        <v>0</v>
      </c>
      <c r="R138" s="148"/>
      <c r="S138" s="148" t="s">
        <v>122</v>
      </c>
      <c r="T138" s="148" t="s">
        <v>123</v>
      </c>
      <c r="U138" s="148">
        <v>0</v>
      </c>
      <c r="V138" s="148">
        <f t="shared" si="113"/>
        <v>0</v>
      </c>
      <c r="W138" s="148"/>
      <c r="X138" s="148" t="s">
        <v>303</v>
      </c>
      <c r="Y138" s="145"/>
      <c r="Z138" s="145"/>
      <c r="AA138" s="145"/>
      <c r="AB138" s="145"/>
      <c r="AC138" s="145"/>
      <c r="AD138" s="145"/>
      <c r="AE138" s="145"/>
      <c r="AF138" s="145"/>
      <c r="AG138" s="145" t="s">
        <v>304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62">
        <v>115</v>
      </c>
      <c r="B139" s="163" t="s">
        <v>319</v>
      </c>
      <c r="C139" s="169" t="s">
        <v>320</v>
      </c>
      <c r="D139" s="164" t="s">
        <v>180</v>
      </c>
      <c r="E139" s="165">
        <v>12.5</v>
      </c>
      <c r="F139" s="166"/>
      <c r="G139" s="167">
        <f t="shared" si="107"/>
        <v>0</v>
      </c>
      <c r="H139" s="148">
        <v>0</v>
      </c>
      <c r="I139" s="148">
        <f t="shared" si="108"/>
        <v>0</v>
      </c>
      <c r="J139" s="148">
        <v>10.199999999999999</v>
      </c>
      <c r="K139" s="148">
        <f t="shared" si="109"/>
        <v>127.5</v>
      </c>
      <c r="L139" s="148">
        <v>21</v>
      </c>
      <c r="M139" s="148">
        <f t="shared" si="110"/>
        <v>0</v>
      </c>
      <c r="N139" s="148">
        <v>0</v>
      </c>
      <c r="O139" s="148">
        <f t="shared" si="111"/>
        <v>0</v>
      </c>
      <c r="P139" s="148">
        <v>0</v>
      </c>
      <c r="Q139" s="148">
        <f t="shared" si="112"/>
        <v>0</v>
      </c>
      <c r="R139" s="148"/>
      <c r="S139" s="148" t="s">
        <v>122</v>
      </c>
      <c r="T139" s="148" t="s">
        <v>122</v>
      </c>
      <c r="U139" s="148">
        <v>6.0000000000000001E-3</v>
      </c>
      <c r="V139" s="148">
        <f t="shared" si="113"/>
        <v>0.08</v>
      </c>
      <c r="W139" s="148"/>
      <c r="X139" s="148" t="s">
        <v>303</v>
      </c>
      <c r="Y139" s="145"/>
      <c r="Z139" s="145"/>
      <c r="AA139" s="145"/>
      <c r="AB139" s="145"/>
      <c r="AC139" s="145"/>
      <c r="AD139" s="145"/>
      <c r="AE139" s="145"/>
      <c r="AF139" s="145"/>
      <c r="AG139" s="145" t="s">
        <v>304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x14ac:dyDescent="0.2">
      <c r="A140" s="150" t="s">
        <v>117</v>
      </c>
      <c r="B140" s="151" t="s">
        <v>90</v>
      </c>
      <c r="C140" s="168" t="s">
        <v>30</v>
      </c>
      <c r="D140" s="152"/>
      <c r="E140" s="153"/>
      <c r="F140" s="154"/>
      <c r="G140" s="155">
        <f>SUMIF(AG141:AG141,"&lt;&gt;NOR",G141:G141)</f>
        <v>0</v>
      </c>
      <c r="H140" s="149"/>
      <c r="I140" s="149">
        <f>SUM(I141:I141)</f>
        <v>0</v>
      </c>
      <c r="J140" s="149"/>
      <c r="K140" s="149">
        <f>SUM(K141:K141)</f>
        <v>26452.09</v>
      </c>
      <c r="L140" s="149"/>
      <c r="M140" s="149">
        <f>SUM(M141:M141)</f>
        <v>0</v>
      </c>
      <c r="N140" s="149"/>
      <c r="O140" s="149">
        <f>SUM(O141:O141)</f>
        <v>0</v>
      </c>
      <c r="P140" s="149"/>
      <c r="Q140" s="149">
        <f>SUM(Q141:Q141)</f>
        <v>0</v>
      </c>
      <c r="R140" s="149"/>
      <c r="S140" s="149"/>
      <c r="T140" s="149"/>
      <c r="U140" s="149"/>
      <c r="V140" s="149">
        <f>SUM(V141:V141)</f>
        <v>0</v>
      </c>
      <c r="W140" s="149"/>
      <c r="X140" s="149"/>
      <c r="AG140" t="s">
        <v>118</v>
      </c>
    </row>
    <row r="141" spans="1:60" ht="22.5" outlineLevel="1" x14ac:dyDescent="0.2">
      <c r="A141" s="156">
        <v>116</v>
      </c>
      <c r="B141" s="157" t="s">
        <v>321</v>
      </c>
      <c r="C141" s="170" t="s">
        <v>322</v>
      </c>
      <c r="D141" s="158" t="s">
        <v>323</v>
      </c>
      <c r="E141" s="159">
        <v>1</v>
      </c>
      <c r="F141" s="160"/>
      <c r="G141" s="161">
        <f>ROUND(E141*F141,2)</f>
        <v>0</v>
      </c>
      <c r="H141" s="148">
        <v>0</v>
      </c>
      <c r="I141" s="148">
        <f>ROUND(E141*H141,2)</f>
        <v>0</v>
      </c>
      <c r="J141" s="148">
        <v>26452.09</v>
      </c>
      <c r="K141" s="148">
        <f>ROUND(E141*J141,2)</f>
        <v>26452.09</v>
      </c>
      <c r="L141" s="148">
        <v>21</v>
      </c>
      <c r="M141" s="148">
        <f>G141*(1+L141/100)</f>
        <v>0</v>
      </c>
      <c r="N141" s="148">
        <v>0</v>
      </c>
      <c r="O141" s="148">
        <f>ROUND(E141*N141,2)</f>
        <v>0</v>
      </c>
      <c r="P141" s="148">
        <v>0</v>
      </c>
      <c r="Q141" s="148">
        <f>ROUND(E141*P141,2)</f>
        <v>0</v>
      </c>
      <c r="R141" s="148"/>
      <c r="S141" s="148" t="s">
        <v>177</v>
      </c>
      <c r="T141" s="148" t="s">
        <v>123</v>
      </c>
      <c r="U141" s="148">
        <v>0</v>
      </c>
      <c r="V141" s="148">
        <f>ROUND(E141*U141,2)</f>
        <v>0</v>
      </c>
      <c r="W141" s="148"/>
      <c r="X141" s="148" t="s">
        <v>324</v>
      </c>
      <c r="Y141" s="145"/>
      <c r="Z141" s="145"/>
      <c r="AA141" s="145"/>
      <c r="AB141" s="145"/>
      <c r="AC141" s="145"/>
      <c r="AD141" s="145"/>
      <c r="AE141" s="145"/>
      <c r="AF141" s="145"/>
      <c r="AG141" s="145" t="s">
        <v>325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x14ac:dyDescent="0.2">
      <c r="A142" s="3"/>
      <c r="B142" s="4"/>
      <c r="C142" s="171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15</v>
      </c>
      <c r="AF142">
        <v>21</v>
      </c>
      <c r="AG142" t="s">
        <v>104</v>
      </c>
    </row>
    <row r="143" spans="1:60" x14ac:dyDescent="0.2">
      <c r="C143" s="172"/>
      <c r="D143" s="10"/>
      <c r="AG143" t="s">
        <v>326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kQD9vFx3Yypsji9mrMSjleqGWkOF8Lb2zXHH8BXM0N0s3T0WQtC9xFeuksYeDsYBVPAiMF/qZF0r0/AQPn2JQQ==" saltValue="KhDb1olZAHUarb+RaCFsIg==" spinCount="100000" sheet="1" objects="1" scenarios="1"/>
  <protectedRanges>
    <protectedRange sqref="F8:F141" name="Oblast1"/>
  </protectedRanges>
  <mergeCells count="4">
    <mergeCell ref="A1:G1"/>
    <mergeCell ref="C2:G2"/>
    <mergeCell ref="C3:G3"/>
    <mergeCell ref="C4:G4"/>
  </mergeCells>
  <phoneticPr fontId="16" type="noConversion"/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FB9D-9906-4B43-99D3-2475A4121B7A}">
  <sheetPr>
    <outlinePr summaryBelow="0"/>
  </sheetPr>
  <dimension ref="A1:BH5005"/>
  <sheetViews>
    <sheetView workbookViewId="0">
      <pane ySplit="7" topLeftCell="A116" activePane="bottomLeft" state="frozen"/>
      <selection pane="bottomLeft" activeCell="F8" sqref="F8:F144"/>
    </sheetView>
  </sheetViews>
  <sheetFormatPr defaultRowHeight="12.75" outlineLevelRow="1" x14ac:dyDescent="0.2"/>
  <cols>
    <col min="1" max="1" width="3.42578125" customWidth="1"/>
    <col min="2" max="2" width="13.42578125" style="120" bestFit="1" customWidth="1"/>
    <col min="3" max="3" width="37.710937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0" t="s">
        <v>7</v>
      </c>
      <c r="B1" s="230"/>
      <c r="C1" s="230"/>
      <c r="D1" s="230"/>
      <c r="E1" s="230"/>
      <c r="F1" s="230"/>
      <c r="G1" s="230"/>
      <c r="AG1" t="s">
        <v>92</v>
      </c>
    </row>
    <row r="2" spans="1:60" ht="24.95" customHeight="1" x14ac:dyDescent="0.2">
      <c r="A2" s="237" t="s">
        <v>8</v>
      </c>
      <c r="B2" s="238"/>
      <c r="C2" s="239" t="s">
        <v>48</v>
      </c>
      <c r="D2" s="240"/>
      <c r="E2" s="240"/>
      <c r="F2" s="240"/>
      <c r="G2" s="241"/>
      <c r="AG2" t="s">
        <v>93</v>
      </c>
    </row>
    <row r="3" spans="1:60" ht="24.95" customHeight="1" x14ac:dyDescent="0.2">
      <c r="A3" s="237" t="s">
        <v>9</v>
      </c>
      <c r="B3" s="238"/>
      <c r="C3" s="239" t="s">
        <v>45</v>
      </c>
      <c r="D3" s="240"/>
      <c r="E3" s="240"/>
      <c r="F3" s="240"/>
      <c r="G3" s="241"/>
      <c r="AC3" s="120" t="s">
        <v>93</v>
      </c>
      <c r="AG3" t="s">
        <v>94</v>
      </c>
    </row>
    <row r="4" spans="1:60" ht="24.95" customHeight="1" x14ac:dyDescent="0.2">
      <c r="A4" s="242" t="s">
        <v>10</v>
      </c>
      <c r="B4" s="243"/>
      <c r="C4" s="244" t="s">
        <v>44</v>
      </c>
      <c r="D4" s="245"/>
      <c r="E4" s="245"/>
      <c r="F4" s="245"/>
      <c r="G4" s="246"/>
      <c r="AG4" t="s">
        <v>95</v>
      </c>
    </row>
    <row r="5" spans="1:60" x14ac:dyDescent="0.2">
      <c r="D5" s="10"/>
    </row>
    <row r="6" spans="1:60" ht="38.25" x14ac:dyDescent="0.2">
      <c r="A6" s="247" t="s">
        <v>96</v>
      </c>
      <c r="B6" s="248" t="s">
        <v>97</v>
      </c>
      <c r="C6" s="248" t="s">
        <v>98</v>
      </c>
      <c r="D6" s="249" t="s">
        <v>99</v>
      </c>
      <c r="E6" s="247" t="s">
        <v>100</v>
      </c>
      <c r="F6" s="250" t="s">
        <v>101</v>
      </c>
      <c r="G6" s="247" t="s">
        <v>31</v>
      </c>
      <c r="H6" s="251" t="s">
        <v>32</v>
      </c>
      <c r="I6" s="251" t="s">
        <v>102</v>
      </c>
      <c r="J6" s="251" t="s">
        <v>33</v>
      </c>
      <c r="K6" s="251" t="s">
        <v>103</v>
      </c>
      <c r="L6" s="251" t="s">
        <v>104</v>
      </c>
      <c r="M6" s="251" t="s">
        <v>105</v>
      </c>
      <c r="N6" s="251" t="s">
        <v>106</v>
      </c>
      <c r="O6" s="251" t="s">
        <v>107</v>
      </c>
      <c r="P6" s="251" t="s">
        <v>108</v>
      </c>
      <c r="Q6" s="251" t="s">
        <v>109</v>
      </c>
      <c r="R6" s="251" t="s">
        <v>110</v>
      </c>
      <c r="S6" s="251" t="s">
        <v>111</v>
      </c>
      <c r="T6" s="251" t="s">
        <v>112</v>
      </c>
      <c r="U6" s="251" t="s">
        <v>113</v>
      </c>
      <c r="V6" s="251" t="s">
        <v>114</v>
      </c>
      <c r="W6" s="251" t="s">
        <v>115</v>
      </c>
      <c r="X6" s="251" t="s">
        <v>116</v>
      </c>
    </row>
    <row r="7" spans="1:60" hidden="1" x14ac:dyDescent="0.2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">
      <c r="A8" s="150" t="s">
        <v>117</v>
      </c>
      <c r="B8" s="151" t="s">
        <v>54</v>
      </c>
      <c r="C8" s="168" t="s">
        <v>55</v>
      </c>
      <c r="D8" s="152"/>
      <c r="E8" s="153"/>
      <c r="F8" s="154"/>
      <c r="G8" s="155">
        <f>SUMIF(AG9:AG12,"&lt;&gt;NOR",G9:G12)</f>
        <v>0</v>
      </c>
      <c r="H8" s="149"/>
      <c r="I8" s="149">
        <f>SUM(I9:I12)</f>
        <v>11305.09</v>
      </c>
      <c r="J8" s="149"/>
      <c r="K8" s="149">
        <f>SUM(K9:K12)</f>
        <v>6685.18</v>
      </c>
      <c r="L8" s="149"/>
      <c r="M8" s="149">
        <f>SUM(M9:M12)</f>
        <v>0</v>
      </c>
      <c r="N8" s="149"/>
      <c r="O8" s="149">
        <f>SUM(O9:O12)</f>
        <v>1.31</v>
      </c>
      <c r="P8" s="149"/>
      <c r="Q8" s="149">
        <f>SUM(Q9:Q12)</f>
        <v>0</v>
      </c>
      <c r="R8" s="149"/>
      <c r="S8" s="149"/>
      <c r="T8" s="149"/>
      <c r="U8" s="149"/>
      <c r="V8" s="149">
        <f>SUM(V9:V12)</f>
        <v>14.969999999999999</v>
      </c>
      <c r="W8" s="149"/>
      <c r="X8" s="149"/>
      <c r="AG8" t="s">
        <v>118</v>
      </c>
    </row>
    <row r="9" spans="1:60" outlineLevel="1" x14ac:dyDescent="0.2">
      <c r="A9" s="162">
        <v>1</v>
      </c>
      <c r="B9" s="163" t="s">
        <v>119</v>
      </c>
      <c r="C9" s="169" t="s">
        <v>120</v>
      </c>
      <c r="D9" s="164" t="s">
        <v>121</v>
      </c>
      <c r="E9" s="165">
        <f>8.92/2</f>
        <v>4.46</v>
      </c>
      <c r="F9" s="166"/>
      <c r="G9" s="167">
        <f>ROUND(E9*F9,2)</f>
        <v>0</v>
      </c>
      <c r="H9" s="148">
        <v>613.20000000000005</v>
      </c>
      <c r="I9" s="148">
        <f>ROUND(E9*H9,2)</f>
        <v>2734.87</v>
      </c>
      <c r="J9" s="148">
        <v>218.8</v>
      </c>
      <c r="K9" s="148">
        <f>ROUND(E9*J9,2)</f>
        <v>975.85</v>
      </c>
      <c r="L9" s="148">
        <v>21</v>
      </c>
      <c r="M9" s="148">
        <f>G9*(1+L9/100)</f>
        <v>0</v>
      </c>
      <c r="N9" s="148">
        <v>7.4709999999999999E-2</v>
      </c>
      <c r="O9" s="148">
        <f>ROUND(E9*N9,2)</f>
        <v>0.33</v>
      </c>
      <c r="P9" s="148">
        <v>0</v>
      </c>
      <c r="Q9" s="148">
        <f>ROUND(E9*P9,2)</f>
        <v>0</v>
      </c>
      <c r="R9" s="148"/>
      <c r="S9" s="148" t="s">
        <v>122</v>
      </c>
      <c r="T9" s="148" t="s">
        <v>123</v>
      </c>
      <c r="U9" s="148">
        <v>0.52915000000000001</v>
      </c>
      <c r="V9" s="148">
        <f>ROUND(E9*U9,2)</f>
        <v>2.36</v>
      </c>
      <c r="W9" s="148"/>
      <c r="X9" s="148" t="s">
        <v>124</v>
      </c>
      <c r="Y9" s="145"/>
      <c r="Z9" s="145"/>
      <c r="AA9" s="145"/>
      <c r="AB9" s="145"/>
      <c r="AC9" s="145"/>
      <c r="AD9" s="145"/>
      <c r="AE9" s="145"/>
      <c r="AF9" s="145"/>
      <c r="AG9" s="145" t="s">
        <v>125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62">
        <v>2</v>
      </c>
      <c r="B10" s="163" t="s">
        <v>336</v>
      </c>
      <c r="C10" s="169" t="s">
        <v>337</v>
      </c>
      <c r="D10" s="164" t="s">
        <v>121</v>
      </c>
      <c r="E10" s="165">
        <f>32.5/2</f>
        <v>16.25</v>
      </c>
      <c r="F10" s="166"/>
      <c r="G10" s="167">
        <f>ROUND(E10*F10,2)</f>
        <v>0</v>
      </c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62">
        <v>3</v>
      </c>
      <c r="B11" s="163" t="s">
        <v>126</v>
      </c>
      <c r="C11" s="169" t="s">
        <v>127</v>
      </c>
      <c r="D11" s="164" t="s">
        <v>128</v>
      </c>
      <c r="E11" s="165">
        <v>20.25</v>
      </c>
      <c r="F11" s="166"/>
      <c r="G11" s="167">
        <f>ROUND(E11*F11,2)</f>
        <v>0</v>
      </c>
      <c r="H11" s="148">
        <v>36.479999999999997</v>
      </c>
      <c r="I11" s="148">
        <f>ROUND(E11*H11,2)</f>
        <v>738.72</v>
      </c>
      <c r="J11" s="148">
        <v>109.52</v>
      </c>
      <c r="K11" s="148">
        <f>ROUND(E11*J11,2)</f>
        <v>2217.7800000000002</v>
      </c>
      <c r="L11" s="148">
        <v>21</v>
      </c>
      <c r="M11" s="148">
        <f>G11*(1+L11/100)</f>
        <v>0</v>
      </c>
      <c r="N11" s="148">
        <v>1.0200000000000001E-3</v>
      </c>
      <c r="O11" s="148">
        <f>ROUND(E11*N11,2)</f>
        <v>0.02</v>
      </c>
      <c r="P11" s="148">
        <v>0</v>
      </c>
      <c r="Q11" s="148">
        <f>ROUND(E11*P11,2)</f>
        <v>0</v>
      </c>
      <c r="R11" s="148"/>
      <c r="S11" s="148" t="s">
        <v>122</v>
      </c>
      <c r="T11" s="148" t="s">
        <v>123</v>
      </c>
      <c r="U11" s="148">
        <v>0.223</v>
      </c>
      <c r="V11" s="148">
        <f>ROUND(E11*U11,2)</f>
        <v>4.5199999999999996</v>
      </c>
      <c r="W11" s="148"/>
      <c r="X11" s="148" t="s">
        <v>124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125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2.5" outlineLevel="1" x14ac:dyDescent="0.2">
      <c r="A12" s="162">
        <v>4</v>
      </c>
      <c r="B12" s="163" t="s">
        <v>129</v>
      </c>
      <c r="C12" s="169" t="s">
        <v>130</v>
      </c>
      <c r="D12" s="164" t="s">
        <v>121</v>
      </c>
      <c r="E12" s="165">
        <f>20.55/2</f>
        <v>10.275</v>
      </c>
      <c r="F12" s="166"/>
      <c r="G12" s="167">
        <f>ROUND(E12*F12,2)</f>
        <v>0</v>
      </c>
      <c r="H12" s="148">
        <v>762.19</v>
      </c>
      <c r="I12" s="148">
        <f>ROUND(E12*H12,2)</f>
        <v>7831.5</v>
      </c>
      <c r="J12" s="148">
        <v>339.81</v>
      </c>
      <c r="K12" s="148">
        <f>ROUND(E12*J12,2)</f>
        <v>3491.55</v>
      </c>
      <c r="L12" s="148">
        <v>21</v>
      </c>
      <c r="M12" s="148">
        <f>G12*(1+L12/100)</f>
        <v>0</v>
      </c>
      <c r="N12" s="148">
        <v>9.3240000000000003E-2</v>
      </c>
      <c r="O12" s="148">
        <f>ROUND(E12*N12,2)</f>
        <v>0.96</v>
      </c>
      <c r="P12" s="148">
        <v>0</v>
      </c>
      <c r="Q12" s="148">
        <f>ROUND(E12*P12,2)</f>
        <v>0</v>
      </c>
      <c r="R12" s="148"/>
      <c r="S12" s="148" t="s">
        <v>122</v>
      </c>
      <c r="T12" s="148" t="s">
        <v>123</v>
      </c>
      <c r="U12" s="148">
        <v>0.78700000000000003</v>
      </c>
      <c r="V12" s="148">
        <f>ROUND(E12*U12,2)</f>
        <v>8.09</v>
      </c>
      <c r="W12" s="148"/>
      <c r="X12" s="148" t="s">
        <v>124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125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">
      <c r="A13" s="150" t="s">
        <v>117</v>
      </c>
      <c r="B13" s="151" t="s">
        <v>56</v>
      </c>
      <c r="C13" s="168" t="s">
        <v>57</v>
      </c>
      <c r="D13" s="152"/>
      <c r="E13" s="153"/>
      <c r="F13" s="154"/>
      <c r="G13" s="155">
        <f>SUMIF(AG14:AG22,"&lt;&gt;NOR",G14:G22)</f>
        <v>0</v>
      </c>
      <c r="H13" s="149"/>
      <c r="I13" s="149">
        <f>SUM(I14:I22)</f>
        <v>30190.12</v>
      </c>
      <c r="J13" s="149"/>
      <c r="K13" s="149">
        <f>SUM(K14:K22)</f>
        <v>71850.89</v>
      </c>
      <c r="L13" s="149"/>
      <c r="M13" s="149">
        <f>SUM(M14:M22)</f>
        <v>0</v>
      </c>
      <c r="N13" s="149"/>
      <c r="O13" s="149">
        <f>SUM(O14:O22)</f>
        <v>4.4399999999999995</v>
      </c>
      <c r="P13" s="149"/>
      <c r="Q13" s="149">
        <f>SUM(Q14:Q22)</f>
        <v>0</v>
      </c>
      <c r="R13" s="149"/>
      <c r="S13" s="149"/>
      <c r="T13" s="149"/>
      <c r="U13" s="149"/>
      <c r="V13" s="149">
        <f>SUM(V14:V22)</f>
        <v>137.42000000000002</v>
      </c>
      <c r="W13" s="149"/>
      <c r="X13" s="149"/>
      <c r="AG13" t="s">
        <v>118</v>
      </c>
    </row>
    <row r="14" spans="1:60" outlineLevel="1" x14ac:dyDescent="0.2">
      <c r="A14" s="162">
        <v>5</v>
      </c>
      <c r="B14" s="163" t="s">
        <v>131</v>
      </c>
      <c r="C14" s="169" t="s">
        <v>132</v>
      </c>
      <c r="D14" s="164" t="s">
        <v>121</v>
      </c>
      <c r="E14" s="165">
        <f>110/2</f>
        <v>55</v>
      </c>
      <c r="F14" s="166"/>
      <c r="G14" s="167">
        <f t="shared" ref="G14:G22" si="0">ROUND(E14*F14,2)</f>
        <v>0</v>
      </c>
      <c r="H14" s="148">
        <v>28.21</v>
      </c>
      <c r="I14" s="148">
        <f t="shared" ref="I14:I22" si="1">ROUND(E14*H14,2)</f>
        <v>1551.55</v>
      </c>
      <c r="J14" s="148">
        <v>161.79</v>
      </c>
      <c r="K14" s="148">
        <f t="shared" ref="K14:K22" si="2">ROUND(E14*J14,2)</f>
        <v>8898.4500000000007</v>
      </c>
      <c r="L14" s="148">
        <v>21</v>
      </c>
      <c r="M14" s="148">
        <f t="shared" ref="M14:M22" si="3">G14*(1+L14/100)</f>
        <v>0</v>
      </c>
      <c r="N14" s="148">
        <v>3.5899999999999999E-3</v>
      </c>
      <c r="O14" s="148">
        <f t="shared" ref="O14:O22" si="4">ROUND(E14*N14,2)</f>
        <v>0.2</v>
      </c>
      <c r="P14" s="148">
        <v>0</v>
      </c>
      <c r="Q14" s="148">
        <f t="shared" ref="Q14:Q22" si="5">ROUND(E14*P14,2)</f>
        <v>0</v>
      </c>
      <c r="R14" s="148"/>
      <c r="S14" s="148" t="s">
        <v>122</v>
      </c>
      <c r="T14" s="148" t="s">
        <v>123</v>
      </c>
      <c r="U14" s="148">
        <v>0.31</v>
      </c>
      <c r="V14" s="148">
        <f t="shared" ref="V14:V22" si="6">ROUND(E14*U14,2)</f>
        <v>17.05</v>
      </c>
      <c r="W14" s="148"/>
      <c r="X14" s="148" t="s">
        <v>124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125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62">
        <v>6</v>
      </c>
      <c r="B15" s="163" t="s">
        <v>133</v>
      </c>
      <c r="C15" s="169" t="s">
        <v>369</v>
      </c>
      <c r="D15" s="164" t="s">
        <v>121</v>
      </c>
      <c r="E15" s="165">
        <f>226/2</f>
        <v>113</v>
      </c>
      <c r="F15" s="166"/>
      <c r="G15" s="167">
        <f t="shared" si="0"/>
        <v>0</v>
      </c>
      <c r="H15" s="148">
        <v>15.96</v>
      </c>
      <c r="I15" s="148">
        <f t="shared" si="1"/>
        <v>1803.48</v>
      </c>
      <c r="J15" s="148">
        <v>130.04</v>
      </c>
      <c r="K15" s="148">
        <f t="shared" si="2"/>
        <v>14694.52</v>
      </c>
      <c r="L15" s="148">
        <v>21</v>
      </c>
      <c r="M15" s="148">
        <f t="shared" si="3"/>
        <v>0</v>
      </c>
      <c r="N15" s="148">
        <v>3.0000000000000001E-3</v>
      </c>
      <c r="O15" s="148">
        <f t="shared" si="4"/>
        <v>0.34</v>
      </c>
      <c r="P15" s="148">
        <v>0</v>
      </c>
      <c r="Q15" s="148">
        <f t="shared" si="5"/>
        <v>0</v>
      </c>
      <c r="R15" s="148"/>
      <c r="S15" s="148" t="s">
        <v>122</v>
      </c>
      <c r="T15" s="148" t="s">
        <v>123</v>
      </c>
      <c r="U15" s="148">
        <v>0.24</v>
      </c>
      <c r="V15" s="148">
        <f t="shared" si="6"/>
        <v>27.12</v>
      </c>
      <c r="W15" s="148"/>
      <c r="X15" s="148" t="s">
        <v>124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134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62">
        <v>7</v>
      </c>
      <c r="B16" s="163" t="s">
        <v>135</v>
      </c>
      <c r="C16" s="169" t="s">
        <v>136</v>
      </c>
      <c r="D16" s="164" t="s">
        <v>121</v>
      </c>
      <c r="E16" s="165">
        <f>E14+E15</f>
        <v>168</v>
      </c>
      <c r="F16" s="166"/>
      <c r="G16" s="167">
        <f t="shared" si="0"/>
        <v>0</v>
      </c>
      <c r="H16" s="148">
        <v>12</v>
      </c>
      <c r="I16" s="148">
        <f t="shared" si="1"/>
        <v>2016</v>
      </c>
      <c r="J16" s="148">
        <v>32</v>
      </c>
      <c r="K16" s="148">
        <f t="shared" si="2"/>
        <v>5376</v>
      </c>
      <c r="L16" s="148">
        <v>21</v>
      </c>
      <c r="M16" s="148">
        <f t="shared" si="3"/>
        <v>0</v>
      </c>
      <c r="N16" s="148">
        <v>1.7000000000000001E-4</v>
      </c>
      <c r="O16" s="148">
        <f t="shared" si="4"/>
        <v>0.03</v>
      </c>
      <c r="P16" s="148">
        <v>0</v>
      </c>
      <c r="Q16" s="148">
        <f t="shared" si="5"/>
        <v>0</v>
      </c>
      <c r="R16" s="148"/>
      <c r="S16" s="148" t="s">
        <v>122</v>
      </c>
      <c r="T16" s="148" t="s">
        <v>123</v>
      </c>
      <c r="U16" s="148">
        <v>7.0000000000000007E-2</v>
      </c>
      <c r="V16" s="148">
        <f t="shared" si="6"/>
        <v>11.76</v>
      </c>
      <c r="W16" s="148"/>
      <c r="X16" s="148" t="s">
        <v>124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125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62">
        <v>8</v>
      </c>
      <c r="B17" s="163" t="s">
        <v>137</v>
      </c>
      <c r="C17" s="169" t="s">
        <v>138</v>
      </c>
      <c r="D17" s="164" t="s">
        <v>121</v>
      </c>
      <c r="E17" s="165">
        <f>32.5/2</f>
        <v>16.25</v>
      </c>
      <c r="F17" s="166"/>
      <c r="G17" s="167">
        <f t="shared" si="0"/>
        <v>0</v>
      </c>
      <c r="H17" s="148">
        <v>15.63</v>
      </c>
      <c r="I17" s="148">
        <f t="shared" si="1"/>
        <v>253.99</v>
      </c>
      <c r="J17" s="148">
        <v>38.369999999999997</v>
      </c>
      <c r="K17" s="148">
        <f t="shared" si="2"/>
        <v>623.51</v>
      </c>
      <c r="L17" s="148">
        <v>21</v>
      </c>
      <c r="M17" s="148">
        <f t="shared" si="3"/>
        <v>0</v>
      </c>
      <c r="N17" s="148">
        <v>4.0000000000000003E-5</v>
      </c>
      <c r="O17" s="148">
        <f t="shared" si="4"/>
        <v>0</v>
      </c>
      <c r="P17" s="148">
        <v>0</v>
      </c>
      <c r="Q17" s="148">
        <f t="shared" si="5"/>
        <v>0</v>
      </c>
      <c r="R17" s="148"/>
      <c r="S17" s="148" t="s">
        <v>122</v>
      </c>
      <c r="T17" s="148" t="s">
        <v>123</v>
      </c>
      <c r="U17" s="148">
        <v>7.8E-2</v>
      </c>
      <c r="V17" s="148">
        <f t="shared" si="6"/>
        <v>1.27</v>
      </c>
      <c r="W17" s="148"/>
      <c r="X17" s="148" t="s">
        <v>124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134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62">
        <v>9</v>
      </c>
      <c r="B18" s="163" t="s">
        <v>139</v>
      </c>
      <c r="C18" s="169" t="s">
        <v>140</v>
      </c>
      <c r="D18" s="164" t="s">
        <v>121</v>
      </c>
      <c r="E18" s="165">
        <f>15/2</f>
        <v>7.5</v>
      </c>
      <c r="F18" s="166"/>
      <c r="G18" s="167">
        <f t="shared" si="0"/>
        <v>0</v>
      </c>
      <c r="H18" s="148">
        <v>146.94</v>
      </c>
      <c r="I18" s="148">
        <f t="shared" si="1"/>
        <v>1102.05</v>
      </c>
      <c r="J18" s="148">
        <v>294.06</v>
      </c>
      <c r="K18" s="148">
        <f t="shared" si="2"/>
        <v>2205.4499999999998</v>
      </c>
      <c r="L18" s="148">
        <v>21</v>
      </c>
      <c r="M18" s="148">
        <f t="shared" si="3"/>
        <v>0</v>
      </c>
      <c r="N18" s="148">
        <v>8.6319999999999994E-2</v>
      </c>
      <c r="O18" s="148">
        <f t="shared" si="4"/>
        <v>0.65</v>
      </c>
      <c r="P18" s="148">
        <v>0</v>
      </c>
      <c r="Q18" s="148">
        <f t="shared" si="5"/>
        <v>0</v>
      </c>
      <c r="R18" s="148"/>
      <c r="S18" s="148" t="s">
        <v>122</v>
      </c>
      <c r="T18" s="148" t="s">
        <v>123</v>
      </c>
      <c r="U18" s="148">
        <v>0.69998000000000005</v>
      </c>
      <c r="V18" s="148">
        <f t="shared" si="6"/>
        <v>5.25</v>
      </c>
      <c r="W18" s="148"/>
      <c r="X18" s="148" t="s">
        <v>124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134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62">
        <v>10</v>
      </c>
      <c r="B19" s="163" t="s">
        <v>141</v>
      </c>
      <c r="C19" s="169" t="s">
        <v>142</v>
      </c>
      <c r="D19" s="164" t="s">
        <v>128</v>
      </c>
      <c r="E19" s="165">
        <f>156/2</f>
        <v>78</v>
      </c>
      <c r="F19" s="166"/>
      <c r="G19" s="167">
        <f t="shared" si="0"/>
        <v>0</v>
      </c>
      <c r="H19" s="148">
        <v>6.16</v>
      </c>
      <c r="I19" s="148">
        <f t="shared" si="1"/>
        <v>480.48</v>
      </c>
      <c r="J19" s="148">
        <v>84.34</v>
      </c>
      <c r="K19" s="148">
        <f t="shared" si="2"/>
        <v>6578.52</v>
      </c>
      <c r="L19" s="148">
        <v>21</v>
      </c>
      <c r="M19" s="148">
        <f t="shared" si="3"/>
        <v>0</v>
      </c>
      <c r="N19" s="148">
        <v>3.7200000000000002E-3</v>
      </c>
      <c r="O19" s="148">
        <f t="shared" si="4"/>
        <v>0.28999999999999998</v>
      </c>
      <c r="P19" s="148">
        <v>0</v>
      </c>
      <c r="Q19" s="148">
        <f t="shared" si="5"/>
        <v>0</v>
      </c>
      <c r="R19" s="148"/>
      <c r="S19" s="148" t="s">
        <v>122</v>
      </c>
      <c r="T19" s="148" t="s">
        <v>123</v>
      </c>
      <c r="U19" s="148">
        <v>0.18179999999999999</v>
      </c>
      <c r="V19" s="148">
        <f t="shared" si="6"/>
        <v>14.18</v>
      </c>
      <c r="W19" s="148"/>
      <c r="X19" s="148" t="s">
        <v>124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134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62">
        <v>11</v>
      </c>
      <c r="B20" s="163" t="s">
        <v>143</v>
      </c>
      <c r="C20" s="169" t="s">
        <v>144</v>
      </c>
      <c r="D20" s="164" t="s">
        <v>121</v>
      </c>
      <c r="E20" s="165">
        <f>1.5/2</f>
        <v>0.75</v>
      </c>
      <c r="F20" s="166"/>
      <c r="G20" s="167">
        <f t="shared" si="0"/>
        <v>0</v>
      </c>
      <c r="H20" s="148">
        <v>101.42</v>
      </c>
      <c r="I20" s="148">
        <f t="shared" si="1"/>
        <v>76.069999999999993</v>
      </c>
      <c r="J20" s="148">
        <v>542.58000000000004</v>
      </c>
      <c r="K20" s="148">
        <f t="shared" si="2"/>
        <v>406.94</v>
      </c>
      <c r="L20" s="148">
        <v>21</v>
      </c>
      <c r="M20" s="148">
        <f t="shared" si="3"/>
        <v>0</v>
      </c>
      <c r="N20" s="148">
        <v>5.2839999999999998E-2</v>
      </c>
      <c r="O20" s="148">
        <f t="shared" si="4"/>
        <v>0.04</v>
      </c>
      <c r="P20" s="148">
        <v>0</v>
      </c>
      <c r="Q20" s="148">
        <f t="shared" si="5"/>
        <v>0</v>
      </c>
      <c r="R20" s="148"/>
      <c r="S20" s="148" t="s">
        <v>122</v>
      </c>
      <c r="T20" s="148" t="s">
        <v>123</v>
      </c>
      <c r="U20" s="148">
        <v>1.0569999999999999</v>
      </c>
      <c r="V20" s="148">
        <f t="shared" si="6"/>
        <v>0.79</v>
      </c>
      <c r="W20" s="148"/>
      <c r="X20" s="148" t="s">
        <v>124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125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ht="22.5" outlineLevel="1" x14ac:dyDescent="0.2">
      <c r="A21" s="162">
        <v>12</v>
      </c>
      <c r="B21" s="163" t="s">
        <v>145</v>
      </c>
      <c r="C21" s="169" t="s">
        <v>146</v>
      </c>
      <c r="D21" s="164" t="s">
        <v>121</v>
      </c>
      <c r="E21" s="165">
        <f>300/2</f>
        <v>150</v>
      </c>
      <c r="F21" s="166"/>
      <c r="G21" s="167">
        <f t="shared" si="0"/>
        <v>0</v>
      </c>
      <c r="H21" s="148">
        <v>124.55</v>
      </c>
      <c r="I21" s="148">
        <f t="shared" si="1"/>
        <v>18682.5</v>
      </c>
      <c r="J21" s="148">
        <v>220.45</v>
      </c>
      <c r="K21" s="148">
        <f t="shared" si="2"/>
        <v>33067.5</v>
      </c>
      <c r="L21" s="148">
        <v>21</v>
      </c>
      <c r="M21" s="148">
        <f t="shared" si="3"/>
        <v>0</v>
      </c>
      <c r="N21" s="148">
        <v>1.915E-2</v>
      </c>
      <c r="O21" s="148">
        <f t="shared" si="4"/>
        <v>2.87</v>
      </c>
      <c r="P21" s="148">
        <v>0</v>
      </c>
      <c r="Q21" s="148">
        <f t="shared" si="5"/>
        <v>0</v>
      </c>
      <c r="R21" s="148"/>
      <c r="S21" s="148" t="s">
        <v>122</v>
      </c>
      <c r="T21" s="148" t="s">
        <v>123</v>
      </c>
      <c r="U21" s="148">
        <v>0.4</v>
      </c>
      <c r="V21" s="148">
        <f t="shared" si="6"/>
        <v>60</v>
      </c>
      <c r="W21" s="148"/>
      <c r="X21" s="148" t="s">
        <v>124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134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62">
        <v>13</v>
      </c>
      <c r="B22" s="163" t="s">
        <v>147</v>
      </c>
      <c r="C22" s="169" t="s">
        <v>148</v>
      </c>
      <c r="D22" s="164" t="s">
        <v>121</v>
      </c>
      <c r="E22" s="165">
        <f>384/2</f>
        <v>192</v>
      </c>
      <c r="F22" s="166"/>
      <c r="G22" s="167">
        <f t="shared" si="0"/>
        <v>0</v>
      </c>
      <c r="H22" s="148">
        <v>22</v>
      </c>
      <c r="I22" s="148">
        <f t="shared" si="1"/>
        <v>4224</v>
      </c>
      <c r="J22" s="148">
        <v>0</v>
      </c>
      <c r="K22" s="148">
        <f t="shared" si="2"/>
        <v>0</v>
      </c>
      <c r="L22" s="148">
        <v>21</v>
      </c>
      <c r="M22" s="148">
        <f t="shared" si="3"/>
        <v>0</v>
      </c>
      <c r="N22" s="148">
        <v>8.0000000000000007E-5</v>
      </c>
      <c r="O22" s="148">
        <f t="shared" si="4"/>
        <v>0.02</v>
      </c>
      <c r="P22" s="148">
        <v>0</v>
      </c>
      <c r="Q22" s="148">
        <f t="shared" si="5"/>
        <v>0</v>
      </c>
      <c r="R22" s="148"/>
      <c r="S22" s="148" t="s">
        <v>122</v>
      </c>
      <c r="T22" s="148" t="s">
        <v>123</v>
      </c>
      <c r="U22" s="148">
        <v>0</v>
      </c>
      <c r="V22" s="148">
        <f t="shared" si="6"/>
        <v>0</v>
      </c>
      <c r="W22" s="148"/>
      <c r="X22" s="148" t="s">
        <v>124</v>
      </c>
      <c r="Y22" s="145"/>
      <c r="Z22" s="145"/>
      <c r="AA22" s="145"/>
      <c r="AB22" s="145"/>
      <c r="AC22" s="145"/>
      <c r="AD22" s="145"/>
      <c r="AE22" s="145"/>
      <c r="AF22" s="145"/>
      <c r="AG22" s="145" t="s">
        <v>134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x14ac:dyDescent="0.2">
      <c r="A23" s="150" t="s">
        <v>117</v>
      </c>
      <c r="B23" s="151" t="s">
        <v>58</v>
      </c>
      <c r="C23" s="168" t="s">
        <v>59</v>
      </c>
      <c r="D23" s="152"/>
      <c r="E23" s="153"/>
      <c r="F23" s="154"/>
      <c r="G23" s="155">
        <f>SUMIF(AG24:AG25,"&lt;&gt;NOR",G24:G25)</f>
        <v>0</v>
      </c>
      <c r="H23" s="149"/>
      <c r="I23" s="149">
        <f>SUM(I24:I25)</f>
        <v>13641.529999999999</v>
      </c>
      <c r="J23" s="149"/>
      <c r="K23" s="149">
        <f>SUM(K24:K25)</f>
        <v>12113.84</v>
      </c>
      <c r="L23" s="149"/>
      <c r="M23" s="149">
        <f>SUM(M24:M25)</f>
        <v>0</v>
      </c>
      <c r="N23" s="149"/>
      <c r="O23" s="149">
        <f>SUM(O24:O25)</f>
        <v>6.88</v>
      </c>
      <c r="P23" s="149"/>
      <c r="Q23" s="149">
        <f>SUM(Q24:Q25)</f>
        <v>0</v>
      </c>
      <c r="R23" s="149"/>
      <c r="S23" s="149"/>
      <c r="T23" s="149"/>
      <c r="U23" s="149"/>
      <c r="V23" s="149">
        <f>SUM(V24:V25)</f>
        <v>26.8</v>
      </c>
      <c r="W23" s="149"/>
      <c r="X23" s="149"/>
      <c r="AG23" t="s">
        <v>118</v>
      </c>
    </row>
    <row r="24" spans="1:60" outlineLevel="1" x14ac:dyDescent="0.2">
      <c r="A24" s="162">
        <v>14</v>
      </c>
      <c r="B24" s="163" t="s">
        <v>149</v>
      </c>
      <c r="C24" s="169" t="s">
        <v>150</v>
      </c>
      <c r="D24" s="164" t="s">
        <v>151</v>
      </c>
      <c r="E24" s="165">
        <f>5.29/2</f>
        <v>2.645</v>
      </c>
      <c r="F24" s="166"/>
      <c r="G24" s="167">
        <f>ROUND(E24*F24,2)</f>
        <v>0</v>
      </c>
      <c r="H24" s="148">
        <v>2807.12</v>
      </c>
      <c r="I24" s="148">
        <f>ROUND(E24*H24,2)</f>
        <v>7424.83</v>
      </c>
      <c r="J24" s="148">
        <v>1367.88</v>
      </c>
      <c r="K24" s="148">
        <f>ROUND(E24*J24,2)</f>
        <v>3618.04</v>
      </c>
      <c r="L24" s="148">
        <v>21</v>
      </c>
      <c r="M24" s="148">
        <f>G24*(1+L24/100)</f>
        <v>0</v>
      </c>
      <c r="N24" s="148">
        <v>2.5249999999999999</v>
      </c>
      <c r="O24" s="148">
        <f>ROUND(E24*N24,2)</f>
        <v>6.68</v>
      </c>
      <c r="P24" s="148">
        <v>0</v>
      </c>
      <c r="Q24" s="148">
        <f>ROUND(E24*P24,2)</f>
        <v>0</v>
      </c>
      <c r="R24" s="148"/>
      <c r="S24" s="148" t="s">
        <v>122</v>
      </c>
      <c r="T24" s="148" t="s">
        <v>123</v>
      </c>
      <c r="U24" s="148">
        <v>3.2130000000000001</v>
      </c>
      <c r="V24" s="148">
        <f>ROUND(E24*U24,2)</f>
        <v>8.5</v>
      </c>
      <c r="W24" s="148"/>
      <c r="X24" s="148" t="s">
        <v>124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134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ht="22.5" outlineLevel="1" x14ac:dyDescent="0.2">
      <c r="A25" s="162">
        <v>15</v>
      </c>
      <c r="B25" s="163" t="s">
        <v>152</v>
      </c>
      <c r="C25" s="169" t="s">
        <v>153</v>
      </c>
      <c r="D25" s="164" t="s">
        <v>121</v>
      </c>
      <c r="E25" s="165">
        <f>107/2</f>
        <v>53.5</v>
      </c>
      <c r="F25" s="166"/>
      <c r="G25" s="167">
        <f>ROUND(E25*F25,2)</f>
        <v>0</v>
      </c>
      <c r="H25" s="148">
        <v>116.2</v>
      </c>
      <c r="I25" s="148">
        <f>ROUND(E25*H25,2)</f>
        <v>6216.7</v>
      </c>
      <c r="J25" s="148">
        <v>158.80000000000001</v>
      </c>
      <c r="K25" s="148">
        <f>ROUND(E25*J25,2)</f>
        <v>8495.7999999999993</v>
      </c>
      <c r="L25" s="148">
        <v>21</v>
      </c>
      <c r="M25" s="148">
        <f>G25*(1+L25/100)</f>
        <v>0</v>
      </c>
      <c r="N25" s="148">
        <v>3.7799999999999999E-3</v>
      </c>
      <c r="O25" s="148">
        <f>ROUND(E25*N25,2)</f>
        <v>0.2</v>
      </c>
      <c r="P25" s="148">
        <v>0</v>
      </c>
      <c r="Q25" s="148">
        <f>ROUND(E25*P25,2)</f>
        <v>0</v>
      </c>
      <c r="R25" s="148"/>
      <c r="S25" s="148" t="s">
        <v>122</v>
      </c>
      <c r="T25" s="148" t="s">
        <v>123</v>
      </c>
      <c r="U25" s="148">
        <v>0.34200000000000003</v>
      </c>
      <c r="V25" s="148">
        <f>ROUND(E25*U25,2)</f>
        <v>18.3</v>
      </c>
      <c r="W25" s="148"/>
      <c r="X25" s="148" t="s">
        <v>124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125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x14ac:dyDescent="0.2">
      <c r="A26" s="150" t="s">
        <v>117</v>
      </c>
      <c r="B26" s="151" t="s">
        <v>60</v>
      </c>
      <c r="C26" s="168" t="s">
        <v>61</v>
      </c>
      <c r="D26" s="152"/>
      <c r="E26" s="153"/>
      <c r="F26" s="154"/>
      <c r="G26" s="155">
        <f>SUMIF(AG27:AG27,"&lt;&gt;NOR",G27:G27)</f>
        <v>0</v>
      </c>
      <c r="H26" s="149"/>
      <c r="I26" s="149">
        <f>SUM(I27:I27)</f>
        <v>2250.75</v>
      </c>
      <c r="J26" s="149"/>
      <c r="K26" s="149">
        <f>SUM(K27:K27)</f>
        <v>4811.26</v>
      </c>
      <c r="L26" s="149"/>
      <c r="M26" s="149">
        <f>SUM(M27:M27)</f>
        <v>0</v>
      </c>
      <c r="N26" s="149"/>
      <c r="O26" s="149">
        <f>SUM(O27:O27)</f>
        <v>0.06</v>
      </c>
      <c r="P26" s="149"/>
      <c r="Q26" s="149">
        <f>SUM(Q27:Q27)</f>
        <v>0</v>
      </c>
      <c r="R26" s="149"/>
      <c r="S26" s="149"/>
      <c r="T26" s="149"/>
      <c r="U26" s="149"/>
      <c r="V26" s="149">
        <f>SUM(V27:V27)</f>
        <v>9.4700000000000006</v>
      </c>
      <c r="W26" s="149"/>
      <c r="X26" s="149"/>
      <c r="AG26" t="s">
        <v>118</v>
      </c>
    </row>
    <row r="27" spans="1:60" outlineLevel="1" x14ac:dyDescent="0.2">
      <c r="A27" s="162">
        <v>16</v>
      </c>
      <c r="B27" s="163" t="s">
        <v>154</v>
      </c>
      <c r="C27" s="169" t="s">
        <v>155</v>
      </c>
      <c r="D27" s="164" t="s">
        <v>121</v>
      </c>
      <c r="E27" s="165">
        <f>107/2</f>
        <v>53.5</v>
      </c>
      <c r="F27" s="166"/>
      <c r="G27" s="167">
        <f>ROUND(E27*F27,2)</f>
        <v>0</v>
      </c>
      <c r="H27" s="148">
        <v>42.07</v>
      </c>
      <c r="I27" s="148">
        <f>ROUND(E27*H27,2)</f>
        <v>2250.75</v>
      </c>
      <c r="J27" s="148">
        <v>89.93</v>
      </c>
      <c r="K27" s="148">
        <f>ROUND(E27*J27,2)</f>
        <v>4811.26</v>
      </c>
      <c r="L27" s="148">
        <v>21</v>
      </c>
      <c r="M27" s="148">
        <f>G27*(1+L27/100)</f>
        <v>0</v>
      </c>
      <c r="N27" s="148">
        <v>1.2099999999999999E-3</v>
      </c>
      <c r="O27" s="148">
        <f>ROUND(E27*N27,2)</f>
        <v>0.06</v>
      </c>
      <c r="P27" s="148">
        <v>0</v>
      </c>
      <c r="Q27" s="148">
        <f>ROUND(E27*P27,2)</f>
        <v>0</v>
      </c>
      <c r="R27" s="148"/>
      <c r="S27" s="148" t="s">
        <v>122</v>
      </c>
      <c r="T27" s="148" t="s">
        <v>123</v>
      </c>
      <c r="U27" s="148">
        <v>0.17699999999999999</v>
      </c>
      <c r="V27" s="148">
        <f>ROUND(E27*U27,2)</f>
        <v>9.4700000000000006</v>
      </c>
      <c r="W27" s="148"/>
      <c r="X27" s="148" t="s">
        <v>124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125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ht="25.5" x14ac:dyDescent="0.2">
      <c r="A28" s="150" t="s">
        <v>117</v>
      </c>
      <c r="B28" s="151" t="s">
        <v>62</v>
      </c>
      <c r="C28" s="168" t="s">
        <v>63</v>
      </c>
      <c r="D28" s="152"/>
      <c r="E28" s="153"/>
      <c r="F28" s="154"/>
      <c r="G28" s="155">
        <f>SUMIF(AG29:AG29,"&lt;&gt;NOR",G29:G29)</f>
        <v>0</v>
      </c>
      <c r="H28" s="149"/>
      <c r="I28" s="149">
        <f>SUM(I29:I29)</f>
        <v>76.510000000000005</v>
      </c>
      <c r="J28" s="149"/>
      <c r="K28" s="149">
        <f>SUM(K29:K29)</f>
        <v>6102.75</v>
      </c>
      <c r="L28" s="149"/>
      <c r="M28" s="149">
        <f>SUM(M29:M29)</f>
        <v>0</v>
      </c>
      <c r="N28" s="149"/>
      <c r="O28" s="149">
        <f>SUM(O29:O29)</f>
        <v>0</v>
      </c>
      <c r="P28" s="149"/>
      <c r="Q28" s="149">
        <f>SUM(Q29:Q29)</f>
        <v>0</v>
      </c>
      <c r="R28" s="149"/>
      <c r="S28" s="149"/>
      <c r="T28" s="149"/>
      <c r="U28" s="149"/>
      <c r="V28" s="149">
        <f>SUM(V29:V29)</f>
        <v>16.48</v>
      </c>
      <c r="W28" s="149"/>
      <c r="X28" s="149"/>
      <c r="AG28" t="s">
        <v>118</v>
      </c>
    </row>
    <row r="29" spans="1:60" outlineLevel="1" x14ac:dyDescent="0.2">
      <c r="A29" s="162">
        <v>17</v>
      </c>
      <c r="B29" s="163" t="s">
        <v>156</v>
      </c>
      <c r="C29" s="169" t="s">
        <v>157</v>
      </c>
      <c r="D29" s="164" t="s">
        <v>121</v>
      </c>
      <c r="E29" s="165">
        <f>107/2</f>
        <v>53.5</v>
      </c>
      <c r="F29" s="166"/>
      <c r="G29" s="167">
        <f>ROUND(E29*F29,2)</f>
        <v>0</v>
      </c>
      <c r="H29" s="148">
        <v>1.43</v>
      </c>
      <c r="I29" s="148">
        <f>ROUND(E29*H29,2)</f>
        <v>76.510000000000005</v>
      </c>
      <c r="J29" s="148">
        <v>114.07</v>
      </c>
      <c r="K29" s="148">
        <f>ROUND(E29*J29,2)</f>
        <v>6102.75</v>
      </c>
      <c r="L29" s="148">
        <v>21</v>
      </c>
      <c r="M29" s="148">
        <f>G29*(1+L29/100)</f>
        <v>0</v>
      </c>
      <c r="N29" s="148">
        <v>4.0000000000000003E-5</v>
      </c>
      <c r="O29" s="148">
        <f>ROUND(E29*N29,2)</f>
        <v>0</v>
      </c>
      <c r="P29" s="148">
        <v>0</v>
      </c>
      <c r="Q29" s="148">
        <f>ROUND(E29*P29,2)</f>
        <v>0</v>
      </c>
      <c r="R29" s="148"/>
      <c r="S29" s="148" t="s">
        <v>122</v>
      </c>
      <c r="T29" s="148" t="s">
        <v>122</v>
      </c>
      <c r="U29" s="148">
        <v>0.308</v>
      </c>
      <c r="V29" s="148">
        <f>ROUND(E29*U29,2)</f>
        <v>16.48</v>
      </c>
      <c r="W29" s="148"/>
      <c r="X29" s="148" t="s">
        <v>124</v>
      </c>
      <c r="Y29" s="145"/>
      <c r="Z29" s="145"/>
      <c r="AA29" s="145"/>
      <c r="AB29" s="145"/>
      <c r="AC29" s="145"/>
      <c r="AD29" s="145"/>
      <c r="AE29" s="145"/>
      <c r="AF29" s="145"/>
      <c r="AG29" s="145" t="s">
        <v>125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x14ac:dyDescent="0.2">
      <c r="A30" s="150" t="s">
        <v>117</v>
      </c>
      <c r="B30" s="151" t="s">
        <v>64</v>
      </c>
      <c r="C30" s="168" t="s">
        <v>65</v>
      </c>
      <c r="D30" s="152"/>
      <c r="E30" s="153"/>
      <c r="F30" s="154"/>
      <c r="G30" s="155">
        <f>SUMIF(AG31:AG40,"&lt;&gt;NOR",G31:G40)</f>
        <v>0</v>
      </c>
      <c r="H30" s="149"/>
      <c r="I30" s="149">
        <f>SUM(I31:I40)</f>
        <v>360.52</v>
      </c>
      <c r="J30" s="149"/>
      <c r="K30" s="149">
        <f>SUM(K31:K40)</f>
        <v>43380.79</v>
      </c>
      <c r="L30" s="149"/>
      <c r="M30" s="149">
        <f>SUM(M31:M40)</f>
        <v>0</v>
      </c>
      <c r="N30" s="149"/>
      <c r="O30" s="149">
        <f>SUM(O31:O40)</f>
        <v>0</v>
      </c>
      <c r="P30" s="149"/>
      <c r="Q30" s="149">
        <f>SUM(Q31:Q40)</f>
        <v>17.21</v>
      </c>
      <c r="R30" s="149"/>
      <c r="S30" s="149"/>
      <c r="T30" s="149"/>
      <c r="U30" s="149"/>
      <c r="V30" s="149">
        <f>SUM(V31:V40)</f>
        <v>96.02</v>
      </c>
      <c r="W30" s="149"/>
      <c r="X30" s="149"/>
      <c r="AG30" t="s">
        <v>118</v>
      </c>
    </row>
    <row r="31" spans="1:60" outlineLevel="1" x14ac:dyDescent="0.2">
      <c r="A31" s="162">
        <v>18</v>
      </c>
      <c r="B31" s="163" t="s">
        <v>158</v>
      </c>
      <c r="C31" s="169" t="s">
        <v>159</v>
      </c>
      <c r="D31" s="164" t="s">
        <v>121</v>
      </c>
      <c r="E31" s="165">
        <v>3</v>
      </c>
      <c r="F31" s="166"/>
      <c r="G31" s="167">
        <f t="shared" ref="G31:G40" si="7">ROUND(E31*F31,2)</f>
        <v>0</v>
      </c>
      <c r="H31" s="148">
        <v>16.239999999999998</v>
      </c>
      <c r="I31" s="148">
        <f t="shared" ref="I31:I40" si="8">ROUND(E31*H31,2)</f>
        <v>48.72</v>
      </c>
      <c r="J31" s="148">
        <v>113.76</v>
      </c>
      <c r="K31" s="148">
        <f t="shared" ref="K31:K40" si="9">ROUND(E31*J31,2)</f>
        <v>341.28</v>
      </c>
      <c r="L31" s="148">
        <v>21</v>
      </c>
      <c r="M31" s="148">
        <f t="shared" ref="M31:M40" si="10">G31*(1+L31/100)</f>
        <v>0</v>
      </c>
      <c r="N31" s="148">
        <v>6.7000000000000002E-4</v>
      </c>
      <c r="O31" s="148">
        <f t="shared" ref="O31:O40" si="11">ROUND(E31*N31,2)</f>
        <v>0</v>
      </c>
      <c r="P31" s="148">
        <v>0.184</v>
      </c>
      <c r="Q31" s="148">
        <f t="shared" ref="Q31:Q40" si="12">ROUND(E31*P31,2)</f>
        <v>0.55000000000000004</v>
      </c>
      <c r="R31" s="148"/>
      <c r="S31" s="148" t="s">
        <v>122</v>
      </c>
      <c r="T31" s="148" t="s">
        <v>123</v>
      </c>
      <c r="U31" s="148">
        <v>0.22700000000000001</v>
      </c>
      <c r="V31" s="148">
        <f t="shared" ref="V31:V40" si="13">ROUND(E31*U31,2)</f>
        <v>0.68</v>
      </c>
      <c r="W31" s="148"/>
      <c r="X31" s="148" t="s">
        <v>124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125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62">
        <v>19</v>
      </c>
      <c r="B32" s="163" t="s">
        <v>160</v>
      </c>
      <c r="C32" s="169" t="s">
        <v>161</v>
      </c>
      <c r="D32" s="164" t="s">
        <v>151</v>
      </c>
      <c r="E32" s="165">
        <v>2.5</v>
      </c>
      <c r="F32" s="166"/>
      <c r="G32" s="167">
        <f t="shared" si="7"/>
        <v>0</v>
      </c>
      <c r="H32" s="148">
        <v>0</v>
      </c>
      <c r="I32" s="148">
        <f t="shared" si="8"/>
        <v>0</v>
      </c>
      <c r="J32" s="148">
        <v>3050</v>
      </c>
      <c r="K32" s="148">
        <f t="shared" si="9"/>
        <v>7625</v>
      </c>
      <c r="L32" s="148">
        <v>21</v>
      </c>
      <c r="M32" s="148">
        <f t="shared" si="10"/>
        <v>0</v>
      </c>
      <c r="N32" s="148">
        <v>0</v>
      </c>
      <c r="O32" s="148">
        <f t="shared" si="11"/>
        <v>0</v>
      </c>
      <c r="P32" s="148">
        <v>2.2000000000000002</v>
      </c>
      <c r="Q32" s="148">
        <f t="shared" si="12"/>
        <v>5.5</v>
      </c>
      <c r="R32" s="148"/>
      <c r="S32" s="148" t="s">
        <v>122</v>
      </c>
      <c r="T32" s="148" t="s">
        <v>123</v>
      </c>
      <c r="U32" s="148">
        <v>7.1950000000000003</v>
      </c>
      <c r="V32" s="148">
        <f t="shared" si="13"/>
        <v>17.989999999999998</v>
      </c>
      <c r="W32" s="148"/>
      <c r="X32" s="148" t="s">
        <v>124</v>
      </c>
      <c r="Y32" s="145"/>
      <c r="Z32" s="145"/>
      <c r="AA32" s="145"/>
      <c r="AB32" s="145"/>
      <c r="AC32" s="145"/>
      <c r="AD32" s="145"/>
      <c r="AE32" s="145"/>
      <c r="AF32" s="145"/>
      <c r="AG32" s="145" t="s">
        <v>125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62">
        <v>20</v>
      </c>
      <c r="B33" s="163" t="s">
        <v>162</v>
      </c>
      <c r="C33" s="169" t="s">
        <v>163</v>
      </c>
      <c r="D33" s="164" t="s">
        <v>121</v>
      </c>
      <c r="E33" s="165">
        <v>53.5</v>
      </c>
      <c r="F33" s="166"/>
      <c r="G33" s="167">
        <f t="shared" si="7"/>
        <v>0</v>
      </c>
      <c r="H33" s="148">
        <v>0</v>
      </c>
      <c r="I33" s="148">
        <f t="shared" si="8"/>
        <v>0</v>
      </c>
      <c r="J33" s="148">
        <v>69</v>
      </c>
      <c r="K33" s="148">
        <f t="shared" si="9"/>
        <v>3691.5</v>
      </c>
      <c r="L33" s="148">
        <v>21</v>
      </c>
      <c r="M33" s="148">
        <f t="shared" si="10"/>
        <v>0</v>
      </c>
      <c r="N33" s="148">
        <v>0</v>
      </c>
      <c r="O33" s="148">
        <f t="shared" si="11"/>
        <v>0</v>
      </c>
      <c r="P33" s="148">
        <v>0.02</v>
      </c>
      <c r="Q33" s="148">
        <f t="shared" si="12"/>
        <v>1.07</v>
      </c>
      <c r="R33" s="148"/>
      <c r="S33" s="148" t="s">
        <v>122</v>
      </c>
      <c r="T33" s="148" t="s">
        <v>123</v>
      </c>
      <c r="U33" s="148">
        <v>0.14699999999999999</v>
      </c>
      <c r="V33" s="148">
        <f t="shared" si="13"/>
        <v>7.86</v>
      </c>
      <c r="W33" s="148"/>
      <c r="X33" s="148" t="s">
        <v>124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134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62">
        <v>21</v>
      </c>
      <c r="B34" s="163" t="s">
        <v>164</v>
      </c>
      <c r="C34" s="169" t="s">
        <v>165</v>
      </c>
      <c r="D34" s="164" t="s">
        <v>166</v>
      </c>
      <c r="E34" s="165">
        <v>7</v>
      </c>
      <c r="F34" s="166"/>
      <c r="G34" s="167">
        <f t="shared" si="7"/>
        <v>0</v>
      </c>
      <c r="H34" s="148">
        <v>0</v>
      </c>
      <c r="I34" s="148">
        <f t="shared" si="8"/>
        <v>0</v>
      </c>
      <c r="J34" s="148">
        <v>18</v>
      </c>
      <c r="K34" s="148">
        <f t="shared" si="9"/>
        <v>126</v>
      </c>
      <c r="L34" s="148">
        <v>21</v>
      </c>
      <c r="M34" s="148">
        <f t="shared" si="10"/>
        <v>0</v>
      </c>
      <c r="N34" s="148">
        <v>0</v>
      </c>
      <c r="O34" s="148">
        <f t="shared" si="11"/>
        <v>0</v>
      </c>
      <c r="P34" s="148">
        <v>0</v>
      </c>
      <c r="Q34" s="148">
        <f t="shared" si="12"/>
        <v>0</v>
      </c>
      <c r="R34" s="148"/>
      <c r="S34" s="148" t="s">
        <v>122</v>
      </c>
      <c r="T34" s="148" t="s">
        <v>123</v>
      </c>
      <c r="U34" s="148">
        <v>0.05</v>
      </c>
      <c r="V34" s="148">
        <f t="shared" si="13"/>
        <v>0.35</v>
      </c>
      <c r="W34" s="148"/>
      <c r="X34" s="148" t="s">
        <v>124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125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62">
        <v>22</v>
      </c>
      <c r="B35" s="163" t="s">
        <v>167</v>
      </c>
      <c r="C35" s="169" t="s">
        <v>168</v>
      </c>
      <c r="D35" s="164" t="s">
        <v>121</v>
      </c>
      <c r="E35" s="165">
        <f>13.6/2</f>
        <v>6.8</v>
      </c>
      <c r="F35" s="166"/>
      <c r="G35" s="167">
        <f t="shared" si="7"/>
        <v>0</v>
      </c>
      <c r="H35" s="148">
        <v>42.78</v>
      </c>
      <c r="I35" s="148">
        <f t="shared" si="8"/>
        <v>290.89999999999998</v>
      </c>
      <c r="J35" s="148">
        <v>350.42</v>
      </c>
      <c r="K35" s="148">
        <f t="shared" si="9"/>
        <v>2382.86</v>
      </c>
      <c r="L35" s="148">
        <v>21</v>
      </c>
      <c r="M35" s="148">
        <f t="shared" si="10"/>
        <v>0</v>
      </c>
      <c r="N35" s="148">
        <v>0</v>
      </c>
      <c r="O35" s="148">
        <f t="shared" si="11"/>
        <v>0</v>
      </c>
      <c r="P35" s="148">
        <v>7.5999999999999998E-2</v>
      </c>
      <c r="Q35" s="148">
        <f t="shared" si="12"/>
        <v>0.52</v>
      </c>
      <c r="R35" s="148"/>
      <c r="S35" s="148" t="s">
        <v>122</v>
      </c>
      <c r="T35" s="148" t="s">
        <v>123</v>
      </c>
      <c r="U35" s="148">
        <v>0.93899999999999995</v>
      </c>
      <c r="V35" s="148">
        <f t="shared" si="13"/>
        <v>6.39</v>
      </c>
      <c r="W35" s="148"/>
      <c r="X35" s="148" t="s">
        <v>124</v>
      </c>
      <c r="Y35" s="145"/>
      <c r="Z35" s="145"/>
      <c r="AA35" s="145"/>
      <c r="AB35" s="145"/>
      <c r="AC35" s="145"/>
      <c r="AD35" s="145"/>
      <c r="AE35" s="145"/>
      <c r="AF35" s="145"/>
      <c r="AG35" s="145" t="s">
        <v>134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62">
        <v>23</v>
      </c>
      <c r="B36" s="163" t="s">
        <v>169</v>
      </c>
      <c r="C36" s="169" t="s">
        <v>170</v>
      </c>
      <c r="D36" s="164" t="s">
        <v>121</v>
      </c>
      <c r="E36" s="165">
        <f>16.685/2</f>
        <v>8.3424999999999994</v>
      </c>
      <c r="F36" s="166"/>
      <c r="G36" s="167">
        <f t="shared" si="7"/>
        <v>0</v>
      </c>
      <c r="H36" s="148">
        <v>0</v>
      </c>
      <c r="I36" s="148">
        <f t="shared" si="8"/>
        <v>0</v>
      </c>
      <c r="J36" s="148">
        <v>98</v>
      </c>
      <c r="K36" s="148">
        <f t="shared" si="9"/>
        <v>817.57</v>
      </c>
      <c r="L36" s="148">
        <v>21</v>
      </c>
      <c r="M36" s="148">
        <f t="shared" si="10"/>
        <v>0</v>
      </c>
      <c r="N36" s="148">
        <v>0</v>
      </c>
      <c r="O36" s="148">
        <f t="shared" si="11"/>
        <v>0</v>
      </c>
      <c r="P36" s="148">
        <v>4.5999999999999999E-2</v>
      </c>
      <c r="Q36" s="148">
        <f t="shared" si="12"/>
        <v>0.38</v>
      </c>
      <c r="R36" s="148"/>
      <c r="S36" s="148" t="s">
        <v>122</v>
      </c>
      <c r="T36" s="148" t="s">
        <v>123</v>
      </c>
      <c r="U36" s="148">
        <v>0.26</v>
      </c>
      <c r="V36" s="148">
        <f t="shared" si="13"/>
        <v>2.17</v>
      </c>
      <c r="W36" s="148"/>
      <c r="X36" s="148" t="s">
        <v>124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125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62">
        <v>24</v>
      </c>
      <c r="B37" s="163" t="s">
        <v>171</v>
      </c>
      <c r="C37" s="169" t="s">
        <v>172</v>
      </c>
      <c r="D37" s="164" t="s">
        <v>121</v>
      </c>
      <c r="E37" s="165">
        <f>266/2</f>
        <v>133</v>
      </c>
      <c r="F37" s="166"/>
      <c r="G37" s="167">
        <f t="shared" si="7"/>
        <v>0</v>
      </c>
      <c r="H37" s="148">
        <v>0</v>
      </c>
      <c r="I37" s="148">
        <f t="shared" si="8"/>
        <v>0</v>
      </c>
      <c r="J37" s="148">
        <v>120</v>
      </c>
      <c r="K37" s="148">
        <f t="shared" si="9"/>
        <v>15960</v>
      </c>
      <c r="L37" s="148">
        <v>21</v>
      </c>
      <c r="M37" s="148">
        <f t="shared" si="10"/>
        <v>0</v>
      </c>
      <c r="N37" s="148">
        <v>0</v>
      </c>
      <c r="O37" s="148">
        <f t="shared" si="11"/>
        <v>0</v>
      </c>
      <c r="P37" s="148">
        <v>6.8000000000000005E-2</v>
      </c>
      <c r="Q37" s="148">
        <f t="shared" si="12"/>
        <v>9.0399999999999991</v>
      </c>
      <c r="R37" s="148"/>
      <c r="S37" s="148" t="s">
        <v>122</v>
      </c>
      <c r="T37" s="148" t="s">
        <v>123</v>
      </c>
      <c r="U37" s="148">
        <v>0.3</v>
      </c>
      <c r="V37" s="148">
        <f t="shared" si="13"/>
        <v>39.9</v>
      </c>
      <c r="W37" s="148"/>
      <c r="X37" s="148" t="s">
        <v>124</v>
      </c>
      <c r="Y37" s="145"/>
      <c r="Z37" s="145"/>
      <c r="AA37" s="145"/>
      <c r="AB37" s="145"/>
      <c r="AC37" s="145"/>
      <c r="AD37" s="145"/>
      <c r="AE37" s="145"/>
      <c r="AF37" s="145"/>
      <c r="AG37" s="145" t="s">
        <v>134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62">
        <v>25</v>
      </c>
      <c r="B38" s="163" t="s">
        <v>173</v>
      </c>
      <c r="C38" s="169" t="s">
        <v>174</v>
      </c>
      <c r="D38" s="164" t="s">
        <v>121</v>
      </c>
      <c r="E38" s="165">
        <f>16.76/2</f>
        <v>8.3800000000000008</v>
      </c>
      <c r="F38" s="166"/>
      <c r="G38" s="167">
        <f t="shared" si="7"/>
        <v>0</v>
      </c>
      <c r="H38" s="148">
        <v>0</v>
      </c>
      <c r="I38" s="148">
        <f t="shared" si="8"/>
        <v>0</v>
      </c>
      <c r="J38" s="148">
        <v>446</v>
      </c>
      <c r="K38" s="148">
        <f t="shared" si="9"/>
        <v>3737.48</v>
      </c>
      <c r="L38" s="148">
        <v>21</v>
      </c>
      <c r="M38" s="148">
        <f t="shared" si="10"/>
        <v>0</v>
      </c>
      <c r="N38" s="148">
        <v>0</v>
      </c>
      <c r="O38" s="148">
        <f t="shared" si="11"/>
        <v>0</v>
      </c>
      <c r="P38" s="148">
        <v>1.7999999999999999E-2</v>
      </c>
      <c r="Q38" s="148">
        <f t="shared" si="12"/>
        <v>0.15</v>
      </c>
      <c r="R38" s="148"/>
      <c r="S38" s="148" t="s">
        <v>122</v>
      </c>
      <c r="T38" s="148" t="s">
        <v>123</v>
      </c>
      <c r="U38" s="148">
        <v>0.88800000000000001</v>
      </c>
      <c r="V38" s="148">
        <f t="shared" si="13"/>
        <v>7.44</v>
      </c>
      <c r="W38" s="148"/>
      <c r="X38" s="148" t="s">
        <v>124</v>
      </c>
      <c r="Y38" s="145"/>
      <c r="Z38" s="145"/>
      <c r="AA38" s="145"/>
      <c r="AB38" s="145"/>
      <c r="AC38" s="145"/>
      <c r="AD38" s="145"/>
      <c r="AE38" s="145"/>
      <c r="AF38" s="145"/>
      <c r="AG38" s="145" t="s">
        <v>125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62">
        <v>26</v>
      </c>
      <c r="B39" s="163" t="s">
        <v>375</v>
      </c>
      <c r="C39" s="169" t="s">
        <v>376</v>
      </c>
      <c r="D39" s="164" t="s">
        <v>166</v>
      </c>
      <c r="E39" s="165">
        <v>1</v>
      </c>
      <c r="F39" s="166"/>
      <c r="G39" s="167">
        <f t="shared" si="7"/>
        <v>0</v>
      </c>
      <c r="H39" s="148">
        <v>0</v>
      </c>
      <c r="I39" s="148">
        <f t="shared" si="8"/>
        <v>0</v>
      </c>
      <c r="J39" s="148">
        <v>1500</v>
      </c>
      <c r="K39" s="148">
        <f t="shared" si="9"/>
        <v>1500</v>
      </c>
      <c r="L39" s="148">
        <v>21</v>
      </c>
      <c r="M39" s="148">
        <f t="shared" si="10"/>
        <v>0</v>
      </c>
      <c r="N39" s="148">
        <v>0</v>
      </c>
      <c r="O39" s="148">
        <f t="shared" si="11"/>
        <v>0</v>
      </c>
      <c r="P39" s="148">
        <v>0</v>
      </c>
      <c r="Q39" s="148">
        <f t="shared" si="12"/>
        <v>0</v>
      </c>
      <c r="R39" s="148"/>
      <c r="S39" s="148" t="s">
        <v>177</v>
      </c>
      <c r="T39" s="148" t="s">
        <v>123</v>
      </c>
      <c r="U39" s="148">
        <v>0</v>
      </c>
      <c r="V39" s="148">
        <f t="shared" si="13"/>
        <v>0</v>
      </c>
      <c r="W39" s="148"/>
      <c r="X39" s="148" t="s">
        <v>124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125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62">
        <v>27</v>
      </c>
      <c r="B40" s="163" t="s">
        <v>175</v>
      </c>
      <c r="C40" s="169" t="s">
        <v>176</v>
      </c>
      <c r="D40" s="164" t="s">
        <v>121</v>
      </c>
      <c r="E40" s="165">
        <f>380/2</f>
        <v>190</v>
      </c>
      <c r="F40" s="166"/>
      <c r="G40" s="167">
        <f t="shared" si="7"/>
        <v>0</v>
      </c>
      <c r="H40" s="148">
        <v>0.11</v>
      </c>
      <c r="I40" s="148">
        <f t="shared" si="8"/>
        <v>20.9</v>
      </c>
      <c r="J40" s="148">
        <v>37.89</v>
      </c>
      <c r="K40" s="148">
        <f t="shared" si="9"/>
        <v>7199.1</v>
      </c>
      <c r="L40" s="148">
        <v>21</v>
      </c>
      <c r="M40" s="148">
        <f t="shared" si="10"/>
        <v>0</v>
      </c>
      <c r="N40" s="148">
        <v>0</v>
      </c>
      <c r="O40" s="148">
        <f t="shared" si="11"/>
        <v>0</v>
      </c>
      <c r="P40" s="148">
        <v>0</v>
      </c>
      <c r="Q40" s="148">
        <f t="shared" si="12"/>
        <v>0</v>
      </c>
      <c r="R40" s="148"/>
      <c r="S40" s="148" t="s">
        <v>122</v>
      </c>
      <c r="T40" s="148" t="s">
        <v>123</v>
      </c>
      <c r="U40" s="148">
        <v>6.9709999999999994E-2</v>
      </c>
      <c r="V40" s="148">
        <f t="shared" si="13"/>
        <v>13.24</v>
      </c>
      <c r="W40" s="148"/>
      <c r="X40" s="148" t="s">
        <v>124</v>
      </c>
      <c r="Y40" s="145"/>
      <c r="Z40" s="145"/>
      <c r="AA40" s="145"/>
      <c r="AB40" s="145"/>
      <c r="AC40" s="145"/>
      <c r="AD40" s="145"/>
      <c r="AE40" s="145"/>
      <c r="AF40" s="145"/>
      <c r="AG40" s="145" t="s">
        <v>125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x14ac:dyDescent="0.2">
      <c r="A41" s="150" t="s">
        <v>117</v>
      </c>
      <c r="B41" s="151" t="s">
        <v>66</v>
      </c>
      <c r="C41" s="168" t="s">
        <v>67</v>
      </c>
      <c r="D41" s="152"/>
      <c r="E41" s="153"/>
      <c r="F41" s="154"/>
      <c r="G41" s="155">
        <f>SUMIF(AG42:AG42,"&lt;&gt;NOR",G42:G42)</f>
        <v>0</v>
      </c>
      <c r="H41" s="149"/>
      <c r="I41" s="149">
        <f>SUM(I42:I42)</f>
        <v>0</v>
      </c>
      <c r="J41" s="149"/>
      <c r="K41" s="149">
        <f>SUM(K42:K42)</f>
        <v>5119.49</v>
      </c>
      <c r="L41" s="149"/>
      <c r="M41" s="149">
        <f>SUM(M42:M42)</f>
        <v>0</v>
      </c>
      <c r="N41" s="149"/>
      <c r="O41" s="149">
        <f>SUM(O42:O42)</f>
        <v>0</v>
      </c>
      <c r="P41" s="149"/>
      <c r="Q41" s="149">
        <f>SUM(Q42:Q42)</f>
        <v>0</v>
      </c>
      <c r="R41" s="149"/>
      <c r="S41" s="149"/>
      <c r="T41" s="149"/>
      <c r="U41" s="149"/>
      <c r="V41" s="149">
        <f>SUM(V42:V42)</f>
        <v>11.44</v>
      </c>
      <c r="W41" s="149"/>
      <c r="X41" s="149"/>
      <c r="AG41" t="s">
        <v>118</v>
      </c>
    </row>
    <row r="42" spans="1:60" outlineLevel="1" x14ac:dyDescent="0.2">
      <c r="A42" s="162">
        <v>28</v>
      </c>
      <c r="B42" s="163" t="s">
        <v>178</v>
      </c>
      <c r="C42" s="169" t="s">
        <v>179</v>
      </c>
      <c r="D42" s="164" t="s">
        <v>180</v>
      </c>
      <c r="E42" s="165">
        <f>24.3785/2</f>
        <v>12.189249999999999</v>
      </c>
      <c r="F42" s="166"/>
      <c r="G42" s="167">
        <f>ROUND(E42*F42,2)</f>
        <v>0</v>
      </c>
      <c r="H42" s="148">
        <v>0</v>
      </c>
      <c r="I42" s="148">
        <f>ROUND(E42*H42,2)</f>
        <v>0</v>
      </c>
      <c r="J42" s="148">
        <v>420</v>
      </c>
      <c r="K42" s="148">
        <f>ROUND(E42*J42,2)</f>
        <v>5119.49</v>
      </c>
      <c r="L42" s="148">
        <v>21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122</v>
      </c>
      <c r="T42" s="148" t="s">
        <v>123</v>
      </c>
      <c r="U42" s="148">
        <v>0.9385</v>
      </c>
      <c r="V42" s="148">
        <f>ROUND(E42*U42,2)</f>
        <v>11.44</v>
      </c>
      <c r="W42" s="148"/>
      <c r="X42" s="148" t="s">
        <v>181</v>
      </c>
      <c r="Y42" s="145"/>
      <c r="Z42" s="145"/>
      <c r="AA42" s="145"/>
      <c r="AB42" s="145"/>
      <c r="AC42" s="145"/>
      <c r="AD42" s="145"/>
      <c r="AE42" s="145"/>
      <c r="AF42" s="145"/>
      <c r="AG42" s="145" t="s">
        <v>182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x14ac:dyDescent="0.2">
      <c r="A43" s="150" t="s">
        <v>117</v>
      </c>
      <c r="B43" s="151" t="s">
        <v>68</v>
      </c>
      <c r="C43" s="168" t="s">
        <v>69</v>
      </c>
      <c r="D43" s="152"/>
      <c r="E43" s="153"/>
      <c r="F43" s="154"/>
      <c r="G43" s="155">
        <f>SUMIF(AG44:AG62,"&lt;&gt;NOR",G44:G62)</f>
        <v>0</v>
      </c>
      <c r="H43" s="149"/>
      <c r="I43" s="149">
        <f>SUM(I44:I62)</f>
        <v>23118.329999999998</v>
      </c>
      <c r="J43" s="149"/>
      <c r="K43" s="149">
        <f>SUM(K44:K62)</f>
        <v>1239026.49</v>
      </c>
      <c r="L43" s="149"/>
      <c r="M43" s="149">
        <f>SUM(M44:M62)</f>
        <v>0</v>
      </c>
      <c r="N43" s="149"/>
      <c r="O43" s="149">
        <f>SUM(O44:O62)</f>
        <v>0.09</v>
      </c>
      <c r="P43" s="149"/>
      <c r="Q43" s="149">
        <f>SUM(Q44:Q62)</f>
        <v>0.13</v>
      </c>
      <c r="R43" s="149"/>
      <c r="S43" s="149"/>
      <c r="T43" s="149"/>
      <c r="U43" s="149"/>
      <c r="V43" s="149">
        <f>SUM(V44:V62)</f>
        <v>76.97999999999999</v>
      </c>
      <c r="W43" s="149"/>
      <c r="X43" s="149"/>
      <c r="AG43" t="s">
        <v>118</v>
      </c>
    </row>
    <row r="44" spans="1:60" outlineLevel="1" x14ac:dyDescent="0.2">
      <c r="A44" s="162">
        <v>29</v>
      </c>
      <c r="B44" s="163" t="s">
        <v>183</v>
      </c>
      <c r="C44" s="169" t="s">
        <v>184</v>
      </c>
      <c r="D44" s="164" t="s">
        <v>128</v>
      </c>
      <c r="E44" s="165">
        <v>7.5</v>
      </c>
      <c r="F44" s="166"/>
      <c r="G44" s="167">
        <f t="shared" ref="G44:G62" si="14">ROUND(E44*F44,2)</f>
        <v>0</v>
      </c>
      <c r="H44" s="148">
        <v>304.69</v>
      </c>
      <c r="I44" s="148">
        <f t="shared" ref="I44:I62" si="15">ROUND(E44*H44,2)</f>
        <v>2285.1799999999998</v>
      </c>
      <c r="J44" s="148">
        <v>710.31</v>
      </c>
      <c r="K44" s="148">
        <f t="shared" ref="K44:K62" si="16">ROUND(E44*J44,2)</f>
        <v>5327.33</v>
      </c>
      <c r="L44" s="148">
        <v>21</v>
      </c>
      <c r="M44" s="148">
        <f t="shared" ref="M44:M62" si="17">G44*(1+L44/100)</f>
        <v>0</v>
      </c>
      <c r="N44" s="148">
        <v>1.5200000000000001E-3</v>
      </c>
      <c r="O44" s="148">
        <f t="shared" ref="O44:O62" si="18">ROUND(E44*N44,2)</f>
        <v>0.01</v>
      </c>
      <c r="P44" s="148">
        <v>0</v>
      </c>
      <c r="Q44" s="148">
        <f t="shared" ref="Q44:Q62" si="19">ROUND(E44*P44,2)</f>
        <v>0</v>
      </c>
      <c r="R44" s="148"/>
      <c r="S44" s="148" t="s">
        <v>122</v>
      </c>
      <c r="T44" s="148" t="s">
        <v>123</v>
      </c>
      <c r="U44" s="148">
        <v>1.173</v>
      </c>
      <c r="V44" s="148">
        <f t="shared" ref="V44:V62" si="20">ROUND(E44*U44,2)</f>
        <v>8.8000000000000007</v>
      </c>
      <c r="W44" s="148"/>
      <c r="X44" s="148" t="s">
        <v>124</v>
      </c>
      <c r="Y44" s="145"/>
      <c r="Z44" s="145"/>
      <c r="AA44" s="145"/>
      <c r="AB44" s="145"/>
      <c r="AC44" s="145"/>
      <c r="AD44" s="145"/>
      <c r="AE44" s="145"/>
      <c r="AF44" s="145"/>
      <c r="AG44" s="145" t="s">
        <v>125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62">
        <v>30</v>
      </c>
      <c r="B45" s="163" t="s">
        <v>338</v>
      </c>
      <c r="C45" s="169" t="s">
        <v>339</v>
      </c>
      <c r="D45" s="164" t="s">
        <v>128</v>
      </c>
      <c r="E45" s="165">
        <v>4</v>
      </c>
      <c r="F45" s="166"/>
      <c r="G45" s="167">
        <f>ROUND(E45*F45,2)</f>
        <v>0</v>
      </c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62">
        <v>31</v>
      </c>
      <c r="B46" s="163" t="s">
        <v>185</v>
      </c>
      <c r="C46" s="169" t="s">
        <v>186</v>
      </c>
      <c r="D46" s="164" t="s">
        <v>166</v>
      </c>
      <c r="E46" s="165">
        <v>14</v>
      </c>
      <c r="F46" s="166"/>
      <c r="G46" s="167">
        <f>ROUND(E46*F46,2)</f>
        <v>0</v>
      </c>
      <c r="H46" s="148">
        <v>0</v>
      </c>
      <c r="I46" s="148">
        <f t="shared" si="15"/>
        <v>0</v>
      </c>
      <c r="J46" s="148">
        <v>85</v>
      </c>
      <c r="K46" s="148">
        <f t="shared" si="16"/>
        <v>1190</v>
      </c>
      <c r="L46" s="148">
        <v>21</v>
      </c>
      <c r="M46" s="148">
        <f t="shared" si="17"/>
        <v>0</v>
      </c>
      <c r="N46" s="148">
        <v>0</v>
      </c>
      <c r="O46" s="148">
        <f t="shared" si="18"/>
        <v>0</v>
      </c>
      <c r="P46" s="148">
        <v>0</v>
      </c>
      <c r="Q46" s="148">
        <f t="shared" si="19"/>
        <v>0</v>
      </c>
      <c r="R46" s="148"/>
      <c r="S46" s="148" t="s">
        <v>122</v>
      </c>
      <c r="T46" s="148" t="s">
        <v>123</v>
      </c>
      <c r="U46" s="148">
        <v>0.157</v>
      </c>
      <c r="V46" s="148">
        <f t="shared" si="20"/>
        <v>2.2000000000000002</v>
      </c>
      <c r="W46" s="148"/>
      <c r="X46" s="148" t="s">
        <v>124</v>
      </c>
      <c r="Y46" s="145"/>
      <c r="Z46" s="145"/>
      <c r="AA46" s="145"/>
      <c r="AB46" s="145"/>
      <c r="AC46" s="145"/>
      <c r="AD46" s="145"/>
      <c r="AE46" s="145"/>
      <c r="AF46" s="145"/>
      <c r="AG46" s="145" t="s">
        <v>187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62">
        <v>32</v>
      </c>
      <c r="B47" s="163" t="s">
        <v>188</v>
      </c>
      <c r="C47" s="169" t="s">
        <v>189</v>
      </c>
      <c r="D47" s="164" t="s">
        <v>166</v>
      </c>
      <c r="E47" s="165">
        <v>8</v>
      </c>
      <c r="F47" s="166"/>
      <c r="G47" s="167">
        <f t="shared" si="14"/>
        <v>0</v>
      </c>
      <c r="H47" s="148">
        <v>0</v>
      </c>
      <c r="I47" s="148">
        <f t="shared" si="15"/>
        <v>0</v>
      </c>
      <c r="J47" s="148">
        <v>130</v>
      </c>
      <c r="K47" s="148">
        <f t="shared" si="16"/>
        <v>1040</v>
      </c>
      <c r="L47" s="148">
        <v>21</v>
      </c>
      <c r="M47" s="148">
        <f t="shared" si="17"/>
        <v>0</v>
      </c>
      <c r="N47" s="148">
        <v>0</v>
      </c>
      <c r="O47" s="148">
        <f t="shared" si="18"/>
        <v>0</v>
      </c>
      <c r="P47" s="148">
        <v>0</v>
      </c>
      <c r="Q47" s="148">
        <f t="shared" si="19"/>
        <v>0</v>
      </c>
      <c r="R47" s="148"/>
      <c r="S47" s="148" t="s">
        <v>122</v>
      </c>
      <c r="T47" s="148" t="s">
        <v>123</v>
      </c>
      <c r="U47" s="148">
        <v>0.25900000000000001</v>
      </c>
      <c r="V47" s="148">
        <f t="shared" si="20"/>
        <v>2.0699999999999998</v>
      </c>
      <c r="W47" s="148"/>
      <c r="X47" s="148" t="s">
        <v>124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125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ht="33.75" outlineLevel="1" x14ac:dyDescent="0.2">
      <c r="A48" s="162">
        <v>33</v>
      </c>
      <c r="B48" s="163" t="s">
        <v>190</v>
      </c>
      <c r="C48" s="169" t="s">
        <v>191</v>
      </c>
      <c r="D48" s="164" t="s">
        <v>166</v>
      </c>
      <c r="E48" s="165">
        <v>4</v>
      </c>
      <c r="F48" s="166"/>
      <c r="G48" s="167">
        <f t="shared" si="14"/>
        <v>0</v>
      </c>
      <c r="H48" s="148">
        <v>1732.04</v>
      </c>
      <c r="I48" s="148">
        <f t="shared" si="15"/>
        <v>6928.16</v>
      </c>
      <c r="J48" s="148">
        <v>117.96</v>
      </c>
      <c r="K48" s="148">
        <f t="shared" si="16"/>
        <v>471.84</v>
      </c>
      <c r="L48" s="148">
        <v>21</v>
      </c>
      <c r="M48" s="148">
        <f t="shared" si="17"/>
        <v>0</v>
      </c>
      <c r="N48" s="148">
        <v>7.5000000000000002E-4</v>
      </c>
      <c r="O48" s="148">
        <f t="shared" si="18"/>
        <v>0</v>
      </c>
      <c r="P48" s="148">
        <v>0</v>
      </c>
      <c r="Q48" s="148">
        <f t="shared" si="19"/>
        <v>0</v>
      </c>
      <c r="R48" s="148"/>
      <c r="S48" s="148" t="s">
        <v>122</v>
      </c>
      <c r="T48" s="148" t="s">
        <v>123</v>
      </c>
      <c r="U48" s="148">
        <v>0.2</v>
      </c>
      <c r="V48" s="148">
        <f t="shared" si="20"/>
        <v>0.8</v>
      </c>
      <c r="W48" s="148"/>
      <c r="X48" s="148" t="s">
        <v>124</v>
      </c>
      <c r="Y48" s="145"/>
      <c r="Z48" s="145"/>
      <c r="AA48" s="145"/>
      <c r="AB48" s="145"/>
      <c r="AC48" s="145"/>
      <c r="AD48" s="145"/>
      <c r="AE48" s="145"/>
      <c r="AF48" s="145"/>
      <c r="AG48" s="145" t="s">
        <v>125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62">
        <v>34</v>
      </c>
      <c r="B49" s="163" t="s">
        <v>192</v>
      </c>
      <c r="C49" s="169" t="s">
        <v>193</v>
      </c>
      <c r="D49" s="164" t="s">
        <v>128</v>
      </c>
      <c r="E49" s="165">
        <v>60</v>
      </c>
      <c r="F49" s="166"/>
      <c r="G49" s="167">
        <f t="shared" si="14"/>
        <v>0</v>
      </c>
      <c r="H49" s="148">
        <v>0</v>
      </c>
      <c r="I49" s="148">
        <f t="shared" si="15"/>
        <v>0</v>
      </c>
      <c r="J49" s="148">
        <v>68.5</v>
      </c>
      <c r="K49" s="148">
        <f t="shared" si="16"/>
        <v>4110</v>
      </c>
      <c r="L49" s="148">
        <v>21</v>
      </c>
      <c r="M49" s="148">
        <f t="shared" si="17"/>
        <v>0</v>
      </c>
      <c r="N49" s="148">
        <v>0</v>
      </c>
      <c r="O49" s="148">
        <f t="shared" si="18"/>
        <v>0</v>
      </c>
      <c r="P49" s="148">
        <v>2.1299999999999999E-3</v>
      </c>
      <c r="Q49" s="148">
        <f t="shared" si="19"/>
        <v>0.13</v>
      </c>
      <c r="R49" s="148"/>
      <c r="S49" s="148" t="s">
        <v>122</v>
      </c>
      <c r="T49" s="148" t="s">
        <v>123</v>
      </c>
      <c r="U49" s="148">
        <v>0.17299999999999999</v>
      </c>
      <c r="V49" s="148">
        <f t="shared" si="20"/>
        <v>10.38</v>
      </c>
      <c r="W49" s="148"/>
      <c r="X49" s="148" t="s">
        <v>124</v>
      </c>
      <c r="Y49" s="145"/>
      <c r="Z49" s="145"/>
      <c r="AA49" s="145"/>
      <c r="AB49" s="145"/>
      <c r="AC49" s="145"/>
      <c r="AD49" s="145"/>
      <c r="AE49" s="145"/>
      <c r="AF49" s="145"/>
      <c r="AG49" s="145" t="s">
        <v>187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62">
        <v>35</v>
      </c>
      <c r="B50" s="163" t="s">
        <v>194</v>
      </c>
      <c r="C50" s="169" t="s">
        <v>195</v>
      </c>
      <c r="D50" s="164" t="s">
        <v>196</v>
      </c>
      <c r="E50" s="165">
        <v>2</v>
      </c>
      <c r="F50" s="166"/>
      <c r="G50" s="167">
        <f t="shared" si="14"/>
        <v>0</v>
      </c>
      <c r="H50" s="148">
        <v>657.57</v>
      </c>
      <c r="I50" s="148">
        <f t="shared" si="15"/>
        <v>1315.14</v>
      </c>
      <c r="J50" s="148">
        <v>506.43</v>
      </c>
      <c r="K50" s="148">
        <f t="shared" si="16"/>
        <v>1012.86</v>
      </c>
      <c r="L50" s="148">
        <v>21</v>
      </c>
      <c r="M50" s="148">
        <f t="shared" si="17"/>
        <v>0</v>
      </c>
      <c r="N50" s="148">
        <v>9.6500000000000006E-3</v>
      </c>
      <c r="O50" s="148">
        <f t="shared" si="18"/>
        <v>0.02</v>
      </c>
      <c r="P50" s="148">
        <v>0</v>
      </c>
      <c r="Q50" s="148">
        <f t="shared" si="19"/>
        <v>0</v>
      </c>
      <c r="R50" s="148"/>
      <c r="S50" s="148" t="s">
        <v>122</v>
      </c>
      <c r="T50" s="148" t="s">
        <v>123</v>
      </c>
      <c r="U50" s="148">
        <v>1.1259999999999999</v>
      </c>
      <c r="V50" s="148">
        <f t="shared" si="20"/>
        <v>2.25</v>
      </c>
      <c r="W50" s="148"/>
      <c r="X50" s="148" t="s">
        <v>124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187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62">
        <v>36</v>
      </c>
      <c r="B51" s="163" t="s">
        <v>197</v>
      </c>
      <c r="C51" s="169" t="s">
        <v>198</v>
      </c>
      <c r="D51" s="164" t="s">
        <v>128</v>
      </c>
      <c r="E51" s="165">
        <v>35</v>
      </c>
      <c r="F51" s="166"/>
      <c r="G51" s="167">
        <f t="shared" si="14"/>
        <v>0</v>
      </c>
      <c r="H51" s="148">
        <v>100.38</v>
      </c>
      <c r="I51" s="148">
        <f t="shared" si="15"/>
        <v>3513.3</v>
      </c>
      <c r="J51" s="148">
        <v>258.62</v>
      </c>
      <c r="K51" s="148">
        <f t="shared" si="16"/>
        <v>9051.7000000000007</v>
      </c>
      <c r="L51" s="148">
        <v>21</v>
      </c>
      <c r="M51" s="148">
        <f t="shared" si="17"/>
        <v>0</v>
      </c>
      <c r="N51" s="148">
        <v>4.6000000000000001E-4</v>
      </c>
      <c r="O51" s="148">
        <f t="shared" si="18"/>
        <v>0.02</v>
      </c>
      <c r="P51" s="148">
        <v>0</v>
      </c>
      <c r="Q51" s="148">
        <f t="shared" si="19"/>
        <v>0</v>
      </c>
      <c r="R51" s="148"/>
      <c r="S51" s="148" t="s">
        <v>122</v>
      </c>
      <c r="T51" s="148" t="s">
        <v>123</v>
      </c>
      <c r="U51" s="148">
        <v>0.52200000000000002</v>
      </c>
      <c r="V51" s="148">
        <f t="shared" si="20"/>
        <v>18.27</v>
      </c>
      <c r="W51" s="148"/>
      <c r="X51" s="148" t="s">
        <v>124</v>
      </c>
      <c r="Y51" s="145"/>
      <c r="Z51" s="145"/>
      <c r="AA51" s="145"/>
      <c r="AB51" s="145"/>
      <c r="AC51" s="145"/>
      <c r="AD51" s="145"/>
      <c r="AE51" s="145"/>
      <c r="AF51" s="145"/>
      <c r="AG51" s="145" t="s">
        <v>187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62">
        <v>37</v>
      </c>
      <c r="B52" s="163" t="s">
        <v>199</v>
      </c>
      <c r="C52" s="169" t="s">
        <v>200</v>
      </c>
      <c r="D52" s="164" t="s">
        <v>128</v>
      </c>
      <c r="E52" s="165">
        <v>18</v>
      </c>
      <c r="F52" s="166"/>
      <c r="G52" s="167">
        <f t="shared" si="14"/>
        <v>0</v>
      </c>
      <c r="H52" s="148">
        <v>150.82</v>
      </c>
      <c r="I52" s="148">
        <f t="shared" si="15"/>
        <v>2714.76</v>
      </c>
      <c r="J52" s="148">
        <v>306.18</v>
      </c>
      <c r="K52" s="148">
        <f t="shared" si="16"/>
        <v>5511.24</v>
      </c>
      <c r="L52" s="148">
        <v>21</v>
      </c>
      <c r="M52" s="148">
        <f t="shared" si="17"/>
        <v>0</v>
      </c>
      <c r="N52" s="148">
        <v>5.8E-4</v>
      </c>
      <c r="O52" s="148">
        <f t="shared" si="18"/>
        <v>0.01</v>
      </c>
      <c r="P52" s="148">
        <v>0</v>
      </c>
      <c r="Q52" s="148">
        <f t="shared" si="19"/>
        <v>0</v>
      </c>
      <c r="R52" s="148"/>
      <c r="S52" s="148" t="s">
        <v>122</v>
      </c>
      <c r="T52" s="148" t="s">
        <v>123</v>
      </c>
      <c r="U52" s="148">
        <v>0.6159</v>
      </c>
      <c r="V52" s="148">
        <f t="shared" si="20"/>
        <v>11.09</v>
      </c>
      <c r="W52" s="148"/>
      <c r="X52" s="148" t="s">
        <v>124</v>
      </c>
      <c r="Y52" s="145"/>
      <c r="Z52" s="145"/>
      <c r="AA52" s="145"/>
      <c r="AB52" s="145"/>
      <c r="AC52" s="145"/>
      <c r="AD52" s="145"/>
      <c r="AE52" s="145"/>
      <c r="AF52" s="145"/>
      <c r="AG52" s="145" t="s">
        <v>187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ht="22.5" outlineLevel="1" x14ac:dyDescent="0.2">
      <c r="A53" s="162">
        <v>38</v>
      </c>
      <c r="B53" s="163" t="s">
        <v>201</v>
      </c>
      <c r="C53" s="169" t="s">
        <v>202</v>
      </c>
      <c r="D53" s="164" t="s">
        <v>128</v>
      </c>
      <c r="E53" s="165">
        <v>35</v>
      </c>
      <c r="F53" s="166"/>
      <c r="G53" s="167">
        <f t="shared" si="14"/>
        <v>0</v>
      </c>
      <c r="H53" s="148">
        <v>15.86</v>
      </c>
      <c r="I53" s="148">
        <f t="shared" si="15"/>
        <v>555.1</v>
      </c>
      <c r="J53" s="148">
        <v>62.14</v>
      </c>
      <c r="K53" s="148">
        <f t="shared" si="16"/>
        <v>2174.9</v>
      </c>
      <c r="L53" s="148">
        <v>21</v>
      </c>
      <c r="M53" s="148">
        <f t="shared" si="17"/>
        <v>0</v>
      </c>
      <c r="N53" s="148">
        <v>2.0000000000000002E-5</v>
      </c>
      <c r="O53" s="148">
        <f t="shared" si="18"/>
        <v>0</v>
      </c>
      <c r="P53" s="148">
        <v>0</v>
      </c>
      <c r="Q53" s="148">
        <f t="shared" si="19"/>
        <v>0</v>
      </c>
      <c r="R53" s="148"/>
      <c r="S53" s="148" t="s">
        <v>122</v>
      </c>
      <c r="T53" s="148" t="s">
        <v>123</v>
      </c>
      <c r="U53" s="148">
        <v>0.129</v>
      </c>
      <c r="V53" s="148">
        <f t="shared" si="20"/>
        <v>4.5199999999999996</v>
      </c>
      <c r="W53" s="148"/>
      <c r="X53" s="148" t="s">
        <v>124</v>
      </c>
      <c r="Y53" s="145"/>
      <c r="Z53" s="145"/>
      <c r="AA53" s="145"/>
      <c r="AB53" s="145"/>
      <c r="AC53" s="145"/>
      <c r="AD53" s="145"/>
      <c r="AE53" s="145"/>
      <c r="AF53" s="145"/>
      <c r="AG53" s="145" t="s">
        <v>187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ht="22.5" outlineLevel="1" x14ac:dyDescent="0.2">
      <c r="A54" s="162">
        <v>39</v>
      </c>
      <c r="B54" s="163" t="s">
        <v>201</v>
      </c>
      <c r="C54" s="169" t="s">
        <v>203</v>
      </c>
      <c r="D54" s="164" t="s">
        <v>128</v>
      </c>
      <c r="E54" s="165">
        <v>18</v>
      </c>
      <c r="F54" s="166"/>
      <c r="G54" s="167">
        <f t="shared" si="14"/>
        <v>0</v>
      </c>
      <c r="H54" s="148">
        <v>18.25</v>
      </c>
      <c r="I54" s="148">
        <f t="shared" si="15"/>
        <v>328.5</v>
      </c>
      <c r="J54" s="148">
        <v>61.75</v>
      </c>
      <c r="K54" s="148">
        <f t="shared" si="16"/>
        <v>1111.5</v>
      </c>
      <c r="L54" s="148">
        <v>21</v>
      </c>
      <c r="M54" s="148">
        <f t="shared" si="17"/>
        <v>0</v>
      </c>
      <c r="N54" s="148">
        <v>6.0000000000000002E-5</v>
      </c>
      <c r="O54" s="148">
        <f t="shared" si="18"/>
        <v>0</v>
      </c>
      <c r="P54" s="148">
        <v>0</v>
      </c>
      <c r="Q54" s="148">
        <f t="shared" si="19"/>
        <v>0</v>
      </c>
      <c r="R54" s="148"/>
      <c r="S54" s="148" t="s">
        <v>122</v>
      </c>
      <c r="T54" s="148" t="s">
        <v>123</v>
      </c>
      <c r="U54" s="148">
        <v>0.129</v>
      </c>
      <c r="V54" s="148">
        <f t="shared" si="20"/>
        <v>2.3199999999999998</v>
      </c>
      <c r="W54" s="148"/>
      <c r="X54" s="148" t="s">
        <v>124</v>
      </c>
      <c r="Y54" s="145"/>
      <c r="Z54" s="145"/>
      <c r="AA54" s="145"/>
      <c r="AB54" s="145"/>
      <c r="AC54" s="145"/>
      <c r="AD54" s="145"/>
      <c r="AE54" s="145"/>
      <c r="AF54" s="145"/>
      <c r="AG54" s="145" t="s">
        <v>187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ht="22.5" outlineLevel="1" x14ac:dyDescent="0.2">
      <c r="A55" s="162">
        <v>40</v>
      </c>
      <c r="B55" s="163" t="s">
        <v>204</v>
      </c>
      <c r="C55" s="169" t="s">
        <v>205</v>
      </c>
      <c r="D55" s="164" t="s">
        <v>166</v>
      </c>
      <c r="E55" s="165">
        <v>2</v>
      </c>
      <c r="F55" s="166"/>
      <c r="G55" s="167">
        <f t="shared" si="14"/>
        <v>0</v>
      </c>
      <c r="H55" s="148">
        <v>370.6</v>
      </c>
      <c r="I55" s="148">
        <f t="shared" si="15"/>
        <v>741.2</v>
      </c>
      <c r="J55" s="148">
        <v>148.4</v>
      </c>
      <c r="K55" s="148">
        <f t="shared" si="16"/>
        <v>296.8</v>
      </c>
      <c r="L55" s="148">
        <v>21</v>
      </c>
      <c r="M55" s="148">
        <f t="shared" si="17"/>
        <v>0</v>
      </c>
      <c r="N55" s="148">
        <v>1.2999999999999999E-4</v>
      </c>
      <c r="O55" s="148">
        <f t="shared" si="18"/>
        <v>0</v>
      </c>
      <c r="P55" s="148">
        <v>0</v>
      </c>
      <c r="Q55" s="148">
        <f t="shared" si="19"/>
        <v>0</v>
      </c>
      <c r="R55" s="148"/>
      <c r="S55" s="148" t="s">
        <v>122</v>
      </c>
      <c r="T55" s="148" t="s">
        <v>123</v>
      </c>
      <c r="U55" s="148">
        <v>0.20269000000000001</v>
      </c>
      <c r="V55" s="148">
        <f t="shared" si="20"/>
        <v>0.41</v>
      </c>
      <c r="W55" s="148"/>
      <c r="X55" s="148" t="s">
        <v>124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187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62">
        <v>41</v>
      </c>
      <c r="B56" s="163" t="s">
        <v>206</v>
      </c>
      <c r="C56" s="169" t="s">
        <v>207</v>
      </c>
      <c r="D56" s="164" t="s">
        <v>166</v>
      </c>
      <c r="E56" s="165">
        <v>4</v>
      </c>
      <c r="F56" s="166"/>
      <c r="G56" s="167">
        <f t="shared" si="14"/>
        <v>0</v>
      </c>
      <c r="H56" s="148">
        <v>142.12</v>
      </c>
      <c r="I56" s="148">
        <f t="shared" si="15"/>
        <v>568.48</v>
      </c>
      <c r="J56" s="148">
        <v>107.88</v>
      </c>
      <c r="K56" s="148">
        <f t="shared" si="16"/>
        <v>431.52</v>
      </c>
      <c r="L56" s="148">
        <v>21</v>
      </c>
      <c r="M56" s="148">
        <f t="shared" si="17"/>
        <v>0</v>
      </c>
      <c r="N56" s="148">
        <v>6.7000000000000002E-4</v>
      </c>
      <c r="O56" s="148">
        <f t="shared" si="18"/>
        <v>0</v>
      </c>
      <c r="P56" s="148">
        <v>0</v>
      </c>
      <c r="Q56" s="148">
        <f t="shared" si="19"/>
        <v>0</v>
      </c>
      <c r="R56" s="148"/>
      <c r="S56" s="148" t="s">
        <v>122</v>
      </c>
      <c r="T56" s="148" t="s">
        <v>123</v>
      </c>
      <c r="U56" s="148">
        <v>0.27200000000000002</v>
      </c>
      <c r="V56" s="148">
        <f t="shared" si="20"/>
        <v>1.0900000000000001</v>
      </c>
      <c r="W56" s="148"/>
      <c r="X56" s="148" t="s">
        <v>124</v>
      </c>
      <c r="Y56" s="145"/>
      <c r="Z56" s="145"/>
      <c r="AA56" s="145"/>
      <c r="AB56" s="145"/>
      <c r="AC56" s="145"/>
      <c r="AD56" s="145"/>
      <c r="AE56" s="145"/>
      <c r="AF56" s="145"/>
      <c r="AG56" s="145" t="s">
        <v>187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62">
        <v>42</v>
      </c>
      <c r="B57" s="163" t="s">
        <v>208</v>
      </c>
      <c r="C57" s="169" t="s">
        <v>209</v>
      </c>
      <c r="D57" s="164" t="s">
        <v>210</v>
      </c>
      <c r="E57" s="165">
        <v>11</v>
      </c>
      <c r="F57" s="166"/>
      <c r="G57" s="167">
        <f t="shared" si="14"/>
        <v>0</v>
      </c>
      <c r="H57" s="148">
        <v>290.58999999999997</v>
      </c>
      <c r="I57" s="148">
        <f t="shared" si="15"/>
        <v>3196.49</v>
      </c>
      <c r="J57" s="148">
        <v>212.41</v>
      </c>
      <c r="K57" s="148">
        <f t="shared" si="16"/>
        <v>2336.5100000000002</v>
      </c>
      <c r="L57" s="148">
        <v>21</v>
      </c>
      <c r="M57" s="148">
        <f t="shared" si="17"/>
        <v>0</v>
      </c>
      <c r="N57" s="148">
        <v>1.56E-3</v>
      </c>
      <c r="O57" s="148">
        <f t="shared" si="18"/>
        <v>0.02</v>
      </c>
      <c r="P57" s="148">
        <v>0</v>
      </c>
      <c r="Q57" s="148">
        <f t="shared" si="19"/>
        <v>0</v>
      </c>
      <c r="R57" s="148"/>
      <c r="S57" s="148" t="s">
        <v>122</v>
      </c>
      <c r="T57" s="148" t="s">
        <v>123</v>
      </c>
      <c r="U57" s="148">
        <v>0.54</v>
      </c>
      <c r="V57" s="148">
        <f t="shared" si="20"/>
        <v>5.94</v>
      </c>
      <c r="W57" s="148"/>
      <c r="X57" s="148" t="s">
        <v>124</v>
      </c>
      <c r="Y57" s="145"/>
      <c r="Z57" s="145"/>
      <c r="AA57" s="145"/>
      <c r="AB57" s="145"/>
      <c r="AC57" s="145"/>
      <c r="AD57" s="145"/>
      <c r="AE57" s="145"/>
      <c r="AF57" s="145"/>
      <c r="AG57" s="145" t="s">
        <v>187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62">
        <v>43</v>
      </c>
      <c r="B58" s="163" t="s">
        <v>211</v>
      </c>
      <c r="C58" s="169" t="s">
        <v>212</v>
      </c>
      <c r="D58" s="164" t="s">
        <v>128</v>
      </c>
      <c r="E58" s="165">
        <v>53</v>
      </c>
      <c r="F58" s="166"/>
      <c r="G58" s="167">
        <f t="shared" si="14"/>
        <v>0</v>
      </c>
      <c r="H58" s="148">
        <v>15.71</v>
      </c>
      <c r="I58" s="148">
        <f t="shared" si="15"/>
        <v>832.63</v>
      </c>
      <c r="J58" s="148">
        <v>41.99</v>
      </c>
      <c r="K58" s="148">
        <f t="shared" si="16"/>
        <v>2225.4699999999998</v>
      </c>
      <c r="L58" s="148">
        <v>21</v>
      </c>
      <c r="M58" s="148">
        <f t="shared" si="17"/>
        <v>0</v>
      </c>
      <c r="N58" s="148">
        <v>1.8000000000000001E-4</v>
      </c>
      <c r="O58" s="148">
        <f t="shared" si="18"/>
        <v>0.01</v>
      </c>
      <c r="P58" s="148">
        <v>0</v>
      </c>
      <c r="Q58" s="148">
        <f t="shared" si="19"/>
        <v>0</v>
      </c>
      <c r="R58" s="148"/>
      <c r="S58" s="148" t="s">
        <v>122</v>
      </c>
      <c r="T58" s="148" t="s">
        <v>123</v>
      </c>
      <c r="U58" s="148">
        <v>6.7000000000000004E-2</v>
      </c>
      <c r="V58" s="148">
        <f t="shared" si="20"/>
        <v>3.55</v>
      </c>
      <c r="W58" s="148"/>
      <c r="X58" s="148" t="s">
        <v>124</v>
      </c>
      <c r="Y58" s="145"/>
      <c r="Z58" s="145"/>
      <c r="AA58" s="145"/>
      <c r="AB58" s="145"/>
      <c r="AC58" s="145"/>
      <c r="AD58" s="145"/>
      <c r="AE58" s="145"/>
      <c r="AF58" s="145"/>
      <c r="AG58" s="145" t="s">
        <v>187</v>
      </c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62">
        <v>44</v>
      </c>
      <c r="B59" s="163" t="s">
        <v>213</v>
      </c>
      <c r="C59" s="169" t="s">
        <v>214</v>
      </c>
      <c r="D59" s="164" t="s">
        <v>128</v>
      </c>
      <c r="E59" s="165">
        <v>53</v>
      </c>
      <c r="F59" s="166"/>
      <c r="G59" s="167">
        <f t="shared" si="14"/>
        <v>0</v>
      </c>
      <c r="H59" s="148">
        <v>2.63</v>
      </c>
      <c r="I59" s="148">
        <f t="shared" si="15"/>
        <v>139.38999999999999</v>
      </c>
      <c r="J59" s="148">
        <v>30.37</v>
      </c>
      <c r="K59" s="148">
        <f t="shared" si="16"/>
        <v>1609.61</v>
      </c>
      <c r="L59" s="148">
        <v>21</v>
      </c>
      <c r="M59" s="148">
        <f t="shared" si="17"/>
        <v>0</v>
      </c>
      <c r="N59" s="148">
        <v>1.0000000000000001E-5</v>
      </c>
      <c r="O59" s="148">
        <f t="shared" si="18"/>
        <v>0</v>
      </c>
      <c r="P59" s="148">
        <v>0</v>
      </c>
      <c r="Q59" s="148">
        <f t="shared" si="19"/>
        <v>0</v>
      </c>
      <c r="R59" s="148"/>
      <c r="S59" s="148" t="s">
        <v>122</v>
      </c>
      <c r="T59" s="148" t="s">
        <v>123</v>
      </c>
      <c r="U59" s="148">
        <v>6.2E-2</v>
      </c>
      <c r="V59" s="148">
        <f t="shared" si="20"/>
        <v>3.29</v>
      </c>
      <c r="W59" s="148"/>
      <c r="X59" s="148" t="s">
        <v>124</v>
      </c>
      <c r="Y59" s="145"/>
      <c r="Z59" s="145"/>
      <c r="AA59" s="145"/>
      <c r="AB59" s="145"/>
      <c r="AC59" s="145"/>
      <c r="AD59" s="145"/>
      <c r="AE59" s="145"/>
      <c r="AF59" s="145"/>
      <c r="AG59" s="145" t="s">
        <v>187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ht="33.75" outlineLevel="1" x14ac:dyDescent="0.2">
      <c r="A60" s="162">
        <v>45</v>
      </c>
      <c r="B60" s="163" t="s">
        <v>215</v>
      </c>
      <c r="C60" s="169" t="s">
        <v>332</v>
      </c>
      <c r="D60" s="164" t="s">
        <v>128</v>
      </c>
      <c r="E60" s="165">
        <v>25</v>
      </c>
      <c r="F60" s="166"/>
      <c r="G60" s="167">
        <f t="shared" si="14"/>
        <v>0</v>
      </c>
      <c r="H60" s="148">
        <v>0</v>
      </c>
      <c r="I60" s="148">
        <f t="shared" si="15"/>
        <v>0</v>
      </c>
      <c r="J60" s="148">
        <v>30000</v>
      </c>
      <c r="K60" s="148">
        <f t="shared" si="16"/>
        <v>750000</v>
      </c>
      <c r="L60" s="148">
        <v>21</v>
      </c>
      <c r="M60" s="148">
        <f t="shared" si="17"/>
        <v>0</v>
      </c>
      <c r="N60" s="148">
        <v>0</v>
      </c>
      <c r="O60" s="148">
        <f t="shared" si="18"/>
        <v>0</v>
      </c>
      <c r="P60" s="148">
        <v>0</v>
      </c>
      <c r="Q60" s="148">
        <f t="shared" si="19"/>
        <v>0</v>
      </c>
      <c r="R60" s="148"/>
      <c r="S60" s="148" t="s">
        <v>177</v>
      </c>
      <c r="T60" s="148" t="s">
        <v>123</v>
      </c>
      <c r="U60" s="148">
        <v>0</v>
      </c>
      <c r="V60" s="148">
        <f t="shared" si="20"/>
        <v>0</v>
      </c>
      <c r="W60" s="148"/>
      <c r="X60" s="148" t="s">
        <v>124</v>
      </c>
      <c r="Y60" s="145"/>
      <c r="Z60" s="145"/>
      <c r="AA60" s="145"/>
      <c r="AB60" s="145"/>
      <c r="AC60" s="145"/>
      <c r="AD60" s="145"/>
      <c r="AE60" s="145"/>
      <c r="AF60" s="145"/>
      <c r="AG60" s="145" t="s">
        <v>125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ht="33.75" outlineLevel="1" x14ac:dyDescent="0.2">
      <c r="A61" s="162">
        <v>46</v>
      </c>
      <c r="B61" s="163" t="s">
        <v>333</v>
      </c>
      <c r="C61" s="169" t="s">
        <v>334</v>
      </c>
      <c r="D61" s="164" t="s">
        <v>128</v>
      </c>
      <c r="E61" s="165">
        <v>15</v>
      </c>
      <c r="F61" s="166"/>
      <c r="G61" s="167">
        <f t="shared" si="14"/>
        <v>0</v>
      </c>
      <c r="H61" s="148">
        <v>0</v>
      </c>
      <c r="I61" s="148">
        <f t="shared" si="15"/>
        <v>0</v>
      </c>
      <c r="J61" s="148">
        <v>30000</v>
      </c>
      <c r="K61" s="148">
        <f t="shared" si="16"/>
        <v>450000</v>
      </c>
      <c r="L61" s="148">
        <v>21</v>
      </c>
      <c r="M61" s="148">
        <f t="shared" si="17"/>
        <v>0</v>
      </c>
      <c r="N61" s="148">
        <v>0</v>
      </c>
      <c r="O61" s="148">
        <f t="shared" si="18"/>
        <v>0</v>
      </c>
      <c r="P61" s="148">
        <v>0</v>
      </c>
      <c r="Q61" s="148">
        <f t="shared" si="19"/>
        <v>0</v>
      </c>
      <c r="R61" s="148"/>
      <c r="S61" s="148" t="s">
        <v>177</v>
      </c>
      <c r="T61" s="148" t="s">
        <v>123</v>
      </c>
      <c r="U61" s="148">
        <v>0</v>
      </c>
      <c r="V61" s="148">
        <f t="shared" si="20"/>
        <v>0</v>
      </c>
      <c r="W61" s="148"/>
      <c r="X61" s="148" t="s">
        <v>124</v>
      </c>
      <c r="Y61" s="145"/>
      <c r="Z61" s="145"/>
      <c r="AA61" s="145"/>
      <c r="AB61" s="145"/>
      <c r="AC61" s="145"/>
      <c r="AD61" s="145"/>
      <c r="AE61" s="145"/>
      <c r="AF61" s="145"/>
      <c r="AG61" s="145" t="s">
        <v>125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62">
        <v>47</v>
      </c>
      <c r="B62" s="163" t="s">
        <v>217</v>
      </c>
      <c r="C62" s="169" t="s">
        <v>218</v>
      </c>
      <c r="D62" s="164" t="s">
        <v>0</v>
      </c>
      <c r="E62" s="165">
        <f>1875.351/2</f>
        <v>937.67550000000006</v>
      </c>
      <c r="F62" s="166"/>
      <c r="G62" s="167">
        <f t="shared" si="14"/>
        <v>0</v>
      </c>
      <c r="H62" s="148">
        <v>0</v>
      </c>
      <c r="I62" s="148">
        <f t="shared" si="15"/>
        <v>0</v>
      </c>
      <c r="J62" s="148">
        <v>1.2</v>
      </c>
      <c r="K62" s="148">
        <f t="shared" si="16"/>
        <v>1125.21</v>
      </c>
      <c r="L62" s="148">
        <v>21</v>
      </c>
      <c r="M62" s="148">
        <f t="shared" si="17"/>
        <v>0</v>
      </c>
      <c r="N62" s="148">
        <v>0</v>
      </c>
      <c r="O62" s="148">
        <f t="shared" si="18"/>
        <v>0</v>
      </c>
      <c r="P62" s="148">
        <v>0</v>
      </c>
      <c r="Q62" s="148">
        <f t="shared" si="19"/>
        <v>0</v>
      </c>
      <c r="R62" s="148"/>
      <c r="S62" s="148" t="s">
        <v>122</v>
      </c>
      <c r="T62" s="148" t="s">
        <v>122</v>
      </c>
      <c r="U62" s="148">
        <v>0</v>
      </c>
      <c r="V62" s="148">
        <f t="shared" si="20"/>
        <v>0</v>
      </c>
      <c r="W62" s="148"/>
      <c r="X62" s="148" t="s">
        <v>181</v>
      </c>
      <c r="Y62" s="145"/>
      <c r="Z62" s="145"/>
      <c r="AA62" s="145"/>
      <c r="AB62" s="145"/>
      <c r="AC62" s="145"/>
      <c r="AD62" s="145"/>
      <c r="AE62" s="145"/>
      <c r="AF62" s="145"/>
      <c r="AG62" s="145" t="s">
        <v>182</v>
      </c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x14ac:dyDescent="0.2">
      <c r="A63" s="150" t="s">
        <v>117</v>
      </c>
      <c r="B63" s="151" t="s">
        <v>70</v>
      </c>
      <c r="C63" s="168" t="s">
        <v>71</v>
      </c>
      <c r="D63" s="152"/>
      <c r="E63" s="153"/>
      <c r="F63" s="154"/>
      <c r="G63" s="155">
        <f>SUMIF(AG64:AG87,"&lt;&gt;NOR",G64:G87)</f>
        <v>0</v>
      </c>
      <c r="H63" s="149"/>
      <c r="I63" s="149">
        <f>SUM(I64:I87)</f>
        <v>171784.22</v>
      </c>
      <c r="J63" s="149"/>
      <c r="K63" s="149">
        <f>SUM(K64:K87)</f>
        <v>59479.1</v>
      </c>
      <c r="L63" s="149"/>
      <c r="M63" s="149">
        <f>SUM(M64:M87)</f>
        <v>0</v>
      </c>
      <c r="N63" s="149"/>
      <c r="O63" s="149">
        <f>SUM(O64:O87)</f>
        <v>0.46</v>
      </c>
      <c r="P63" s="149"/>
      <c r="Q63" s="149">
        <f>SUM(Q64:Q87)</f>
        <v>0.67</v>
      </c>
      <c r="R63" s="149"/>
      <c r="S63" s="149"/>
      <c r="T63" s="149"/>
      <c r="U63" s="149"/>
      <c r="V63" s="149">
        <f>SUM(V64:V87)</f>
        <v>58.410000000000004</v>
      </c>
      <c r="W63" s="149"/>
      <c r="X63" s="149"/>
      <c r="AG63" t="s">
        <v>118</v>
      </c>
    </row>
    <row r="64" spans="1:60" outlineLevel="1" x14ac:dyDescent="0.2">
      <c r="A64" s="162">
        <v>48</v>
      </c>
      <c r="B64" s="163" t="s">
        <v>219</v>
      </c>
      <c r="C64" s="169" t="s">
        <v>220</v>
      </c>
      <c r="D64" s="164" t="s">
        <v>196</v>
      </c>
      <c r="E64" s="165">
        <v>6</v>
      </c>
      <c r="F64" s="166"/>
      <c r="G64" s="167">
        <f t="shared" ref="G64:G87" si="21">ROUND(E64*F64,2)</f>
        <v>0</v>
      </c>
      <c r="H64" s="148">
        <v>0</v>
      </c>
      <c r="I64" s="148">
        <f t="shared" ref="I64:I87" si="22">ROUND(E64*H64,2)</f>
        <v>0</v>
      </c>
      <c r="J64" s="148">
        <v>183</v>
      </c>
      <c r="K64" s="148">
        <f t="shared" ref="K64:K87" si="23">ROUND(E64*J64,2)</f>
        <v>1098</v>
      </c>
      <c r="L64" s="148">
        <v>21</v>
      </c>
      <c r="M64" s="148">
        <f t="shared" ref="M64:M87" si="24">G64*(1+L64/100)</f>
        <v>0</v>
      </c>
      <c r="N64" s="148">
        <v>0</v>
      </c>
      <c r="O64" s="148">
        <f t="shared" ref="O64:O87" si="25">ROUND(E64*N64,2)</f>
        <v>0</v>
      </c>
      <c r="P64" s="148">
        <v>3.4200000000000001E-2</v>
      </c>
      <c r="Q64" s="148">
        <f t="shared" ref="Q64:Q87" si="26">ROUND(E64*P64,2)</f>
        <v>0.21</v>
      </c>
      <c r="R64" s="148"/>
      <c r="S64" s="148" t="s">
        <v>122</v>
      </c>
      <c r="T64" s="148" t="s">
        <v>123</v>
      </c>
      <c r="U64" s="148">
        <v>0.46500000000000002</v>
      </c>
      <c r="V64" s="148">
        <f t="shared" ref="V64:V87" si="27">ROUND(E64*U64,2)</f>
        <v>2.79</v>
      </c>
      <c r="W64" s="148"/>
      <c r="X64" s="148" t="s">
        <v>124</v>
      </c>
      <c r="Y64" s="145"/>
      <c r="Z64" s="145"/>
      <c r="AA64" s="145"/>
      <c r="AB64" s="145"/>
      <c r="AC64" s="145"/>
      <c r="AD64" s="145"/>
      <c r="AE64" s="145"/>
      <c r="AF64" s="145"/>
      <c r="AG64" s="145" t="s">
        <v>125</v>
      </c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ht="33.75" outlineLevel="1" x14ac:dyDescent="0.2">
      <c r="A65" s="162">
        <v>49</v>
      </c>
      <c r="B65" s="163" t="s">
        <v>235</v>
      </c>
      <c r="C65" s="169" t="s">
        <v>340</v>
      </c>
      <c r="D65" s="164" t="s">
        <v>196</v>
      </c>
      <c r="E65" s="165">
        <v>7</v>
      </c>
      <c r="F65" s="166"/>
      <c r="G65" s="167">
        <f t="shared" si="21"/>
        <v>0</v>
      </c>
      <c r="H65" s="148">
        <v>3183.96</v>
      </c>
      <c r="I65" s="148">
        <f t="shared" si="22"/>
        <v>22287.72</v>
      </c>
      <c r="J65" s="148">
        <v>586.04</v>
      </c>
      <c r="K65" s="148">
        <f t="shared" si="23"/>
        <v>4102.28</v>
      </c>
      <c r="L65" s="148">
        <v>21</v>
      </c>
      <c r="M65" s="148">
        <f t="shared" si="24"/>
        <v>0</v>
      </c>
      <c r="N65" s="148">
        <v>1.8890000000000001E-2</v>
      </c>
      <c r="O65" s="148">
        <f t="shared" si="25"/>
        <v>0.13</v>
      </c>
      <c r="P65" s="148">
        <v>0</v>
      </c>
      <c r="Q65" s="148">
        <f t="shared" si="26"/>
        <v>0</v>
      </c>
      <c r="R65" s="148"/>
      <c r="S65" s="148" t="s">
        <v>122</v>
      </c>
      <c r="T65" s="148" t="s">
        <v>123</v>
      </c>
      <c r="U65" s="148">
        <v>0.97299999999999998</v>
      </c>
      <c r="V65" s="148">
        <f t="shared" si="27"/>
        <v>6.81</v>
      </c>
      <c r="W65" s="148"/>
      <c r="X65" s="148" t="s">
        <v>124</v>
      </c>
      <c r="Y65" s="145"/>
      <c r="Z65" s="145"/>
      <c r="AA65" s="145"/>
      <c r="AB65" s="145"/>
      <c r="AC65" s="145"/>
      <c r="AD65" s="145"/>
      <c r="AE65" s="145"/>
      <c r="AF65" s="145"/>
      <c r="AG65" s="145" t="s">
        <v>125</v>
      </c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62">
        <v>50</v>
      </c>
      <c r="B66" s="163" t="s">
        <v>221</v>
      </c>
      <c r="C66" s="169" t="s">
        <v>222</v>
      </c>
      <c r="D66" s="164" t="s">
        <v>196</v>
      </c>
      <c r="E66" s="165">
        <v>4</v>
      </c>
      <c r="F66" s="166"/>
      <c r="G66" s="167">
        <f t="shared" si="21"/>
        <v>0</v>
      </c>
      <c r="H66" s="148">
        <v>15288.83</v>
      </c>
      <c r="I66" s="148">
        <f t="shared" si="22"/>
        <v>61155.32</v>
      </c>
      <c r="J66" s="148">
        <v>541.16999999999996</v>
      </c>
      <c r="K66" s="148">
        <f t="shared" si="23"/>
        <v>2164.6799999999998</v>
      </c>
      <c r="L66" s="148">
        <v>21</v>
      </c>
      <c r="M66" s="148">
        <f t="shared" si="24"/>
        <v>0</v>
      </c>
      <c r="N66" s="148">
        <v>2.0549999999999999E-2</v>
      </c>
      <c r="O66" s="148">
        <f t="shared" si="25"/>
        <v>0.08</v>
      </c>
      <c r="P66" s="148">
        <v>0</v>
      </c>
      <c r="Q66" s="148">
        <f t="shared" si="26"/>
        <v>0</v>
      </c>
      <c r="R66" s="148"/>
      <c r="S66" s="148" t="s">
        <v>122</v>
      </c>
      <c r="T66" s="148" t="s">
        <v>123</v>
      </c>
      <c r="U66" s="148">
        <v>0.95499999999999996</v>
      </c>
      <c r="V66" s="148">
        <f t="shared" si="27"/>
        <v>3.82</v>
      </c>
      <c r="W66" s="148"/>
      <c r="X66" s="148" t="s">
        <v>124</v>
      </c>
      <c r="Y66" s="145"/>
      <c r="Z66" s="145"/>
      <c r="AA66" s="145"/>
      <c r="AB66" s="145"/>
      <c r="AC66" s="145"/>
      <c r="AD66" s="145"/>
      <c r="AE66" s="145"/>
      <c r="AF66" s="145"/>
      <c r="AG66" s="145" t="s">
        <v>125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62">
        <v>51</v>
      </c>
      <c r="B67" s="163" t="s">
        <v>223</v>
      </c>
      <c r="C67" s="169" t="s">
        <v>341</v>
      </c>
      <c r="D67" s="164" t="s">
        <v>196</v>
      </c>
      <c r="E67" s="165">
        <v>1</v>
      </c>
      <c r="F67" s="166"/>
      <c r="G67" s="167">
        <f t="shared" si="21"/>
        <v>0</v>
      </c>
      <c r="H67" s="148">
        <v>0</v>
      </c>
      <c r="I67" s="148">
        <f t="shared" si="22"/>
        <v>0</v>
      </c>
      <c r="J67" s="148">
        <v>1095</v>
      </c>
      <c r="K67" s="148">
        <f t="shared" si="23"/>
        <v>1095</v>
      </c>
      <c r="L67" s="148">
        <v>21</v>
      </c>
      <c r="M67" s="148">
        <f t="shared" si="24"/>
        <v>0</v>
      </c>
      <c r="N67" s="148">
        <v>0</v>
      </c>
      <c r="O67" s="148">
        <f t="shared" si="25"/>
        <v>0</v>
      </c>
      <c r="P67" s="148">
        <v>0.21768000000000001</v>
      </c>
      <c r="Q67" s="148">
        <f t="shared" si="26"/>
        <v>0.22</v>
      </c>
      <c r="R67" s="148"/>
      <c r="S67" s="148" t="s">
        <v>122</v>
      </c>
      <c r="T67" s="148" t="s">
        <v>122</v>
      </c>
      <c r="U67" s="148">
        <v>2.9260000000000002</v>
      </c>
      <c r="V67" s="148">
        <f t="shared" si="27"/>
        <v>2.93</v>
      </c>
      <c r="W67" s="148"/>
      <c r="X67" s="148" t="s">
        <v>124</v>
      </c>
      <c r="Y67" s="145"/>
      <c r="Z67" s="145"/>
      <c r="AA67" s="145"/>
      <c r="AB67" s="145"/>
      <c r="AC67" s="145"/>
      <c r="AD67" s="145"/>
      <c r="AE67" s="145"/>
      <c r="AF67" s="145"/>
      <c r="AG67" s="145" t="s">
        <v>125</v>
      </c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62">
        <v>52</v>
      </c>
      <c r="B68" s="163" t="s">
        <v>224</v>
      </c>
      <c r="C68" s="169" t="s">
        <v>225</v>
      </c>
      <c r="D68" s="164" t="s">
        <v>196</v>
      </c>
      <c r="E68" s="165">
        <v>10</v>
      </c>
      <c r="F68" s="166"/>
      <c r="G68" s="167">
        <f t="shared" si="21"/>
        <v>0</v>
      </c>
      <c r="H68" s="148">
        <v>0</v>
      </c>
      <c r="I68" s="148">
        <f t="shared" si="22"/>
        <v>0</v>
      </c>
      <c r="J68" s="148">
        <v>143</v>
      </c>
      <c r="K68" s="148">
        <f t="shared" si="23"/>
        <v>1430</v>
      </c>
      <c r="L68" s="148">
        <v>21</v>
      </c>
      <c r="M68" s="148">
        <f t="shared" si="24"/>
        <v>0</v>
      </c>
      <c r="N68" s="148">
        <v>0</v>
      </c>
      <c r="O68" s="148">
        <f t="shared" si="25"/>
        <v>0</v>
      </c>
      <c r="P68" s="148">
        <v>1.9460000000000002E-2</v>
      </c>
      <c r="Q68" s="148">
        <f t="shared" si="26"/>
        <v>0.19</v>
      </c>
      <c r="R68" s="148"/>
      <c r="S68" s="148" t="s">
        <v>122</v>
      </c>
      <c r="T68" s="148" t="s">
        <v>122</v>
      </c>
      <c r="U68" s="148">
        <v>0.38200000000000001</v>
      </c>
      <c r="V68" s="148">
        <f t="shared" si="27"/>
        <v>3.82</v>
      </c>
      <c r="W68" s="148"/>
      <c r="X68" s="148" t="s">
        <v>124</v>
      </c>
      <c r="Y68" s="145"/>
      <c r="Z68" s="145"/>
      <c r="AA68" s="145"/>
      <c r="AB68" s="145"/>
      <c r="AC68" s="145"/>
      <c r="AD68" s="145"/>
      <c r="AE68" s="145"/>
      <c r="AF68" s="145"/>
      <c r="AG68" s="145" t="s">
        <v>187</v>
      </c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ht="22.5" outlineLevel="1" x14ac:dyDescent="0.2">
      <c r="A69" s="162">
        <v>53</v>
      </c>
      <c r="B69" s="163" t="s">
        <v>343</v>
      </c>
      <c r="C69" s="169" t="s">
        <v>350</v>
      </c>
      <c r="D69" s="164" t="s">
        <v>196</v>
      </c>
      <c r="E69" s="165">
        <v>8</v>
      </c>
      <c r="F69" s="166"/>
      <c r="G69" s="167">
        <f t="shared" si="21"/>
        <v>0</v>
      </c>
      <c r="H69" s="148">
        <v>1337.38</v>
      </c>
      <c r="I69" s="148">
        <f t="shared" si="22"/>
        <v>10699.04</v>
      </c>
      <c r="J69" s="148">
        <v>687.62</v>
      </c>
      <c r="K69" s="148">
        <f t="shared" si="23"/>
        <v>5500.96</v>
      </c>
      <c r="L69" s="148">
        <v>21</v>
      </c>
      <c r="M69" s="148">
        <f t="shared" si="24"/>
        <v>0</v>
      </c>
      <c r="N69" s="148">
        <v>1.401E-2</v>
      </c>
      <c r="O69" s="148">
        <f t="shared" si="25"/>
        <v>0.11</v>
      </c>
      <c r="P69" s="148">
        <v>0</v>
      </c>
      <c r="Q69" s="148">
        <f t="shared" si="26"/>
        <v>0</v>
      </c>
      <c r="R69" s="148"/>
      <c r="S69" s="148" t="s">
        <v>122</v>
      </c>
      <c r="T69" s="148" t="s">
        <v>123</v>
      </c>
      <c r="U69" s="148">
        <v>1.1890000000000001</v>
      </c>
      <c r="V69" s="148">
        <f t="shared" si="27"/>
        <v>9.51</v>
      </c>
      <c r="W69" s="148"/>
      <c r="X69" s="148" t="s">
        <v>124</v>
      </c>
      <c r="Y69" s="145"/>
      <c r="Z69" s="145"/>
      <c r="AA69" s="145"/>
      <c r="AB69" s="145"/>
      <c r="AC69" s="145"/>
      <c r="AD69" s="145"/>
      <c r="AE69" s="145"/>
      <c r="AF69" s="145"/>
      <c r="AG69" s="145" t="s">
        <v>187</v>
      </c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ht="22.5" outlineLevel="1" x14ac:dyDescent="0.2">
      <c r="A70" s="162">
        <v>54</v>
      </c>
      <c r="B70" s="163" t="s">
        <v>342</v>
      </c>
      <c r="C70" s="169" t="s">
        <v>351</v>
      </c>
      <c r="D70" s="164" t="s">
        <v>196</v>
      </c>
      <c r="E70" s="165">
        <v>2</v>
      </c>
      <c r="F70" s="166"/>
      <c r="G70" s="167">
        <f t="shared" si="21"/>
        <v>0</v>
      </c>
      <c r="H70" s="148">
        <v>1337.38</v>
      </c>
      <c r="I70" s="148">
        <f t="shared" si="22"/>
        <v>2674.76</v>
      </c>
      <c r="J70" s="148">
        <v>687.62</v>
      </c>
      <c r="K70" s="148">
        <f t="shared" si="23"/>
        <v>1375.24</v>
      </c>
      <c r="L70" s="148">
        <v>21</v>
      </c>
      <c r="M70" s="148">
        <f t="shared" si="24"/>
        <v>0</v>
      </c>
      <c r="N70" s="148">
        <v>1.401E-2</v>
      </c>
      <c r="O70" s="148">
        <f t="shared" si="25"/>
        <v>0.03</v>
      </c>
      <c r="P70" s="148">
        <v>0</v>
      </c>
      <c r="Q70" s="148">
        <f t="shared" si="26"/>
        <v>0</v>
      </c>
      <c r="R70" s="148"/>
      <c r="S70" s="148" t="s">
        <v>122</v>
      </c>
      <c r="T70" s="148" t="s">
        <v>123</v>
      </c>
      <c r="U70" s="148">
        <v>1.1890000000000001</v>
      </c>
      <c r="V70" s="148">
        <f t="shared" si="27"/>
        <v>2.38</v>
      </c>
      <c r="W70" s="148"/>
      <c r="X70" s="148" t="s">
        <v>124</v>
      </c>
      <c r="Y70" s="145"/>
      <c r="Z70" s="145"/>
      <c r="AA70" s="145"/>
      <c r="AB70" s="145"/>
      <c r="AC70" s="145"/>
      <c r="AD70" s="145"/>
      <c r="AE70" s="145"/>
      <c r="AF70" s="145"/>
      <c r="AG70" s="145" t="s">
        <v>187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ht="22.5" outlineLevel="1" x14ac:dyDescent="0.2">
      <c r="A71" s="162">
        <v>55</v>
      </c>
      <c r="B71" s="163" t="s">
        <v>226</v>
      </c>
      <c r="C71" s="169" t="s">
        <v>352</v>
      </c>
      <c r="D71" s="164" t="s">
        <v>196</v>
      </c>
      <c r="E71" s="165">
        <f>E69+E70</f>
        <v>10</v>
      </c>
      <c r="F71" s="166"/>
      <c r="G71" s="167">
        <f t="shared" si="21"/>
        <v>0</v>
      </c>
      <c r="H71" s="148">
        <v>889.5</v>
      </c>
      <c r="I71" s="148">
        <f t="shared" si="22"/>
        <v>8895</v>
      </c>
      <c r="J71" s="148">
        <v>115.5</v>
      </c>
      <c r="K71" s="148">
        <f t="shared" si="23"/>
        <v>1155</v>
      </c>
      <c r="L71" s="148">
        <v>21</v>
      </c>
      <c r="M71" s="148">
        <f t="shared" si="24"/>
        <v>0</v>
      </c>
      <c r="N71" s="148">
        <v>5.5999999999999995E-4</v>
      </c>
      <c r="O71" s="148">
        <f t="shared" si="25"/>
        <v>0.01</v>
      </c>
      <c r="P71" s="148">
        <v>0</v>
      </c>
      <c r="Q71" s="148">
        <f t="shared" si="26"/>
        <v>0</v>
      </c>
      <c r="R71" s="148"/>
      <c r="S71" s="148" t="s">
        <v>122</v>
      </c>
      <c r="T71" s="148" t="s">
        <v>123</v>
      </c>
      <c r="U71" s="148">
        <v>0.23</v>
      </c>
      <c r="V71" s="148">
        <f t="shared" si="27"/>
        <v>2.2999999999999998</v>
      </c>
      <c r="W71" s="148"/>
      <c r="X71" s="148" t="s">
        <v>124</v>
      </c>
      <c r="Y71" s="145"/>
      <c r="Z71" s="145"/>
      <c r="AA71" s="145"/>
      <c r="AB71" s="145"/>
      <c r="AC71" s="145"/>
      <c r="AD71" s="145"/>
      <c r="AE71" s="145"/>
      <c r="AF71" s="145"/>
      <c r="AG71" s="145" t="s">
        <v>125</v>
      </c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62">
        <v>56</v>
      </c>
      <c r="B72" s="163" t="s">
        <v>377</v>
      </c>
      <c r="C72" s="169" t="s">
        <v>378</v>
      </c>
      <c r="D72" s="164" t="s">
        <v>196</v>
      </c>
      <c r="E72" s="165">
        <v>1</v>
      </c>
      <c r="F72" s="166"/>
      <c r="G72" s="167">
        <f t="shared" si="21"/>
        <v>0</v>
      </c>
      <c r="H72" s="148">
        <v>0</v>
      </c>
      <c r="I72" s="148">
        <f t="shared" si="22"/>
        <v>0</v>
      </c>
      <c r="J72" s="148">
        <v>213</v>
      </c>
      <c r="K72" s="148">
        <f t="shared" si="23"/>
        <v>213</v>
      </c>
      <c r="L72" s="148">
        <v>21</v>
      </c>
      <c r="M72" s="148">
        <f t="shared" si="24"/>
        <v>0</v>
      </c>
      <c r="N72" s="148">
        <v>0</v>
      </c>
      <c r="O72" s="148">
        <f t="shared" si="25"/>
        <v>0</v>
      </c>
      <c r="P72" s="148">
        <v>3.4700000000000002E-2</v>
      </c>
      <c r="Q72" s="148">
        <f t="shared" si="26"/>
        <v>0.03</v>
      </c>
      <c r="R72" s="148"/>
      <c r="S72" s="148" t="s">
        <v>122</v>
      </c>
      <c r="T72" s="148" t="s">
        <v>122</v>
      </c>
      <c r="U72" s="148">
        <v>0.56899999999999995</v>
      </c>
      <c r="V72" s="148">
        <f t="shared" si="27"/>
        <v>0.56999999999999995</v>
      </c>
      <c r="W72" s="148"/>
      <c r="X72" s="148" t="s">
        <v>124</v>
      </c>
      <c r="Y72" s="145"/>
      <c r="Z72" s="145"/>
      <c r="AA72" s="145"/>
      <c r="AB72" s="145"/>
      <c r="AC72" s="145"/>
      <c r="AD72" s="145"/>
      <c r="AE72" s="145"/>
      <c r="AF72" s="145"/>
      <c r="AG72" s="145" t="s">
        <v>125</v>
      </c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62">
        <v>57</v>
      </c>
      <c r="B73" s="163" t="s">
        <v>379</v>
      </c>
      <c r="C73" s="169" t="s">
        <v>380</v>
      </c>
      <c r="D73" s="164" t="s">
        <v>196</v>
      </c>
      <c r="E73" s="165">
        <v>1</v>
      </c>
      <c r="F73" s="166"/>
      <c r="G73" s="167">
        <f t="shared" si="21"/>
        <v>0</v>
      </c>
      <c r="H73" s="148">
        <v>5621.14</v>
      </c>
      <c r="I73" s="148">
        <f t="shared" si="22"/>
        <v>5621.14</v>
      </c>
      <c r="J73" s="148">
        <v>753.86</v>
      </c>
      <c r="K73" s="148">
        <f t="shared" si="23"/>
        <v>753.86</v>
      </c>
      <c r="L73" s="148">
        <v>21</v>
      </c>
      <c r="M73" s="148">
        <f t="shared" si="24"/>
        <v>0</v>
      </c>
      <c r="N73" s="148">
        <v>1.444E-2</v>
      </c>
      <c r="O73" s="148">
        <f t="shared" si="25"/>
        <v>0.01</v>
      </c>
      <c r="P73" s="148">
        <v>0</v>
      </c>
      <c r="Q73" s="148">
        <f t="shared" si="26"/>
        <v>0</v>
      </c>
      <c r="R73" s="148"/>
      <c r="S73" s="148" t="s">
        <v>122</v>
      </c>
      <c r="T73" s="148" t="s">
        <v>123</v>
      </c>
      <c r="U73" s="148">
        <v>1.25</v>
      </c>
      <c r="V73" s="148">
        <f t="shared" si="27"/>
        <v>1.25</v>
      </c>
      <c r="W73" s="148"/>
      <c r="X73" s="148" t="s">
        <v>124</v>
      </c>
      <c r="Y73" s="145"/>
      <c r="Z73" s="145"/>
      <c r="AA73" s="145"/>
      <c r="AB73" s="145"/>
      <c r="AC73" s="145"/>
      <c r="AD73" s="145"/>
      <c r="AE73" s="145"/>
      <c r="AF73" s="145"/>
      <c r="AG73" s="145" t="s">
        <v>125</v>
      </c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62">
        <v>58</v>
      </c>
      <c r="B74" s="163" t="s">
        <v>227</v>
      </c>
      <c r="C74" s="169" t="s">
        <v>228</v>
      </c>
      <c r="D74" s="164" t="s">
        <v>196</v>
      </c>
      <c r="E74" s="165">
        <v>10</v>
      </c>
      <c r="F74" s="166"/>
      <c r="G74" s="167">
        <f t="shared" si="21"/>
        <v>0</v>
      </c>
      <c r="H74" s="148">
        <v>0</v>
      </c>
      <c r="I74" s="148">
        <f t="shared" si="22"/>
        <v>0</v>
      </c>
      <c r="J74" s="148">
        <v>86</v>
      </c>
      <c r="K74" s="148">
        <f t="shared" si="23"/>
        <v>860</v>
      </c>
      <c r="L74" s="148">
        <v>21</v>
      </c>
      <c r="M74" s="148">
        <f t="shared" si="24"/>
        <v>0</v>
      </c>
      <c r="N74" s="148">
        <v>0</v>
      </c>
      <c r="O74" s="148">
        <f t="shared" si="25"/>
        <v>0</v>
      </c>
      <c r="P74" s="148">
        <v>1.56E-3</v>
      </c>
      <c r="Q74" s="148">
        <f t="shared" si="26"/>
        <v>0.02</v>
      </c>
      <c r="R74" s="148"/>
      <c r="S74" s="148" t="s">
        <v>122</v>
      </c>
      <c r="T74" s="148" t="s">
        <v>123</v>
      </c>
      <c r="U74" s="148">
        <v>0.217</v>
      </c>
      <c r="V74" s="148">
        <f t="shared" si="27"/>
        <v>2.17</v>
      </c>
      <c r="W74" s="148"/>
      <c r="X74" s="148" t="s">
        <v>124</v>
      </c>
      <c r="Y74" s="145"/>
      <c r="Z74" s="145"/>
      <c r="AA74" s="145"/>
      <c r="AB74" s="145"/>
      <c r="AC74" s="145"/>
      <c r="AD74" s="145"/>
      <c r="AE74" s="145"/>
      <c r="AF74" s="145"/>
      <c r="AG74" s="145" t="s">
        <v>187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62">
        <v>59</v>
      </c>
      <c r="B75" s="163" t="s">
        <v>229</v>
      </c>
      <c r="C75" s="169" t="s">
        <v>371</v>
      </c>
      <c r="D75" s="164" t="s">
        <v>166</v>
      </c>
      <c r="E75" s="165">
        <v>1</v>
      </c>
      <c r="F75" s="166"/>
      <c r="G75" s="167">
        <f t="shared" si="21"/>
        <v>0</v>
      </c>
      <c r="H75" s="148">
        <v>64.48</v>
      </c>
      <c r="I75" s="148">
        <f t="shared" si="22"/>
        <v>64.48</v>
      </c>
      <c r="J75" s="148">
        <v>258.52</v>
      </c>
      <c r="K75" s="148">
        <f t="shared" si="23"/>
        <v>258.52</v>
      </c>
      <c r="L75" s="148">
        <v>21</v>
      </c>
      <c r="M75" s="148">
        <f t="shared" si="24"/>
        <v>0</v>
      </c>
      <c r="N75" s="148">
        <v>1.2E-4</v>
      </c>
      <c r="O75" s="148">
        <f t="shared" si="25"/>
        <v>0</v>
      </c>
      <c r="P75" s="148">
        <v>0</v>
      </c>
      <c r="Q75" s="148">
        <f t="shared" si="26"/>
        <v>0</v>
      </c>
      <c r="R75" s="148"/>
      <c r="S75" s="148" t="s">
        <v>122</v>
      </c>
      <c r="T75" s="148" t="s">
        <v>123</v>
      </c>
      <c r="U75" s="148">
        <v>0.47599999999999998</v>
      </c>
      <c r="V75" s="148">
        <f t="shared" si="27"/>
        <v>0.48</v>
      </c>
      <c r="W75" s="148"/>
      <c r="X75" s="148" t="s">
        <v>124</v>
      </c>
      <c r="Y75" s="145"/>
      <c r="Z75" s="145"/>
      <c r="AA75" s="145"/>
      <c r="AB75" s="145"/>
      <c r="AC75" s="145"/>
      <c r="AD75" s="145"/>
      <c r="AE75" s="145"/>
      <c r="AF75" s="145"/>
      <c r="AG75" s="145" t="s">
        <v>125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62">
        <v>60</v>
      </c>
      <c r="B76" s="163" t="s">
        <v>230</v>
      </c>
      <c r="C76" s="169" t="s">
        <v>370</v>
      </c>
      <c r="D76" s="164" t="s">
        <v>166</v>
      </c>
      <c r="E76" s="165">
        <v>10</v>
      </c>
      <c r="F76" s="166"/>
      <c r="G76" s="167">
        <f t="shared" si="21"/>
        <v>0</v>
      </c>
      <c r="H76" s="148">
        <v>7.02</v>
      </c>
      <c r="I76" s="148">
        <f t="shared" si="22"/>
        <v>70.2</v>
      </c>
      <c r="J76" s="148">
        <v>237.98</v>
      </c>
      <c r="K76" s="148">
        <f t="shared" si="23"/>
        <v>2379.8000000000002</v>
      </c>
      <c r="L76" s="148">
        <v>21</v>
      </c>
      <c r="M76" s="148">
        <f t="shared" si="24"/>
        <v>0</v>
      </c>
      <c r="N76" s="148">
        <v>4.0000000000000003E-5</v>
      </c>
      <c r="O76" s="148">
        <f t="shared" si="25"/>
        <v>0</v>
      </c>
      <c r="P76" s="148">
        <v>0</v>
      </c>
      <c r="Q76" s="148">
        <f t="shared" si="26"/>
        <v>0</v>
      </c>
      <c r="R76" s="148"/>
      <c r="S76" s="148" t="s">
        <v>122</v>
      </c>
      <c r="T76" s="148" t="s">
        <v>123</v>
      </c>
      <c r="U76" s="148">
        <v>0.44500000000000001</v>
      </c>
      <c r="V76" s="148">
        <f t="shared" si="27"/>
        <v>4.45</v>
      </c>
      <c r="W76" s="148"/>
      <c r="X76" s="148" t="s">
        <v>124</v>
      </c>
      <c r="Y76" s="145"/>
      <c r="Z76" s="145"/>
      <c r="AA76" s="145"/>
      <c r="AB76" s="145"/>
      <c r="AC76" s="145"/>
      <c r="AD76" s="145"/>
      <c r="AE76" s="145"/>
      <c r="AF76" s="145"/>
      <c r="AG76" s="145" t="s">
        <v>125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62">
        <v>61</v>
      </c>
      <c r="B77" s="163" t="s">
        <v>231</v>
      </c>
      <c r="C77" s="169" t="s">
        <v>232</v>
      </c>
      <c r="D77" s="164" t="s">
        <v>166</v>
      </c>
      <c r="E77" s="165">
        <v>2</v>
      </c>
      <c r="F77" s="166"/>
      <c r="G77" s="167">
        <f t="shared" si="21"/>
        <v>0</v>
      </c>
      <c r="H77" s="148">
        <v>71.790000000000006</v>
      </c>
      <c r="I77" s="148">
        <f t="shared" si="22"/>
        <v>143.58000000000001</v>
      </c>
      <c r="J77" s="148">
        <v>204.21</v>
      </c>
      <c r="K77" s="148">
        <f t="shared" si="23"/>
        <v>408.42</v>
      </c>
      <c r="L77" s="148">
        <v>21</v>
      </c>
      <c r="M77" s="148">
        <f t="shared" si="24"/>
        <v>0</v>
      </c>
      <c r="N77" s="148">
        <v>5.0000000000000001E-4</v>
      </c>
      <c r="O77" s="148">
        <f t="shared" si="25"/>
        <v>0</v>
      </c>
      <c r="P77" s="148">
        <v>0</v>
      </c>
      <c r="Q77" s="148">
        <f t="shared" si="26"/>
        <v>0</v>
      </c>
      <c r="R77" s="148"/>
      <c r="S77" s="148" t="s">
        <v>122</v>
      </c>
      <c r="T77" s="148" t="s">
        <v>123</v>
      </c>
      <c r="U77" s="148">
        <v>0.37</v>
      </c>
      <c r="V77" s="148">
        <f t="shared" si="27"/>
        <v>0.74</v>
      </c>
      <c r="W77" s="148"/>
      <c r="X77" s="148" t="s">
        <v>124</v>
      </c>
      <c r="Y77" s="145"/>
      <c r="Z77" s="145"/>
      <c r="AA77" s="145"/>
      <c r="AB77" s="145"/>
      <c r="AC77" s="145"/>
      <c r="AD77" s="145"/>
      <c r="AE77" s="145"/>
      <c r="AF77" s="145"/>
      <c r="AG77" s="145" t="s">
        <v>125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62">
        <v>62</v>
      </c>
      <c r="B78" s="163" t="s">
        <v>233</v>
      </c>
      <c r="C78" s="169" t="s">
        <v>234</v>
      </c>
      <c r="D78" s="164" t="s">
        <v>196</v>
      </c>
      <c r="E78" s="165">
        <f>E65</f>
        <v>7</v>
      </c>
      <c r="F78" s="166"/>
      <c r="G78" s="167">
        <f t="shared" si="21"/>
        <v>0</v>
      </c>
      <c r="H78" s="148">
        <v>7589.14</v>
      </c>
      <c r="I78" s="148">
        <f t="shared" si="22"/>
        <v>53123.98</v>
      </c>
      <c r="J78" s="148">
        <v>1145.8599999999999</v>
      </c>
      <c r="K78" s="148">
        <f t="shared" si="23"/>
        <v>8021.02</v>
      </c>
      <c r="L78" s="148">
        <v>21</v>
      </c>
      <c r="M78" s="148">
        <f t="shared" si="24"/>
        <v>0</v>
      </c>
      <c r="N78" s="148">
        <v>8.9999999999999993E-3</v>
      </c>
      <c r="O78" s="148">
        <f t="shared" si="25"/>
        <v>0.06</v>
      </c>
      <c r="P78" s="148">
        <v>0</v>
      </c>
      <c r="Q78" s="148">
        <f t="shared" si="26"/>
        <v>0</v>
      </c>
      <c r="R78" s="148"/>
      <c r="S78" s="148" t="s">
        <v>122</v>
      </c>
      <c r="T78" s="148" t="s">
        <v>123</v>
      </c>
      <c r="U78" s="148">
        <v>1.77</v>
      </c>
      <c r="V78" s="148">
        <f t="shared" si="27"/>
        <v>12.39</v>
      </c>
      <c r="W78" s="148"/>
      <c r="X78" s="148" t="s">
        <v>124</v>
      </c>
      <c r="Y78" s="145"/>
      <c r="Z78" s="145"/>
      <c r="AA78" s="145"/>
      <c r="AB78" s="145"/>
      <c r="AC78" s="145"/>
      <c r="AD78" s="145"/>
      <c r="AE78" s="145"/>
      <c r="AF78" s="145"/>
      <c r="AG78" s="145" t="s">
        <v>125</v>
      </c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62">
        <v>63</v>
      </c>
      <c r="B79" s="163" t="s">
        <v>235</v>
      </c>
      <c r="C79" s="169" t="s">
        <v>344</v>
      </c>
      <c r="D79" s="164" t="s">
        <v>166</v>
      </c>
      <c r="E79" s="165">
        <v>10</v>
      </c>
      <c r="F79" s="166"/>
      <c r="G79" s="167">
        <f t="shared" si="21"/>
        <v>0</v>
      </c>
      <c r="H79" s="148">
        <v>0</v>
      </c>
      <c r="I79" s="148">
        <f t="shared" si="22"/>
        <v>0</v>
      </c>
      <c r="J79" s="148">
        <v>700</v>
      </c>
      <c r="K79" s="148">
        <f t="shared" si="23"/>
        <v>7000</v>
      </c>
      <c r="L79" s="148">
        <v>21</v>
      </c>
      <c r="M79" s="148">
        <f t="shared" si="24"/>
        <v>0</v>
      </c>
      <c r="N79" s="148">
        <v>0</v>
      </c>
      <c r="O79" s="148">
        <f t="shared" si="25"/>
        <v>0</v>
      </c>
      <c r="P79" s="148">
        <v>0</v>
      </c>
      <c r="Q79" s="148">
        <f t="shared" si="26"/>
        <v>0</v>
      </c>
      <c r="R79" s="148"/>
      <c r="S79" s="148" t="s">
        <v>177</v>
      </c>
      <c r="T79" s="148" t="s">
        <v>123</v>
      </c>
      <c r="U79" s="148">
        <v>0</v>
      </c>
      <c r="V79" s="148">
        <f t="shared" si="27"/>
        <v>0</v>
      </c>
      <c r="W79" s="148"/>
      <c r="X79" s="148" t="s">
        <v>124</v>
      </c>
      <c r="Y79" s="145"/>
      <c r="Z79" s="145"/>
      <c r="AA79" s="145"/>
      <c r="AB79" s="145"/>
      <c r="AC79" s="145"/>
      <c r="AD79" s="145"/>
      <c r="AE79" s="145"/>
      <c r="AF79" s="145"/>
      <c r="AG79" s="145" t="s">
        <v>125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ht="22.5" outlineLevel="1" x14ac:dyDescent="0.2">
      <c r="A80" s="162">
        <v>64</v>
      </c>
      <c r="B80" s="163" t="s">
        <v>236</v>
      </c>
      <c r="C80" s="169" t="s">
        <v>237</v>
      </c>
      <c r="D80" s="164" t="s">
        <v>166</v>
      </c>
      <c r="E80" s="165">
        <f>E65</f>
        <v>7</v>
      </c>
      <c r="F80" s="166"/>
      <c r="G80" s="167">
        <f t="shared" si="21"/>
        <v>0</v>
      </c>
      <c r="H80" s="148">
        <v>0</v>
      </c>
      <c r="I80" s="148">
        <f t="shared" si="22"/>
        <v>0</v>
      </c>
      <c r="J80" s="148">
        <v>1000</v>
      </c>
      <c r="K80" s="148">
        <f t="shared" si="23"/>
        <v>7000</v>
      </c>
      <c r="L80" s="148">
        <v>21</v>
      </c>
      <c r="M80" s="148">
        <f t="shared" si="24"/>
        <v>0</v>
      </c>
      <c r="N80" s="148">
        <v>0</v>
      </c>
      <c r="O80" s="148">
        <f t="shared" si="25"/>
        <v>0</v>
      </c>
      <c r="P80" s="148">
        <v>0</v>
      </c>
      <c r="Q80" s="148">
        <f t="shared" si="26"/>
        <v>0</v>
      </c>
      <c r="R80" s="148"/>
      <c r="S80" s="148" t="s">
        <v>177</v>
      </c>
      <c r="T80" s="148" t="s">
        <v>123</v>
      </c>
      <c r="U80" s="148">
        <v>0</v>
      </c>
      <c r="V80" s="148">
        <f t="shared" si="27"/>
        <v>0</v>
      </c>
      <c r="W80" s="148"/>
      <c r="X80" s="148" t="s">
        <v>124</v>
      </c>
      <c r="Y80" s="145"/>
      <c r="Z80" s="145"/>
      <c r="AA80" s="145"/>
      <c r="AB80" s="145"/>
      <c r="AC80" s="145"/>
      <c r="AD80" s="145"/>
      <c r="AE80" s="145"/>
      <c r="AF80" s="145"/>
      <c r="AG80" s="145" t="s">
        <v>125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ht="22.5" outlineLevel="1" x14ac:dyDescent="0.2">
      <c r="A81" s="162">
        <v>65</v>
      </c>
      <c r="B81" s="163" t="s">
        <v>238</v>
      </c>
      <c r="C81" s="169" t="s">
        <v>239</v>
      </c>
      <c r="D81" s="164" t="s">
        <v>166</v>
      </c>
      <c r="E81" s="165">
        <v>6</v>
      </c>
      <c r="F81" s="166"/>
      <c r="G81" s="167">
        <f t="shared" si="21"/>
        <v>0</v>
      </c>
      <c r="H81" s="148">
        <v>0</v>
      </c>
      <c r="I81" s="148">
        <f t="shared" si="22"/>
        <v>0</v>
      </c>
      <c r="J81" s="148">
        <v>950</v>
      </c>
      <c r="K81" s="148">
        <f t="shared" si="23"/>
        <v>5700</v>
      </c>
      <c r="L81" s="148">
        <v>21</v>
      </c>
      <c r="M81" s="148">
        <f t="shared" si="24"/>
        <v>0</v>
      </c>
      <c r="N81" s="148">
        <v>0</v>
      </c>
      <c r="O81" s="148">
        <f t="shared" si="25"/>
        <v>0</v>
      </c>
      <c r="P81" s="148">
        <v>0</v>
      </c>
      <c r="Q81" s="148">
        <f t="shared" si="26"/>
        <v>0</v>
      </c>
      <c r="R81" s="148"/>
      <c r="S81" s="148" t="s">
        <v>177</v>
      </c>
      <c r="T81" s="148" t="s">
        <v>123</v>
      </c>
      <c r="U81" s="148">
        <v>0</v>
      </c>
      <c r="V81" s="148">
        <f t="shared" si="27"/>
        <v>0</v>
      </c>
      <c r="W81" s="148"/>
      <c r="X81" s="148" t="s">
        <v>124</v>
      </c>
      <c r="Y81" s="145"/>
      <c r="Z81" s="145"/>
      <c r="AA81" s="145"/>
      <c r="AB81" s="145"/>
      <c r="AC81" s="145"/>
      <c r="AD81" s="145"/>
      <c r="AE81" s="145"/>
      <c r="AF81" s="145"/>
      <c r="AG81" s="145" t="s">
        <v>125</v>
      </c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ht="22.5" outlineLevel="1" x14ac:dyDescent="0.2">
      <c r="A82" s="162">
        <v>66</v>
      </c>
      <c r="B82" s="163" t="s">
        <v>240</v>
      </c>
      <c r="C82" s="169" t="s">
        <v>349</v>
      </c>
      <c r="D82" s="164" t="s">
        <v>196</v>
      </c>
      <c r="E82" s="165">
        <f>E69+E70</f>
        <v>10</v>
      </c>
      <c r="F82" s="166"/>
      <c r="G82" s="167">
        <f t="shared" si="21"/>
        <v>0</v>
      </c>
      <c r="H82" s="148">
        <v>0</v>
      </c>
      <c r="I82" s="148">
        <f t="shared" si="22"/>
        <v>0</v>
      </c>
      <c r="J82" s="148">
        <v>650</v>
      </c>
      <c r="K82" s="148">
        <f t="shared" si="23"/>
        <v>6500</v>
      </c>
      <c r="L82" s="148">
        <v>21</v>
      </c>
      <c r="M82" s="148">
        <f t="shared" si="24"/>
        <v>0</v>
      </c>
      <c r="N82" s="148">
        <v>1.8400000000000001E-3</v>
      </c>
      <c r="O82" s="148">
        <f t="shared" si="25"/>
        <v>0.02</v>
      </c>
      <c r="P82" s="148">
        <v>0</v>
      </c>
      <c r="Q82" s="148">
        <f t="shared" si="26"/>
        <v>0</v>
      </c>
      <c r="R82" s="148"/>
      <c r="S82" s="148" t="s">
        <v>177</v>
      </c>
      <c r="T82" s="148" t="s">
        <v>123</v>
      </c>
      <c r="U82" s="148">
        <v>0</v>
      </c>
      <c r="V82" s="148">
        <f t="shared" si="27"/>
        <v>0</v>
      </c>
      <c r="W82" s="148"/>
      <c r="X82" s="148" t="s">
        <v>124</v>
      </c>
      <c r="Y82" s="145"/>
      <c r="Z82" s="145"/>
      <c r="AA82" s="145"/>
      <c r="AB82" s="145"/>
      <c r="AC82" s="145"/>
      <c r="AD82" s="145"/>
      <c r="AE82" s="145"/>
      <c r="AF82" s="145"/>
      <c r="AG82" s="145" t="s">
        <v>187</v>
      </c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ht="22.5" outlineLevel="1" x14ac:dyDescent="0.2">
      <c r="A83" s="162">
        <v>67</v>
      </c>
      <c r="B83" s="163" t="s">
        <v>345</v>
      </c>
      <c r="C83" s="169" t="s">
        <v>346</v>
      </c>
      <c r="D83" s="164" t="s">
        <v>196</v>
      </c>
      <c r="E83" s="165">
        <v>1</v>
      </c>
      <c r="F83" s="166"/>
      <c r="G83" s="167">
        <f t="shared" si="21"/>
        <v>0</v>
      </c>
      <c r="H83" s="148">
        <v>0</v>
      </c>
      <c r="I83" s="148">
        <f t="shared" si="22"/>
        <v>0</v>
      </c>
      <c r="J83" s="148">
        <v>650</v>
      </c>
      <c r="K83" s="148">
        <f t="shared" si="23"/>
        <v>650</v>
      </c>
      <c r="L83" s="148">
        <v>21</v>
      </c>
      <c r="M83" s="148">
        <f t="shared" si="24"/>
        <v>0</v>
      </c>
      <c r="N83" s="148">
        <v>1.8400000000000001E-3</v>
      </c>
      <c r="O83" s="148">
        <f t="shared" si="25"/>
        <v>0</v>
      </c>
      <c r="P83" s="148">
        <v>0</v>
      </c>
      <c r="Q83" s="148">
        <f t="shared" si="26"/>
        <v>0</v>
      </c>
      <c r="R83" s="148"/>
      <c r="S83" s="148" t="s">
        <v>177</v>
      </c>
      <c r="T83" s="148" t="s">
        <v>123</v>
      </c>
      <c r="U83" s="148">
        <v>0</v>
      </c>
      <c r="V83" s="148">
        <f t="shared" si="27"/>
        <v>0</v>
      </c>
      <c r="W83" s="148"/>
      <c r="X83" s="148" t="s">
        <v>124</v>
      </c>
      <c r="Y83" s="145"/>
      <c r="Z83" s="145"/>
      <c r="AA83" s="145"/>
      <c r="AB83" s="145"/>
      <c r="AC83" s="145"/>
      <c r="AD83" s="145"/>
      <c r="AE83" s="145"/>
      <c r="AF83" s="145"/>
      <c r="AG83" s="145" t="s">
        <v>187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62">
        <v>68</v>
      </c>
      <c r="B84" s="163" t="s">
        <v>241</v>
      </c>
      <c r="C84" s="169" t="s">
        <v>242</v>
      </c>
      <c r="D84" s="164" t="s">
        <v>243</v>
      </c>
      <c r="E84" s="165">
        <v>2</v>
      </c>
      <c r="F84" s="166"/>
      <c r="G84" s="167">
        <f t="shared" si="21"/>
        <v>0</v>
      </c>
      <c r="H84" s="148">
        <v>0</v>
      </c>
      <c r="I84" s="148">
        <f t="shared" si="22"/>
        <v>0</v>
      </c>
      <c r="J84" s="148">
        <v>450</v>
      </c>
      <c r="K84" s="148">
        <f t="shared" si="23"/>
        <v>900</v>
      </c>
      <c r="L84" s="148">
        <v>21</v>
      </c>
      <c r="M84" s="148">
        <f t="shared" si="24"/>
        <v>0</v>
      </c>
      <c r="N84" s="148">
        <v>0</v>
      </c>
      <c r="O84" s="148">
        <f t="shared" si="25"/>
        <v>0</v>
      </c>
      <c r="P84" s="148">
        <v>0</v>
      </c>
      <c r="Q84" s="148">
        <f t="shared" si="26"/>
        <v>0</v>
      </c>
      <c r="R84" s="148" t="s">
        <v>244</v>
      </c>
      <c r="S84" s="148" t="s">
        <v>122</v>
      </c>
      <c r="T84" s="148" t="s">
        <v>123</v>
      </c>
      <c r="U84" s="148">
        <v>1</v>
      </c>
      <c r="V84" s="148">
        <f t="shared" si="27"/>
        <v>2</v>
      </c>
      <c r="W84" s="148"/>
      <c r="X84" s="148" t="s">
        <v>245</v>
      </c>
      <c r="Y84" s="145"/>
      <c r="Z84" s="145"/>
      <c r="AA84" s="145"/>
      <c r="AB84" s="145"/>
      <c r="AC84" s="145"/>
      <c r="AD84" s="145"/>
      <c r="AE84" s="145"/>
      <c r="AF84" s="145"/>
      <c r="AG84" s="145" t="s">
        <v>246</v>
      </c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ht="22.5" outlineLevel="1" x14ac:dyDescent="0.2">
      <c r="A85" s="162">
        <v>69</v>
      </c>
      <c r="B85" s="163" t="s">
        <v>247</v>
      </c>
      <c r="C85" s="169" t="s">
        <v>347</v>
      </c>
      <c r="D85" s="164" t="s">
        <v>166</v>
      </c>
      <c r="E85" s="165">
        <v>6</v>
      </c>
      <c r="F85" s="166"/>
      <c r="G85" s="167">
        <f t="shared" si="21"/>
        <v>0</v>
      </c>
      <c r="H85" s="148">
        <v>1007</v>
      </c>
      <c r="I85" s="148">
        <f t="shared" si="22"/>
        <v>6042</v>
      </c>
      <c r="J85" s="148">
        <v>0</v>
      </c>
      <c r="K85" s="148">
        <f t="shared" si="23"/>
        <v>0</v>
      </c>
      <c r="L85" s="148">
        <v>21</v>
      </c>
      <c r="M85" s="148">
        <f t="shared" si="24"/>
        <v>0</v>
      </c>
      <c r="N85" s="148">
        <v>9.7999999999999997E-4</v>
      </c>
      <c r="O85" s="148">
        <f t="shared" si="25"/>
        <v>0.01</v>
      </c>
      <c r="P85" s="148">
        <v>0</v>
      </c>
      <c r="Q85" s="148">
        <f t="shared" si="26"/>
        <v>0</v>
      </c>
      <c r="R85" s="148" t="s">
        <v>248</v>
      </c>
      <c r="S85" s="148" t="s">
        <v>122</v>
      </c>
      <c r="T85" s="148" t="s">
        <v>123</v>
      </c>
      <c r="U85" s="148">
        <v>0</v>
      </c>
      <c r="V85" s="148">
        <f t="shared" si="27"/>
        <v>0</v>
      </c>
      <c r="W85" s="148"/>
      <c r="X85" s="148" t="s">
        <v>249</v>
      </c>
      <c r="Y85" s="145"/>
      <c r="Z85" s="145"/>
      <c r="AA85" s="145"/>
      <c r="AB85" s="145"/>
      <c r="AC85" s="145"/>
      <c r="AD85" s="145"/>
      <c r="AE85" s="145"/>
      <c r="AF85" s="145"/>
      <c r="AG85" s="145" t="s">
        <v>250</v>
      </c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ht="22.5" outlineLevel="1" x14ac:dyDescent="0.2">
      <c r="A86" s="162">
        <v>70</v>
      </c>
      <c r="B86" s="163" t="s">
        <v>247</v>
      </c>
      <c r="C86" s="169" t="s">
        <v>348</v>
      </c>
      <c r="D86" s="164" t="s">
        <v>166</v>
      </c>
      <c r="E86" s="165">
        <v>1</v>
      </c>
      <c r="F86" s="166"/>
      <c r="G86" s="167">
        <f t="shared" si="21"/>
        <v>0</v>
      </c>
      <c r="H86" s="148">
        <v>1007</v>
      </c>
      <c r="I86" s="148">
        <f t="shared" si="22"/>
        <v>1007</v>
      </c>
      <c r="J86" s="148">
        <v>0</v>
      </c>
      <c r="K86" s="148">
        <f t="shared" si="23"/>
        <v>0</v>
      </c>
      <c r="L86" s="148">
        <v>21</v>
      </c>
      <c r="M86" s="148">
        <f t="shared" si="24"/>
        <v>0</v>
      </c>
      <c r="N86" s="148">
        <v>9.7999999999999997E-4</v>
      </c>
      <c r="O86" s="148">
        <f t="shared" si="25"/>
        <v>0</v>
      </c>
      <c r="P86" s="148">
        <v>0</v>
      </c>
      <c r="Q86" s="148">
        <f t="shared" si="26"/>
        <v>0</v>
      </c>
      <c r="R86" s="148" t="s">
        <v>248</v>
      </c>
      <c r="S86" s="148" t="s">
        <v>122</v>
      </c>
      <c r="T86" s="148" t="s">
        <v>123</v>
      </c>
      <c r="U86" s="148">
        <v>0</v>
      </c>
      <c r="V86" s="148">
        <f t="shared" si="27"/>
        <v>0</v>
      </c>
      <c r="W86" s="148"/>
      <c r="X86" s="148" t="s">
        <v>249</v>
      </c>
      <c r="Y86" s="145"/>
      <c r="Z86" s="145"/>
      <c r="AA86" s="145"/>
      <c r="AB86" s="145"/>
      <c r="AC86" s="145"/>
      <c r="AD86" s="145"/>
      <c r="AE86" s="145"/>
      <c r="AF86" s="145"/>
      <c r="AG86" s="145" t="s">
        <v>250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ht="22.5" outlineLevel="1" x14ac:dyDescent="0.2">
      <c r="A87" s="162">
        <v>71</v>
      </c>
      <c r="B87" s="163" t="s">
        <v>251</v>
      </c>
      <c r="C87" s="169" t="s">
        <v>252</v>
      </c>
      <c r="D87" s="164" t="s">
        <v>0</v>
      </c>
      <c r="E87" s="165">
        <f>5892.36/2</f>
        <v>2946.18</v>
      </c>
      <c r="F87" s="166"/>
      <c r="G87" s="167">
        <f t="shared" si="21"/>
        <v>0</v>
      </c>
      <c r="H87" s="148">
        <v>0</v>
      </c>
      <c r="I87" s="148">
        <f t="shared" si="22"/>
        <v>0</v>
      </c>
      <c r="J87" s="148">
        <v>0.31</v>
      </c>
      <c r="K87" s="148">
        <f t="shared" si="23"/>
        <v>913.32</v>
      </c>
      <c r="L87" s="148">
        <v>21</v>
      </c>
      <c r="M87" s="148">
        <f t="shared" si="24"/>
        <v>0</v>
      </c>
      <c r="N87" s="148">
        <v>0</v>
      </c>
      <c r="O87" s="148">
        <f t="shared" si="25"/>
        <v>0</v>
      </c>
      <c r="P87" s="148">
        <v>0</v>
      </c>
      <c r="Q87" s="148">
        <f t="shared" si="26"/>
        <v>0</v>
      </c>
      <c r="R87" s="148"/>
      <c r="S87" s="148" t="s">
        <v>122</v>
      </c>
      <c r="T87" s="148" t="s">
        <v>122</v>
      </c>
      <c r="U87" s="148">
        <v>0</v>
      </c>
      <c r="V87" s="148">
        <f t="shared" si="27"/>
        <v>0</v>
      </c>
      <c r="W87" s="148"/>
      <c r="X87" s="148" t="s">
        <v>181</v>
      </c>
      <c r="Y87" s="145"/>
      <c r="Z87" s="145"/>
      <c r="AA87" s="145"/>
      <c r="AB87" s="145"/>
      <c r="AC87" s="145"/>
      <c r="AD87" s="145"/>
      <c r="AE87" s="145"/>
      <c r="AF87" s="145"/>
      <c r="AG87" s="145" t="s">
        <v>182</v>
      </c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x14ac:dyDescent="0.2">
      <c r="A88" s="150" t="s">
        <v>117</v>
      </c>
      <c r="B88" s="151" t="s">
        <v>72</v>
      </c>
      <c r="C88" s="168" t="s">
        <v>73</v>
      </c>
      <c r="D88" s="152"/>
      <c r="E88" s="153"/>
      <c r="F88" s="154"/>
      <c r="G88" s="155">
        <f>SUMIF(AG89:AG91,"&lt;&gt;NOR",G89:G91)</f>
        <v>0</v>
      </c>
      <c r="H88" s="149"/>
      <c r="I88" s="149">
        <f>SUM(I89:I91)</f>
        <v>0</v>
      </c>
      <c r="J88" s="149"/>
      <c r="K88" s="149">
        <f>SUM(K89:K91)</f>
        <v>12000</v>
      </c>
      <c r="L88" s="149"/>
      <c r="M88" s="149">
        <f>SUM(M89:M91)</f>
        <v>0</v>
      </c>
      <c r="N88" s="149"/>
      <c r="O88" s="149">
        <f>SUM(O89:O91)</f>
        <v>0</v>
      </c>
      <c r="P88" s="149"/>
      <c r="Q88" s="149">
        <f>SUM(Q89:Q91)</f>
        <v>0.1</v>
      </c>
      <c r="R88" s="149"/>
      <c r="S88" s="149"/>
      <c r="T88" s="149"/>
      <c r="U88" s="149"/>
      <c r="V88" s="149">
        <f>SUM(V89:V91)</f>
        <v>0.33</v>
      </c>
      <c r="W88" s="149"/>
      <c r="X88" s="149"/>
      <c r="AG88" t="s">
        <v>118</v>
      </c>
    </row>
    <row r="89" spans="1:60" outlineLevel="1" x14ac:dyDescent="0.2">
      <c r="A89" s="162">
        <v>72</v>
      </c>
      <c r="B89" s="163" t="s">
        <v>253</v>
      </c>
      <c r="C89" s="169" t="s">
        <v>254</v>
      </c>
      <c r="D89" s="164" t="s">
        <v>166</v>
      </c>
      <c r="E89" s="165">
        <v>4</v>
      </c>
      <c r="F89" s="166"/>
      <c r="G89" s="167">
        <f>ROUND(E89*F89,2)</f>
        <v>0</v>
      </c>
      <c r="H89" s="148">
        <v>0</v>
      </c>
      <c r="I89" s="148">
        <f>ROUND(E89*H89,2)</f>
        <v>0</v>
      </c>
      <c r="J89" s="148">
        <v>1000</v>
      </c>
      <c r="K89" s="148">
        <f>ROUND(E89*J89,2)</f>
        <v>4000</v>
      </c>
      <c r="L89" s="148">
        <v>21</v>
      </c>
      <c r="M89" s="148">
        <f>G89*(1+L89/100)</f>
        <v>0</v>
      </c>
      <c r="N89" s="148">
        <v>0</v>
      </c>
      <c r="O89" s="148">
        <f>ROUND(E89*N89,2)</f>
        <v>0</v>
      </c>
      <c r="P89" s="148">
        <v>2.3800000000000002E-2</v>
      </c>
      <c r="Q89" s="148">
        <f>ROUND(E89*P89,2)</f>
        <v>0.1</v>
      </c>
      <c r="R89" s="148"/>
      <c r="S89" s="148" t="s">
        <v>177</v>
      </c>
      <c r="T89" s="148" t="s">
        <v>123</v>
      </c>
      <c r="U89" s="148">
        <v>8.2000000000000003E-2</v>
      </c>
      <c r="V89" s="148">
        <f>ROUND(E89*U89,2)</f>
        <v>0.33</v>
      </c>
      <c r="W89" s="148"/>
      <c r="X89" s="148" t="s">
        <v>124</v>
      </c>
      <c r="Y89" s="145"/>
      <c r="Z89" s="145"/>
      <c r="AA89" s="145"/>
      <c r="AB89" s="145"/>
      <c r="AC89" s="145"/>
      <c r="AD89" s="145"/>
      <c r="AE89" s="145"/>
      <c r="AF89" s="145"/>
      <c r="AG89" s="145" t="s">
        <v>125</v>
      </c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ht="22.5" outlineLevel="1" x14ac:dyDescent="0.2">
      <c r="A90" s="162">
        <v>73</v>
      </c>
      <c r="B90" s="163" t="s">
        <v>329</v>
      </c>
      <c r="C90" s="169" t="s">
        <v>330</v>
      </c>
      <c r="D90" s="164" t="s">
        <v>216</v>
      </c>
      <c r="E90" s="165">
        <v>1</v>
      </c>
      <c r="F90" s="166"/>
      <c r="G90" s="167">
        <f>ROUND(E90*F90,2)</f>
        <v>0</v>
      </c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ht="22.5" outlineLevel="1" x14ac:dyDescent="0.2">
      <c r="A91" s="162">
        <v>74</v>
      </c>
      <c r="B91" s="163" t="s">
        <v>255</v>
      </c>
      <c r="C91" s="169" t="s">
        <v>256</v>
      </c>
      <c r="D91" s="164" t="s">
        <v>216</v>
      </c>
      <c r="E91" s="165">
        <v>1</v>
      </c>
      <c r="F91" s="166"/>
      <c r="G91" s="167">
        <f>ROUND(E91*F91,2)</f>
        <v>0</v>
      </c>
      <c r="H91" s="148">
        <v>0</v>
      </c>
      <c r="I91" s="148">
        <f>ROUND(E91*H91,2)</f>
        <v>0</v>
      </c>
      <c r="J91" s="148">
        <v>8000</v>
      </c>
      <c r="K91" s="148">
        <f>ROUND(E91*J91,2)</f>
        <v>8000</v>
      </c>
      <c r="L91" s="148">
        <v>21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177</v>
      </c>
      <c r="T91" s="148" t="s">
        <v>123</v>
      </c>
      <c r="U91" s="148">
        <v>0</v>
      </c>
      <c r="V91" s="148">
        <f>ROUND(E91*U91,2)</f>
        <v>0</v>
      </c>
      <c r="W91" s="148"/>
      <c r="X91" s="148" t="s">
        <v>124</v>
      </c>
      <c r="Y91" s="145"/>
      <c r="Z91" s="145"/>
      <c r="AA91" s="145"/>
      <c r="AB91" s="145"/>
      <c r="AC91" s="145"/>
      <c r="AD91" s="145"/>
      <c r="AE91" s="145"/>
      <c r="AF91" s="145"/>
      <c r="AG91" s="145" t="s">
        <v>125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x14ac:dyDescent="0.2">
      <c r="A92" s="150" t="s">
        <v>117</v>
      </c>
      <c r="B92" s="151" t="s">
        <v>74</v>
      </c>
      <c r="C92" s="168" t="s">
        <v>75</v>
      </c>
      <c r="D92" s="152"/>
      <c r="E92" s="153"/>
      <c r="F92" s="154"/>
      <c r="G92" s="155">
        <f>SUMIF(AG93:AG101,"&lt;&gt;NOR",G93:G101)</f>
        <v>0</v>
      </c>
      <c r="H92" s="149"/>
      <c r="I92" s="149">
        <f>SUM(I93:I101)</f>
        <v>34902.58</v>
      </c>
      <c r="J92" s="149"/>
      <c r="K92" s="149">
        <f>SUM(K93:K101)</f>
        <v>84430.03</v>
      </c>
      <c r="L92" s="149"/>
      <c r="M92" s="149">
        <f>SUM(M93:M101)</f>
        <v>0</v>
      </c>
      <c r="N92" s="149"/>
      <c r="O92" s="149">
        <f>SUM(O93:O101)</f>
        <v>0.16999999999999998</v>
      </c>
      <c r="P92" s="149"/>
      <c r="Q92" s="149">
        <f>SUM(Q93:Q101)</f>
        <v>0</v>
      </c>
      <c r="R92" s="149"/>
      <c r="S92" s="149"/>
      <c r="T92" s="149"/>
      <c r="U92" s="149"/>
      <c r="V92" s="149">
        <f>SUM(V93:V101)</f>
        <v>15.66</v>
      </c>
      <c r="W92" s="149"/>
      <c r="X92" s="149"/>
      <c r="AG92" t="s">
        <v>118</v>
      </c>
    </row>
    <row r="93" spans="1:60" outlineLevel="1" x14ac:dyDescent="0.2">
      <c r="A93" s="162">
        <v>75</v>
      </c>
      <c r="B93" s="163" t="s">
        <v>257</v>
      </c>
      <c r="C93" s="169" t="s">
        <v>258</v>
      </c>
      <c r="D93" s="164" t="s">
        <v>166</v>
      </c>
      <c r="E93" s="165">
        <v>5</v>
      </c>
      <c r="F93" s="166"/>
      <c r="G93" s="167">
        <f t="shared" ref="G93:G101" si="28">ROUND(E93*F93,2)</f>
        <v>0</v>
      </c>
      <c r="H93" s="148">
        <v>0</v>
      </c>
      <c r="I93" s="148">
        <f t="shared" ref="I93:I101" si="29">ROUND(E93*H93,2)</f>
        <v>0</v>
      </c>
      <c r="J93" s="148">
        <v>666</v>
      </c>
      <c r="K93" s="148">
        <f t="shared" ref="K93:K101" si="30">ROUND(E93*J93,2)</f>
        <v>3330</v>
      </c>
      <c r="L93" s="148">
        <v>21</v>
      </c>
      <c r="M93" s="148">
        <f t="shared" ref="M93:M101" si="31">G93*(1+L93/100)</f>
        <v>0</v>
      </c>
      <c r="N93" s="148">
        <v>0</v>
      </c>
      <c r="O93" s="148">
        <f t="shared" ref="O93:O101" si="32">ROUND(E93*N93,2)</f>
        <v>0</v>
      </c>
      <c r="P93" s="148">
        <v>0</v>
      </c>
      <c r="Q93" s="148">
        <f t="shared" ref="Q93:Q101" si="33">ROUND(E93*P93,2)</f>
        <v>0</v>
      </c>
      <c r="R93" s="148"/>
      <c r="S93" s="148" t="s">
        <v>122</v>
      </c>
      <c r="T93" s="148" t="s">
        <v>123</v>
      </c>
      <c r="U93" s="148">
        <v>1.45</v>
      </c>
      <c r="V93" s="148">
        <f t="shared" ref="V93:V101" si="34">ROUND(E93*U93,2)</f>
        <v>7.25</v>
      </c>
      <c r="W93" s="148"/>
      <c r="X93" s="148" t="s">
        <v>124</v>
      </c>
      <c r="Y93" s="145"/>
      <c r="Z93" s="145"/>
      <c r="AA93" s="145"/>
      <c r="AB93" s="145"/>
      <c r="AC93" s="145"/>
      <c r="AD93" s="145"/>
      <c r="AE93" s="145"/>
      <c r="AF93" s="145"/>
      <c r="AG93" s="145" t="s">
        <v>187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62">
        <v>76</v>
      </c>
      <c r="B94" s="163" t="s">
        <v>259</v>
      </c>
      <c r="C94" s="169" t="s">
        <v>260</v>
      </c>
      <c r="D94" s="164" t="s">
        <v>166</v>
      </c>
      <c r="E94" s="165">
        <v>5</v>
      </c>
      <c r="F94" s="166"/>
      <c r="G94" s="167">
        <f t="shared" si="28"/>
        <v>0</v>
      </c>
      <c r="H94" s="148">
        <v>0</v>
      </c>
      <c r="I94" s="148">
        <f t="shared" si="29"/>
        <v>0</v>
      </c>
      <c r="J94" s="148">
        <v>390.5</v>
      </c>
      <c r="K94" s="148">
        <f t="shared" si="30"/>
        <v>1952.5</v>
      </c>
      <c r="L94" s="148">
        <v>21</v>
      </c>
      <c r="M94" s="148">
        <f t="shared" si="31"/>
        <v>0</v>
      </c>
      <c r="N94" s="148">
        <v>0</v>
      </c>
      <c r="O94" s="148">
        <f t="shared" si="32"/>
        <v>0</v>
      </c>
      <c r="P94" s="148">
        <v>0</v>
      </c>
      <c r="Q94" s="148">
        <f t="shared" si="33"/>
        <v>0</v>
      </c>
      <c r="R94" s="148"/>
      <c r="S94" s="148" t="s">
        <v>122</v>
      </c>
      <c r="T94" s="148" t="s">
        <v>123</v>
      </c>
      <c r="U94" s="148">
        <v>0.77500000000000002</v>
      </c>
      <c r="V94" s="148">
        <f t="shared" si="34"/>
        <v>3.88</v>
      </c>
      <c r="W94" s="148"/>
      <c r="X94" s="148" t="s">
        <v>124</v>
      </c>
      <c r="Y94" s="145"/>
      <c r="Z94" s="145"/>
      <c r="AA94" s="145"/>
      <c r="AB94" s="145"/>
      <c r="AC94" s="145"/>
      <c r="AD94" s="145"/>
      <c r="AE94" s="145"/>
      <c r="AF94" s="145"/>
      <c r="AG94" s="145" t="s">
        <v>187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ht="22.5" outlineLevel="1" x14ac:dyDescent="0.2">
      <c r="A95" s="162">
        <v>77</v>
      </c>
      <c r="B95" s="163" t="s">
        <v>261</v>
      </c>
      <c r="C95" s="169" t="s">
        <v>353</v>
      </c>
      <c r="D95" s="164" t="s">
        <v>121</v>
      </c>
      <c r="E95" s="165">
        <v>19</v>
      </c>
      <c r="F95" s="166"/>
      <c r="G95" s="167">
        <f t="shared" si="28"/>
        <v>0</v>
      </c>
      <c r="H95" s="148">
        <v>0</v>
      </c>
      <c r="I95" s="148">
        <f t="shared" si="29"/>
        <v>0</v>
      </c>
      <c r="J95" s="148">
        <v>4000</v>
      </c>
      <c r="K95" s="148">
        <f t="shared" si="30"/>
        <v>76000</v>
      </c>
      <c r="L95" s="148">
        <v>21</v>
      </c>
      <c r="M95" s="148">
        <f t="shared" si="31"/>
        <v>0</v>
      </c>
      <c r="N95" s="148">
        <v>0</v>
      </c>
      <c r="O95" s="148">
        <f t="shared" si="32"/>
        <v>0</v>
      </c>
      <c r="P95" s="148">
        <v>0</v>
      </c>
      <c r="Q95" s="148">
        <f t="shared" si="33"/>
        <v>0</v>
      </c>
      <c r="R95" s="148"/>
      <c r="S95" s="148" t="s">
        <v>177</v>
      </c>
      <c r="T95" s="148" t="s">
        <v>123</v>
      </c>
      <c r="U95" s="148">
        <v>0</v>
      </c>
      <c r="V95" s="148">
        <f t="shared" si="34"/>
        <v>0</v>
      </c>
      <c r="W95" s="148"/>
      <c r="X95" s="148" t="s">
        <v>124</v>
      </c>
      <c r="Y95" s="145"/>
      <c r="Z95" s="145"/>
      <c r="AA95" s="145"/>
      <c r="AB95" s="145"/>
      <c r="AC95" s="145"/>
      <c r="AD95" s="145"/>
      <c r="AE95" s="145"/>
      <c r="AF95" s="145"/>
      <c r="AG95" s="145" t="s">
        <v>125</v>
      </c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ht="22.5" outlineLevel="1" x14ac:dyDescent="0.2">
      <c r="A96" s="162">
        <v>78</v>
      </c>
      <c r="B96" s="163" t="s">
        <v>262</v>
      </c>
      <c r="C96" s="169" t="s">
        <v>354</v>
      </c>
      <c r="D96" s="164" t="s">
        <v>166</v>
      </c>
      <c r="E96" s="165">
        <v>6</v>
      </c>
      <c r="F96" s="166"/>
      <c r="G96" s="167">
        <f t="shared" si="28"/>
        <v>0</v>
      </c>
      <c r="H96" s="148">
        <v>2225.4299999999998</v>
      </c>
      <c r="I96" s="148">
        <f t="shared" si="29"/>
        <v>13352.58</v>
      </c>
      <c r="J96" s="148">
        <v>274.57</v>
      </c>
      <c r="K96" s="148">
        <f t="shared" si="30"/>
        <v>1647.42</v>
      </c>
      <c r="L96" s="148">
        <v>21</v>
      </c>
      <c r="M96" s="148">
        <f t="shared" si="31"/>
        <v>0</v>
      </c>
      <c r="N96" s="148">
        <v>1.5350000000000001E-2</v>
      </c>
      <c r="O96" s="148">
        <f t="shared" si="32"/>
        <v>0.09</v>
      </c>
      <c r="P96" s="148">
        <v>0</v>
      </c>
      <c r="Q96" s="148">
        <f t="shared" si="33"/>
        <v>0</v>
      </c>
      <c r="R96" s="148"/>
      <c r="S96" s="148" t="s">
        <v>177</v>
      </c>
      <c r="T96" s="148" t="s">
        <v>123</v>
      </c>
      <c r="U96" s="148">
        <v>0.755</v>
      </c>
      <c r="V96" s="148">
        <f t="shared" si="34"/>
        <v>4.53</v>
      </c>
      <c r="W96" s="148"/>
      <c r="X96" s="148" t="s">
        <v>124</v>
      </c>
      <c r="Y96" s="145"/>
      <c r="Z96" s="145"/>
      <c r="AA96" s="145"/>
      <c r="AB96" s="145"/>
      <c r="AC96" s="145"/>
      <c r="AD96" s="145"/>
      <c r="AE96" s="145"/>
      <c r="AF96" s="145"/>
      <c r="AG96" s="145" t="s">
        <v>125</v>
      </c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1" x14ac:dyDescent="0.2">
      <c r="A97" s="162">
        <v>79</v>
      </c>
      <c r="B97" s="163" t="s">
        <v>263</v>
      </c>
      <c r="C97" s="169" t="s">
        <v>264</v>
      </c>
      <c r="D97" s="164" t="s">
        <v>265</v>
      </c>
      <c r="E97" s="165">
        <v>5</v>
      </c>
      <c r="F97" s="166"/>
      <c r="G97" s="167">
        <f t="shared" si="28"/>
        <v>0</v>
      </c>
      <c r="H97" s="148">
        <v>450</v>
      </c>
      <c r="I97" s="148">
        <f t="shared" si="29"/>
        <v>2250</v>
      </c>
      <c r="J97" s="148">
        <v>0</v>
      </c>
      <c r="K97" s="148">
        <f t="shared" si="30"/>
        <v>0</v>
      </c>
      <c r="L97" s="148">
        <v>21</v>
      </c>
      <c r="M97" s="148">
        <f t="shared" si="31"/>
        <v>0</v>
      </c>
      <c r="N97" s="148">
        <v>0</v>
      </c>
      <c r="O97" s="148">
        <f t="shared" si="32"/>
        <v>0</v>
      </c>
      <c r="P97" s="148">
        <v>0</v>
      </c>
      <c r="Q97" s="148">
        <f t="shared" si="33"/>
        <v>0</v>
      </c>
      <c r="R97" s="148"/>
      <c r="S97" s="148" t="s">
        <v>177</v>
      </c>
      <c r="T97" s="148" t="s">
        <v>123</v>
      </c>
      <c r="U97" s="148">
        <v>0</v>
      </c>
      <c r="V97" s="148">
        <f t="shared" si="34"/>
        <v>0</v>
      </c>
      <c r="W97" s="148"/>
      <c r="X97" s="148" t="s">
        <v>249</v>
      </c>
      <c r="Y97" s="145"/>
      <c r="Z97" s="145"/>
      <c r="AA97" s="145"/>
      <c r="AB97" s="145"/>
      <c r="AC97" s="145"/>
      <c r="AD97" s="145"/>
      <c r="AE97" s="145"/>
      <c r="AF97" s="145"/>
      <c r="AG97" s="145" t="s">
        <v>266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ht="22.5" outlineLevel="1" x14ac:dyDescent="0.2">
      <c r="A98" s="162">
        <v>80</v>
      </c>
      <c r="B98" s="163" t="s">
        <v>267</v>
      </c>
      <c r="C98" s="169" t="s">
        <v>327</v>
      </c>
      <c r="D98" s="164" t="s">
        <v>166</v>
      </c>
      <c r="E98" s="165">
        <v>2</v>
      </c>
      <c r="F98" s="166"/>
      <c r="G98" s="167">
        <f t="shared" si="28"/>
        <v>0</v>
      </c>
      <c r="H98" s="148">
        <v>3400</v>
      </c>
      <c r="I98" s="148">
        <f t="shared" si="29"/>
        <v>6800</v>
      </c>
      <c r="J98" s="148">
        <v>0</v>
      </c>
      <c r="K98" s="148">
        <f t="shared" si="30"/>
        <v>0</v>
      </c>
      <c r="L98" s="148">
        <v>21</v>
      </c>
      <c r="M98" s="148">
        <f t="shared" si="31"/>
        <v>0</v>
      </c>
      <c r="N98" s="148">
        <v>1.2999999999999999E-2</v>
      </c>
      <c r="O98" s="148">
        <f t="shared" si="32"/>
        <v>0.03</v>
      </c>
      <c r="P98" s="148">
        <v>0</v>
      </c>
      <c r="Q98" s="148">
        <f t="shared" si="33"/>
        <v>0</v>
      </c>
      <c r="R98" s="148" t="s">
        <v>248</v>
      </c>
      <c r="S98" s="148" t="s">
        <v>268</v>
      </c>
      <c r="T98" s="148" t="s">
        <v>123</v>
      </c>
      <c r="U98" s="148">
        <v>0</v>
      </c>
      <c r="V98" s="148">
        <f t="shared" si="34"/>
        <v>0</v>
      </c>
      <c r="W98" s="148"/>
      <c r="X98" s="148" t="s">
        <v>249</v>
      </c>
      <c r="Y98" s="145"/>
      <c r="Z98" s="145"/>
      <c r="AA98" s="145"/>
      <c r="AB98" s="145"/>
      <c r="AC98" s="145"/>
      <c r="AD98" s="145"/>
      <c r="AE98" s="145"/>
      <c r="AF98" s="145"/>
      <c r="AG98" s="145" t="s">
        <v>266</v>
      </c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ht="22.5" outlineLevel="1" x14ac:dyDescent="0.2">
      <c r="A99" s="162">
        <v>81</v>
      </c>
      <c r="B99" s="163" t="s">
        <v>267</v>
      </c>
      <c r="C99" s="169" t="s">
        <v>328</v>
      </c>
      <c r="D99" s="164" t="s">
        <v>166</v>
      </c>
      <c r="E99" s="165">
        <v>2</v>
      </c>
      <c r="F99" s="166"/>
      <c r="G99" s="167">
        <f t="shared" si="28"/>
        <v>0</v>
      </c>
      <c r="H99" s="148">
        <v>3400</v>
      </c>
      <c r="I99" s="148">
        <f t="shared" si="29"/>
        <v>6800</v>
      </c>
      <c r="J99" s="148">
        <v>0</v>
      </c>
      <c r="K99" s="148">
        <f t="shared" si="30"/>
        <v>0</v>
      </c>
      <c r="L99" s="148">
        <v>21</v>
      </c>
      <c r="M99" s="148">
        <f t="shared" si="31"/>
        <v>0</v>
      </c>
      <c r="N99" s="148">
        <v>1.2999999999999999E-2</v>
      </c>
      <c r="O99" s="148">
        <f t="shared" si="32"/>
        <v>0.03</v>
      </c>
      <c r="P99" s="148">
        <v>0</v>
      </c>
      <c r="Q99" s="148">
        <f t="shared" si="33"/>
        <v>0</v>
      </c>
      <c r="R99" s="148" t="s">
        <v>248</v>
      </c>
      <c r="S99" s="148" t="s">
        <v>268</v>
      </c>
      <c r="T99" s="148" t="s">
        <v>123</v>
      </c>
      <c r="U99" s="148">
        <v>0</v>
      </c>
      <c r="V99" s="148">
        <f t="shared" si="34"/>
        <v>0</v>
      </c>
      <c r="W99" s="148"/>
      <c r="X99" s="148" t="s">
        <v>249</v>
      </c>
      <c r="Y99" s="145"/>
      <c r="Z99" s="145"/>
      <c r="AA99" s="145"/>
      <c r="AB99" s="145"/>
      <c r="AC99" s="145"/>
      <c r="AD99" s="145"/>
      <c r="AE99" s="145"/>
      <c r="AF99" s="145"/>
      <c r="AG99" s="145" t="s">
        <v>266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ht="22.5" outlineLevel="1" x14ac:dyDescent="0.2">
      <c r="A100" s="162">
        <v>82</v>
      </c>
      <c r="B100" s="163" t="s">
        <v>269</v>
      </c>
      <c r="C100" s="169" t="s">
        <v>355</v>
      </c>
      <c r="D100" s="164" t="s">
        <v>166</v>
      </c>
      <c r="E100" s="165">
        <v>1</v>
      </c>
      <c r="F100" s="166"/>
      <c r="G100" s="167">
        <f t="shared" si="28"/>
        <v>0</v>
      </c>
      <c r="H100" s="148">
        <v>5700</v>
      </c>
      <c r="I100" s="148">
        <f t="shared" si="29"/>
        <v>5700</v>
      </c>
      <c r="J100" s="148">
        <v>0</v>
      </c>
      <c r="K100" s="148">
        <f t="shared" si="30"/>
        <v>0</v>
      </c>
      <c r="L100" s="148">
        <v>21</v>
      </c>
      <c r="M100" s="148">
        <f t="shared" si="31"/>
        <v>0</v>
      </c>
      <c r="N100" s="148">
        <v>2.3E-2</v>
      </c>
      <c r="O100" s="148">
        <f t="shared" si="32"/>
        <v>0.02</v>
      </c>
      <c r="P100" s="148">
        <v>0</v>
      </c>
      <c r="Q100" s="148">
        <f t="shared" si="33"/>
        <v>0</v>
      </c>
      <c r="R100" s="148" t="s">
        <v>248</v>
      </c>
      <c r="S100" s="148" t="s">
        <v>122</v>
      </c>
      <c r="T100" s="148" t="s">
        <v>123</v>
      </c>
      <c r="U100" s="148">
        <v>0</v>
      </c>
      <c r="V100" s="148">
        <f t="shared" si="34"/>
        <v>0</v>
      </c>
      <c r="W100" s="148"/>
      <c r="X100" s="148" t="s">
        <v>249</v>
      </c>
      <c r="Y100" s="145"/>
      <c r="Z100" s="145"/>
      <c r="AA100" s="145"/>
      <c r="AB100" s="145"/>
      <c r="AC100" s="145"/>
      <c r="AD100" s="145"/>
      <c r="AE100" s="145"/>
      <c r="AF100" s="145"/>
      <c r="AG100" s="145" t="s">
        <v>250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62">
        <v>83</v>
      </c>
      <c r="B101" s="163" t="s">
        <v>270</v>
      </c>
      <c r="C101" s="169" t="s">
        <v>271</v>
      </c>
      <c r="D101" s="164" t="s">
        <v>0</v>
      </c>
      <c r="E101" s="165">
        <f>2857.352/2</f>
        <v>1428.6759999999999</v>
      </c>
      <c r="F101" s="166"/>
      <c r="G101" s="167">
        <f t="shared" si="28"/>
        <v>0</v>
      </c>
      <c r="H101" s="148">
        <v>0</v>
      </c>
      <c r="I101" s="148">
        <f t="shared" si="29"/>
        <v>0</v>
      </c>
      <c r="J101" s="148">
        <v>1.05</v>
      </c>
      <c r="K101" s="148">
        <f t="shared" si="30"/>
        <v>1500.11</v>
      </c>
      <c r="L101" s="148">
        <v>21</v>
      </c>
      <c r="M101" s="148">
        <f t="shared" si="31"/>
        <v>0</v>
      </c>
      <c r="N101" s="148">
        <v>0</v>
      </c>
      <c r="O101" s="148">
        <f t="shared" si="32"/>
        <v>0</v>
      </c>
      <c r="P101" s="148">
        <v>0</v>
      </c>
      <c r="Q101" s="148">
        <f t="shared" si="33"/>
        <v>0</v>
      </c>
      <c r="R101" s="148"/>
      <c r="S101" s="148" t="s">
        <v>122</v>
      </c>
      <c r="T101" s="148" t="s">
        <v>122</v>
      </c>
      <c r="U101" s="148">
        <v>0</v>
      </c>
      <c r="V101" s="148">
        <f t="shared" si="34"/>
        <v>0</v>
      </c>
      <c r="W101" s="148"/>
      <c r="X101" s="148" t="s">
        <v>181</v>
      </c>
      <c r="Y101" s="145"/>
      <c r="Z101" s="145"/>
      <c r="AA101" s="145"/>
      <c r="AB101" s="145"/>
      <c r="AC101" s="145"/>
      <c r="AD101" s="145"/>
      <c r="AE101" s="145"/>
      <c r="AF101" s="145"/>
      <c r="AG101" s="145" t="s">
        <v>182</v>
      </c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x14ac:dyDescent="0.2">
      <c r="A102" s="150" t="s">
        <v>117</v>
      </c>
      <c r="B102" s="151" t="s">
        <v>76</v>
      </c>
      <c r="C102" s="168" t="s">
        <v>77</v>
      </c>
      <c r="D102" s="152"/>
      <c r="E102" s="153"/>
      <c r="F102" s="154"/>
      <c r="G102" s="155">
        <f>SUMIF(AG103:AG107,"&lt;&gt;NOR",G103:G107)</f>
        <v>0</v>
      </c>
      <c r="H102" s="149"/>
      <c r="I102" s="149">
        <f>SUM(I103:I107)</f>
        <v>38773.480000000003</v>
      </c>
      <c r="J102" s="149"/>
      <c r="K102" s="149">
        <f>SUM(K103:K107)</f>
        <v>40687.07</v>
      </c>
      <c r="L102" s="149"/>
      <c r="M102" s="149">
        <f>SUM(M103:M107)</f>
        <v>0</v>
      </c>
      <c r="N102" s="149"/>
      <c r="O102" s="149">
        <f>SUM(O103:O107)</f>
        <v>1.63</v>
      </c>
      <c r="P102" s="149"/>
      <c r="Q102" s="149">
        <f>SUM(Q103:Q107)</f>
        <v>0</v>
      </c>
      <c r="R102" s="149"/>
      <c r="S102" s="149"/>
      <c r="T102" s="149"/>
      <c r="U102" s="149"/>
      <c r="V102" s="149">
        <f>SUM(V103:V107)</f>
        <v>57.9</v>
      </c>
      <c r="W102" s="149"/>
      <c r="X102" s="149"/>
      <c r="AG102" t="s">
        <v>118</v>
      </c>
    </row>
    <row r="103" spans="1:60" outlineLevel="1" x14ac:dyDescent="0.2">
      <c r="A103" s="162">
        <v>84</v>
      </c>
      <c r="B103" s="163" t="s">
        <v>272</v>
      </c>
      <c r="C103" s="169" t="s">
        <v>372</v>
      </c>
      <c r="D103" s="164" t="s">
        <v>121</v>
      </c>
      <c r="E103" s="165">
        <f>54*1.15</f>
        <v>62.099999999999994</v>
      </c>
      <c r="F103" s="166"/>
      <c r="G103" s="167">
        <f>ROUND(E103*F103,2)</f>
        <v>0</v>
      </c>
      <c r="H103" s="148">
        <v>73.36</v>
      </c>
      <c r="I103" s="148">
        <f>ROUND(E103*H103,2)</f>
        <v>4555.66</v>
      </c>
      <c r="J103" s="148">
        <v>549.64</v>
      </c>
      <c r="K103" s="148">
        <f>ROUND(E103*J103,2)</f>
        <v>34132.639999999999</v>
      </c>
      <c r="L103" s="148">
        <v>21</v>
      </c>
      <c r="M103" s="148">
        <f>G103*(1+L103/100)</f>
        <v>0</v>
      </c>
      <c r="N103" s="148">
        <v>5.6100000000000004E-3</v>
      </c>
      <c r="O103" s="148">
        <f>ROUND(E103*N103,2)</f>
        <v>0.35</v>
      </c>
      <c r="P103" s="148">
        <v>0</v>
      </c>
      <c r="Q103" s="148">
        <f>ROUND(E103*P103,2)</f>
        <v>0</v>
      </c>
      <c r="R103" s="148"/>
      <c r="S103" s="148" t="s">
        <v>122</v>
      </c>
      <c r="T103" s="148" t="s">
        <v>123</v>
      </c>
      <c r="U103" s="148">
        <v>0.85</v>
      </c>
      <c r="V103" s="148">
        <f>ROUND(E103*U103,2)</f>
        <v>52.79</v>
      </c>
      <c r="W103" s="148"/>
      <c r="X103" s="148" t="s">
        <v>124</v>
      </c>
      <c r="Y103" s="145"/>
      <c r="Z103" s="145"/>
      <c r="AA103" s="145"/>
      <c r="AB103" s="145"/>
      <c r="AC103" s="145"/>
      <c r="AD103" s="145"/>
      <c r="AE103" s="145"/>
      <c r="AF103" s="145"/>
      <c r="AG103" s="145" t="s">
        <v>187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">
      <c r="A104" s="162">
        <v>85</v>
      </c>
      <c r="B104" s="163" t="s">
        <v>273</v>
      </c>
      <c r="C104" s="169" t="s">
        <v>274</v>
      </c>
      <c r="D104" s="164" t="s">
        <v>128</v>
      </c>
      <c r="E104" s="165">
        <v>73</v>
      </c>
      <c r="F104" s="166"/>
      <c r="G104" s="167">
        <f>ROUND(E104*F104,2)</f>
        <v>0</v>
      </c>
      <c r="H104" s="148">
        <v>31.23</v>
      </c>
      <c r="I104" s="148">
        <f>ROUND(E104*H104,2)</f>
        <v>2279.79</v>
      </c>
      <c r="J104" s="148">
        <v>52.77</v>
      </c>
      <c r="K104" s="148">
        <f>ROUND(E104*J104,2)</f>
        <v>3852.21</v>
      </c>
      <c r="L104" s="148">
        <v>21</v>
      </c>
      <c r="M104" s="148">
        <f>G104*(1+L104/100)</f>
        <v>0</v>
      </c>
      <c r="N104" s="148">
        <v>4.0000000000000003E-5</v>
      </c>
      <c r="O104" s="148">
        <f>ROUND(E104*N104,2)</f>
        <v>0</v>
      </c>
      <c r="P104" s="148">
        <v>0</v>
      </c>
      <c r="Q104" s="148">
        <f>ROUND(E104*P104,2)</f>
        <v>0</v>
      </c>
      <c r="R104" s="148"/>
      <c r="S104" s="148" t="s">
        <v>122</v>
      </c>
      <c r="T104" s="148" t="s">
        <v>123</v>
      </c>
      <c r="U104" s="148">
        <v>7.0000000000000007E-2</v>
      </c>
      <c r="V104" s="148">
        <f>ROUND(E104*U104,2)</f>
        <v>5.1100000000000003</v>
      </c>
      <c r="W104" s="148"/>
      <c r="X104" s="148" t="s">
        <v>124</v>
      </c>
      <c r="Y104" s="145"/>
      <c r="Z104" s="145"/>
      <c r="AA104" s="145"/>
      <c r="AB104" s="145"/>
      <c r="AC104" s="145"/>
      <c r="AD104" s="145"/>
      <c r="AE104" s="145"/>
      <c r="AF104" s="145"/>
      <c r="AG104" s="145" t="s">
        <v>125</v>
      </c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">
      <c r="A105" s="162">
        <v>86</v>
      </c>
      <c r="B105" s="163" t="s">
        <v>275</v>
      </c>
      <c r="C105" s="169" t="s">
        <v>276</v>
      </c>
      <c r="D105" s="164" t="s">
        <v>121</v>
      </c>
      <c r="E105" s="165">
        <f>E103</f>
        <v>62.099999999999994</v>
      </c>
      <c r="F105" s="166"/>
      <c r="G105" s="167">
        <f>ROUND(E105*F105,2)</f>
        <v>0</v>
      </c>
      <c r="H105" s="148">
        <v>12.3</v>
      </c>
      <c r="I105" s="148">
        <f>ROUND(E105*H105,2)</f>
        <v>763.83</v>
      </c>
      <c r="J105" s="148">
        <v>0</v>
      </c>
      <c r="K105" s="148">
        <f>ROUND(E105*J105,2)</f>
        <v>0</v>
      </c>
      <c r="L105" s="148">
        <v>21</v>
      </c>
      <c r="M105" s="148">
        <f>G105*(1+L105/100)</f>
        <v>0</v>
      </c>
      <c r="N105" s="148">
        <v>1.5E-3</v>
      </c>
      <c r="O105" s="148">
        <f>ROUND(E105*N105,2)</f>
        <v>0.09</v>
      </c>
      <c r="P105" s="148">
        <v>0</v>
      </c>
      <c r="Q105" s="148">
        <f>ROUND(E105*P105,2)</f>
        <v>0</v>
      </c>
      <c r="R105" s="148"/>
      <c r="S105" s="148" t="s">
        <v>122</v>
      </c>
      <c r="T105" s="148" t="s">
        <v>123</v>
      </c>
      <c r="U105" s="148">
        <v>0</v>
      </c>
      <c r="V105" s="148">
        <f>ROUND(E105*U105,2)</f>
        <v>0</v>
      </c>
      <c r="W105" s="148"/>
      <c r="X105" s="148" t="s">
        <v>124</v>
      </c>
      <c r="Y105" s="145"/>
      <c r="Z105" s="145"/>
      <c r="AA105" s="145"/>
      <c r="AB105" s="145"/>
      <c r="AC105" s="145"/>
      <c r="AD105" s="145"/>
      <c r="AE105" s="145"/>
      <c r="AF105" s="145"/>
      <c r="AG105" s="145" t="s">
        <v>187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ht="22.5" outlineLevel="1" x14ac:dyDescent="0.2">
      <c r="A106" s="162">
        <v>87</v>
      </c>
      <c r="B106" s="163" t="s">
        <v>277</v>
      </c>
      <c r="C106" s="169" t="s">
        <v>360</v>
      </c>
      <c r="D106" s="164" t="s">
        <v>121</v>
      </c>
      <c r="E106" s="165">
        <f>E103</f>
        <v>62.099999999999994</v>
      </c>
      <c r="F106" s="166"/>
      <c r="G106" s="167">
        <f>ROUND(E106*F106,2)</f>
        <v>0</v>
      </c>
      <c r="H106" s="148">
        <v>502</v>
      </c>
      <c r="I106" s="148">
        <f>ROUND(E106*H106,2)</f>
        <v>31174.2</v>
      </c>
      <c r="J106" s="148">
        <v>0</v>
      </c>
      <c r="K106" s="148">
        <f>ROUND(E106*J106,2)</f>
        <v>0</v>
      </c>
      <c r="L106" s="148">
        <v>21</v>
      </c>
      <c r="M106" s="148">
        <f>G106*(1+L106/100)</f>
        <v>0</v>
      </c>
      <c r="N106" s="148">
        <v>1.9199999999999998E-2</v>
      </c>
      <c r="O106" s="148">
        <f>ROUND(E106*N106,2)</f>
        <v>1.19</v>
      </c>
      <c r="P106" s="148">
        <v>0</v>
      </c>
      <c r="Q106" s="148">
        <f>ROUND(E106*P106,2)</f>
        <v>0</v>
      </c>
      <c r="R106" s="148" t="s">
        <v>248</v>
      </c>
      <c r="S106" s="148" t="s">
        <v>122</v>
      </c>
      <c r="T106" s="148" t="s">
        <v>123</v>
      </c>
      <c r="U106" s="148">
        <v>0</v>
      </c>
      <c r="V106" s="148">
        <f>ROUND(E106*U106,2)</f>
        <v>0</v>
      </c>
      <c r="W106" s="148"/>
      <c r="X106" s="148" t="s">
        <v>249</v>
      </c>
      <c r="Y106" s="145"/>
      <c r="Z106" s="145"/>
      <c r="AA106" s="145"/>
      <c r="AB106" s="145"/>
      <c r="AC106" s="145"/>
      <c r="AD106" s="145"/>
      <c r="AE106" s="145"/>
      <c r="AF106" s="145"/>
      <c r="AG106" s="145" t="s">
        <v>266</v>
      </c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">
      <c r="A107" s="162">
        <v>88</v>
      </c>
      <c r="B107" s="163" t="s">
        <v>278</v>
      </c>
      <c r="C107" s="169" t="s">
        <v>279</v>
      </c>
      <c r="D107" s="164" t="s">
        <v>0</v>
      </c>
      <c r="E107" s="165">
        <f>871.683/2</f>
        <v>435.8415</v>
      </c>
      <c r="F107" s="166"/>
      <c r="G107" s="167">
        <f>ROUND(E107*F107,2)</f>
        <v>0</v>
      </c>
      <c r="H107" s="148">
        <v>0</v>
      </c>
      <c r="I107" s="148">
        <f>ROUND(E107*H107,2)</f>
        <v>0</v>
      </c>
      <c r="J107" s="148">
        <v>6.2</v>
      </c>
      <c r="K107" s="148">
        <f>ROUND(E107*J107,2)</f>
        <v>2702.22</v>
      </c>
      <c r="L107" s="148">
        <v>21</v>
      </c>
      <c r="M107" s="148">
        <f>G107*(1+L107/100)</f>
        <v>0</v>
      </c>
      <c r="N107" s="148">
        <v>0</v>
      </c>
      <c r="O107" s="148">
        <f>ROUND(E107*N107,2)</f>
        <v>0</v>
      </c>
      <c r="P107" s="148">
        <v>0</v>
      </c>
      <c r="Q107" s="148">
        <f>ROUND(E107*P107,2)</f>
        <v>0</v>
      </c>
      <c r="R107" s="148"/>
      <c r="S107" s="148" t="s">
        <v>122</v>
      </c>
      <c r="T107" s="148" t="s">
        <v>122</v>
      </c>
      <c r="U107" s="148">
        <v>0</v>
      </c>
      <c r="V107" s="148">
        <f>ROUND(E107*U107,2)</f>
        <v>0</v>
      </c>
      <c r="W107" s="148"/>
      <c r="X107" s="148" t="s">
        <v>181</v>
      </c>
      <c r="Y107" s="145"/>
      <c r="Z107" s="145"/>
      <c r="AA107" s="145"/>
      <c r="AB107" s="145"/>
      <c r="AC107" s="145"/>
      <c r="AD107" s="145"/>
      <c r="AE107" s="145"/>
      <c r="AF107" s="145"/>
      <c r="AG107" s="145" t="s">
        <v>182</v>
      </c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x14ac:dyDescent="0.2">
      <c r="A108" s="150" t="s">
        <v>117</v>
      </c>
      <c r="B108" s="151" t="s">
        <v>78</v>
      </c>
      <c r="C108" s="168" t="s">
        <v>79</v>
      </c>
      <c r="D108" s="152"/>
      <c r="E108" s="153"/>
      <c r="F108" s="154"/>
      <c r="G108" s="155">
        <f>SUMIF(AG109:AG117,"&lt;&gt;NOR",G109:G117)</f>
        <v>0</v>
      </c>
      <c r="H108" s="149"/>
      <c r="I108" s="149">
        <f>SUM(I109:I117)</f>
        <v>93329.46</v>
      </c>
      <c r="J108" s="149"/>
      <c r="K108" s="149">
        <f>SUM(K109:K117)</f>
        <v>87772.139999999985</v>
      </c>
      <c r="L108" s="149"/>
      <c r="M108" s="149">
        <f>SUM(M109:M117)</f>
        <v>0</v>
      </c>
      <c r="N108" s="149"/>
      <c r="O108" s="149">
        <f>SUM(O109:O117)</f>
        <v>2.4300000000000002</v>
      </c>
      <c r="P108" s="149"/>
      <c r="Q108" s="149">
        <f>SUM(Q109:Q117)</f>
        <v>0</v>
      </c>
      <c r="R108" s="149"/>
      <c r="S108" s="149"/>
      <c r="T108" s="149"/>
      <c r="U108" s="149"/>
      <c r="V108" s="149">
        <f>SUM(V109:V117)</f>
        <v>155.92000000000002</v>
      </c>
      <c r="W108" s="149"/>
      <c r="X108" s="149"/>
      <c r="AG108" t="s">
        <v>118</v>
      </c>
    </row>
    <row r="109" spans="1:60" outlineLevel="1" x14ac:dyDescent="0.2">
      <c r="A109" s="162">
        <v>89</v>
      </c>
      <c r="B109" s="163" t="s">
        <v>280</v>
      </c>
      <c r="C109" s="169" t="s">
        <v>281</v>
      </c>
      <c r="D109" s="164" t="s">
        <v>128</v>
      </c>
      <c r="E109" s="165">
        <f>9.6/2</f>
        <v>4.8</v>
      </c>
      <c r="F109" s="166"/>
      <c r="G109" s="167">
        <f t="shared" ref="G109:G117" si="35">ROUND(E109*F109,2)</f>
        <v>0</v>
      </c>
      <c r="H109" s="148">
        <v>0</v>
      </c>
      <c r="I109" s="148">
        <f t="shared" ref="I109:I117" si="36">ROUND(E109*H109,2)</f>
        <v>0</v>
      </c>
      <c r="J109" s="148">
        <v>355</v>
      </c>
      <c r="K109" s="148">
        <f t="shared" ref="K109:K117" si="37">ROUND(E109*J109,2)</f>
        <v>1704</v>
      </c>
      <c r="L109" s="148">
        <v>21</v>
      </c>
      <c r="M109" s="148">
        <f t="shared" ref="M109:M117" si="38">G109*(1+L109/100)</f>
        <v>0</v>
      </c>
      <c r="N109" s="148">
        <v>0</v>
      </c>
      <c r="O109" s="148">
        <f t="shared" ref="O109:O117" si="39">ROUND(E109*N109,2)</f>
        <v>0</v>
      </c>
      <c r="P109" s="148">
        <v>0</v>
      </c>
      <c r="Q109" s="148">
        <f t="shared" ref="Q109:Q117" si="40">ROUND(E109*P109,2)</f>
        <v>0</v>
      </c>
      <c r="R109" s="148"/>
      <c r="S109" s="148" t="s">
        <v>122</v>
      </c>
      <c r="T109" s="148" t="s">
        <v>123</v>
      </c>
      <c r="U109" s="148">
        <v>0.61599999999999999</v>
      </c>
      <c r="V109" s="148">
        <f t="shared" ref="V109:V117" si="41">ROUND(E109*U109,2)</f>
        <v>2.96</v>
      </c>
      <c r="W109" s="148"/>
      <c r="X109" s="148" t="s">
        <v>124</v>
      </c>
      <c r="Y109" s="145"/>
      <c r="Z109" s="145"/>
      <c r="AA109" s="145"/>
      <c r="AB109" s="145"/>
      <c r="AC109" s="145"/>
      <c r="AD109" s="145"/>
      <c r="AE109" s="145"/>
      <c r="AF109" s="145"/>
      <c r="AG109" s="145" t="s">
        <v>187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ht="22.5" outlineLevel="1" x14ac:dyDescent="0.2">
      <c r="A110" s="162">
        <v>90</v>
      </c>
      <c r="B110" s="163" t="s">
        <v>282</v>
      </c>
      <c r="C110" s="169" t="s">
        <v>283</v>
      </c>
      <c r="D110" s="164" t="s">
        <v>121</v>
      </c>
      <c r="E110" s="165">
        <f>E112+E113+E114+E116+E115</f>
        <v>145.65</v>
      </c>
      <c r="F110" s="166"/>
      <c r="G110" s="167">
        <f t="shared" si="35"/>
        <v>0</v>
      </c>
      <c r="H110" s="148">
        <v>56.1</v>
      </c>
      <c r="I110" s="148">
        <f t="shared" si="36"/>
        <v>8170.97</v>
      </c>
      <c r="J110" s="148">
        <v>535.9</v>
      </c>
      <c r="K110" s="148">
        <f t="shared" si="37"/>
        <v>78053.84</v>
      </c>
      <c r="L110" s="148">
        <v>21</v>
      </c>
      <c r="M110" s="148">
        <f t="shared" si="38"/>
        <v>0</v>
      </c>
      <c r="N110" s="148">
        <v>3.1800000000000001E-3</v>
      </c>
      <c r="O110" s="148">
        <f t="shared" si="39"/>
        <v>0.46</v>
      </c>
      <c r="P110" s="148">
        <v>0</v>
      </c>
      <c r="Q110" s="148">
        <f t="shared" si="40"/>
        <v>0</v>
      </c>
      <c r="R110" s="148"/>
      <c r="S110" s="148" t="s">
        <v>122</v>
      </c>
      <c r="T110" s="148" t="s">
        <v>123</v>
      </c>
      <c r="U110" s="148">
        <v>0.98399999999999999</v>
      </c>
      <c r="V110" s="148">
        <f t="shared" si="41"/>
        <v>143.32</v>
      </c>
      <c r="W110" s="148"/>
      <c r="X110" s="148" t="s">
        <v>124</v>
      </c>
      <c r="Y110" s="145"/>
      <c r="Z110" s="145"/>
      <c r="AA110" s="145"/>
      <c r="AB110" s="145"/>
      <c r="AC110" s="145"/>
      <c r="AD110" s="145"/>
      <c r="AE110" s="145"/>
      <c r="AF110" s="145"/>
      <c r="AG110" s="145" t="s">
        <v>187</v>
      </c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ht="22.5" outlineLevel="1" x14ac:dyDescent="0.2">
      <c r="A111" s="162">
        <v>91</v>
      </c>
      <c r="B111" s="163" t="s">
        <v>284</v>
      </c>
      <c r="C111" s="169" t="s">
        <v>285</v>
      </c>
      <c r="D111" s="164" t="s">
        <v>128</v>
      </c>
      <c r="E111" s="165">
        <f>73*1.1</f>
        <v>80.300000000000011</v>
      </c>
      <c r="F111" s="166"/>
      <c r="G111" s="167">
        <f t="shared" si="35"/>
        <v>0</v>
      </c>
      <c r="H111" s="148">
        <v>242.47</v>
      </c>
      <c r="I111" s="148">
        <f t="shared" si="36"/>
        <v>19470.34</v>
      </c>
      <c r="J111" s="148">
        <v>59.53</v>
      </c>
      <c r="K111" s="148">
        <f t="shared" si="37"/>
        <v>4780.26</v>
      </c>
      <c r="L111" s="148">
        <v>21</v>
      </c>
      <c r="M111" s="148">
        <f t="shared" si="38"/>
        <v>0</v>
      </c>
      <c r="N111" s="148">
        <v>1.2999999999999999E-4</v>
      </c>
      <c r="O111" s="148">
        <f t="shared" si="39"/>
        <v>0.01</v>
      </c>
      <c r="P111" s="148">
        <v>0</v>
      </c>
      <c r="Q111" s="148">
        <f t="shared" si="40"/>
        <v>0</v>
      </c>
      <c r="R111" s="148"/>
      <c r="S111" s="148" t="s">
        <v>122</v>
      </c>
      <c r="T111" s="148" t="s">
        <v>122</v>
      </c>
      <c r="U111" s="148">
        <v>0.12</v>
      </c>
      <c r="V111" s="148">
        <f t="shared" si="41"/>
        <v>9.64</v>
      </c>
      <c r="W111" s="148"/>
      <c r="X111" s="148" t="s">
        <v>124</v>
      </c>
      <c r="Y111" s="145"/>
      <c r="Z111" s="145"/>
      <c r="AA111" s="145"/>
      <c r="AB111" s="145"/>
      <c r="AC111" s="145"/>
      <c r="AD111" s="145"/>
      <c r="AE111" s="145"/>
      <c r="AF111" s="145"/>
      <c r="AG111" s="145" t="s">
        <v>187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62">
        <v>92</v>
      </c>
      <c r="B112" s="163" t="s">
        <v>286</v>
      </c>
      <c r="C112" s="169" t="s">
        <v>356</v>
      </c>
      <c r="D112" s="164" t="s">
        <v>121</v>
      </c>
      <c r="E112" s="165">
        <f>73*1.05</f>
        <v>76.650000000000006</v>
      </c>
      <c r="F112" s="166"/>
      <c r="G112" s="167">
        <f t="shared" si="35"/>
        <v>0</v>
      </c>
      <c r="H112" s="148">
        <v>451</v>
      </c>
      <c r="I112" s="148">
        <f t="shared" si="36"/>
        <v>34569.15</v>
      </c>
      <c r="J112" s="148">
        <v>0</v>
      </c>
      <c r="K112" s="148">
        <f t="shared" si="37"/>
        <v>0</v>
      </c>
      <c r="L112" s="148">
        <v>21</v>
      </c>
      <c r="M112" s="148">
        <f t="shared" si="38"/>
        <v>0</v>
      </c>
      <c r="N112" s="148">
        <v>1.3599999999999999E-2</v>
      </c>
      <c r="O112" s="148">
        <f t="shared" si="39"/>
        <v>1.04</v>
      </c>
      <c r="P112" s="148">
        <v>0</v>
      </c>
      <c r="Q112" s="148">
        <f t="shared" si="40"/>
        <v>0</v>
      </c>
      <c r="R112" s="148" t="s">
        <v>248</v>
      </c>
      <c r="S112" s="148" t="s">
        <v>122</v>
      </c>
      <c r="T112" s="148" t="s">
        <v>123</v>
      </c>
      <c r="U112" s="148">
        <v>0</v>
      </c>
      <c r="V112" s="148">
        <f t="shared" si="41"/>
        <v>0</v>
      </c>
      <c r="W112" s="148"/>
      <c r="X112" s="148" t="s">
        <v>249</v>
      </c>
      <c r="Y112" s="145"/>
      <c r="Z112" s="145"/>
      <c r="AA112" s="145"/>
      <c r="AB112" s="145"/>
      <c r="AC112" s="145"/>
      <c r="AD112" s="145"/>
      <c r="AE112" s="145"/>
      <c r="AF112" s="145"/>
      <c r="AG112" s="145" t="s">
        <v>250</v>
      </c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ht="22.5" outlineLevel="1" x14ac:dyDescent="0.2">
      <c r="A113" s="162">
        <v>93</v>
      </c>
      <c r="B113" s="163" t="s">
        <v>286</v>
      </c>
      <c r="C113" s="169" t="s">
        <v>357</v>
      </c>
      <c r="D113" s="164" t="s">
        <v>121</v>
      </c>
      <c r="E113" s="165">
        <f>15*1.15</f>
        <v>17.25</v>
      </c>
      <c r="F113" s="166"/>
      <c r="G113" s="167">
        <f t="shared" si="35"/>
        <v>0</v>
      </c>
      <c r="H113" s="148">
        <v>451</v>
      </c>
      <c r="I113" s="148">
        <f t="shared" si="36"/>
        <v>7779.75</v>
      </c>
      <c r="J113" s="148">
        <v>0</v>
      </c>
      <c r="K113" s="148">
        <f t="shared" si="37"/>
        <v>0</v>
      </c>
      <c r="L113" s="148">
        <v>21</v>
      </c>
      <c r="M113" s="148">
        <f t="shared" si="38"/>
        <v>0</v>
      </c>
      <c r="N113" s="148">
        <v>1.3599999999999999E-2</v>
      </c>
      <c r="O113" s="148">
        <f t="shared" si="39"/>
        <v>0.23</v>
      </c>
      <c r="P113" s="148">
        <v>0</v>
      </c>
      <c r="Q113" s="148">
        <f t="shared" si="40"/>
        <v>0</v>
      </c>
      <c r="R113" s="148" t="s">
        <v>248</v>
      </c>
      <c r="S113" s="148" t="s">
        <v>122</v>
      </c>
      <c r="T113" s="148" t="s">
        <v>123</v>
      </c>
      <c r="U113" s="148">
        <v>0</v>
      </c>
      <c r="V113" s="148">
        <f t="shared" si="41"/>
        <v>0</v>
      </c>
      <c r="W113" s="148"/>
      <c r="X113" s="148" t="s">
        <v>249</v>
      </c>
      <c r="Y113" s="145"/>
      <c r="Z113" s="145"/>
      <c r="AA113" s="145"/>
      <c r="AB113" s="145"/>
      <c r="AC113" s="145"/>
      <c r="AD113" s="145"/>
      <c r="AE113" s="145"/>
      <c r="AF113" s="145"/>
      <c r="AG113" s="145" t="s">
        <v>250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ht="22.5" outlineLevel="1" x14ac:dyDescent="0.2">
      <c r="A114" s="162">
        <v>94</v>
      </c>
      <c r="B114" s="163" t="s">
        <v>286</v>
      </c>
      <c r="C114" s="169" t="s">
        <v>358</v>
      </c>
      <c r="D114" s="164" t="s">
        <v>121</v>
      </c>
      <c r="E114" s="165">
        <f t="shared" ref="E114:E116" si="42">15*1.15</f>
        <v>17.25</v>
      </c>
      <c r="F114" s="166"/>
      <c r="G114" s="167">
        <f t="shared" si="35"/>
        <v>0</v>
      </c>
      <c r="H114" s="148">
        <v>451</v>
      </c>
      <c r="I114" s="148">
        <f t="shared" si="36"/>
        <v>7779.75</v>
      </c>
      <c r="J114" s="148">
        <v>0</v>
      </c>
      <c r="K114" s="148">
        <f t="shared" si="37"/>
        <v>0</v>
      </c>
      <c r="L114" s="148">
        <v>21</v>
      </c>
      <c r="M114" s="148">
        <f t="shared" si="38"/>
        <v>0</v>
      </c>
      <c r="N114" s="148">
        <v>1.3599999999999999E-2</v>
      </c>
      <c r="O114" s="148">
        <f t="shared" si="39"/>
        <v>0.23</v>
      </c>
      <c r="P114" s="148">
        <v>0</v>
      </c>
      <c r="Q114" s="148">
        <f t="shared" si="40"/>
        <v>0</v>
      </c>
      <c r="R114" s="148" t="s">
        <v>248</v>
      </c>
      <c r="S114" s="148" t="s">
        <v>122</v>
      </c>
      <c r="T114" s="148" t="s">
        <v>123</v>
      </c>
      <c r="U114" s="148">
        <v>0</v>
      </c>
      <c r="V114" s="148">
        <f t="shared" si="41"/>
        <v>0</v>
      </c>
      <c r="W114" s="148"/>
      <c r="X114" s="148" t="s">
        <v>249</v>
      </c>
      <c r="Y114" s="145"/>
      <c r="Z114" s="145"/>
      <c r="AA114" s="145"/>
      <c r="AB114" s="145"/>
      <c r="AC114" s="145"/>
      <c r="AD114" s="145"/>
      <c r="AE114" s="145"/>
      <c r="AF114" s="145"/>
      <c r="AG114" s="145" t="s">
        <v>250</v>
      </c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ht="22.5" outlineLevel="1" x14ac:dyDescent="0.2">
      <c r="A115" s="162">
        <v>94</v>
      </c>
      <c r="B115" s="163" t="s">
        <v>286</v>
      </c>
      <c r="C115" s="169" t="s">
        <v>373</v>
      </c>
      <c r="D115" s="164" t="s">
        <v>121</v>
      </c>
      <c r="E115" s="165">
        <f t="shared" si="42"/>
        <v>17.25</v>
      </c>
      <c r="F115" s="166"/>
      <c r="G115" s="167">
        <f t="shared" si="35"/>
        <v>0</v>
      </c>
      <c r="H115" s="148">
        <v>451</v>
      </c>
      <c r="I115" s="148">
        <f t="shared" si="36"/>
        <v>7779.75</v>
      </c>
      <c r="J115" s="148">
        <v>0</v>
      </c>
      <c r="K115" s="148">
        <f t="shared" si="37"/>
        <v>0</v>
      </c>
      <c r="L115" s="148">
        <v>21</v>
      </c>
      <c r="M115" s="148">
        <f t="shared" si="38"/>
        <v>0</v>
      </c>
      <c r="N115" s="148">
        <v>1.3599999999999999E-2</v>
      </c>
      <c r="O115" s="148">
        <f t="shared" si="39"/>
        <v>0.23</v>
      </c>
      <c r="P115" s="148">
        <v>0</v>
      </c>
      <c r="Q115" s="148">
        <f t="shared" si="40"/>
        <v>0</v>
      </c>
      <c r="R115" s="148" t="s">
        <v>248</v>
      </c>
      <c r="S115" s="148" t="s">
        <v>122</v>
      </c>
      <c r="T115" s="148" t="s">
        <v>123</v>
      </c>
      <c r="U115" s="148">
        <v>0</v>
      </c>
      <c r="V115" s="148">
        <f t="shared" si="41"/>
        <v>0</v>
      </c>
      <c r="W115" s="148"/>
      <c r="X115" s="148" t="s">
        <v>249</v>
      </c>
      <c r="Y115" s="145"/>
      <c r="Z115" s="145"/>
      <c r="AA115" s="145"/>
      <c r="AB115" s="145"/>
      <c r="AC115" s="145"/>
      <c r="AD115" s="145"/>
      <c r="AE115" s="145"/>
      <c r="AF115" s="145"/>
      <c r="AG115" s="145" t="s">
        <v>250</v>
      </c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ht="22.5" outlineLevel="1" x14ac:dyDescent="0.2">
      <c r="A116" s="162">
        <v>95</v>
      </c>
      <c r="B116" s="163" t="s">
        <v>286</v>
      </c>
      <c r="C116" s="169" t="s">
        <v>359</v>
      </c>
      <c r="D116" s="164" t="s">
        <v>121</v>
      </c>
      <c r="E116" s="165">
        <f t="shared" si="42"/>
        <v>17.25</v>
      </c>
      <c r="F116" s="166"/>
      <c r="G116" s="167">
        <f t="shared" si="35"/>
        <v>0</v>
      </c>
      <c r="H116" s="148">
        <v>451</v>
      </c>
      <c r="I116" s="148">
        <f t="shared" si="36"/>
        <v>7779.75</v>
      </c>
      <c r="J116" s="148">
        <v>0</v>
      </c>
      <c r="K116" s="148">
        <f t="shared" si="37"/>
        <v>0</v>
      </c>
      <c r="L116" s="148">
        <v>21</v>
      </c>
      <c r="M116" s="148">
        <f t="shared" si="38"/>
        <v>0</v>
      </c>
      <c r="N116" s="148">
        <v>1.3599999999999999E-2</v>
      </c>
      <c r="O116" s="148">
        <f t="shared" si="39"/>
        <v>0.23</v>
      </c>
      <c r="P116" s="148">
        <v>0</v>
      </c>
      <c r="Q116" s="148">
        <f t="shared" si="40"/>
        <v>0</v>
      </c>
      <c r="R116" s="148" t="s">
        <v>248</v>
      </c>
      <c r="S116" s="148" t="s">
        <v>122</v>
      </c>
      <c r="T116" s="148" t="s">
        <v>123</v>
      </c>
      <c r="U116" s="148">
        <v>0</v>
      </c>
      <c r="V116" s="148">
        <f t="shared" si="41"/>
        <v>0</v>
      </c>
      <c r="W116" s="148"/>
      <c r="X116" s="148" t="s">
        <v>249</v>
      </c>
      <c r="Y116" s="145"/>
      <c r="Z116" s="145"/>
      <c r="AA116" s="145"/>
      <c r="AB116" s="145"/>
      <c r="AC116" s="145"/>
      <c r="AD116" s="145"/>
      <c r="AE116" s="145"/>
      <c r="AF116" s="145"/>
      <c r="AG116" s="145" t="s">
        <v>250</v>
      </c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62">
        <v>96</v>
      </c>
      <c r="B117" s="163" t="s">
        <v>287</v>
      </c>
      <c r="C117" s="169" t="s">
        <v>288</v>
      </c>
      <c r="D117" s="164" t="s">
        <v>0</v>
      </c>
      <c r="E117" s="165">
        <f>1874.8045/2</f>
        <v>937.40224999999998</v>
      </c>
      <c r="F117" s="166"/>
      <c r="G117" s="167">
        <f t="shared" si="35"/>
        <v>0</v>
      </c>
      <c r="H117" s="148">
        <v>0</v>
      </c>
      <c r="I117" s="148">
        <f t="shared" si="36"/>
        <v>0</v>
      </c>
      <c r="J117" s="148">
        <v>3.45</v>
      </c>
      <c r="K117" s="148">
        <f t="shared" si="37"/>
        <v>3234.04</v>
      </c>
      <c r="L117" s="148">
        <v>21</v>
      </c>
      <c r="M117" s="148">
        <f t="shared" si="38"/>
        <v>0</v>
      </c>
      <c r="N117" s="148">
        <v>0</v>
      </c>
      <c r="O117" s="148">
        <f t="shared" si="39"/>
        <v>0</v>
      </c>
      <c r="P117" s="148">
        <v>0</v>
      </c>
      <c r="Q117" s="148">
        <f t="shared" si="40"/>
        <v>0</v>
      </c>
      <c r="R117" s="148"/>
      <c r="S117" s="148" t="s">
        <v>122</v>
      </c>
      <c r="T117" s="148" t="s">
        <v>122</v>
      </c>
      <c r="U117" s="148">
        <v>0</v>
      </c>
      <c r="V117" s="148">
        <f t="shared" si="41"/>
        <v>0</v>
      </c>
      <c r="W117" s="148"/>
      <c r="X117" s="148" t="s">
        <v>181</v>
      </c>
      <c r="Y117" s="145"/>
      <c r="Z117" s="145"/>
      <c r="AA117" s="145"/>
      <c r="AB117" s="145"/>
      <c r="AC117" s="145"/>
      <c r="AD117" s="145"/>
      <c r="AE117" s="145"/>
      <c r="AF117" s="145"/>
      <c r="AG117" s="145" t="s">
        <v>182</v>
      </c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x14ac:dyDescent="0.2">
      <c r="A118" s="150" t="s">
        <v>117</v>
      </c>
      <c r="B118" s="151" t="s">
        <v>80</v>
      </c>
      <c r="C118" s="168" t="s">
        <v>81</v>
      </c>
      <c r="D118" s="152"/>
      <c r="E118" s="153"/>
      <c r="F118" s="154"/>
      <c r="G118" s="155">
        <f>SUMIF(AG119:AG121,"&lt;&gt;NOR",G119:G121)</f>
        <v>0</v>
      </c>
      <c r="H118" s="149"/>
      <c r="I118" s="149">
        <f>SUM(I119:I121)</f>
        <v>927.22</v>
      </c>
      <c r="J118" s="149"/>
      <c r="K118" s="149">
        <f>SUM(K119:K121)</f>
        <v>1922.38</v>
      </c>
      <c r="L118" s="149"/>
      <c r="M118" s="149">
        <f>SUM(M119:M121)</f>
        <v>0</v>
      </c>
      <c r="N118" s="149"/>
      <c r="O118" s="149">
        <f>SUM(O119:O121)</f>
        <v>0</v>
      </c>
      <c r="P118" s="149"/>
      <c r="Q118" s="149">
        <f>SUM(Q119:Q121)</f>
        <v>0</v>
      </c>
      <c r="R118" s="149"/>
      <c r="S118" s="149"/>
      <c r="T118" s="149"/>
      <c r="U118" s="149"/>
      <c r="V118" s="149">
        <f>SUM(V119:V121)</f>
        <v>3.85</v>
      </c>
      <c r="W118" s="149"/>
      <c r="X118" s="149"/>
      <c r="AG118" t="s">
        <v>118</v>
      </c>
    </row>
    <row r="119" spans="1:60" ht="22.5" outlineLevel="1" x14ac:dyDescent="0.2">
      <c r="A119" s="162">
        <v>97</v>
      </c>
      <c r="B119" s="163" t="s">
        <v>289</v>
      </c>
      <c r="C119" s="169" t="s">
        <v>361</v>
      </c>
      <c r="D119" s="164" t="s">
        <v>121</v>
      </c>
      <c r="E119" s="165">
        <v>5</v>
      </c>
      <c r="F119" s="166"/>
      <c r="G119" s="167">
        <f>ROUND(E119*F119,2)</f>
        <v>0</v>
      </c>
      <c r="H119" s="148">
        <v>59.33</v>
      </c>
      <c r="I119" s="148">
        <f>ROUND(E119*H119,2)</f>
        <v>296.64999999999998</v>
      </c>
      <c r="J119" s="148">
        <v>193.67</v>
      </c>
      <c r="K119" s="148">
        <f>ROUND(E119*J119,2)</f>
        <v>968.35</v>
      </c>
      <c r="L119" s="148">
        <v>21</v>
      </c>
      <c r="M119" s="148">
        <f>G119*(1+L119/100)</f>
        <v>0</v>
      </c>
      <c r="N119" s="148">
        <v>2.3000000000000001E-4</v>
      </c>
      <c r="O119" s="148">
        <f>ROUND(E119*N119,2)</f>
        <v>0</v>
      </c>
      <c r="P119" s="148">
        <v>0</v>
      </c>
      <c r="Q119" s="148">
        <f>ROUND(E119*P119,2)</f>
        <v>0</v>
      </c>
      <c r="R119" s="148"/>
      <c r="S119" s="148" t="s">
        <v>122</v>
      </c>
      <c r="T119" s="148" t="s">
        <v>123</v>
      </c>
      <c r="U119" s="148">
        <v>0.40300000000000002</v>
      </c>
      <c r="V119" s="148">
        <f>ROUND(E119*U119,2)</f>
        <v>2.02</v>
      </c>
      <c r="W119" s="148"/>
      <c r="X119" s="148" t="s">
        <v>124</v>
      </c>
      <c r="Y119" s="145"/>
      <c r="Z119" s="145"/>
      <c r="AA119" s="145"/>
      <c r="AB119" s="145"/>
      <c r="AC119" s="145"/>
      <c r="AD119" s="145"/>
      <c r="AE119" s="145"/>
      <c r="AF119" s="145"/>
      <c r="AG119" s="145" t="s">
        <v>187</v>
      </c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ht="22.5" outlineLevel="1" x14ac:dyDescent="0.2">
      <c r="A120" s="162">
        <v>98</v>
      </c>
      <c r="B120" s="163" t="s">
        <v>290</v>
      </c>
      <c r="C120" s="169" t="s">
        <v>363</v>
      </c>
      <c r="D120" s="164" t="s">
        <v>121</v>
      </c>
      <c r="E120" s="165">
        <v>5.4</v>
      </c>
      <c r="F120" s="166"/>
      <c r="G120" s="167">
        <f>ROUND(E120*F120,2)</f>
        <v>0</v>
      </c>
      <c r="H120" s="148">
        <v>102.35</v>
      </c>
      <c r="I120" s="148">
        <f>ROUND(E120*H120,2)</f>
        <v>552.69000000000005</v>
      </c>
      <c r="J120" s="148">
        <v>126.65</v>
      </c>
      <c r="K120" s="148">
        <f>ROUND(E120*J120,2)</f>
        <v>683.91</v>
      </c>
      <c r="L120" s="148">
        <v>21</v>
      </c>
      <c r="M120" s="148">
        <f>G120*(1+L120/100)</f>
        <v>0</v>
      </c>
      <c r="N120" s="148">
        <v>4.8999999999999998E-4</v>
      </c>
      <c r="O120" s="148">
        <f>ROUND(E120*N120,2)</f>
        <v>0</v>
      </c>
      <c r="P120" s="148">
        <v>0</v>
      </c>
      <c r="Q120" s="148">
        <f>ROUND(E120*P120,2)</f>
        <v>0</v>
      </c>
      <c r="R120" s="148"/>
      <c r="S120" s="148" t="s">
        <v>122</v>
      </c>
      <c r="T120" s="148" t="s">
        <v>123</v>
      </c>
      <c r="U120" s="148">
        <v>0.24299999999999999</v>
      </c>
      <c r="V120" s="148">
        <f>ROUND(E120*U120,2)</f>
        <v>1.31</v>
      </c>
      <c r="W120" s="148"/>
      <c r="X120" s="148" t="s">
        <v>124</v>
      </c>
      <c r="Y120" s="145"/>
      <c r="Z120" s="145"/>
      <c r="AA120" s="145"/>
      <c r="AB120" s="145"/>
      <c r="AC120" s="145"/>
      <c r="AD120" s="145"/>
      <c r="AE120" s="145"/>
      <c r="AF120" s="145"/>
      <c r="AG120" s="145" t="s">
        <v>125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ht="22.5" outlineLevel="1" x14ac:dyDescent="0.2">
      <c r="A121" s="162">
        <v>99</v>
      </c>
      <c r="B121" s="163" t="s">
        <v>291</v>
      </c>
      <c r="C121" s="169" t="s">
        <v>364</v>
      </c>
      <c r="D121" s="164" t="s">
        <v>128</v>
      </c>
      <c r="E121" s="165">
        <v>6</v>
      </c>
      <c r="F121" s="166"/>
      <c r="G121" s="167">
        <f>ROUND(E121*F121,2)</f>
        <v>0</v>
      </c>
      <c r="H121" s="148">
        <v>12.98</v>
      </c>
      <c r="I121" s="148">
        <f>ROUND(E121*H121,2)</f>
        <v>77.88</v>
      </c>
      <c r="J121" s="148">
        <v>45.02</v>
      </c>
      <c r="K121" s="148">
        <f>ROUND(E121*J121,2)</f>
        <v>270.12</v>
      </c>
      <c r="L121" s="148">
        <v>21</v>
      </c>
      <c r="M121" s="148">
        <f>G121*(1+L121/100)</f>
        <v>0</v>
      </c>
      <c r="N121" s="148">
        <v>6.9999999999999994E-5</v>
      </c>
      <c r="O121" s="148">
        <f>ROUND(E121*N121,2)</f>
        <v>0</v>
      </c>
      <c r="P121" s="148">
        <v>0</v>
      </c>
      <c r="Q121" s="148">
        <f>ROUND(E121*P121,2)</f>
        <v>0</v>
      </c>
      <c r="R121" s="148"/>
      <c r="S121" s="148" t="s">
        <v>122</v>
      </c>
      <c r="T121" s="148" t="s">
        <v>123</v>
      </c>
      <c r="U121" s="148">
        <v>8.6999999999999994E-2</v>
      </c>
      <c r="V121" s="148">
        <f>ROUND(E121*U121,2)</f>
        <v>0.52</v>
      </c>
      <c r="W121" s="148"/>
      <c r="X121" s="148" t="s">
        <v>124</v>
      </c>
      <c r="Y121" s="145"/>
      <c r="Z121" s="145"/>
      <c r="AA121" s="145"/>
      <c r="AB121" s="145"/>
      <c r="AC121" s="145"/>
      <c r="AD121" s="145"/>
      <c r="AE121" s="145"/>
      <c r="AF121" s="145"/>
      <c r="AG121" s="145" t="s">
        <v>125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x14ac:dyDescent="0.2">
      <c r="A122" s="150" t="s">
        <v>117</v>
      </c>
      <c r="B122" s="151" t="s">
        <v>82</v>
      </c>
      <c r="C122" s="168" t="s">
        <v>83</v>
      </c>
      <c r="D122" s="152"/>
      <c r="E122" s="153"/>
      <c r="F122" s="154"/>
      <c r="G122" s="155">
        <f>SUMIF(AG123:AG123,"&lt;&gt;NOR",G123:G123)</f>
        <v>0</v>
      </c>
      <c r="H122" s="149"/>
      <c r="I122" s="149">
        <f>SUM(I123:I123)</f>
        <v>4360.76</v>
      </c>
      <c r="J122" s="149"/>
      <c r="K122" s="149">
        <f>SUM(K123:K123)</f>
        <v>11711.24</v>
      </c>
      <c r="L122" s="149"/>
      <c r="M122" s="149">
        <f>SUM(M123:M123)</f>
        <v>0</v>
      </c>
      <c r="N122" s="149"/>
      <c r="O122" s="149">
        <f>SUM(O123:O123)</f>
        <v>0.1</v>
      </c>
      <c r="P122" s="149"/>
      <c r="Q122" s="149">
        <f>SUM(Q123:Q123)</f>
        <v>0</v>
      </c>
      <c r="R122" s="149"/>
      <c r="S122" s="149"/>
      <c r="T122" s="149"/>
      <c r="U122" s="149"/>
      <c r="V122" s="149">
        <f>SUM(V123:V123)</f>
        <v>22.04</v>
      </c>
      <c r="W122" s="149"/>
      <c r="X122" s="149"/>
      <c r="AG122" t="s">
        <v>118</v>
      </c>
    </row>
    <row r="123" spans="1:60" ht="22.5" outlineLevel="1" x14ac:dyDescent="0.2">
      <c r="A123" s="162">
        <v>100</v>
      </c>
      <c r="B123" s="163" t="s">
        <v>292</v>
      </c>
      <c r="C123" s="169" t="s">
        <v>293</v>
      </c>
      <c r="D123" s="164" t="s">
        <v>121</v>
      </c>
      <c r="E123" s="165">
        <f>110+54</f>
        <v>164</v>
      </c>
      <c r="F123" s="166"/>
      <c r="G123" s="167">
        <f>ROUND(E123*F123,2)</f>
        <v>0</v>
      </c>
      <c r="H123" s="148">
        <v>26.59</v>
      </c>
      <c r="I123" s="148">
        <f>ROUND(E123*H123,2)</f>
        <v>4360.76</v>
      </c>
      <c r="J123" s="148">
        <v>71.41</v>
      </c>
      <c r="K123" s="148">
        <f>ROUND(E123*J123,2)</f>
        <v>11711.24</v>
      </c>
      <c r="L123" s="148">
        <v>21</v>
      </c>
      <c r="M123" s="148">
        <f>G123*(1+L123/100)</f>
        <v>0</v>
      </c>
      <c r="N123" s="148">
        <v>6.4000000000000005E-4</v>
      </c>
      <c r="O123" s="148">
        <f>ROUND(E123*N123,2)</f>
        <v>0.1</v>
      </c>
      <c r="P123" s="148">
        <v>0</v>
      </c>
      <c r="Q123" s="148">
        <f>ROUND(E123*P123,2)</f>
        <v>0</v>
      </c>
      <c r="R123" s="148"/>
      <c r="S123" s="148" t="s">
        <v>122</v>
      </c>
      <c r="T123" s="148" t="s">
        <v>123</v>
      </c>
      <c r="U123" s="148">
        <v>0.13439999999999999</v>
      </c>
      <c r="V123" s="148">
        <f>ROUND(E123*U123,2)</f>
        <v>22.04</v>
      </c>
      <c r="W123" s="148"/>
      <c r="X123" s="148" t="s">
        <v>124</v>
      </c>
      <c r="Y123" s="145"/>
      <c r="Z123" s="145"/>
      <c r="AA123" s="145"/>
      <c r="AB123" s="145"/>
      <c r="AC123" s="145"/>
      <c r="AD123" s="145"/>
      <c r="AE123" s="145"/>
      <c r="AF123" s="145"/>
      <c r="AG123" s="145" t="s">
        <v>187</v>
      </c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</row>
    <row r="124" spans="1:60" x14ac:dyDescent="0.2">
      <c r="A124" s="150" t="s">
        <v>117</v>
      </c>
      <c r="B124" s="151" t="s">
        <v>84</v>
      </c>
      <c r="C124" s="168" t="s">
        <v>85</v>
      </c>
      <c r="D124" s="152"/>
      <c r="E124" s="153"/>
      <c r="F124" s="154"/>
      <c r="G124" s="155">
        <f>SUMIF(AG125:AG130,"&lt;&gt;NOR",G125:G130)</f>
        <v>0</v>
      </c>
      <c r="H124" s="149"/>
      <c r="I124" s="149">
        <f>SUM(I125:I130)</f>
        <v>0</v>
      </c>
      <c r="J124" s="149"/>
      <c r="K124" s="149">
        <f>SUM(K125:K130)</f>
        <v>27435</v>
      </c>
      <c r="L124" s="149"/>
      <c r="M124" s="149">
        <f>SUM(M125:M130)</f>
        <v>0</v>
      </c>
      <c r="N124" s="149"/>
      <c r="O124" s="149">
        <f>SUM(O125:O130)</f>
        <v>0</v>
      </c>
      <c r="P124" s="149"/>
      <c r="Q124" s="149">
        <f>SUM(Q125:Q130)</f>
        <v>0</v>
      </c>
      <c r="R124" s="149"/>
      <c r="S124" s="149"/>
      <c r="T124" s="149"/>
      <c r="U124" s="149"/>
      <c r="V124" s="149">
        <f>SUM(V125:V130)</f>
        <v>1</v>
      </c>
      <c r="W124" s="149"/>
      <c r="X124" s="149"/>
      <c r="AG124" t="s">
        <v>118</v>
      </c>
    </row>
    <row r="125" spans="1:60" ht="22.5" outlineLevel="1" x14ac:dyDescent="0.2">
      <c r="A125" s="162">
        <v>101</v>
      </c>
      <c r="B125" s="163" t="s">
        <v>294</v>
      </c>
      <c r="C125" s="169" t="s">
        <v>295</v>
      </c>
      <c r="D125" s="164" t="s">
        <v>216</v>
      </c>
      <c r="E125" s="165">
        <v>1</v>
      </c>
      <c r="F125" s="166"/>
      <c r="G125" s="167">
        <f t="shared" ref="G125:G130" si="43">ROUND(E125*F125,2)</f>
        <v>0</v>
      </c>
      <c r="H125" s="148">
        <v>0</v>
      </c>
      <c r="I125" s="148">
        <f>ROUND(E125*H125,2)</f>
        <v>0</v>
      </c>
      <c r="J125" s="148">
        <v>10000</v>
      </c>
      <c r="K125" s="148">
        <f>ROUND(E125*J125,2)</f>
        <v>10000</v>
      </c>
      <c r="L125" s="148">
        <v>21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177</v>
      </c>
      <c r="T125" s="148" t="s">
        <v>123</v>
      </c>
      <c r="U125" s="148">
        <v>0</v>
      </c>
      <c r="V125" s="148">
        <f>ROUND(E125*U125,2)</f>
        <v>0</v>
      </c>
      <c r="W125" s="148"/>
      <c r="X125" s="148" t="s">
        <v>124</v>
      </c>
      <c r="Y125" s="145"/>
      <c r="Z125" s="145"/>
      <c r="AA125" s="145"/>
      <c r="AB125" s="145"/>
      <c r="AC125" s="145"/>
      <c r="AD125" s="145"/>
      <c r="AE125" s="145"/>
      <c r="AF125" s="145"/>
      <c r="AG125" s="145" t="s">
        <v>125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62">
        <v>102</v>
      </c>
      <c r="B126" s="163" t="s">
        <v>296</v>
      </c>
      <c r="C126" s="169" t="s">
        <v>362</v>
      </c>
      <c r="D126" s="164" t="s">
        <v>166</v>
      </c>
      <c r="E126" s="165">
        <v>4</v>
      </c>
      <c r="F126" s="166"/>
      <c r="G126" s="167">
        <f t="shared" si="43"/>
        <v>0</v>
      </c>
      <c r="H126" s="148">
        <v>0</v>
      </c>
      <c r="I126" s="148">
        <f>ROUND(E126*H126,2)</f>
        <v>0</v>
      </c>
      <c r="J126" s="148">
        <v>300</v>
      </c>
      <c r="K126" s="148">
        <f>ROUND(E126*J126,2)</f>
        <v>1200</v>
      </c>
      <c r="L126" s="148">
        <v>21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177</v>
      </c>
      <c r="T126" s="148" t="s">
        <v>123</v>
      </c>
      <c r="U126" s="148">
        <v>0</v>
      </c>
      <c r="V126" s="148">
        <f>ROUND(E126*U126,2)</f>
        <v>0</v>
      </c>
      <c r="W126" s="148"/>
      <c r="X126" s="148" t="s">
        <v>124</v>
      </c>
      <c r="Y126" s="145"/>
      <c r="Z126" s="145"/>
      <c r="AA126" s="145"/>
      <c r="AB126" s="145"/>
      <c r="AC126" s="145"/>
      <c r="AD126" s="145"/>
      <c r="AE126" s="145"/>
      <c r="AF126" s="145"/>
      <c r="AG126" s="145" t="s">
        <v>125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ht="22.5" outlineLevel="1" x14ac:dyDescent="0.2">
      <c r="A127" s="162">
        <v>103</v>
      </c>
      <c r="B127" s="163" t="s">
        <v>297</v>
      </c>
      <c r="C127" s="169" t="s">
        <v>365</v>
      </c>
      <c r="D127" s="164" t="s">
        <v>166</v>
      </c>
      <c r="E127" s="165">
        <v>15</v>
      </c>
      <c r="F127" s="166"/>
      <c r="G127" s="167">
        <f t="shared" si="43"/>
        <v>0</v>
      </c>
      <c r="H127" s="148">
        <v>0</v>
      </c>
      <c r="I127" s="148">
        <f>ROUND(E127*H127,2)</f>
        <v>0</v>
      </c>
      <c r="J127" s="148">
        <v>1050</v>
      </c>
      <c r="K127" s="148">
        <f>ROUND(E127*J127,2)</f>
        <v>15750</v>
      </c>
      <c r="L127" s="148">
        <v>21</v>
      </c>
      <c r="M127" s="148">
        <f>G127*(1+L127/100)</f>
        <v>0</v>
      </c>
      <c r="N127" s="148">
        <v>0</v>
      </c>
      <c r="O127" s="148">
        <f>ROUND(E127*N127,2)</f>
        <v>0</v>
      </c>
      <c r="P127" s="148">
        <v>0</v>
      </c>
      <c r="Q127" s="148">
        <f>ROUND(E127*P127,2)</f>
        <v>0</v>
      </c>
      <c r="R127" s="148"/>
      <c r="S127" s="148" t="s">
        <v>177</v>
      </c>
      <c r="T127" s="148" t="s">
        <v>123</v>
      </c>
      <c r="U127" s="148">
        <v>0</v>
      </c>
      <c r="V127" s="148">
        <f>ROUND(E127*U127,2)</f>
        <v>0</v>
      </c>
      <c r="W127" s="148"/>
      <c r="X127" s="148" t="s">
        <v>124</v>
      </c>
      <c r="Y127" s="145"/>
      <c r="Z127" s="145"/>
      <c r="AA127" s="145"/>
      <c r="AB127" s="145"/>
      <c r="AC127" s="145"/>
      <c r="AD127" s="145"/>
      <c r="AE127" s="145"/>
      <c r="AF127" s="145"/>
      <c r="AG127" s="145" t="s">
        <v>125</v>
      </c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1" x14ac:dyDescent="0.2">
      <c r="A128" s="162">
        <v>103</v>
      </c>
      <c r="B128" s="163" t="s">
        <v>367</v>
      </c>
      <c r="C128" s="169" t="s">
        <v>366</v>
      </c>
      <c r="D128" s="164" t="s">
        <v>166</v>
      </c>
      <c r="E128" s="165">
        <v>1</v>
      </c>
      <c r="F128" s="166"/>
      <c r="G128" s="167">
        <f t="shared" si="43"/>
        <v>0</v>
      </c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62">
        <v>104</v>
      </c>
      <c r="B129" s="163" t="s">
        <v>241</v>
      </c>
      <c r="C129" s="169" t="s">
        <v>298</v>
      </c>
      <c r="D129" s="164" t="s">
        <v>243</v>
      </c>
      <c r="E129" s="165">
        <v>4</v>
      </c>
      <c r="F129" s="166"/>
      <c r="G129" s="167">
        <f t="shared" si="43"/>
        <v>0</v>
      </c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ht="33.75" outlineLevel="1" x14ac:dyDescent="0.2">
      <c r="A130" s="162">
        <v>105</v>
      </c>
      <c r="B130" s="163" t="s">
        <v>331</v>
      </c>
      <c r="C130" s="169" t="s">
        <v>335</v>
      </c>
      <c r="D130" s="164" t="s">
        <v>216</v>
      </c>
      <c r="E130" s="165">
        <v>1</v>
      </c>
      <c r="F130" s="166"/>
      <c r="G130" s="167">
        <f t="shared" si="43"/>
        <v>0</v>
      </c>
      <c r="H130" s="148">
        <v>0</v>
      </c>
      <c r="I130" s="148">
        <f>ROUND(E130*H130,2)</f>
        <v>0</v>
      </c>
      <c r="J130" s="148">
        <v>485</v>
      </c>
      <c r="K130" s="148">
        <f>ROUND(E130*J130,2)</f>
        <v>485</v>
      </c>
      <c r="L130" s="148">
        <v>21</v>
      </c>
      <c r="M130" s="148">
        <f>G130*(1+L130/100)</f>
        <v>0</v>
      </c>
      <c r="N130" s="148">
        <v>0</v>
      </c>
      <c r="O130" s="148">
        <f>ROUND(E130*N130,2)</f>
        <v>0</v>
      </c>
      <c r="P130" s="148">
        <v>0</v>
      </c>
      <c r="Q130" s="148">
        <f>ROUND(E130*P130,2)</f>
        <v>0</v>
      </c>
      <c r="R130" s="148" t="s">
        <v>244</v>
      </c>
      <c r="S130" s="148" t="s">
        <v>122</v>
      </c>
      <c r="T130" s="148" t="s">
        <v>123</v>
      </c>
      <c r="U130" s="148">
        <v>1</v>
      </c>
      <c r="V130" s="148">
        <f>ROUND(E130*U130,2)</f>
        <v>1</v>
      </c>
      <c r="W130" s="148"/>
      <c r="X130" s="148" t="s">
        <v>245</v>
      </c>
      <c r="Y130" s="145"/>
      <c r="Z130" s="145"/>
      <c r="AA130" s="145"/>
      <c r="AB130" s="145"/>
      <c r="AC130" s="145"/>
      <c r="AD130" s="145"/>
      <c r="AE130" s="145"/>
      <c r="AF130" s="145"/>
      <c r="AG130" s="145" t="s">
        <v>246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x14ac:dyDescent="0.2">
      <c r="A131" s="150" t="s">
        <v>117</v>
      </c>
      <c r="B131" s="151" t="s">
        <v>86</v>
      </c>
      <c r="C131" s="168" t="s">
        <v>87</v>
      </c>
      <c r="D131" s="152"/>
      <c r="E131" s="153"/>
      <c r="F131" s="154"/>
      <c r="G131" s="155">
        <f>SUMIF(AG132:AG132,"&lt;&gt;NOR",G132:G132)</f>
        <v>0</v>
      </c>
      <c r="H131" s="149"/>
      <c r="I131" s="149">
        <f>SUM(I132:I132)</f>
        <v>0</v>
      </c>
      <c r="J131" s="149"/>
      <c r="K131" s="149">
        <f>SUM(K132:K132)</f>
        <v>2250</v>
      </c>
      <c r="L131" s="149"/>
      <c r="M131" s="149">
        <f>SUM(M132:M132)</f>
        <v>0</v>
      </c>
      <c r="N131" s="149"/>
      <c r="O131" s="149">
        <f>SUM(O132:O132)</f>
        <v>0</v>
      </c>
      <c r="P131" s="149"/>
      <c r="Q131" s="149">
        <f>SUM(Q132:Q132)</f>
        <v>0</v>
      </c>
      <c r="R131" s="149"/>
      <c r="S131" s="149"/>
      <c r="T131" s="149"/>
      <c r="U131" s="149"/>
      <c r="V131" s="149">
        <f>SUM(V132:V132)</f>
        <v>0</v>
      </c>
      <c r="W131" s="149"/>
      <c r="X131" s="149"/>
      <c r="AG131" t="s">
        <v>118</v>
      </c>
    </row>
    <row r="132" spans="1:60" outlineLevel="1" x14ac:dyDescent="0.2">
      <c r="A132" s="162">
        <v>106</v>
      </c>
      <c r="B132" s="163" t="s">
        <v>299</v>
      </c>
      <c r="C132" s="169" t="s">
        <v>300</v>
      </c>
      <c r="D132" s="164" t="s">
        <v>166</v>
      </c>
      <c r="E132" s="165">
        <v>3</v>
      </c>
      <c r="F132" s="166"/>
      <c r="G132" s="167">
        <f>ROUND(E132*F132,2)</f>
        <v>0</v>
      </c>
      <c r="H132" s="148">
        <v>0</v>
      </c>
      <c r="I132" s="148">
        <f>ROUND(E132*H132,2)</f>
        <v>0</v>
      </c>
      <c r="J132" s="148">
        <v>750</v>
      </c>
      <c r="K132" s="148">
        <f>ROUND(E132*J132,2)</f>
        <v>2250</v>
      </c>
      <c r="L132" s="148">
        <v>21</v>
      </c>
      <c r="M132" s="148">
        <f>G132*(1+L132/100)</f>
        <v>0</v>
      </c>
      <c r="N132" s="148">
        <v>0</v>
      </c>
      <c r="O132" s="148">
        <f>ROUND(E132*N132,2)</f>
        <v>0</v>
      </c>
      <c r="P132" s="148">
        <v>0</v>
      </c>
      <c r="Q132" s="148">
        <f>ROUND(E132*P132,2)</f>
        <v>0</v>
      </c>
      <c r="R132" s="148"/>
      <c r="S132" s="148" t="s">
        <v>177</v>
      </c>
      <c r="T132" s="148" t="s">
        <v>123</v>
      </c>
      <c r="U132" s="148">
        <v>0</v>
      </c>
      <c r="V132" s="148">
        <f>ROUND(E132*U132,2)</f>
        <v>0</v>
      </c>
      <c r="W132" s="148"/>
      <c r="X132" s="148" t="s">
        <v>124</v>
      </c>
      <c r="Y132" s="145"/>
      <c r="Z132" s="145"/>
      <c r="AA132" s="145"/>
      <c r="AB132" s="145"/>
      <c r="AC132" s="145"/>
      <c r="AD132" s="145"/>
      <c r="AE132" s="145"/>
      <c r="AF132" s="145"/>
      <c r="AG132" s="145" t="s">
        <v>125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x14ac:dyDescent="0.2">
      <c r="A133" s="150" t="s">
        <v>117</v>
      </c>
      <c r="B133" s="151" t="s">
        <v>88</v>
      </c>
      <c r="C133" s="168" t="s">
        <v>89</v>
      </c>
      <c r="D133" s="152"/>
      <c r="E133" s="153"/>
      <c r="F133" s="154"/>
      <c r="G133" s="155">
        <f>SUMIF(AG134:AG142,"&lt;&gt;NOR",G134:G142)</f>
        <v>0</v>
      </c>
      <c r="H133" s="149"/>
      <c r="I133" s="149">
        <f>SUM(I134:I142)</f>
        <v>0</v>
      </c>
      <c r="J133" s="149"/>
      <c r="K133" s="149">
        <f>SUM(K134:K142)</f>
        <v>31545</v>
      </c>
      <c r="L133" s="149"/>
      <c r="M133" s="149">
        <f>SUM(M134:M142)</f>
        <v>0</v>
      </c>
      <c r="N133" s="149"/>
      <c r="O133" s="149">
        <f>SUM(O134:O142)</f>
        <v>0</v>
      </c>
      <c r="P133" s="149"/>
      <c r="Q133" s="149">
        <f>SUM(Q134:Q142)</f>
        <v>0</v>
      </c>
      <c r="R133" s="149"/>
      <c r="S133" s="149"/>
      <c r="T133" s="149"/>
      <c r="U133" s="149"/>
      <c r="V133" s="149">
        <f>SUM(V134:V142)</f>
        <v>58.45</v>
      </c>
      <c r="W133" s="149"/>
      <c r="X133" s="149"/>
      <c r="AG133" t="s">
        <v>118</v>
      </c>
    </row>
    <row r="134" spans="1:60" outlineLevel="1" x14ac:dyDescent="0.2">
      <c r="A134" s="162">
        <v>107</v>
      </c>
      <c r="B134" s="163" t="s">
        <v>301</v>
      </c>
      <c r="C134" s="169" t="s">
        <v>302</v>
      </c>
      <c r="D134" s="164" t="s">
        <v>180</v>
      </c>
      <c r="E134" s="165">
        <v>12.5</v>
      </c>
      <c r="F134" s="166"/>
      <c r="G134" s="167">
        <f t="shared" ref="G134:G142" si="44">ROUND(E134*F134,2)</f>
        <v>0</v>
      </c>
      <c r="H134" s="148">
        <v>0</v>
      </c>
      <c r="I134" s="148">
        <f t="shared" ref="I134:I142" si="45">ROUND(E134*H134,2)</f>
        <v>0</v>
      </c>
      <c r="J134" s="148">
        <v>124.5</v>
      </c>
      <c r="K134" s="148">
        <f t="shared" ref="K134:K142" si="46">ROUND(E134*J134,2)</f>
        <v>1556.25</v>
      </c>
      <c r="L134" s="148">
        <v>21</v>
      </c>
      <c r="M134" s="148">
        <f t="shared" ref="M134:M142" si="47">G134*(1+L134/100)</f>
        <v>0</v>
      </c>
      <c r="N134" s="148">
        <v>0</v>
      </c>
      <c r="O134" s="148">
        <f t="shared" ref="O134:O142" si="48">ROUND(E134*N134,2)</f>
        <v>0</v>
      </c>
      <c r="P134" s="148">
        <v>0</v>
      </c>
      <c r="Q134" s="148">
        <f t="shared" ref="Q134:Q142" si="49">ROUND(E134*P134,2)</f>
        <v>0</v>
      </c>
      <c r="R134" s="148"/>
      <c r="S134" s="148" t="s">
        <v>122</v>
      </c>
      <c r="T134" s="148" t="s">
        <v>122</v>
      </c>
      <c r="U134" s="148">
        <v>0.16400000000000001</v>
      </c>
      <c r="V134" s="148">
        <f t="shared" ref="V134:V142" si="50">ROUND(E134*U134,2)</f>
        <v>2.0499999999999998</v>
      </c>
      <c r="W134" s="148"/>
      <c r="X134" s="148" t="s">
        <v>303</v>
      </c>
      <c r="Y134" s="145"/>
      <c r="Z134" s="145"/>
      <c r="AA134" s="145"/>
      <c r="AB134" s="145"/>
      <c r="AC134" s="145"/>
      <c r="AD134" s="145"/>
      <c r="AE134" s="145"/>
      <c r="AF134" s="145"/>
      <c r="AG134" s="145" t="s">
        <v>304</v>
      </c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62">
        <v>108</v>
      </c>
      <c r="B135" s="163" t="s">
        <v>305</v>
      </c>
      <c r="C135" s="169" t="s">
        <v>306</v>
      </c>
      <c r="D135" s="164" t="s">
        <v>180</v>
      </c>
      <c r="E135" s="165">
        <v>12.5</v>
      </c>
      <c r="F135" s="166"/>
      <c r="G135" s="167">
        <f t="shared" si="44"/>
        <v>0</v>
      </c>
      <c r="H135" s="148">
        <v>0</v>
      </c>
      <c r="I135" s="148">
        <f t="shared" si="45"/>
        <v>0</v>
      </c>
      <c r="J135" s="148">
        <v>710</v>
      </c>
      <c r="K135" s="148">
        <f t="shared" si="46"/>
        <v>8875</v>
      </c>
      <c r="L135" s="148">
        <v>21</v>
      </c>
      <c r="M135" s="148">
        <f t="shared" si="47"/>
        <v>0</v>
      </c>
      <c r="N135" s="148">
        <v>0</v>
      </c>
      <c r="O135" s="148">
        <f t="shared" si="48"/>
        <v>0</v>
      </c>
      <c r="P135" s="148">
        <v>0</v>
      </c>
      <c r="Q135" s="148">
        <f t="shared" si="49"/>
        <v>0</v>
      </c>
      <c r="R135" s="148"/>
      <c r="S135" s="148" t="s">
        <v>122</v>
      </c>
      <c r="T135" s="148" t="s">
        <v>123</v>
      </c>
      <c r="U135" s="148">
        <v>2.0089999999999999</v>
      </c>
      <c r="V135" s="148">
        <f t="shared" si="50"/>
        <v>25.11</v>
      </c>
      <c r="W135" s="148"/>
      <c r="X135" s="148" t="s">
        <v>303</v>
      </c>
      <c r="Y135" s="145"/>
      <c r="Z135" s="145"/>
      <c r="AA135" s="145"/>
      <c r="AB135" s="145"/>
      <c r="AC135" s="145"/>
      <c r="AD135" s="145"/>
      <c r="AE135" s="145"/>
      <c r="AF135" s="145"/>
      <c r="AG135" s="145" t="s">
        <v>304</v>
      </c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outlineLevel="1" x14ac:dyDescent="0.2">
      <c r="A136" s="162">
        <v>109</v>
      </c>
      <c r="B136" s="163" t="s">
        <v>307</v>
      </c>
      <c r="C136" s="169" t="s">
        <v>308</v>
      </c>
      <c r="D136" s="164" t="s">
        <v>180</v>
      </c>
      <c r="E136" s="165">
        <v>12.5</v>
      </c>
      <c r="F136" s="166"/>
      <c r="G136" s="167">
        <f t="shared" si="44"/>
        <v>0</v>
      </c>
      <c r="H136" s="148">
        <v>0</v>
      </c>
      <c r="I136" s="148">
        <f t="shared" si="45"/>
        <v>0</v>
      </c>
      <c r="J136" s="148">
        <v>311</v>
      </c>
      <c r="K136" s="148">
        <f t="shared" si="46"/>
        <v>3887.5</v>
      </c>
      <c r="L136" s="148">
        <v>21</v>
      </c>
      <c r="M136" s="148">
        <f t="shared" si="47"/>
        <v>0</v>
      </c>
      <c r="N136" s="148">
        <v>0</v>
      </c>
      <c r="O136" s="148">
        <f t="shared" si="48"/>
        <v>0</v>
      </c>
      <c r="P136" s="148">
        <v>0</v>
      </c>
      <c r="Q136" s="148">
        <f t="shared" si="49"/>
        <v>0</v>
      </c>
      <c r="R136" s="148"/>
      <c r="S136" s="148" t="s">
        <v>122</v>
      </c>
      <c r="T136" s="148" t="s">
        <v>122</v>
      </c>
      <c r="U136" s="148">
        <v>0.95899999999999996</v>
      </c>
      <c r="V136" s="148">
        <f t="shared" si="50"/>
        <v>11.99</v>
      </c>
      <c r="W136" s="148"/>
      <c r="X136" s="148" t="s">
        <v>303</v>
      </c>
      <c r="Y136" s="145"/>
      <c r="Z136" s="145"/>
      <c r="AA136" s="145"/>
      <c r="AB136" s="145"/>
      <c r="AC136" s="145"/>
      <c r="AD136" s="145"/>
      <c r="AE136" s="145"/>
      <c r="AF136" s="145"/>
      <c r="AG136" s="145" t="s">
        <v>304</v>
      </c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</row>
    <row r="137" spans="1:60" outlineLevel="1" x14ac:dyDescent="0.2">
      <c r="A137" s="162">
        <v>110</v>
      </c>
      <c r="B137" s="163" t="s">
        <v>309</v>
      </c>
      <c r="C137" s="169" t="s">
        <v>310</v>
      </c>
      <c r="D137" s="164" t="s">
        <v>180</v>
      </c>
      <c r="E137" s="165">
        <v>12.5</v>
      </c>
      <c r="F137" s="166"/>
      <c r="G137" s="167">
        <f t="shared" si="44"/>
        <v>0</v>
      </c>
      <c r="H137" s="148">
        <v>0</v>
      </c>
      <c r="I137" s="148">
        <f t="shared" si="45"/>
        <v>0</v>
      </c>
      <c r="J137" s="148">
        <v>320</v>
      </c>
      <c r="K137" s="148">
        <f t="shared" si="46"/>
        <v>4000</v>
      </c>
      <c r="L137" s="148">
        <v>21</v>
      </c>
      <c r="M137" s="148">
        <f t="shared" si="47"/>
        <v>0</v>
      </c>
      <c r="N137" s="148">
        <v>0</v>
      </c>
      <c r="O137" s="148">
        <f t="shared" si="48"/>
        <v>0</v>
      </c>
      <c r="P137" s="148">
        <v>0</v>
      </c>
      <c r="Q137" s="148">
        <f t="shared" si="49"/>
        <v>0</v>
      </c>
      <c r="R137" s="148"/>
      <c r="S137" s="148" t="s">
        <v>122</v>
      </c>
      <c r="T137" s="148" t="s">
        <v>123</v>
      </c>
      <c r="U137" s="148">
        <v>0.49</v>
      </c>
      <c r="V137" s="148">
        <f t="shared" si="50"/>
        <v>6.13</v>
      </c>
      <c r="W137" s="148"/>
      <c r="X137" s="148" t="s">
        <v>303</v>
      </c>
      <c r="Y137" s="145"/>
      <c r="Z137" s="145"/>
      <c r="AA137" s="145"/>
      <c r="AB137" s="145"/>
      <c r="AC137" s="145"/>
      <c r="AD137" s="145"/>
      <c r="AE137" s="145"/>
      <c r="AF137" s="145"/>
      <c r="AG137" s="145" t="s">
        <v>304</v>
      </c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</row>
    <row r="138" spans="1:60" outlineLevel="1" x14ac:dyDescent="0.2">
      <c r="A138" s="162">
        <v>111</v>
      </c>
      <c r="B138" s="163" t="s">
        <v>311</v>
      </c>
      <c r="C138" s="169" t="s">
        <v>312</v>
      </c>
      <c r="D138" s="164" t="s">
        <v>180</v>
      </c>
      <c r="E138" s="165">
        <v>125</v>
      </c>
      <c r="F138" s="166"/>
      <c r="G138" s="167">
        <f t="shared" si="44"/>
        <v>0</v>
      </c>
      <c r="H138" s="148">
        <v>0</v>
      </c>
      <c r="I138" s="148">
        <f t="shared" si="45"/>
        <v>0</v>
      </c>
      <c r="J138" s="148">
        <v>18</v>
      </c>
      <c r="K138" s="148">
        <f t="shared" si="46"/>
        <v>2250</v>
      </c>
      <c r="L138" s="148">
        <v>21</v>
      </c>
      <c r="M138" s="148">
        <f t="shared" si="47"/>
        <v>0</v>
      </c>
      <c r="N138" s="148">
        <v>0</v>
      </c>
      <c r="O138" s="148">
        <f t="shared" si="48"/>
        <v>0</v>
      </c>
      <c r="P138" s="148">
        <v>0</v>
      </c>
      <c r="Q138" s="148">
        <f t="shared" si="49"/>
        <v>0</v>
      </c>
      <c r="R138" s="148"/>
      <c r="S138" s="148" t="s">
        <v>122</v>
      </c>
      <c r="T138" s="148" t="s">
        <v>123</v>
      </c>
      <c r="U138" s="148">
        <v>0</v>
      </c>
      <c r="V138" s="148">
        <f t="shared" si="50"/>
        <v>0</v>
      </c>
      <c r="W138" s="148"/>
      <c r="X138" s="148" t="s">
        <v>303</v>
      </c>
      <c r="Y138" s="145"/>
      <c r="Z138" s="145"/>
      <c r="AA138" s="145"/>
      <c r="AB138" s="145"/>
      <c r="AC138" s="145"/>
      <c r="AD138" s="145"/>
      <c r="AE138" s="145"/>
      <c r="AF138" s="145"/>
      <c r="AG138" s="145" t="s">
        <v>304</v>
      </c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</row>
    <row r="139" spans="1:60" outlineLevel="1" x14ac:dyDescent="0.2">
      <c r="A139" s="162">
        <v>112</v>
      </c>
      <c r="B139" s="163" t="s">
        <v>313</v>
      </c>
      <c r="C139" s="169" t="s">
        <v>314</v>
      </c>
      <c r="D139" s="164" t="s">
        <v>180</v>
      </c>
      <c r="E139" s="165">
        <v>12.5</v>
      </c>
      <c r="F139" s="166"/>
      <c r="G139" s="167">
        <f t="shared" si="44"/>
        <v>0</v>
      </c>
      <c r="H139" s="148">
        <v>0</v>
      </c>
      <c r="I139" s="148">
        <f t="shared" si="45"/>
        <v>0</v>
      </c>
      <c r="J139" s="148">
        <v>331</v>
      </c>
      <c r="K139" s="148">
        <f t="shared" si="46"/>
        <v>4137.5</v>
      </c>
      <c r="L139" s="148">
        <v>21</v>
      </c>
      <c r="M139" s="148">
        <f t="shared" si="47"/>
        <v>0</v>
      </c>
      <c r="N139" s="148">
        <v>0</v>
      </c>
      <c r="O139" s="148">
        <f t="shared" si="48"/>
        <v>0</v>
      </c>
      <c r="P139" s="148">
        <v>0</v>
      </c>
      <c r="Q139" s="148">
        <f t="shared" si="49"/>
        <v>0</v>
      </c>
      <c r="R139" s="148"/>
      <c r="S139" s="148" t="s">
        <v>122</v>
      </c>
      <c r="T139" s="148" t="s">
        <v>123</v>
      </c>
      <c r="U139" s="148">
        <v>0.94199999999999995</v>
      </c>
      <c r="V139" s="148">
        <f t="shared" si="50"/>
        <v>11.78</v>
      </c>
      <c r="W139" s="148"/>
      <c r="X139" s="148" t="s">
        <v>303</v>
      </c>
      <c r="Y139" s="145"/>
      <c r="Z139" s="145"/>
      <c r="AA139" s="145"/>
      <c r="AB139" s="145"/>
      <c r="AC139" s="145"/>
      <c r="AD139" s="145"/>
      <c r="AE139" s="145"/>
      <c r="AF139" s="145"/>
      <c r="AG139" s="145" t="s">
        <v>304</v>
      </c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</row>
    <row r="140" spans="1:60" outlineLevel="1" x14ac:dyDescent="0.2">
      <c r="A140" s="162">
        <v>113</v>
      </c>
      <c r="B140" s="163" t="s">
        <v>315</v>
      </c>
      <c r="C140" s="169" t="s">
        <v>316</v>
      </c>
      <c r="D140" s="164" t="s">
        <v>180</v>
      </c>
      <c r="E140" s="165">
        <v>12.5</v>
      </c>
      <c r="F140" s="166"/>
      <c r="G140" s="167">
        <f t="shared" si="44"/>
        <v>0</v>
      </c>
      <c r="H140" s="148">
        <v>0</v>
      </c>
      <c r="I140" s="148">
        <f t="shared" si="45"/>
        <v>0</v>
      </c>
      <c r="J140" s="148">
        <v>36.9</v>
      </c>
      <c r="K140" s="148">
        <f t="shared" si="46"/>
        <v>461.25</v>
      </c>
      <c r="L140" s="148">
        <v>21</v>
      </c>
      <c r="M140" s="148">
        <f t="shared" si="47"/>
        <v>0</v>
      </c>
      <c r="N140" s="148">
        <v>0</v>
      </c>
      <c r="O140" s="148">
        <f t="shared" si="48"/>
        <v>0</v>
      </c>
      <c r="P140" s="148">
        <v>0</v>
      </c>
      <c r="Q140" s="148">
        <f t="shared" si="49"/>
        <v>0</v>
      </c>
      <c r="R140" s="148"/>
      <c r="S140" s="148" t="s">
        <v>122</v>
      </c>
      <c r="T140" s="148" t="s">
        <v>123</v>
      </c>
      <c r="U140" s="148">
        <v>0.105</v>
      </c>
      <c r="V140" s="148">
        <f t="shared" si="50"/>
        <v>1.31</v>
      </c>
      <c r="W140" s="148"/>
      <c r="X140" s="148" t="s">
        <v>303</v>
      </c>
      <c r="Y140" s="145"/>
      <c r="Z140" s="145"/>
      <c r="AA140" s="145"/>
      <c r="AB140" s="145"/>
      <c r="AC140" s="145"/>
      <c r="AD140" s="145"/>
      <c r="AE140" s="145"/>
      <c r="AF140" s="145"/>
      <c r="AG140" s="145" t="s">
        <v>304</v>
      </c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</row>
    <row r="141" spans="1:60" outlineLevel="1" x14ac:dyDescent="0.2">
      <c r="A141" s="162">
        <v>114</v>
      </c>
      <c r="B141" s="163" t="s">
        <v>317</v>
      </c>
      <c r="C141" s="169" t="s">
        <v>318</v>
      </c>
      <c r="D141" s="164" t="s">
        <v>180</v>
      </c>
      <c r="E141" s="165">
        <v>12.5</v>
      </c>
      <c r="F141" s="166"/>
      <c r="G141" s="167">
        <f t="shared" si="44"/>
        <v>0</v>
      </c>
      <c r="H141" s="148">
        <v>0</v>
      </c>
      <c r="I141" s="148">
        <f t="shared" si="45"/>
        <v>0</v>
      </c>
      <c r="J141" s="148">
        <v>500</v>
      </c>
      <c r="K141" s="148">
        <f t="shared" si="46"/>
        <v>6250</v>
      </c>
      <c r="L141" s="148">
        <v>21</v>
      </c>
      <c r="M141" s="148">
        <f t="shared" si="47"/>
        <v>0</v>
      </c>
      <c r="N141" s="148">
        <v>0</v>
      </c>
      <c r="O141" s="148">
        <f t="shared" si="48"/>
        <v>0</v>
      </c>
      <c r="P141" s="148">
        <v>0</v>
      </c>
      <c r="Q141" s="148">
        <f t="shared" si="49"/>
        <v>0</v>
      </c>
      <c r="R141" s="148"/>
      <c r="S141" s="148" t="s">
        <v>122</v>
      </c>
      <c r="T141" s="148" t="s">
        <v>123</v>
      </c>
      <c r="U141" s="148">
        <v>0</v>
      </c>
      <c r="V141" s="148">
        <f t="shared" si="50"/>
        <v>0</v>
      </c>
      <c r="W141" s="148"/>
      <c r="X141" s="148" t="s">
        <v>303</v>
      </c>
      <c r="Y141" s="145"/>
      <c r="Z141" s="145"/>
      <c r="AA141" s="145"/>
      <c r="AB141" s="145"/>
      <c r="AC141" s="145"/>
      <c r="AD141" s="145"/>
      <c r="AE141" s="145"/>
      <c r="AF141" s="145"/>
      <c r="AG141" s="145" t="s">
        <v>304</v>
      </c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</row>
    <row r="142" spans="1:60" outlineLevel="1" x14ac:dyDescent="0.2">
      <c r="A142" s="162">
        <v>115</v>
      </c>
      <c r="B142" s="163" t="s">
        <v>319</v>
      </c>
      <c r="C142" s="169" t="s">
        <v>320</v>
      </c>
      <c r="D142" s="164" t="s">
        <v>180</v>
      </c>
      <c r="E142" s="165">
        <v>12.5</v>
      </c>
      <c r="F142" s="166"/>
      <c r="G142" s="167">
        <f t="shared" si="44"/>
        <v>0</v>
      </c>
      <c r="H142" s="148">
        <v>0</v>
      </c>
      <c r="I142" s="148">
        <f t="shared" si="45"/>
        <v>0</v>
      </c>
      <c r="J142" s="148">
        <v>10.199999999999999</v>
      </c>
      <c r="K142" s="148">
        <f t="shared" si="46"/>
        <v>127.5</v>
      </c>
      <c r="L142" s="148">
        <v>21</v>
      </c>
      <c r="M142" s="148">
        <f t="shared" si="47"/>
        <v>0</v>
      </c>
      <c r="N142" s="148">
        <v>0</v>
      </c>
      <c r="O142" s="148">
        <f t="shared" si="48"/>
        <v>0</v>
      </c>
      <c r="P142" s="148">
        <v>0</v>
      </c>
      <c r="Q142" s="148">
        <f t="shared" si="49"/>
        <v>0</v>
      </c>
      <c r="R142" s="148"/>
      <c r="S142" s="148" t="s">
        <v>122</v>
      </c>
      <c r="T142" s="148" t="s">
        <v>122</v>
      </c>
      <c r="U142" s="148">
        <v>6.0000000000000001E-3</v>
      </c>
      <c r="V142" s="148">
        <f t="shared" si="50"/>
        <v>0.08</v>
      </c>
      <c r="W142" s="148"/>
      <c r="X142" s="148" t="s">
        <v>303</v>
      </c>
      <c r="Y142" s="145"/>
      <c r="Z142" s="145"/>
      <c r="AA142" s="145"/>
      <c r="AB142" s="145"/>
      <c r="AC142" s="145"/>
      <c r="AD142" s="145"/>
      <c r="AE142" s="145"/>
      <c r="AF142" s="145"/>
      <c r="AG142" s="145" t="s">
        <v>304</v>
      </c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</row>
    <row r="143" spans="1:60" x14ac:dyDescent="0.2">
      <c r="A143" s="150" t="s">
        <v>117</v>
      </c>
      <c r="B143" s="151" t="s">
        <v>90</v>
      </c>
      <c r="C143" s="168" t="s">
        <v>30</v>
      </c>
      <c r="D143" s="152"/>
      <c r="E143" s="153"/>
      <c r="F143" s="154"/>
      <c r="G143" s="155">
        <f>SUMIF(AG144:AG144,"&lt;&gt;NOR",G144:G144)</f>
        <v>0</v>
      </c>
      <c r="H143" s="149"/>
      <c r="I143" s="149">
        <f>SUM(I144:I144)</f>
        <v>0</v>
      </c>
      <c r="J143" s="149"/>
      <c r="K143" s="149">
        <f>SUM(K144:K144)</f>
        <v>26452.09</v>
      </c>
      <c r="L143" s="149"/>
      <c r="M143" s="149">
        <f>SUM(M144:M144)</f>
        <v>0</v>
      </c>
      <c r="N143" s="149"/>
      <c r="O143" s="149">
        <f>SUM(O144:O144)</f>
        <v>0</v>
      </c>
      <c r="P143" s="149"/>
      <c r="Q143" s="149">
        <f>SUM(Q144:Q144)</f>
        <v>0</v>
      </c>
      <c r="R143" s="149"/>
      <c r="S143" s="149"/>
      <c r="T143" s="149"/>
      <c r="U143" s="149"/>
      <c r="V143" s="149">
        <f>SUM(V144:V144)</f>
        <v>0</v>
      </c>
      <c r="W143" s="149"/>
      <c r="X143" s="149"/>
      <c r="AG143" t="s">
        <v>118</v>
      </c>
    </row>
    <row r="144" spans="1:60" ht="22.5" outlineLevel="1" x14ac:dyDescent="0.2">
      <c r="A144" s="156">
        <v>116</v>
      </c>
      <c r="B144" s="157" t="s">
        <v>321</v>
      </c>
      <c r="C144" s="170" t="s">
        <v>322</v>
      </c>
      <c r="D144" s="158" t="s">
        <v>323</v>
      </c>
      <c r="E144" s="159">
        <v>1</v>
      </c>
      <c r="F144" s="160"/>
      <c r="G144" s="161">
        <f>ROUND(E144*F144,2)</f>
        <v>0</v>
      </c>
      <c r="H144" s="148">
        <v>0</v>
      </c>
      <c r="I144" s="148">
        <f>ROUND(E144*H144,2)</f>
        <v>0</v>
      </c>
      <c r="J144" s="148">
        <v>26452.09</v>
      </c>
      <c r="K144" s="148">
        <f>ROUND(E144*J144,2)</f>
        <v>26452.09</v>
      </c>
      <c r="L144" s="148">
        <v>21</v>
      </c>
      <c r="M144" s="148">
        <f>G144*(1+L144/100)</f>
        <v>0</v>
      </c>
      <c r="N144" s="148">
        <v>0</v>
      </c>
      <c r="O144" s="148">
        <f>ROUND(E144*N144,2)</f>
        <v>0</v>
      </c>
      <c r="P144" s="148">
        <v>0</v>
      </c>
      <c r="Q144" s="148">
        <f>ROUND(E144*P144,2)</f>
        <v>0</v>
      </c>
      <c r="R144" s="148"/>
      <c r="S144" s="148" t="s">
        <v>177</v>
      </c>
      <c r="T144" s="148" t="s">
        <v>123</v>
      </c>
      <c r="U144" s="148">
        <v>0</v>
      </c>
      <c r="V144" s="148">
        <f>ROUND(E144*U144,2)</f>
        <v>0</v>
      </c>
      <c r="W144" s="148"/>
      <c r="X144" s="148" t="s">
        <v>324</v>
      </c>
      <c r="Y144" s="145"/>
      <c r="Z144" s="145"/>
      <c r="AA144" s="145"/>
      <c r="AB144" s="145"/>
      <c r="AC144" s="145"/>
      <c r="AD144" s="145"/>
      <c r="AE144" s="145"/>
      <c r="AF144" s="145"/>
      <c r="AG144" s="145" t="s">
        <v>325</v>
      </c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</row>
    <row r="145" spans="1:33" x14ac:dyDescent="0.2">
      <c r="A145" s="3"/>
      <c r="B145" s="4"/>
      <c r="C145" s="171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v>15</v>
      </c>
      <c r="AF145">
        <v>21</v>
      </c>
      <c r="AG145" t="s">
        <v>104</v>
      </c>
    </row>
    <row r="146" spans="1:33" x14ac:dyDescent="0.2">
      <c r="C146" s="172"/>
      <c r="D146" s="10"/>
      <c r="AG146" t="s">
        <v>326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</sheetData>
  <sheetProtection algorithmName="SHA-512" hashValue="S56/oDy87uLexSrBV3tpHO1/VCgpYUnRjUrciKv8ixtQ3lrjddGFOt43BCY1CuKMrk1gyAdVoWPuTom5/aW5/A==" saltValue="MkthWSfFE1vqfuVZNkCq1w==" spinCount="100000" sheet="1" objects="1" scenarios="1"/>
  <protectedRanges>
    <protectedRange sqref="F8:F144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2.NP</vt:lpstr>
      <vt:lpstr>3.NP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'2.NP'!Názvy_tisku</vt:lpstr>
      <vt:lpstr>'3.NP'!Názvy_tisku</vt:lpstr>
      <vt:lpstr>oadresa</vt:lpstr>
      <vt:lpstr>Stavba!Objednatel</vt:lpstr>
      <vt:lpstr>Stavba!Objekt</vt:lpstr>
      <vt:lpstr>'2.NP'!Oblast_tisku</vt:lpstr>
      <vt:lpstr>'3.NP'!Oblast_tisku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Zbyněk Wolf</cp:lastModifiedBy>
  <cp:lastPrinted>2019-03-19T12:27:02Z</cp:lastPrinted>
  <dcterms:created xsi:type="dcterms:W3CDTF">2009-04-08T07:15:50Z</dcterms:created>
  <dcterms:modified xsi:type="dcterms:W3CDTF">2025-04-16T09:03:54Z</dcterms:modified>
</cp:coreProperties>
</file>