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Z:\Aktualní 2024\Dolní Folmava - MVN Zámeček-DML\náklady\"/>
    </mc:Choice>
  </mc:AlternateContent>
  <xr:revisionPtr revIDLastSave="0" documentId="8_{CD87A459-73EB-4C50-94E9-BE24C472E2E1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B5CFD50F_885D_4100_B553_D4C289F3EA1D_FIGURE__">Figury!#REF!</definedName>
    <definedName name="__B5CFD50F_885D_4100_B553_D4C289F3EA1D_ITEM__">Zakázka!$A$9:$T$14</definedName>
    <definedName name="__B5CFD50F_885D_4100_B553_D4C289F3EA1D_ITEM_GROUP1__">Zakázka!$A$6:$T$116</definedName>
    <definedName name="__B5CFD50F_885D_4100_B553_D4C289F3EA1D_ITEM_GROUP1_RECAP__">Rekapitulace!$A$6:$G$8</definedName>
    <definedName name="__B5CFD50F_885D_4100_B553_D4C289F3EA1D_ITEM_GROUP2__">Zakázka!$A$7:$T$115</definedName>
    <definedName name="__B5CFD50F_885D_4100_B553_D4C289F3EA1D_ITEM_GROUP2_RECAP__">Rekapitulace!$A$7:$G$8</definedName>
    <definedName name="__B5CFD50F_885D_4100_B553_D4C289F3EA1D_ITEM_GROUP3__X">Zakázka!$A$8:$T$48</definedName>
    <definedName name="__B5CFD50F_885D_4100_B553_D4C289F3EA1D_ITEM_GROUP3_RECAP__">Rekapitulace!$A$8:$G$8</definedName>
    <definedName name="__B5CFD50F_885D_4100_B553_D4C289F3EA1D_QBILL__">Zakázka!$F$12:$H$12</definedName>
    <definedName name="__B5CFD50F_885D_4100_B553_D4C289F3EA1D_QBILLFIG__">Figury!#REF!</definedName>
    <definedName name="__B5CFD50F_885D_4100_B553_D4C289F3EA1D_QINDEX__">Zakázka!#REF!</definedName>
    <definedName name="GROUP_ID">Zakázka!$B$6:$B$117</definedName>
    <definedName name="ITEM_COUNTS">Zakázka!$T$6:$T$117</definedName>
    <definedName name="ITEM_FULLDESCR2">Zakázka!$X$10</definedName>
    <definedName name="ITEM_PRICES">Zakázka!$J$6:$J$117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Figury!$B$1:$E$2</definedName>
    <definedName name="_xlnm.Print_Area" localSheetId="0">'Krycí List'!$C$2:$F$35</definedName>
    <definedName name="_xlnm.Print_Area" localSheetId="1">Rekapitulace!$B$1:$G$19</definedName>
    <definedName name="_xlnm.Print_Area" localSheetId="2">Zakázka!$C$1:$T$117</definedName>
    <definedName name="VAT_RATES">Zakázka!$O$6:$O$117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4" l="1"/>
  <c r="N112" i="4"/>
  <c r="L112" i="4"/>
  <c r="J112" i="4"/>
  <c r="X110" i="4"/>
  <c r="N109" i="4"/>
  <c r="L109" i="4"/>
  <c r="J109" i="4"/>
  <c r="T108" i="4"/>
  <c r="N108" i="4"/>
  <c r="L108" i="4"/>
  <c r="J108" i="4"/>
  <c r="C12" i="3" s="1"/>
  <c r="X105" i="4"/>
  <c r="P104" i="4"/>
  <c r="Q104" i="4" s="1"/>
  <c r="N104" i="4"/>
  <c r="L104" i="4"/>
  <c r="J104" i="4"/>
  <c r="X102" i="4"/>
  <c r="N101" i="4"/>
  <c r="L101" i="4"/>
  <c r="J101" i="4"/>
  <c r="X99" i="4"/>
  <c r="N98" i="4"/>
  <c r="N97" i="4" s="1"/>
  <c r="L98" i="4"/>
  <c r="L97" i="4" s="1"/>
  <c r="D11" i="3" s="1"/>
  <c r="J98" i="4"/>
  <c r="P98" i="4" s="1"/>
  <c r="T97" i="4"/>
  <c r="J97" i="4"/>
  <c r="C11" i="3" s="1"/>
  <c r="X92" i="4"/>
  <c r="N91" i="4"/>
  <c r="L91" i="4"/>
  <c r="J91" i="4"/>
  <c r="X89" i="4"/>
  <c r="N88" i="4"/>
  <c r="L88" i="4"/>
  <c r="J88" i="4"/>
  <c r="X81" i="4"/>
  <c r="N80" i="4"/>
  <c r="L80" i="4"/>
  <c r="J80" i="4"/>
  <c r="X76" i="4"/>
  <c r="N75" i="4"/>
  <c r="N74" i="4" s="1"/>
  <c r="L75" i="4"/>
  <c r="L74" i="4" s="1"/>
  <c r="D10" i="3" s="1"/>
  <c r="J75" i="4"/>
  <c r="T74" i="4"/>
  <c r="X68" i="4"/>
  <c r="P67" i="4"/>
  <c r="Q67" i="4" s="1"/>
  <c r="N67" i="4"/>
  <c r="L67" i="4"/>
  <c r="J67" i="4"/>
  <c r="X62" i="4"/>
  <c r="N61" i="4"/>
  <c r="L61" i="4"/>
  <c r="J61" i="4"/>
  <c r="P61" i="4" s="1"/>
  <c r="Q61" i="4" s="1"/>
  <c r="X59" i="4"/>
  <c r="N58" i="4"/>
  <c r="L58" i="4"/>
  <c r="J58" i="4"/>
  <c r="P58" i="4" s="1"/>
  <c r="Q58" i="4" s="1"/>
  <c r="X51" i="4"/>
  <c r="N50" i="4"/>
  <c r="N49" i="4" s="1"/>
  <c r="L50" i="4"/>
  <c r="L49" i="4" s="1"/>
  <c r="D9" i="3" s="1"/>
  <c r="J50" i="4"/>
  <c r="T49" i="4"/>
  <c r="G9" i="3" s="1"/>
  <c r="X46" i="4"/>
  <c r="N45" i="4"/>
  <c r="L45" i="4"/>
  <c r="J45" i="4"/>
  <c r="X43" i="4"/>
  <c r="N42" i="4"/>
  <c r="L42" i="4"/>
  <c r="J42" i="4"/>
  <c r="X40" i="4"/>
  <c r="P39" i="4"/>
  <c r="N39" i="4"/>
  <c r="L39" i="4"/>
  <c r="J39" i="4"/>
  <c r="X37" i="4"/>
  <c r="P36" i="4"/>
  <c r="Q36" i="4" s="1"/>
  <c r="N36" i="4"/>
  <c r="L36" i="4"/>
  <c r="J36" i="4"/>
  <c r="X31" i="4"/>
  <c r="N30" i="4"/>
  <c r="N8" i="4" s="1"/>
  <c r="L30" i="4"/>
  <c r="J30" i="4"/>
  <c r="P30" i="4" s="1"/>
  <c r="Q30" i="4" s="1"/>
  <c r="X21" i="4"/>
  <c r="N20" i="4"/>
  <c r="L20" i="4"/>
  <c r="J20" i="4"/>
  <c r="A7" i="1" s="1"/>
  <c r="X16" i="4"/>
  <c r="N15" i="4"/>
  <c r="L15" i="4"/>
  <c r="J15" i="4"/>
  <c r="X10" i="4"/>
  <c r="N9" i="4"/>
  <c r="L9" i="4"/>
  <c r="L8" i="4" s="1"/>
  <c r="J9" i="4"/>
  <c r="T8" i="4"/>
  <c r="T7" i="4" s="1"/>
  <c r="X4" i="4"/>
  <c r="G12" i="3"/>
  <c r="D12" i="3"/>
  <c r="G11" i="3"/>
  <c r="G10" i="3"/>
  <c r="G8" i="3"/>
  <c r="F28" i="1"/>
  <c r="F25" i="1"/>
  <c r="J10" i="1"/>
  <c r="J9" i="1"/>
  <c r="J8" i="1"/>
  <c r="J7" i="1"/>
  <c r="J4" i="1"/>
  <c r="A4" i="1" a="1"/>
  <c r="A4" i="1" s="1"/>
  <c r="E24" i="1"/>
  <c r="Q112" i="4" l="1"/>
  <c r="P112" i="4"/>
  <c r="Q101" i="4"/>
  <c r="P97" i="4"/>
  <c r="E11" i="3" s="1"/>
  <c r="P101" i="4"/>
  <c r="P88" i="4"/>
  <c r="Q88" i="4" s="1"/>
  <c r="J74" i="4"/>
  <c r="C10" i="3" s="1"/>
  <c r="J49" i="4"/>
  <c r="C9" i="3" s="1"/>
  <c r="Q39" i="4"/>
  <c r="P20" i="4"/>
  <c r="Q20" i="4" s="1"/>
  <c r="C14" i="3"/>
  <c r="J8" i="4"/>
  <c r="P9" i="4"/>
  <c r="Q9" i="4"/>
  <c r="A5" i="1" a="1"/>
  <c r="A5" i="1" s="1"/>
  <c r="A9" i="1" s="1"/>
  <c r="A8" i="1"/>
  <c r="N7" i="4"/>
  <c r="N6" i="4" s="1"/>
  <c r="D8" i="3"/>
  <c r="L7" i="4"/>
  <c r="T6" i="4"/>
  <c r="G6" i="3" s="1"/>
  <c r="G7" i="3"/>
  <c r="P42" i="4"/>
  <c r="Q42" i="4" s="1"/>
  <c r="P75" i="4"/>
  <c r="Q75" i="4" s="1"/>
  <c r="P15" i="4"/>
  <c r="Q15" i="4" s="1"/>
  <c r="P50" i="4"/>
  <c r="P49" i="4" s="1"/>
  <c r="E9" i="3" s="1"/>
  <c r="P91" i="4"/>
  <c r="Q91" i="4" s="1"/>
  <c r="Q50" i="4"/>
  <c r="Q49" i="4" s="1"/>
  <c r="F9" i="3" s="1"/>
  <c r="Q98" i="4"/>
  <c r="P45" i="4"/>
  <c r="P80" i="4"/>
  <c r="Q80" i="4" s="1"/>
  <c r="P109" i="4"/>
  <c r="P108" i="4" s="1"/>
  <c r="E12" i="3" s="1"/>
  <c r="Q97" i="4" l="1"/>
  <c r="F11" i="3" s="1"/>
  <c r="J7" i="4"/>
  <c r="J6" i="4" s="1"/>
  <c r="C6" i="3" s="1"/>
  <c r="P8" i="4"/>
  <c r="C8" i="3"/>
  <c r="E8" i="3"/>
  <c r="L6" i="4"/>
  <c r="D6" i="3" s="1"/>
  <c r="D7" i="3"/>
  <c r="A11" i="1"/>
  <c r="A14" i="1"/>
  <c r="Q74" i="4"/>
  <c r="F10" i="3" s="1"/>
  <c r="A12" i="1"/>
  <c r="A15" i="1"/>
  <c r="Q45" i="4"/>
  <c r="Q8" i="4" s="1"/>
  <c r="Q109" i="4"/>
  <c r="Q108" i="4" s="1"/>
  <c r="F12" i="3" s="1"/>
  <c r="P74" i="4"/>
  <c r="E10" i="3" s="1"/>
  <c r="A6" i="1" a="1"/>
  <c r="A6" i="1" s="1"/>
  <c r="A10" i="1" s="1"/>
  <c r="B17" i="3"/>
  <c r="D27" i="1"/>
  <c r="C17" i="3"/>
  <c r="E27" i="1"/>
  <c r="B16" i="3"/>
  <c r="D26" i="1"/>
  <c r="C16" i="3"/>
  <c r="E26" i="1"/>
  <c r="C7" i="3" l="1"/>
  <c r="E25" i="1"/>
  <c r="E28" i="1" s="1"/>
  <c r="C15" i="3"/>
  <c r="C18" i="3" s="1"/>
  <c r="F26" i="1"/>
  <c r="F27" i="1"/>
  <c r="F8" i="3"/>
  <c r="Q7" i="4"/>
  <c r="A13" i="1"/>
  <c r="A16" i="1"/>
  <c r="P7" i="4"/>
  <c r="P6" i="4" l="1"/>
  <c r="E6" i="3" s="1"/>
  <c r="E7" i="3"/>
  <c r="Q6" i="4"/>
  <c r="F6" i="3" s="1"/>
  <c r="F7" i="3"/>
</calcChain>
</file>

<file path=xl/sharedStrings.xml><?xml version="1.0" encoding="utf-8"?>
<sst xmlns="http://schemas.openxmlformats.org/spreadsheetml/2006/main" count="278" uniqueCount="177">
  <si>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</si>
  <si>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</si>
  <si>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</si>
  <si>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</si>
  <si>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</si>
  <si>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</si>
  <si>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</si>
  <si>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</si>
  <si>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</si>
  <si>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</si>
  <si>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</si>
  <si>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</si>
  <si>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</si>
  <si>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</si>
  <si>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</si>
  <si>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</si>
  <si>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</si>
  <si>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</si>
  <si>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</si>
  <si>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</si>
  <si>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</si>
  <si>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</si>
  <si>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</si>
  <si>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</si>
  <si>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</si>
  <si>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</si>
  <si>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</si>
  <si>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CENOVÁ NABÍDKA</t>
  </si>
  <si>
    <t>Set Column width to</t>
  </si>
  <si>
    <t>ZAKÁZKA</t>
  </si>
  <si>
    <t>Číslo:</t>
  </si>
  <si>
    <t>Zakázka:</t>
  </si>
  <si>
    <t>Dolní Folmava - MVN Zámeček - oprava bezpečnostního přelivu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</si>
  <si>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</si>
  <si>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</si>
  <si>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</si>
  <si>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</si>
  <si>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</si>
  <si>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</si>
  <si>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</si>
  <si>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</si>
  <si>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</si>
  <si>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</si>
  <si>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</si>
  <si>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</si>
  <si>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</si>
  <si>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</si>
  <si>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</si>
  <si>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</si>
  <si>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</si>
  <si>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</si>
  <si>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</si>
  <si>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</si>
  <si>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01</t>
  </si>
  <si>
    <t>Stavební objekt 01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</si>
  <si>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</si>
  <si>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</si>
  <si>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</si>
  <si>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</si>
  <si>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</si>
  <si>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</si>
  <si>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</si>
  <si>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</si>
  <si>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</si>
  <si>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</si>
  <si>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</si>
  <si>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</si>
  <si>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</si>
  <si>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</si>
  <si>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Stavební objekt 01</t>
  </si>
  <si>
    <t>S/SO 01/001</t>
  </si>
  <si>
    <t>001: Zemní práce</t>
  </si>
  <si>
    <t>S/SO 01/002</t>
  </si>
  <si>
    <t>002: Zakládání, zpevňování hornin</t>
  </si>
  <si>
    <t>S/SO 01/004</t>
  </si>
  <si>
    <t>004: Vodorovné konstrukce</t>
  </si>
  <si>
    <t>S/SO 01/V01</t>
  </si>
  <si>
    <t>V01: Průzkumné, geodetické a projektové práce</t>
  </si>
  <si>
    <t>S/SO 01/V03</t>
  </si>
  <si>
    <t>V03: Zařízení staveniště</t>
  </si>
  <si>
    <t>Dolní Folmava - MVN Zámeček - oprava bezpečnostního přelivu - Nabídka</t>
  </si>
  <si>
    <t xml:space="preserve"> </t>
  </si>
  <si>
    <t>Stavba</t>
  </si>
  <si>
    <t>Objekt</t>
  </si>
  <si>
    <t>Oddíl</t>
  </si>
  <si>
    <t>SP</t>
  </si>
  <si>
    <t>121151203</t>
  </si>
  <si>
    <t>Sejmutí lesní půdy plochy do 100 m2 tl vrstvy přes 150 do 200 mm strojně</t>
  </si>
  <si>
    <t>m2</t>
  </si>
  <si>
    <t>Sejmutí lesní půdy strojně při souvislé ploše do 100 m2, tl. vrstvy přes 150 do 200 mm</t>
  </si>
  <si>
    <t xml:space="preserve">36+36 </t>
  </si>
  <si>
    <t>boky koryta</t>
  </si>
  <si>
    <t>122251103</t>
  </si>
  <si>
    <t>Odkopávky a prokopávky nezapažené v hornině třídy těžitelnosti I skupiny 3 objem do 100 m3 strojně</t>
  </si>
  <si>
    <t>m3</t>
  </si>
  <si>
    <t>Odkopávky a prokopávky nezapažené strojně v hornině třídy těžitelnosti I skupiny 3 přes 50 do 100 m3</t>
  </si>
  <si>
    <t>183,5*1.5</t>
  </si>
  <si>
    <t>131251100</t>
  </si>
  <si>
    <t>Hloubení jam nezapažených v hornině třídy těžitelnosti I skupiny 3 objem do 20 m3 strojně</t>
  </si>
  <si>
    <t>Hloubení nezapažených jam a zářezů strojně s urovnáním dna do předepsaného profilu a spádu v hornině třídy těžitelnosti I skupiny 3 do 20 m3</t>
  </si>
  <si>
    <t>2,3*0,8*8,5</t>
  </si>
  <si>
    <t>Práh 3</t>
  </si>
  <si>
    <t>5,2*12*2,2</t>
  </si>
  <si>
    <t xml:space="preserve">těleso stávajícího BP </t>
  </si>
  <si>
    <t>12,8*1,5*0,8*2</t>
  </si>
  <si>
    <t>zářez pro založení prahu 1+2</t>
  </si>
  <si>
    <t>171151103</t>
  </si>
  <si>
    <t>Uložení sypaniny z hornin soudržných do násypů zhutněných strojně</t>
  </si>
  <si>
    <t>Uložení sypanin do násypů strojně s rozprostřením sypaniny ve vrstvách a s hrubým urovnáním zhutněných z hornin soudržných jakékoliv třídy těžitelnosti</t>
  </si>
  <si>
    <t>13,5*5,3*1,5</t>
  </si>
  <si>
    <t>tvorba tvaru BP</t>
  </si>
  <si>
    <t>171152501</t>
  </si>
  <si>
    <t>Zhutnění podloží z hornin soudržných nebo nesoudržných pod násypy</t>
  </si>
  <si>
    <t>Zhutnění podloží pod násypy z rostlé horniny třídy těžitelnosti I a II, skupiny 1 až 4 z hornin soudružných a nesoudržných</t>
  </si>
  <si>
    <t>171151101</t>
  </si>
  <si>
    <t>Hutnění boků násypů pro jakýkoliv sklon a míru zhutnění svahu</t>
  </si>
  <si>
    <t>Hutnění boků násypů z hornin soudržných a sypkých pro jakýkoliv sklon, délku a míru zhutnění svahu</t>
  </si>
  <si>
    <t>162351104</t>
  </si>
  <si>
    <t>Vodorovné přemístění přes 500 do 1000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</si>
  <si>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</si>
  <si>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171201221</t>
  </si>
  <si>
    <t>Poplatek za uložení na skládce (skládkovné) zeminy a kamení kód odpadu 17 05 04</t>
  </si>
  <si>
    <t>t</t>
  </si>
  <si>
    <t>Poplatek za uložení stavebního odpadu na skládce (skládkovné) zeminy a kamení zatříděného do Katalogu odpadů pod kódem 17 05 04</t>
  </si>
  <si>
    <t>213311113</t>
  </si>
  <si>
    <t>Polštáře zhutněné pod základy z kameniva drceného frakce 16 až 63 mm</t>
  </si>
  <si>
    <t>Polštáře zhutněné pod základy z kameniva hrubého drceného, frakce 16 - 63 mm</t>
  </si>
  <si>
    <t>plošný podklad tělesa BP</t>
  </si>
  <si>
    <t>6,1*12*0,3</t>
  </si>
  <si>
    <t>podklad prahu1+2</t>
  </si>
  <si>
    <t>13,8*0,8*0,3</t>
  </si>
  <si>
    <t>274311191</t>
  </si>
  <si>
    <t>Příplatek k základovým pasům, prahům a věncům za betonáž malého rozsahu do 25 m3</t>
  </si>
  <si>
    <t>Základové konstrukce z betonu prostého Příplatek k cenám za betonáž malého rozsahu do 25 m3</t>
  </si>
  <si>
    <t>273311611</t>
  </si>
  <si>
    <t>Základové desky prokládané kamenem z betonu tř. C 16/20</t>
  </si>
  <si>
    <t>Základy z betonu prostého desky z betonu kamenem prokládaného tř. C 16/20</t>
  </si>
  <si>
    <t>13,45*0,5</t>
  </si>
  <si>
    <t>přelivová deska prokládaná kamenem mezi prahem 1 a 2</t>
  </si>
  <si>
    <t>273322611</t>
  </si>
  <si>
    <t>Základové desky ze ŽB se zvýšenými nároky na prostředí tř. C 30/37</t>
  </si>
  <si>
    <t>Základy z betonu železového (bez výztuže) desky z betonu se zvýšenými nároky na prostředí tř. C 30/37</t>
  </si>
  <si>
    <t>ŽB deska spojující práh 1 a 2</t>
  </si>
  <si>
    <t>10,45*0,5</t>
  </si>
  <si>
    <t>274351121</t>
  </si>
  <si>
    <t>Zřízení bednění základových pasů rovného</t>
  </si>
  <si>
    <t>Bednění základů pasů rovné zřízení</t>
  </si>
  <si>
    <t>11*0,5*4</t>
  </si>
  <si>
    <t>452318510</t>
  </si>
  <si>
    <t>Zajišťovací práh z betonu prostého se zvýšenými nároky na prostředí</t>
  </si>
  <si>
    <t>Zajišťovací práh z betonu prostého se zvýšenými nároky na prostředí na dně a ve svahu melioračních kanálů s patkami nebo bez patek</t>
  </si>
  <si>
    <t>práh1+2</t>
  </si>
  <si>
    <t>11*1,5*0,9*2</t>
  </si>
  <si>
    <t>práh3</t>
  </si>
  <si>
    <t>9*1*0,8</t>
  </si>
  <si>
    <t>274351122</t>
  </si>
  <si>
    <t>Odstranění bednění základových pasů rovného</t>
  </si>
  <si>
    <t>Bednění základů pasů rovné odstranění</t>
  </si>
  <si>
    <t>463211111</t>
  </si>
  <si>
    <t>Rovnanina z přírodního kamene s vyklínováním spár a dutin úlomky kamene</t>
  </si>
  <si>
    <t>Rovnanina z lomového kamene neopracovaného tříděného pro všechny tloušťky rovnaniny, bez vypracování líce s vyklínování spár a dutin úlomky z kamene</t>
  </si>
  <si>
    <t>103,259*0,6</t>
  </si>
  <si>
    <t>ON</t>
  </si>
  <si>
    <t>010001000</t>
  </si>
  <si>
    <t>Průzkumné, geodetické a projektové práce po realizaci</t>
  </si>
  <si>
    <t>soubor</t>
  </si>
  <si>
    <t>Průzkumné, geodetické a projektové práce</t>
  </si>
  <si>
    <t>013254000</t>
  </si>
  <si>
    <t>Dokumentace skutečného provedení stavby</t>
  </si>
  <si>
    <t>H</t>
  </si>
  <si>
    <t>X2391</t>
  </si>
  <si>
    <t>Zřízení a odstranění zpevněných ploch na ZS a všech a přístupech k toku, včetně uvedení všech dotčených pozemků do původního stavu (ohumusování a osetí), včetně případných oprav komunikace při jejím poškození zhotovitelem</t>
  </si>
  <si>
    <t>030001000</t>
  </si>
  <si>
    <t>Zařízení staveniště</t>
  </si>
  <si>
    <t>043002000</t>
  </si>
  <si>
    <t>Hutnící zkoušky</t>
  </si>
  <si>
    <t>Zkoušky a ostatní 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</si>
</sst>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8" formatCode="_(#,##0.000_);[Red]\-\ #,##0.000_);&quot;–&quot;??;_(@_)"/>
    <numFmt numFmtId="170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70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70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8" fontId="10" fillId="0" borderId="0" xfId="0" applyNumberFormat="1" applyFont="1"/>
    <xf numFmtId="168" fontId="11" fillId="0" borderId="0" xfId="0" applyNumberFormat="1" applyFont="1"/>
    <xf numFmtId="168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8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8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8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8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8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8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8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49"/>
  <sheetViews>
    <sheetView showGridLines="0" topLeftCell="B1" zoomScaleNormal="100" workbookViewId="0">
      <selection activeCell="C3" sqref="C3"/>
    </sheetView>
  </sheetViews>
  <sheetFormatPr defaultColWidth="9.109375" defaultRowHeight="8.4" x14ac:dyDescent="0.2"/>
  <cols>
    <col min="1" max="1" width="9.44140625" style="7" hidden="1" customWidth="1"/>
    <col min="2" max="2" width="4.6640625" style="7" customWidth="1"/>
    <col min="3" max="6" width="32.6640625" style="7" customWidth="1"/>
    <col min="7" max="9" width="9.109375" style="7"/>
    <col min="10" max="10" width="96" style="7" hidden="1" customWidth="1"/>
    <col min="11" max="16384" width="9.109375" style="7"/>
  </cols>
  <sheetData>
    <row r="2" spans="1:10" s="12" customFormat="1" ht="16.8" x14ac:dyDescent="0.3">
      <c r="C2" s="147" t="s">
        <v>27</v>
      </c>
      <c r="D2" s="147"/>
      <c r="E2" s="147"/>
      <c r="F2" s="147"/>
      <c r="J2" s="16" t="s">
        <v>28</v>
      </c>
    </row>
    <row r="3" spans="1:10" x14ac:dyDescent="0.2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6" x14ac:dyDescent="0.3">
      <c r="A4" s="1">
        <f t="array" ref="A4">INDEX(VAT_RATES,MATCH(0,COUNTIF($A$2:A3,VAT_RATES),0))</f>
        <v>21</v>
      </c>
      <c r="C4" s="19"/>
      <c r="D4" s="151" t="s">
        <v>29</v>
      </c>
      <c r="E4" s="151"/>
      <c r="F4" s="19"/>
      <c r="J4" s="20">
        <f ca="1">CELL("width",D2)+CELL("width",E2)+CELL("width",F2)</f>
        <v>96</v>
      </c>
    </row>
    <row r="5" spans="1:10" x14ac:dyDescent="0.2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5">
      <c r="A6" s="13" t="e">
        <f t="array" ref="A6">INDEX(VAT_RATES,MATCH(0,COUNTIF($A$2:A5,VAT_RATES),0))</f>
        <v>#N/A</v>
      </c>
      <c r="C6" s="23" t="s">
        <v>30</v>
      </c>
      <c r="D6" s="149"/>
      <c r="E6" s="150"/>
      <c r="F6" s="150"/>
      <c r="H6" s="24"/>
    </row>
    <row r="7" spans="1:10" s="13" customFormat="1" ht="12" x14ac:dyDescent="0.2">
      <c r="A7" s="13">
        <f>SUMIF(GROUP_ID,"",ITEM_PRICES)</f>
        <v>0</v>
      </c>
      <c r="C7" s="25" t="s">
        <v>31</v>
      </c>
      <c r="D7" s="148" t="s">
        <v>32</v>
      </c>
      <c r="E7" s="148"/>
      <c r="F7" s="148"/>
      <c r="H7" s="24"/>
      <c r="J7" s="27" t="str">
        <f>D7</f>
        <v>Dolní Folmava - MVN Zámeček - oprava bezpečnostního přelivu</v>
      </c>
    </row>
    <row r="8" spans="1:10" s="13" customFormat="1" ht="12" x14ac:dyDescent="0.2">
      <c r="A8" s="13">
        <f>IF(ISNUMBER($A$4),SUMIF(VAT_RATES,$A$4,ITEM_PRICES),0)</f>
        <v>0</v>
      </c>
      <c r="C8" s="28" t="s">
        <v>33</v>
      </c>
      <c r="D8" s="148"/>
      <c r="E8" s="148"/>
      <c r="F8" s="148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34</v>
      </c>
      <c r="D9" s="148" t="s">
        <v>35</v>
      </c>
      <c r="E9" s="148"/>
      <c r="F9" s="148"/>
      <c r="H9" s="24"/>
      <c r="J9" s="27" t="str">
        <f>D9</f>
        <v>Nabídka</v>
      </c>
    </row>
    <row r="10" spans="1:10" s="13" customFormat="1" ht="12" x14ac:dyDescent="0.2">
      <c r="A10" s="13">
        <f>IF(ISNUMBER($A$6),SUMIF(VAT_RATES,$A$6,ITEM_PRICES),0)</f>
        <v>0</v>
      </c>
      <c r="C10" s="28" t="s">
        <v>36</v>
      </c>
      <c r="D10" s="148"/>
      <c r="E10" s="148"/>
      <c r="F10" s="148"/>
      <c r="H10" s="24"/>
      <c r="J10" s="27">
        <f>D10</f>
        <v>0</v>
      </c>
    </row>
    <row r="11" spans="1:10" s="13" customFormat="1" ht="12" x14ac:dyDescent="0.2">
      <c r="A11" s="13" t="str">
        <f>IF($A8=0,"","DPH " &amp; $A4 &amp; " % ze základny: " &amp; TEXT($A8,"# ##0")&amp;":")</f>
        <v/>
      </c>
      <c r="C11" s="28" t="s">
        <v>37</v>
      </c>
      <c r="D11" s="26"/>
      <c r="E11" s="28" t="s">
        <v>38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39</v>
      </c>
      <c r="D12" s="30">
        <v>45553.712524560186</v>
      </c>
      <c r="E12" s="28" t="s">
        <v>40</v>
      </c>
      <c r="F12" s="29"/>
      <c r="H12" s="24"/>
    </row>
    <row r="13" spans="1:10" x14ac:dyDescent="0.2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0.199999999999999" x14ac:dyDescent="0.2">
      <c r="A14" s="10" t="str">
        <f>IF($A8=0,"",$A8*$A4/100)</f>
        <v/>
      </c>
      <c r="C14" s="34" t="s">
        <v>41</v>
      </c>
      <c r="D14" s="34" t="s">
        <v>42</v>
      </c>
      <c r="E14" s="34" t="s">
        <v>43</v>
      </c>
      <c r="F14" s="34" t="s">
        <v>44</v>
      </c>
      <c r="H14" s="6"/>
    </row>
    <row r="15" spans="1:10" s="13" customFormat="1" ht="11.4" x14ac:dyDescent="0.2">
      <c r="A15" s="13" t="str">
        <f>IF($A9=0,"",$A9*$A5/100)</f>
        <v/>
      </c>
      <c r="C15" s="35" t="s">
        <v>45</v>
      </c>
      <c r="D15" s="36" t="s">
        <v>45</v>
      </c>
      <c r="E15" s="36" t="s">
        <v>45</v>
      </c>
      <c r="F15" s="37" t="s">
        <v>45</v>
      </c>
      <c r="H15" s="24"/>
    </row>
    <row r="16" spans="1:10" x14ac:dyDescent="0.2">
      <c r="A16" s="10" t="str">
        <f>IF($A10=0,"",$A10*$A6/100)</f>
        <v/>
      </c>
      <c r="C16" s="38"/>
      <c r="D16" s="38"/>
      <c r="E16" s="38"/>
      <c r="F16" s="38"/>
      <c r="H16" s="6"/>
    </row>
    <row r="17" spans="1:8" ht="10.199999999999999" x14ac:dyDescent="0.2">
      <c r="A17" s="6"/>
      <c r="B17" s="6"/>
      <c r="C17" s="34" t="s">
        <v>46</v>
      </c>
      <c r="D17" s="152" t="s">
        <v>47</v>
      </c>
      <c r="E17" s="152"/>
      <c r="F17" s="152"/>
      <c r="H17" s="6"/>
    </row>
    <row r="18" spans="1:8" s="13" customFormat="1" ht="11.4" x14ac:dyDescent="0.2">
      <c r="C18" s="35" t="s">
        <v>45</v>
      </c>
      <c r="D18" s="153" t="s">
        <v>45</v>
      </c>
      <c r="E18" s="153"/>
      <c r="F18" s="154"/>
      <c r="H18" s="24"/>
    </row>
    <row r="19" spans="1:8" x14ac:dyDescent="0.2">
      <c r="C19" s="39"/>
      <c r="D19" s="39"/>
      <c r="E19" s="39"/>
      <c r="F19" s="39"/>
      <c r="H19" s="6"/>
    </row>
    <row r="20" spans="1:8" s="1" customFormat="1" ht="15.6" x14ac:dyDescent="0.3">
      <c r="C20" s="155" t="s">
        <v>48</v>
      </c>
      <c r="D20" s="155"/>
      <c r="E20" s="155"/>
      <c r="F20" s="155"/>
    </row>
    <row r="21" spans="1:8" ht="10.199999999999999" x14ac:dyDescent="0.2">
      <c r="C21" s="34" t="s">
        <v>49</v>
      </c>
      <c r="D21" s="34" t="s">
        <v>50</v>
      </c>
      <c r="E21" s="34" t="s">
        <v>51</v>
      </c>
      <c r="F21" s="34" t="s">
        <v>52</v>
      </c>
      <c r="H21" s="6"/>
    </row>
    <row r="22" spans="1:8" s="13" customFormat="1" ht="11.4" x14ac:dyDescent="0.2">
      <c r="C22" s="40" t="s">
        <v>53</v>
      </c>
      <c r="D22" s="41" t="s">
        <v>54</v>
      </c>
      <c r="E22" s="41"/>
      <c r="F22" s="42"/>
      <c r="H22" s="24"/>
    </row>
    <row r="23" spans="1:8" x14ac:dyDescent="0.2">
      <c r="C23" s="38"/>
      <c r="D23" s="38"/>
      <c r="E23" s="38"/>
      <c r="F23" s="38"/>
      <c r="H23" s="6"/>
    </row>
    <row r="24" spans="1:8" s="13" customFormat="1" ht="12" x14ac:dyDescent="0.2">
      <c r="C24" s="28"/>
      <c r="D24" s="28" t="s">
        <v>55</v>
      </c>
      <c r="E24" s="43">
        <f ca="1">INDIRECT("A7")</f>
        <v>0</v>
      </c>
      <c r="F24" s="44" t="s">
        <v>56</v>
      </c>
      <c r="G24" s="45"/>
      <c r="H24" s="24"/>
    </row>
    <row r="25" spans="1:8" s="13" customFormat="1" ht="12" x14ac:dyDescent="0.2">
      <c r="C25" s="28"/>
      <c r="D25" s="28" t="s">
        <v>57</v>
      </c>
      <c r="E25" s="46">
        <f ca="1">SUM(E26:E27)</f>
        <v>0</v>
      </c>
      <c r="F25" s="47" t="str">
        <f>F24</f>
        <v>Kč</v>
      </c>
      <c r="G25" s="45"/>
      <c r="H25" s="24"/>
    </row>
    <row r="26" spans="1:8" s="14" customFormat="1" ht="10.199999999999999" x14ac:dyDescent="0.2">
      <c r="C26" s="48"/>
      <c r="D26" s="48" t="str">
        <f ca="1">INDIRECT("A11")</f>
        <v/>
      </c>
      <c r="E26" s="49" t="str">
        <f ca="1">INDIRECT("A14")</f>
        <v/>
      </c>
      <c r="F26" s="50" t="str">
        <f ca="1">IF(D26="","",F24)</f>
        <v/>
      </c>
      <c r="G26" s="51"/>
      <c r="H26" s="52"/>
    </row>
    <row r="27" spans="1:8" s="14" customFormat="1" ht="10.199999999999999" x14ac:dyDescent="0.2">
      <c r="C27" s="48"/>
      <c r="D27" s="48" t="str">
        <f ca="1">INDIRECT("A12")</f>
        <v/>
      </c>
      <c r="E27" s="49" t="str">
        <f ca="1">INDIRECT("A15")</f>
        <v/>
      </c>
      <c r="F27" s="50" t="str">
        <f ca="1">IF(D27="","",F24)</f>
        <v/>
      </c>
      <c r="G27" s="51"/>
      <c r="H27" s="52"/>
    </row>
    <row r="28" spans="1:8" s="13" customFormat="1" ht="12" x14ac:dyDescent="0.2">
      <c r="C28" s="53"/>
      <c r="D28" s="53" t="s">
        <v>58</v>
      </c>
      <c r="E28" s="54">
        <f ca="1">E24+E25</f>
        <v>0</v>
      </c>
      <c r="F28" s="55" t="str">
        <f>F24</f>
        <v>Kč</v>
      </c>
      <c r="G28" s="45"/>
      <c r="H28" s="24"/>
    </row>
    <row r="29" spans="1:8" s="15" customFormat="1" ht="10.199999999999999" x14ac:dyDescent="0.2">
      <c r="C29" s="56" t="s">
        <v>59</v>
      </c>
      <c r="D29" s="57"/>
      <c r="E29" s="56" t="s">
        <v>60</v>
      </c>
      <c r="F29" s="57"/>
    </row>
    <row r="30" spans="1:8" s="13" customFormat="1" ht="11.4" x14ac:dyDescent="0.2">
      <c r="C30" s="58" t="s">
        <v>61</v>
      </c>
      <c r="D30" s="59"/>
      <c r="E30" s="58" t="s">
        <v>61</v>
      </c>
      <c r="F30" s="59"/>
      <c r="H30" s="24"/>
    </row>
    <row r="31" spans="1:8" s="13" customFormat="1" ht="11.4" x14ac:dyDescent="0.2">
      <c r="C31" s="58" t="s">
        <v>62</v>
      </c>
      <c r="D31" s="59"/>
      <c r="E31" s="58" t="s">
        <v>62</v>
      </c>
      <c r="F31" s="59"/>
      <c r="H31" s="24"/>
    </row>
    <row r="32" spans="1:8" s="13" customFormat="1" ht="11.4" x14ac:dyDescent="0.2">
      <c r="C32" s="47" t="s">
        <v>63</v>
      </c>
      <c r="D32" s="59"/>
      <c r="E32" s="47" t="s">
        <v>64</v>
      </c>
      <c r="F32" s="59"/>
      <c r="H32" s="24"/>
    </row>
    <row r="33" spans="3:10" s="13" customFormat="1" ht="11.4" x14ac:dyDescent="0.2">
      <c r="C33" s="60"/>
      <c r="D33" s="60"/>
      <c r="E33" s="60"/>
      <c r="F33" s="60"/>
      <c r="H33" s="24"/>
    </row>
    <row r="34" spans="3:10" s="15" customFormat="1" ht="10.199999999999999" x14ac:dyDescent="0.2">
      <c r="C34" s="56" t="s">
        <v>65</v>
      </c>
      <c r="D34" s="57"/>
      <c r="E34" s="57"/>
      <c r="F34" s="57"/>
    </row>
    <row r="35" spans="3:10" ht="11.4" x14ac:dyDescent="0.2">
      <c r="C35" s="156"/>
      <c r="D35" s="156"/>
      <c r="E35" s="156"/>
      <c r="F35" s="156"/>
      <c r="H35" s="24"/>
      <c r="J35" s="24"/>
    </row>
    <row r="36" spans="3:10" x14ac:dyDescent="0.2">
      <c r="C36" s="9"/>
    </row>
    <row r="37" spans="3:10" x14ac:dyDescent="0.2">
      <c r="C37" s="9"/>
    </row>
    <row r="38" spans="3:10" x14ac:dyDescent="0.2">
      <c r="C38" s="9"/>
    </row>
    <row r="39" spans="3:10" x14ac:dyDescent="0.2">
      <c r="C39" s="9"/>
    </row>
    <row r="40" spans="3:10" x14ac:dyDescent="0.2">
      <c r="C40" s="9"/>
    </row>
    <row r="41" spans="3:10" x14ac:dyDescent="0.2">
      <c r="C41" s="9"/>
    </row>
    <row r="42" spans="3:10" x14ac:dyDescent="0.2">
      <c r="C42" s="9"/>
    </row>
    <row r="43" spans="3:10" x14ac:dyDescent="0.2">
      <c r="C43" s="9"/>
    </row>
    <row r="44" spans="3:10" x14ac:dyDescent="0.2">
      <c r="C44" s="9"/>
    </row>
    <row r="45" spans="3:10" x14ac:dyDescent="0.2">
      <c r="C45" s="9"/>
    </row>
    <row r="46" spans="3:10" x14ac:dyDescent="0.2">
      <c r="C46" s="9"/>
    </row>
    <row r="47" spans="3:10" x14ac:dyDescent="0.2">
      <c r="C47" s="9"/>
    </row>
    <row r="48" spans="3:10" x14ac:dyDescent="0.2">
      <c r="C48" s="9"/>
    </row>
    <row r="49" spans="3:3" x14ac:dyDescent="0.2">
      <c r="C49" s="9"/>
    </row>
  </sheetData>
  <mergeCells count="11">
    <mergeCell ref="D17:F17"/>
    <mergeCell ref="D18:F18"/>
    <mergeCell ref="C20:F20"/>
    <mergeCell ref="C35:F35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4&amp;C&amp;P/&amp;N&amp;R&amp;8&amp;[27.2.2025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20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09375" defaultRowHeight="8.4" outlineLevelRow="2" x14ac:dyDescent="0.2"/>
  <cols>
    <col min="1" max="1" width="34.6640625" style="7" hidden="1" customWidth="1"/>
    <col min="2" max="2" width="80.6640625" style="7" customWidth="1"/>
    <col min="3" max="3" width="15.6640625" style="7" customWidth="1"/>
    <col min="4" max="4" width="15.6640625" style="7" hidden="1" customWidth="1"/>
    <col min="5" max="6" width="15.6640625" style="7" customWidth="1"/>
    <col min="7" max="7" width="12.6640625" style="7" customWidth="1"/>
    <col min="8" max="8" width="43.33203125" style="7" customWidth="1"/>
    <col min="9" max="16384" width="9.109375" style="7"/>
  </cols>
  <sheetData>
    <row r="1" spans="1:9" ht="15.6" x14ac:dyDescent="0.2">
      <c r="B1" s="103" t="s">
        <v>80</v>
      </c>
    </row>
    <row r="2" spans="1:9" ht="15.6" x14ac:dyDescent="0.2">
      <c r="B2" s="103" t="s">
        <v>81</v>
      </c>
      <c r="C2" s="65"/>
      <c r="D2" s="67"/>
      <c r="E2" s="65"/>
      <c r="F2" s="65"/>
      <c r="G2" s="71"/>
    </row>
    <row r="3" spans="1:9" ht="7.5" customHeight="1" x14ac:dyDescent="0.2">
      <c r="A3" s="6"/>
      <c r="B3" s="62"/>
      <c r="C3" s="65"/>
      <c r="D3" s="68"/>
      <c r="E3" s="70"/>
      <c r="F3" s="70"/>
      <c r="G3" s="72"/>
      <c r="H3" s="8"/>
    </row>
    <row r="4" spans="1:9" ht="10.199999999999999" x14ac:dyDescent="0.2">
      <c r="A4" s="3"/>
      <c r="B4" s="74" t="s">
        <v>6</v>
      </c>
      <c r="C4" s="75" t="s">
        <v>13</v>
      </c>
      <c r="D4" s="76" t="s">
        <v>15</v>
      </c>
      <c r="E4" s="75" t="s">
        <v>5</v>
      </c>
      <c r="F4" s="75" t="s">
        <v>19</v>
      </c>
      <c r="G4" s="77" t="s">
        <v>23</v>
      </c>
      <c r="H4" s="6"/>
      <c r="I4" s="8"/>
    </row>
    <row r="5" spans="1:9" ht="7.5" customHeight="1" x14ac:dyDescent="0.2">
      <c r="B5" s="62"/>
      <c r="C5" s="65"/>
      <c r="D5" s="67"/>
      <c r="E5" s="65"/>
      <c r="F5" s="65"/>
      <c r="G5" s="71"/>
      <c r="H5" s="8"/>
    </row>
    <row r="6" spans="1:9" ht="12" x14ac:dyDescent="0.2">
      <c r="A6" s="28" t="s">
        <v>66</v>
      </c>
      <c r="B6" s="94" t="s">
        <v>67</v>
      </c>
      <c r="C6" s="43">
        <f>VLOOKUP($A6,Zakázka!$A:$T,10,FALSE)</f>
        <v>0</v>
      </c>
      <c r="D6" s="95">
        <f>VLOOKUP($A6,Zakázka!$A:$T,12,FALSE)</f>
        <v>221.26554625</v>
      </c>
      <c r="E6" s="43">
        <f>VLOOKUP($A6,Zakázka!$A:$T,16,FALSE)</f>
        <v>0</v>
      </c>
      <c r="F6" s="43">
        <f>VLOOKUP($A6,Zakázka!$A:$T,17,FALSE)</f>
        <v>0</v>
      </c>
      <c r="G6" s="96">
        <f>VLOOKUP($A6,Zakázka!$A:$T,20,FALSE)</f>
        <v>21</v>
      </c>
      <c r="H6" s="6"/>
      <c r="I6" s="8"/>
    </row>
    <row r="7" spans="1:9" ht="12" outlineLevel="1" x14ac:dyDescent="0.2">
      <c r="A7" s="28" t="s">
        <v>68</v>
      </c>
      <c r="B7" s="97" t="s">
        <v>69</v>
      </c>
      <c r="C7" s="43">
        <f>VLOOKUP($A7,Zakázka!$A:$T,10,FALSE)</f>
        <v>0</v>
      </c>
      <c r="D7" s="95">
        <f>VLOOKUP($A7,Zakázka!$A:$T,12,FALSE)</f>
        <v>221.26554625</v>
      </c>
      <c r="E7" s="43">
        <f>VLOOKUP($A7,Zakázka!$A:$T,16,FALSE)</f>
        <v>0</v>
      </c>
      <c r="F7" s="43">
        <f>VLOOKUP($A7,Zakázka!$A:$T,17,FALSE)</f>
        <v>0</v>
      </c>
      <c r="G7" s="96">
        <f>VLOOKUP($A7,Zakázka!$A:$T,20,FALSE)</f>
        <v>21</v>
      </c>
      <c r="H7" s="6"/>
      <c r="I7" s="8"/>
    </row>
    <row r="8" spans="1:9" ht="10.199999999999999" outlineLevel="2" x14ac:dyDescent="0.2">
      <c r="A8" s="98" t="s">
        <v>70</v>
      </c>
      <c r="B8" s="99" t="s">
        <v>71</v>
      </c>
      <c r="C8" s="100">
        <f>VLOOKUP($A8,Zakázka!$A:$T,10,FALSE)</f>
        <v>0</v>
      </c>
      <c r="D8" s="101">
        <f>VLOOKUP($A8,Zakázka!$A:$T,12,FALSE)</f>
        <v>0</v>
      </c>
      <c r="E8" s="100">
        <f>VLOOKUP($A8,Zakázka!$A:$T,16,FALSE)</f>
        <v>0</v>
      </c>
      <c r="F8" s="100">
        <f>VLOOKUP($A8,Zakázka!$A:$T,17,FALSE)</f>
        <v>0</v>
      </c>
      <c r="G8" s="102">
        <f>VLOOKUP($A8,Zakázka!$A:$T,20,FALSE)</f>
        <v>8</v>
      </c>
      <c r="H8" s="6"/>
      <c r="I8" s="8"/>
    </row>
    <row r="9" spans="1:9" ht="10.199999999999999" outlineLevel="2" x14ac:dyDescent="0.2">
      <c r="A9" s="98" t="s">
        <v>72</v>
      </c>
      <c r="B9" s="99" t="s">
        <v>73</v>
      </c>
      <c r="C9" s="100">
        <f>VLOOKUP($A9,Zakázka!$A:$T,10,FALSE)</f>
        <v>0</v>
      </c>
      <c r="D9" s="101">
        <f>VLOOKUP($A9,Zakázka!$A:$T,12,FALSE)</f>
        <v>84.284932249999997</v>
      </c>
      <c r="E9" s="100">
        <f>VLOOKUP($A9,Zakázka!$A:$T,16,FALSE)</f>
        <v>0</v>
      </c>
      <c r="F9" s="100">
        <f>VLOOKUP($A9,Zakázka!$A:$T,17,FALSE)</f>
        <v>0</v>
      </c>
      <c r="G9" s="102">
        <f>VLOOKUP($A9,Zakázka!$A:$T,20,FALSE)</f>
        <v>4</v>
      </c>
      <c r="H9" s="6"/>
      <c r="I9" s="8"/>
    </row>
    <row r="10" spans="1:9" ht="10.199999999999999" outlineLevel="2" x14ac:dyDescent="0.2">
      <c r="A10" s="98" t="s">
        <v>74</v>
      </c>
      <c r="B10" s="99" t="s">
        <v>75</v>
      </c>
      <c r="C10" s="100">
        <f>VLOOKUP($A10,Zakázka!$A:$T,10,FALSE)</f>
        <v>0</v>
      </c>
      <c r="D10" s="101">
        <f>VLOOKUP($A10,Zakázka!$A:$T,12,FALSE)</f>
        <v>136.980614</v>
      </c>
      <c r="E10" s="100">
        <f>VLOOKUP($A10,Zakázka!$A:$T,16,FALSE)</f>
        <v>0</v>
      </c>
      <c r="F10" s="100">
        <f>VLOOKUP($A10,Zakázka!$A:$T,17,FALSE)</f>
        <v>0</v>
      </c>
      <c r="G10" s="102">
        <f>VLOOKUP($A10,Zakázka!$A:$T,20,FALSE)</f>
        <v>4</v>
      </c>
      <c r="H10" s="6"/>
      <c r="I10" s="8"/>
    </row>
    <row r="11" spans="1:9" ht="10.199999999999999" outlineLevel="2" x14ac:dyDescent="0.2">
      <c r="A11" s="98" t="s">
        <v>76</v>
      </c>
      <c r="B11" s="99" t="s">
        <v>77</v>
      </c>
      <c r="C11" s="100">
        <f>VLOOKUP($A11,Zakázka!$A:$T,10,FALSE)</f>
        <v>0</v>
      </c>
      <c r="D11" s="101">
        <f>VLOOKUP($A11,Zakázka!$A:$T,12,FALSE)</f>
        <v>0</v>
      </c>
      <c r="E11" s="100">
        <f>VLOOKUP($A11,Zakázka!$A:$T,16,FALSE)</f>
        <v>0</v>
      </c>
      <c r="F11" s="100">
        <f>VLOOKUP($A11,Zakázka!$A:$T,17,FALSE)</f>
        <v>0</v>
      </c>
      <c r="G11" s="102">
        <f>VLOOKUP($A11,Zakázka!$A:$T,20,FALSE)</f>
        <v>3</v>
      </c>
      <c r="H11" s="6"/>
      <c r="I11" s="8"/>
    </row>
    <row r="12" spans="1:9" ht="10.199999999999999" outlineLevel="2" x14ac:dyDescent="0.2">
      <c r="A12" s="98" t="s">
        <v>78</v>
      </c>
      <c r="B12" s="99" t="s">
        <v>79</v>
      </c>
      <c r="C12" s="100">
        <f>VLOOKUP($A12,Zakázka!$A:$T,10,FALSE)</f>
        <v>0</v>
      </c>
      <c r="D12" s="101">
        <f>VLOOKUP($A12,Zakázka!$A:$T,12,FALSE)</f>
        <v>0</v>
      </c>
      <c r="E12" s="100">
        <f>VLOOKUP($A12,Zakázka!$A:$T,16,FALSE)</f>
        <v>0</v>
      </c>
      <c r="F12" s="100">
        <f>VLOOKUP($A12,Zakázka!$A:$T,17,FALSE)</f>
        <v>0</v>
      </c>
      <c r="G12" s="102">
        <f>VLOOKUP($A12,Zakázka!$A:$T,20,FALSE)</f>
        <v>2</v>
      </c>
      <c r="H12" s="6"/>
      <c r="I12" s="8"/>
    </row>
    <row r="13" spans="1:9" ht="7.5" customHeight="1" x14ac:dyDescent="0.2">
      <c r="B13" s="64"/>
      <c r="C13" s="66"/>
      <c r="D13" s="69"/>
      <c r="E13" s="66"/>
      <c r="F13" s="66"/>
      <c r="G13" s="73"/>
      <c r="H13" s="8"/>
    </row>
    <row r="14" spans="1:9" ht="13.2" x14ac:dyDescent="0.25">
      <c r="A14" s="5"/>
      <c r="B14" s="78" t="s">
        <v>4</v>
      </c>
      <c r="C14" s="79">
        <f>SUMIF(GROUP_ID,"",ITEM_PRICES)</f>
        <v>0</v>
      </c>
      <c r="D14" s="80"/>
      <c r="E14" s="81"/>
      <c r="F14" s="81"/>
      <c r="G14" s="82"/>
      <c r="H14" s="6"/>
      <c r="I14" s="8"/>
    </row>
    <row r="15" spans="1:9" ht="13.2" x14ac:dyDescent="0.25">
      <c r="A15" s="5"/>
      <c r="B15" s="83" t="s">
        <v>5</v>
      </c>
      <c r="C15" s="79">
        <f ca="1">SUM(C16:C17)</f>
        <v>0</v>
      </c>
      <c r="D15" s="80"/>
      <c r="E15" s="81"/>
      <c r="F15" s="81"/>
      <c r="G15" s="82"/>
      <c r="H15" s="6"/>
      <c r="I15" s="8"/>
    </row>
    <row r="16" spans="1:9" ht="13.2" x14ac:dyDescent="0.25">
      <c r="A16" s="2"/>
      <c r="B16" s="84" t="str">
        <f ca="1">INDIRECT(ADDRESS(11,1,,,"Krycí List"))</f>
        <v/>
      </c>
      <c r="C16" s="85" t="str">
        <f ca="1">INDIRECT(ADDRESS(14,1,,,"Krycí List"))</f>
        <v/>
      </c>
      <c r="D16" s="86"/>
      <c r="E16" s="87"/>
      <c r="F16" s="87"/>
      <c r="G16" s="88"/>
      <c r="H16" s="6"/>
      <c r="I16" s="8"/>
    </row>
    <row r="17" spans="1:9" ht="13.2" x14ac:dyDescent="0.25">
      <c r="A17" s="2"/>
      <c r="B17" s="89" t="str">
        <f ca="1">INDIRECT(ADDRESS(12,1,,,"Krycí List"))</f>
        <v/>
      </c>
      <c r="C17" s="90" t="str">
        <f ca="1">INDIRECT(ADDRESS(15,1,,,"Krycí List"))</f>
        <v/>
      </c>
      <c r="D17" s="91"/>
      <c r="E17" s="92"/>
      <c r="F17" s="92"/>
      <c r="G17" s="93"/>
      <c r="H17" s="6"/>
      <c r="I17" s="8"/>
    </row>
    <row r="18" spans="1:9" ht="13.2" x14ac:dyDescent="0.25">
      <c r="A18" s="5"/>
      <c r="B18" s="78" t="s">
        <v>3</v>
      </c>
      <c r="C18" s="79">
        <f ca="1">C14+C15</f>
        <v>0</v>
      </c>
      <c r="D18" s="80"/>
      <c r="E18" s="81"/>
      <c r="F18" s="81"/>
      <c r="G18" s="82"/>
      <c r="H18" s="6"/>
      <c r="I18" s="8"/>
    </row>
    <row r="19" spans="1:9" x14ac:dyDescent="0.2">
      <c r="B19" s="62"/>
      <c r="C19" s="65"/>
      <c r="D19" s="67"/>
      <c r="E19" s="65"/>
      <c r="F19" s="65"/>
      <c r="G19" s="71"/>
    </row>
    <row r="20" spans="1:9" x14ac:dyDescent="0.2">
      <c r="B20" s="6"/>
      <c r="C20" s="8"/>
      <c r="D20" s="6"/>
      <c r="E20" s="8"/>
      <c r="F20" s="8"/>
      <c r="G20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&amp;L&amp;8Domažlické městské lesy spol. s r.o.&amp;C&amp;8</oddHeader>
    <oddFooter>&amp;L&amp;8Vytvořeno systémem euroCALC 4&amp;C&amp;P/&amp;N&amp;R&amp;8&amp;[27.2.2025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16"/>
  <sheetViews>
    <sheetView tabSelected="1" workbookViewId="0">
      <pane ySplit="4" topLeftCell="A74" activePane="bottomLeft" state="frozen"/>
      <selection pane="bottomLeft" activeCell="I112" sqref="I112"/>
    </sheetView>
  </sheetViews>
  <sheetFormatPr defaultColWidth="9.109375" defaultRowHeight="8.4" outlineLevelRow="4" x14ac:dyDescent="0.2"/>
  <cols>
    <col min="1" max="1" width="28.6640625" style="7" hidden="1" customWidth="1"/>
    <col min="2" max="2" width="3.6640625" style="7" hidden="1" customWidth="1"/>
    <col min="3" max="3" width="5.6640625" style="7" customWidth="1"/>
    <col min="4" max="4" width="4.6640625" style="7" customWidth="1"/>
    <col min="5" max="5" width="14.6640625" style="7" customWidth="1"/>
    <col min="6" max="6" width="72.6640625" style="7" customWidth="1"/>
    <col min="7" max="7" width="4.6640625" style="7" customWidth="1"/>
    <col min="8" max="8" width="14.6640625" style="7" customWidth="1"/>
    <col min="9" max="9" width="12.6640625" style="7" customWidth="1"/>
    <col min="10" max="10" width="15.6640625" style="7" customWidth="1"/>
    <col min="11" max="11" width="11.6640625" style="7" hidden="1" customWidth="1"/>
    <col min="12" max="12" width="14.6640625" style="7" hidden="1" customWidth="1"/>
    <col min="13" max="13" width="11.6640625" style="7" hidden="1" customWidth="1"/>
    <col min="14" max="14" width="14.6640625" style="7" hidden="1" customWidth="1"/>
    <col min="15" max="15" width="9.6640625" style="7" hidden="1" customWidth="1"/>
    <col min="16" max="16" width="14.6640625" style="7" hidden="1" customWidth="1"/>
    <col min="17" max="17" width="15.6640625" style="7" hidden="1" customWidth="1"/>
    <col min="18" max="18" width="25.6640625" style="7" hidden="1" customWidth="1"/>
    <col min="19" max="19" width="14.6640625" style="7" customWidth="1"/>
    <col min="20" max="20" width="8.6640625" style="7" hidden="1" customWidth="1"/>
    <col min="21" max="21" width="40.44140625" style="7" customWidth="1"/>
    <col min="22" max="22" width="9.5546875" style="7" customWidth="1"/>
    <col min="23" max="23" width="53.109375" style="7" customWidth="1"/>
    <col min="24" max="24" width="117" style="7" hidden="1" customWidth="1"/>
    <col min="25" max="26" width="9.109375" style="7"/>
    <col min="27" max="27" width="9.109375" style="7" customWidth="1"/>
    <col min="28" max="28" width="5.5546875" style="7" customWidth="1"/>
    <col min="29" max="16384" width="9.109375" style="7"/>
  </cols>
  <sheetData>
    <row r="1" spans="1:27" ht="15.6" x14ac:dyDescent="0.2">
      <c r="F1" s="103" t="s">
        <v>80</v>
      </c>
    </row>
    <row r="2" spans="1:27" ht="15.6" x14ac:dyDescent="0.2">
      <c r="B2" s="71"/>
      <c r="C2" s="71"/>
      <c r="D2" s="62"/>
      <c r="E2" s="62"/>
      <c r="F2" s="103" t="s">
        <v>81</v>
      </c>
      <c r="G2" s="62"/>
      <c r="H2" s="67"/>
      <c r="I2" s="106"/>
      <c r="J2" s="65"/>
      <c r="K2" s="67"/>
      <c r="L2" s="67"/>
      <c r="M2" s="67"/>
      <c r="N2" s="67"/>
      <c r="O2" s="65"/>
      <c r="P2" s="65"/>
      <c r="Q2" s="65"/>
      <c r="R2" s="62"/>
      <c r="S2" s="62"/>
      <c r="T2" s="71"/>
      <c r="V2" s="9"/>
      <c r="X2" s="107" t="s">
        <v>24</v>
      </c>
      <c r="Y2" s="9"/>
    </row>
    <row r="3" spans="1:27" ht="7.5" customHeight="1" x14ac:dyDescent="0.2">
      <c r="A3" s="6"/>
      <c r="B3" s="104"/>
      <c r="C3" s="71"/>
      <c r="D3" s="62"/>
      <c r="E3" s="62"/>
      <c r="F3" s="62"/>
      <c r="G3" s="62"/>
      <c r="H3" s="67"/>
      <c r="I3" s="106"/>
      <c r="J3" s="65"/>
      <c r="K3" s="68"/>
      <c r="L3" s="68"/>
      <c r="M3" s="68"/>
      <c r="N3" s="68"/>
      <c r="O3" s="70"/>
      <c r="P3" s="70"/>
      <c r="Q3" s="70"/>
      <c r="R3" s="105"/>
      <c r="S3" s="62"/>
      <c r="T3" s="72"/>
      <c r="U3" s="8"/>
      <c r="X3" s="108"/>
      <c r="Y3" s="9"/>
    </row>
    <row r="4" spans="1:27" ht="10.199999999999999" x14ac:dyDescent="0.2">
      <c r="A4" s="3"/>
      <c r="B4" s="77"/>
      <c r="C4" s="77" t="s">
        <v>7</v>
      </c>
      <c r="D4" s="74" t="s">
        <v>8</v>
      </c>
      <c r="E4" s="74" t="s">
        <v>9</v>
      </c>
      <c r="F4" s="74" t="s">
        <v>6</v>
      </c>
      <c r="G4" s="74" t="s">
        <v>10</v>
      </c>
      <c r="H4" s="76" t="s">
        <v>11</v>
      </c>
      <c r="I4" s="109" t="s">
        <v>12</v>
      </c>
      <c r="J4" s="75" t="s">
        <v>13</v>
      </c>
      <c r="K4" s="76" t="s">
        <v>14</v>
      </c>
      <c r="L4" s="76" t="s">
        <v>15</v>
      </c>
      <c r="M4" s="76" t="s">
        <v>16</v>
      </c>
      <c r="N4" s="76" t="s">
        <v>17</v>
      </c>
      <c r="O4" s="75" t="s">
        <v>18</v>
      </c>
      <c r="P4" s="75" t="s">
        <v>5</v>
      </c>
      <c r="Q4" s="75" t="s">
        <v>19</v>
      </c>
      <c r="R4" s="74" t="s">
        <v>20</v>
      </c>
      <c r="S4" s="74" t="s">
        <v>21</v>
      </c>
      <c r="T4" s="77" t="s">
        <v>22</v>
      </c>
      <c r="U4" s="6"/>
      <c r="V4" s="8"/>
      <c r="W4" s="8"/>
      <c r="X4" s="107">
        <f ca="1">CELL("width",F4)+CELL("width",G4)+CELL("width",H4)+CELL("width",I4)+CELL("width",J4)</f>
        <v>117</v>
      </c>
      <c r="Y4" s="9"/>
    </row>
    <row r="5" spans="1:27" ht="7.5" customHeight="1" x14ac:dyDescent="0.2">
      <c r="B5" s="71"/>
      <c r="C5" s="71"/>
      <c r="D5" s="62"/>
      <c r="E5" s="62"/>
      <c r="F5" s="62"/>
      <c r="G5" s="62"/>
      <c r="H5" s="67"/>
      <c r="I5" s="106"/>
      <c r="J5" s="65"/>
      <c r="K5" s="67"/>
      <c r="L5" s="67"/>
      <c r="M5" s="67"/>
      <c r="N5" s="67"/>
      <c r="O5" s="65"/>
      <c r="P5" s="65"/>
      <c r="Q5" s="65"/>
      <c r="R5" s="62"/>
      <c r="S5" s="62"/>
      <c r="T5" s="71"/>
      <c r="U5" s="8"/>
      <c r="X5" s="61"/>
    </row>
    <row r="6" spans="1:27" ht="12" x14ac:dyDescent="0.25">
      <c r="A6" s="28" t="s">
        <v>66</v>
      </c>
      <c r="B6" s="96">
        <v>1</v>
      </c>
      <c r="C6" s="110"/>
      <c r="D6" s="111" t="s">
        <v>82</v>
      </c>
      <c r="E6" s="111"/>
      <c r="F6" s="94" t="s">
        <v>67</v>
      </c>
      <c r="G6" s="111"/>
      <c r="H6" s="112"/>
      <c r="I6" s="113"/>
      <c r="J6" s="43">
        <f>SUBTOTAL(9,J7:J116)</f>
        <v>0</v>
      </c>
      <c r="K6" s="112"/>
      <c r="L6" s="95">
        <f>SUBTOTAL(9,L7:L116)</f>
        <v>221.26554625</v>
      </c>
      <c r="M6" s="112"/>
      <c r="N6" s="95">
        <f>SUBTOTAL(9,N7:N116)</f>
        <v>0</v>
      </c>
      <c r="O6" s="114"/>
      <c r="P6" s="43">
        <f>SUBTOTAL(9,P7:P116)</f>
        <v>0</v>
      </c>
      <c r="Q6" s="43">
        <f>SUBTOTAL(9,Q7:Q116)</f>
        <v>0</v>
      </c>
      <c r="R6" s="111"/>
      <c r="S6" s="111"/>
      <c r="T6" s="96">
        <f>SUBTOTAL(9,T7:T116)</f>
        <v>21</v>
      </c>
      <c r="U6" s="6"/>
      <c r="V6" s="8"/>
      <c r="W6" s="8"/>
      <c r="X6" s="62"/>
    </row>
    <row r="7" spans="1:27" ht="12" outlineLevel="1" x14ac:dyDescent="0.25">
      <c r="A7" s="28" t="s">
        <v>68</v>
      </c>
      <c r="B7" s="96">
        <v>2</v>
      </c>
      <c r="C7" s="110"/>
      <c r="D7" s="111" t="s">
        <v>83</v>
      </c>
      <c r="E7" s="111"/>
      <c r="F7" s="94" t="s">
        <v>69</v>
      </c>
      <c r="G7" s="111"/>
      <c r="H7" s="112"/>
      <c r="I7" s="113"/>
      <c r="J7" s="43">
        <f>SUBTOTAL(9,J8:J115)</f>
        <v>0</v>
      </c>
      <c r="K7" s="112"/>
      <c r="L7" s="95">
        <f>SUBTOTAL(9,L8:L115)</f>
        <v>221.26554625</v>
      </c>
      <c r="M7" s="112"/>
      <c r="N7" s="95">
        <f>SUBTOTAL(9,N8:N115)</f>
        <v>0</v>
      </c>
      <c r="O7" s="114"/>
      <c r="P7" s="43">
        <f>SUBTOTAL(9,P8:P115)</f>
        <v>0</v>
      </c>
      <c r="Q7" s="43">
        <f>SUBTOTAL(9,Q8:Q115)</f>
        <v>0</v>
      </c>
      <c r="R7" s="111"/>
      <c r="S7" s="111"/>
      <c r="T7" s="96">
        <f>SUBTOTAL(9,T8:T115)</f>
        <v>21</v>
      </c>
      <c r="U7" s="6"/>
      <c r="V7" s="8"/>
      <c r="W7" s="8"/>
      <c r="X7" s="62"/>
    </row>
    <row r="8" spans="1:27" ht="10.199999999999999" outlineLevel="2" x14ac:dyDescent="0.2">
      <c r="A8" s="98" t="s">
        <v>70</v>
      </c>
      <c r="B8" s="102">
        <v>3</v>
      </c>
      <c r="C8" s="115"/>
      <c r="D8" s="116" t="s">
        <v>84</v>
      </c>
      <c r="E8" s="116"/>
      <c r="F8" s="117" t="s">
        <v>71</v>
      </c>
      <c r="G8" s="116"/>
      <c r="H8" s="118"/>
      <c r="I8" s="119"/>
      <c r="J8" s="100">
        <f>SUBTOTAL(9,J9:J48)</f>
        <v>0</v>
      </c>
      <c r="K8" s="118"/>
      <c r="L8" s="101">
        <f>SUBTOTAL(9,L9:L48)</f>
        <v>0</v>
      </c>
      <c r="M8" s="118"/>
      <c r="N8" s="101">
        <f>SUBTOTAL(9,N9:N48)</f>
        <v>0</v>
      </c>
      <c r="O8" s="120"/>
      <c r="P8" s="100">
        <f>SUBTOTAL(9,P9:P48)</f>
        <v>0</v>
      </c>
      <c r="Q8" s="100">
        <f>SUBTOTAL(9,Q9:Q48)</f>
        <v>0</v>
      </c>
      <c r="R8" s="116"/>
      <c r="S8" s="116"/>
      <c r="T8" s="102">
        <f>SUBTOTAL(9,T9:T48)</f>
        <v>8</v>
      </c>
      <c r="U8" s="6"/>
      <c r="V8" s="8"/>
      <c r="W8" s="8"/>
      <c r="X8" s="62"/>
    </row>
    <row r="9" spans="1:27" ht="10.199999999999999" outlineLevel="3" x14ac:dyDescent="0.2">
      <c r="A9" s="4"/>
      <c r="B9" s="121"/>
      <c r="C9" s="122">
        <v>5</v>
      </c>
      <c r="D9" s="123" t="s">
        <v>85</v>
      </c>
      <c r="E9" s="124" t="s">
        <v>86</v>
      </c>
      <c r="F9" s="125" t="s">
        <v>87</v>
      </c>
      <c r="G9" s="123" t="s">
        <v>88</v>
      </c>
      <c r="H9" s="126">
        <v>72</v>
      </c>
      <c r="I9" s="127"/>
      <c r="J9" s="128">
        <f>H9*I9</f>
        <v>0</v>
      </c>
      <c r="K9" s="126"/>
      <c r="L9" s="126">
        <f>H9*K9</f>
        <v>0</v>
      </c>
      <c r="M9" s="126"/>
      <c r="N9" s="126">
        <f>H9*M9</f>
        <v>0</v>
      </c>
      <c r="O9" s="128">
        <v>21</v>
      </c>
      <c r="P9" s="128">
        <f>J9*(O9/100)</f>
        <v>0</v>
      </c>
      <c r="Q9" s="128">
        <f>J9+P9</f>
        <v>0</v>
      </c>
      <c r="R9" s="129"/>
      <c r="S9" s="129"/>
      <c r="T9" s="130">
        <v>1</v>
      </c>
      <c r="U9" s="8"/>
      <c r="V9" s="8"/>
      <c r="W9" s="8"/>
      <c r="X9" s="62"/>
    </row>
    <row r="10" spans="1:27" ht="9.6" outlineLevel="4" x14ac:dyDescent="0.2">
      <c r="A10" s="131"/>
      <c r="B10" s="132"/>
      <c r="C10" s="132"/>
      <c r="D10" s="133"/>
      <c r="E10" s="137" t="s">
        <v>1</v>
      </c>
      <c r="F10" s="157" t="s">
        <v>89</v>
      </c>
      <c r="G10" s="157"/>
      <c r="H10" s="158"/>
      <c r="I10" s="159"/>
      <c r="J10" s="160"/>
      <c r="K10" s="135"/>
      <c r="L10" s="135"/>
      <c r="M10" s="135"/>
      <c r="N10" s="135"/>
      <c r="O10" s="136"/>
      <c r="P10" s="136"/>
      <c r="Q10" s="136"/>
      <c r="R10" s="133"/>
      <c r="S10" s="133"/>
      <c r="T10" s="132"/>
      <c r="U10" s="6"/>
      <c r="V10" s="8"/>
      <c r="W10" s="8"/>
      <c r="X10" s="134" t="str">
        <f>F10</f>
        <v>Sejmutí lesní půdy strojně při souvislé ploše do 100 m2, tl. vrstvy přes 150 do 200 mm</v>
      </c>
      <c r="Y10" s="9"/>
      <c r="AA10" s="11"/>
    </row>
    <row r="11" spans="1:27" ht="7.5" customHeight="1" outlineLevel="4" x14ac:dyDescent="0.2">
      <c r="B11" s="71"/>
      <c r="C11" s="71"/>
      <c r="D11" s="62"/>
      <c r="E11" s="62"/>
      <c r="F11" s="63"/>
      <c r="G11" s="62"/>
      <c r="H11" s="67"/>
      <c r="I11" s="106"/>
      <c r="J11" s="65"/>
      <c r="K11" s="67"/>
      <c r="L11" s="67"/>
      <c r="M11" s="67"/>
      <c r="N11" s="67"/>
      <c r="O11" s="65"/>
      <c r="P11" s="65"/>
      <c r="Q11" s="65"/>
      <c r="R11" s="62"/>
      <c r="S11" s="62"/>
      <c r="T11" s="71"/>
      <c r="U11" s="8"/>
      <c r="X11" s="62"/>
    </row>
    <row r="12" spans="1:27" ht="10.199999999999999" outlineLevel="4" x14ac:dyDescent="0.2">
      <c r="A12" s="138"/>
      <c r="B12" s="139"/>
      <c r="C12" s="139"/>
      <c r="D12" s="140"/>
      <c r="E12" s="146" t="s">
        <v>2</v>
      </c>
      <c r="F12" s="141" t="s">
        <v>90</v>
      </c>
      <c r="G12" s="140"/>
      <c r="H12" s="142">
        <v>72</v>
      </c>
      <c r="I12" s="143"/>
      <c r="J12" s="144"/>
      <c r="K12" s="145"/>
      <c r="L12" s="145"/>
      <c r="M12" s="145"/>
      <c r="N12" s="145"/>
      <c r="O12" s="144"/>
      <c r="P12" s="144"/>
      <c r="Q12" s="144"/>
      <c r="R12" s="140"/>
      <c r="S12" s="140"/>
      <c r="T12" s="139"/>
      <c r="U12" s="6"/>
      <c r="V12" s="8"/>
      <c r="W12" s="8"/>
      <c r="X12" s="62"/>
    </row>
    <row r="13" spans="1:27" ht="10.199999999999999" outlineLevel="4" x14ac:dyDescent="0.2">
      <c r="A13" s="138"/>
      <c r="B13" s="139"/>
      <c r="C13" s="139"/>
      <c r="D13" s="140"/>
      <c r="E13" s="146"/>
      <c r="F13" s="141" t="s">
        <v>91</v>
      </c>
      <c r="G13" s="140"/>
      <c r="H13" s="142">
        <v>0</v>
      </c>
      <c r="I13" s="143"/>
      <c r="J13" s="144"/>
      <c r="K13" s="145"/>
      <c r="L13" s="145"/>
      <c r="M13" s="145"/>
      <c r="N13" s="145"/>
      <c r="O13" s="144"/>
      <c r="P13" s="144"/>
      <c r="Q13" s="144"/>
      <c r="R13" s="140"/>
      <c r="S13" s="140"/>
      <c r="T13" s="139"/>
      <c r="U13" s="6"/>
      <c r="V13" s="8"/>
      <c r="W13" s="8"/>
      <c r="X13" s="62"/>
    </row>
    <row r="14" spans="1:27" ht="7.5" customHeight="1" outlineLevel="4" x14ac:dyDescent="0.2">
      <c r="A14" s="8"/>
      <c r="B14" s="71"/>
      <c r="C14" s="71"/>
      <c r="D14" s="62"/>
      <c r="E14" s="62"/>
      <c r="F14" s="105"/>
      <c r="G14" s="62"/>
      <c r="H14" s="67"/>
      <c r="I14" s="106"/>
      <c r="J14" s="65"/>
      <c r="K14" s="67"/>
      <c r="L14" s="67"/>
      <c r="M14" s="67"/>
      <c r="N14" s="67"/>
      <c r="O14" s="65"/>
      <c r="P14" s="65"/>
      <c r="Q14" s="65"/>
      <c r="R14" s="62"/>
      <c r="S14" s="62"/>
      <c r="T14" s="71"/>
      <c r="U14" s="8"/>
      <c r="X14" s="62"/>
    </row>
    <row r="15" spans="1:27" ht="10.199999999999999" outlineLevel="3" x14ac:dyDescent="0.2">
      <c r="A15" s="4"/>
      <c r="B15" s="121"/>
      <c r="C15" s="122">
        <v>6</v>
      </c>
      <c r="D15" s="123" t="s">
        <v>85</v>
      </c>
      <c r="E15" s="124" t="s">
        <v>92</v>
      </c>
      <c r="F15" s="125" t="s">
        <v>93</v>
      </c>
      <c r="G15" s="123" t="s">
        <v>94</v>
      </c>
      <c r="H15" s="126">
        <v>275.25</v>
      </c>
      <c r="I15" s="127"/>
      <c r="J15" s="128">
        <f>H15*I15</f>
        <v>0</v>
      </c>
      <c r="K15" s="126"/>
      <c r="L15" s="126">
        <f>H15*K15</f>
        <v>0</v>
      </c>
      <c r="M15" s="126"/>
      <c r="N15" s="126">
        <f>H15*M15</f>
        <v>0</v>
      </c>
      <c r="O15" s="128">
        <v>21</v>
      </c>
      <c r="P15" s="128">
        <f>J15*(O15/100)</f>
        <v>0</v>
      </c>
      <c r="Q15" s="128">
        <f>J15+P15</f>
        <v>0</v>
      </c>
      <c r="R15" s="129"/>
      <c r="S15" s="129"/>
      <c r="T15" s="130">
        <v>1</v>
      </c>
      <c r="U15" s="8"/>
      <c r="V15" s="8"/>
      <c r="W15" s="8"/>
      <c r="X15" s="62"/>
    </row>
    <row r="16" spans="1:27" ht="9.6" outlineLevel="4" x14ac:dyDescent="0.2">
      <c r="A16" s="131"/>
      <c r="B16" s="132"/>
      <c r="C16" s="132"/>
      <c r="D16" s="133"/>
      <c r="E16" s="137" t="s">
        <v>1</v>
      </c>
      <c r="F16" s="157" t="s">
        <v>95</v>
      </c>
      <c r="G16" s="157"/>
      <c r="H16" s="158"/>
      <c r="I16" s="159"/>
      <c r="J16" s="160"/>
      <c r="K16" s="135"/>
      <c r="L16" s="135"/>
      <c r="M16" s="135"/>
      <c r="N16" s="135"/>
      <c r="O16" s="136"/>
      <c r="P16" s="136"/>
      <c r="Q16" s="136"/>
      <c r="R16" s="133"/>
      <c r="S16" s="133"/>
      <c r="T16" s="132"/>
      <c r="U16" s="6"/>
      <c r="V16" s="8"/>
      <c r="W16" s="8"/>
      <c r="X16" s="134" t="str">
        <f>F16</f>
        <v>Odkopávky a prokopávky nezapažené strojně v hornině třídy těžitelnosti I skupiny 3 přes 50 do 100 m3</v>
      </c>
      <c r="Y16" s="9"/>
      <c r="AA16" s="11"/>
    </row>
    <row r="17" spans="1:27" ht="7.5" customHeight="1" outlineLevel="4" x14ac:dyDescent="0.2">
      <c r="B17" s="71"/>
      <c r="C17" s="71"/>
      <c r="D17" s="62"/>
      <c r="E17" s="62"/>
      <c r="F17" s="63"/>
      <c r="G17" s="62"/>
      <c r="H17" s="67"/>
      <c r="I17" s="106"/>
      <c r="J17" s="65"/>
      <c r="K17" s="67"/>
      <c r="L17" s="67"/>
      <c r="M17" s="67"/>
      <c r="N17" s="67"/>
      <c r="O17" s="65"/>
      <c r="P17" s="65"/>
      <c r="Q17" s="65"/>
      <c r="R17" s="62"/>
      <c r="S17" s="62"/>
      <c r="T17" s="71"/>
      <c r="U17" s="8"/>
      <c r="X17" s="62"/>
    </row>
    <row r="18" spans="1:27" ht="10.199999999999999" outlineLevel="4" x14ac:dyDescent="0.2">
      <c r="A18" s="138"/>
      <c r="B18" s="139"/>
      <c r="C18" s="139"/>
      <c r="D18" s="140"/>
      <c r="E18" s="146" t="s">
        <v>2</v>
      </c>
      <c r="F18" s="141" t="s">
        <v>96</v>
      </c>
      <c r="G18" s="140"/>
      <c r="H18" s="142">
        <v>275.25</v>
      </c>
      <c r="I18" s="143"/>
      <c r="J18" s="144"/>
      <c r="K18" s="145"/>
      <c r="L18" s="145"/>
      <c r="M18" s="145"/>
      <c r="N18" s="145"/>
      <c r="O18" s="144"/>
      <c r="P18" s="144"/>
      <c r="Q18" s="144"/>
      <c r="R18" s="140"/>
      <c r="S18" s="140"/>
      <c r="T18" s="139"/>
      <c r="U18" s="6"/>
      <c r="V18" s="8"/>
      <c r="W18" s="8"/>
      <c r="X18" s="62"/>
    </row>
    <row r="19" spans="1:27" ht="7.5" customHeight="1" outlineLevel="4" x14ac:dyDescent="0.2">
      <c r="A19" s="8"/>
      <c r="B19" s="71"/>
      <c r="C19" s="71"/>
      <c r="D19" s="62"/>
      <c r="E19" s="62"/>
      <c r="F19" s="105"/>
      <c r="G19" s="62"/>
      <c r="H19" s="67"/>
      <c r="I19" s="106"/>
      <c r="J19" s="65"/>
      <c r="K19" s="67"/>
      <c r="L19" s="67"/>
      <c r="M19" s="67"/>
      <c r="N19" s="67"/>
      <c r="O19" s="65"/>
      <c r="P19" s="65"/>
      <c r="Q19" s="65"/>
      <c r="R19" s="62"/>
      <c r="S19" s="62"/>
      <c r="T19" s="71"/>
      <c r="U19" s="8"/>
      <c r="X19" s="62"/>
    </row>
    <row r="20" spans="1:27" ht="10.199999999999999" outlineLevel="3" x14ac:dyDescent="0.2">
      <c r="A20" s="4"/>
      <c r="B20" s="121"/>
      <c r="C20" s="122">
        <v>7</v>
      </c>
      <c r="D20" s="123" t="s">
        <v>85</v>
      </c>
      <c r="E20" s="124" t="s">
        <v>97</v>
      </c>
      <c r="F20" s="125" t="s">
        <v>98</v>
      </c>
      <c r="G20" s="123" t="s">
        <v>94</v>
      </c>
      <c r="H20" s="126">
        <v>183.64</v>
      </c>
      <c r="I20" s="127"/>
      <c r="J20" s="128">
        <f>H20*I20</f>
        <v>0</v>
      </c>
      <c r="K20" s="126"/>
      <c r="L20" s="126">
        <f>H20*K20</f>
        <v>0</v>
      </c>
      <c r="M20" s="126"/>
      <c r="N20" s="126">
        <f>H20*M20</f>
        <v>0</v>
      </c>
      <c r="O20" s="128">
        <v>21</v>
      </c>
      <c r="P20" s="128">
        <f>J20*(O20/100)</f>
        <v>0</v>
      </c>
      <c r="Q20" s="128">
        <f>J20+P20</f>
        <v>0</v>
      </c>
      <c r="R20" s="129"/>
      <c r="S20" s="129"/>
      <c r="T20" s="130">
        <v>1</v>
      </c>
      <c r="U20" s="8"/>
      <c r="V20" s="8"/>
      <c r="W20" s="8"/>
      <c r="X20" s="62"/>
    </row>
    <row r="21" spans="1:27" ht="9.6" outlineLevel="4" x14ac:dyDescent="0.2">
      <c r="A21" s="131"/>
      <c r="B21" s="132"/>
      <c r="C21" s="132"/>
      <c r="D21" s="133"/>
      <c r="E21" s="137" t="s">
        <v>1</v>
      </c>
      <c r="F21" s="157" t="s">
        <v>99</v>
      </c>
      <c r="G21" s="157"/>
      <c r="H21" s="158"/>
      <c r="I21" s="159"/>
      <c r="J21" s="160"/>
      <c r="K21" s="135"/>
      <c r="L21" s="135"/>
      <c r="M21" s="135"/>
      <c r="N21" s="135"/>
      <c r="O21" s="136"/>
      <c r="P21" s="136"/>
      <c r="Q21" s="136"/>
      <c r="R21" s="133"/>
      <c r="S21" s="133"/>
      <c r="T21" s="132"/>
      <c r="U21" s="6"/>
      <c r="V21" s="8"/>
      <c r="W21" s="8"/>
      <c r="X21" s="134" t="str">
        <f>F21</f>
        <v>Hloubení nezapažených jam a zářezů strojně s urovnáním dna do předepsaného profilu a spádu v hornině třídy těžitelnosti I skupiny 3 do 20 m3</v>
      </c>
      <c r="Y21" s="9"/>
      <c r="AA21" s="11"/>
    </row>
    <row r="22" spans="1:27" ht="7.5" customHeight="1" outlineLevel="4" x14ac:dyDescent="0.2">
      <c r="B22" s="71"/>
      <c r="C22" s="71"/>
      <c r="D22" s="62"/>
      <c r="E22" s="62"/>
      <c r="F22" s="63"/>
      <c r="G22" s="62"/>
      <c r="H22" s="67"/>
      <c r="I22" s="106"/>
      <c r="J22" s="65"/>
      <c r="K22" s="67"/>
      <c r="L22" s="67"/>
      <c r="M22" s="67"/>
      <c r="N22" s="67"/>
      <c r="O22" s="65"/>
      <c r="P22" s="65"/>
      <c r="Q22" s="65"/>
      <c r="R22" s="62"/>
      <c r="S22" s="62"/>
      <c r="T22" s="71"/>
      <c r="U22" s="8"/>
      <c r="X22" s="62"/>
    </row>
    <row r="23" spans="1:27" ht="10.199999999999999" outlineLevel="4" x14ac:dyDescent="0.2">
      <c r="A23" s="138"/>
      <c r="B23" s="139"/>
      <c r="C23" s="139"/>
      <c r="D23" s="140"/>
      <c r="E23" s="146" t="s">
        <v>2</v>
      </c>
      <c r="F23" s="141" t="s">
        <v>100</v>
      </c>
      <c r="G23" s="140"/>
      <c r="H23" s="142">
        <v>15.64</v>
      </c>
      <c r="I23" s="143"/>
      <c r="J23" s="144"/>
      <c r="K23" s="145"/>
      <c r="L23" s="145"/>
      <c r="M23" s="145"/>
      <c r="N23" s="145"/>
      <c r="O23" s="144"/>
      <c r="P23" s="144"/>
      <c r="Q23" s="144"/>
      <c r="R23" s="140"/>
      <c r="S23" s="140"/>
      <c r="T23" s="139"/>
      <c r="U23" s="6"/>
      <c r="V23" s="8"/>
      <c r="W23" s="8"/>
      <c r="X23" s="62"/>
    </row>
    <row r="24" spans="1:27" ht="10.199999999999999" outlineLevel="4" x14ac:dyDescent="0.2">
      <c r="A24" s="138"/>
      <c r="B24" s="139"/>
      <c r="C24" s="139"/>
      <c r="D24" s="140"/>
      <c r="E24" s="146"/>
      <c r="F24" s="141" t="s">
        <v>101</v>
      </c>
      <c r="G24" s="140"/>
      <c r="H24" s="142">
        <v>0</v>
      </c>
      <c r="I24" s="143"/>
      <c r="J24" s="144"/>
      <c r="K24" s="145"/>
      <c r="L24" s="145"/>
      <c r="M24" s="145"/>
      <c r="N24" s="145"/>
      <c r="O24" s="144"/>
      <c r="P24" s="144"/>
      <c r="Q24" s="144"/>
      <c r="R24" s="140"/>
      <c r="S24" s="140"/>
      <c r="T24" s="139"/>
      <c r="U24" s="6"/>
      <c r="V24" s="8"/>
      <c r="W24" s="8"/>
      <c r="X24" s="62"/>
    </row>
    <row r="25" spans="1:27" ht="10.199999999999999" outlineLevel="4" x14ac:dyDescent="0.2">
      <c r="A25" s="138"/>
      <c r="B25" s="139"/>
      <c r="C25" s="139"/>
      <c r="D25" s="140"/>
      <c r="E25" s="146"/>
      <c r="F25" s="141" t="s">
        <v>102</v>
      </c>
      <c r="G25" s="140"/>
      <c r="H25" s="142">
        <v>137.28000000000003</v>
      </c>
      <c r="I25" s="143"/>
      <c r="J25" s="144"/>
      <c r="K25" s="145"/>
      <c r="L25" s="145"/>
      <c r="M25" s="145"/>
      <c r="N25" s="145"/>
      <c r="O25" s="144"/>
      <c r="P25" s="144"/>
      <c r="Q25" s="144"/>
      <c r="R25" s="140"/>
      <c r="S25" s="140"/>
      <c r="T25" s="139"/>
      <c r="U25" s="6"/>
      <c r="V25" s="8"/>
      <c r="W25" s="8"/>
      <c r="X25" s="62"/>
    </row>
    <row r="26" spans="1:27" ht="10.199999999999999" outlineLevel="4" x14ac:dyDescent="0.2">
      <c r="A26" s="138"/>
      <c r="B26" s="139"/>
      <c r="C26" s="139"/>
      <c r="D26" s="140"/>
      <c r="E26" s="146"/>
      <c r="F26" s="141" t="s">
        <v>103</v>
      </c>
      <c r="G26" s="140"/>
      <c r="H26" s="142">
        <v>0</v>
      </c>
      <c r="I26" s="143"/>
      <c r="J26" s="144"/>
      <c r="K26" s="145"/>
      <c r="L26" s="145"/>
      <c r="M26" s="145"/>
      <c r="N26" s="145"/>
      <c r="O26" s="144"/>
      <c r="P26" s="144"/>
      <c r="Q26" s="144"/>
      <c r="R26" s="140"/>
      <c r="S26" s="140"/>
      <c r="T26" s="139"/>
      <c r="U26" s="6"/>
      <c r="V26" s="8"/>
      <c r="W26" s="8"/>
      <c r="X26" s="62"/>
    </row>
    <row r="27" spans="1:27" ht="10.199999999999999" outlineLevel="4" x14ac:dyDescent="0.2">
      <c r="A27" s="138"/>
      <c r="B27" s="139"/>
      <c r="C27" s="139"/>
      <c r="D27" s="140"/>
      <c r="E27" s="146"/>
      <c r="F27" s="141" t="s">
        <v>104</v>
      </c>
      <c r="G27" s="140"/>
      <c r="H27" s="142">
        <v>30.720000000000006</v>
      </c>
      <c r="I27" s="143"/>
      <c r="J27" s="144"/>
      <c r="K27" s="145"/>
      <c r="L27" s="145"/>
      <c r="M27" s="145"/>
      <c r="N27" s="145"/>
      <c r="O27" s="144"/>
      <c r="P27" s="144"/>
      <c r="Q27" s="144"/>
      <c r="R27" s="140"/>
      <c r="S27" s="140"/>
      <c r="T27" s="139"/>
      <c r="U27" s="6"/>
      <c r="V27" s="8"/>
      <c r="W27" s="8"/>
      <c r="X27" s="62"/>
    </row>
    <row r="28" spans="1:27" ht="10.199999999999999" outlineLevel="4" x14ac:dyDescent="0.2">
      <c r="A28" s="138"/>
      <c r="B28" s="139"/>
      <c r="C28" s="139"/>
      <c r="D28" s="140"/>
      <c r="E28" s="146"/>
      <c r="F28" s="141" t="s">
        <v>105</v>
      </c>
      <c r="G28" s="140"/>
      <c r="H28" s="142">
        <v>0</v>
      </c>
      <c r="I28" s="143"/>
      <c r="J28" s="144"/>
      <c r="K28" s="145"/>
      <c r="L28" s="145"/>
      <c r="M28" s="145"/>
      <c r="N28" s="145"/>
      <c r="O28" s="144"/>
      <c r="P28" s="144"/>
      <c r="Q28" s="144"/>
      <c r="R28" s="140"/>
      <c r="S28" s="140"/>
      <c r="T28" s="139"/>
      <c r="U28" s="6"/>
      <c r="V28" s="8"/>
      <c r="W28" s="8"/>
      <c r="X28" s="62"/>
    </row>
    <row r="29" spans="1:27" ht="7.5" customHeight="1" outlineLevel="4" x14ac:dyDescent="0.2">
      <c r="A29" s="8"/>
      <c r="B29" s="71"/>
      <c r="C29" s="71"/>
      <c r="D29" s="62"/>
      <c r="E29" s="62"/>
      <c r="F29" s="105"/>
      <c r="G29" s="62"/>
      <c r="H29" s="67"/>
      <c r="I29" s="106"/>
      <c r="J29" s="65"/>
      <c r="K29" s="67"/>
      <c r="L29" s="67"/>
      <c r="M29" s="67"/>
      <c r="N29" s="67"/>
      <c r="O29" s="65"/>
      <c r="P29" s="65"/>
      <c r="Q29" s="65"/>
      <c r="R29" s="62"/>
      <c r="S29" s="62"/>
      <c r="T29" s="71"/>
      <c r="U29" s="8"/>
      <c r="X29" s="62"/>
    </row>
    <row r="30" spans="1:27" ht="10.199999999999999" outlineLevel="3" x14ac:dyDescent="0.2">
      <c r="A30" s="4"/>
      <c r="B30" s="121"/>
      <c r="C30" s="122">
        <v>11</v>
      </c>
      <c r="D30" s="123" t="s">
        <v>85</v>
      </c>
      <c r="E30" s="124" t="s">
        <v>106</v>
      </c>
      <c r="F30" s="125" t="s">
        <v>107</v>
      </c>
      <c r="G30" s="123" t="s">
        <v>94</v>
      </c>
      <c r="H30" s="126">
        <v>107.32499999999997</v>
      </c>
      <c r="I30" s="127"/>
      <c r="J30" s="128">
        <f>H30*I30</f>
        <v>0</v>
      </c>
      <c r="K30" s="126"/>
      <c r="L30" s="126">
        <f>H30*K30</f>
        <v>0</v>
      </c>
      <c r="M30" s="126"/>
      <c r="N30" s="126">
        <f>H30*M30</f>
        <v>0</v>
      </c>
      <c r="O30" s="128">
        <v>21</v>
      </c>
      <c r="P30" s="128">
        <f>J30*(O30/100)</f>
        <v>0</v>
      </c>
      <c r="Q30" s="128">
        <f>J30+P30</f>
        <v>0</v>
      </c>
      <c r="R30" s="129"/>
      <c r="S30" s="129"/>
      <c r="T30" s="130">
        <v>1</v>
      </c>
      <c r="U30" s="8"/>
      <c r="V30" s="8"/>
      <c r="W30" s="8"/>
      <c r="X30" s="62"/>
    </row>
    <row r="31" spans="1:27" ht="9.6" outlineLevel="4" x14ac:dyDescent="0.2">
      <c r="A31" s="131"/>
      <c r="B31" s="132"/>
      <c r="C31" s="132"/>
      <c r="D31" s="133"/>
      <c r="E31" s="137" t="s">
        <v>1</v>
      </c>
      <c r="F31" s="157" t="s">
        <v>108</v>
      </c>
      <c r="G31" s="157"/>
      <c r="H31" s="158"/>
      <c r="I31" s="159"/>
      <c r="J31" s="160"/>
      <c r="K31" s="135"/>
      <c r="L31" s="135"/>
      <c r="M31" s="135"/>
      <c r="N31" s="135"/>
      <c r="O31" s="136"/>
      <c r="P31" s="136"/>
      <c r="Q31" s="136"/>
      <c r="R31" s="133"/>
      <c r="S31" s="133"/>
      <c r="T31" s="132"/>
      <c r="U31" s="6"/>
      <c r="V31" s="8"/>
      <c r="W31" s="8"/>
      <c r="X31" s="134" t="str">
        <f>F31</f>
        <v>Uložení sypanin do násypů strojně s rozprostřením sypaniny ve vrstvách a s hrubým urovnáním zhutněných z hornin soudržných jakékoliv třídy těžitelnosti</v>
      </c>
      <c r="Y31" s="9"/>
      <c r="AA31" s="11"/>
    </row>
    <row r="32" spans="1:27" ht="7.5" customHeight="1" outlineLevel="4" x14ac:dyDescent="0.2">
      <c r="B32" s="71"/>
      <c r="C32" s="71"/>
      <c r="D32" s="62"/>
      <c r="E32" s="62"/>
      <c r="F32" s="63"/>
      <c r="G32" s="62"/>
      <c r="H32" s="67"/>
      <c r="I32" s="106"/>
      <c r="J32" s="65"/>
      <c r="K32" s="67"/>
      <c r="L32" s="67"/>
      <c r="M32" s="67"/>
      <c r="N32" s="67"/>
      <c r="O32" s="65"/>
      <c r="P32" s="65"/>
      <c r="Q32" s="65"/>
      <c r="R32" s="62"/>
      <c r="S32" s="62"/>
      <c r="T32" s="71"/>
      <c r="U32" s="8"/>
      <c r="X32" s="62"/>
    </row>
    <row r="33" spans="1:27" ht="10.199999999999999" outlineLevel="4" x14ac:dyDescent="0.2">
      <c r="A33" s="138"/>
      <c r="B33" s="139"/>
      <c r="C33" s="139"/>
      <c r="D33" s="140"/>
      <c r="E33" s="146" t="s">
        <v>2</v>
      </c>
      <c r="F33" s="141" t="s">
        <v>109</v>
      </c>
      <c r="G33" s="140"/>
      <c r="H33" s="142">
        <v>107.32499999999997</v>
      </c>
      <c r="I33" s="143"/>
      <c r="J33" s="144"/>
      <c r="K33" s="145"/>
      <c r="L33" s="145"/>
      <c r="M33" s="145"/>
      <c r="N33" s="145"/>
      <c r="O33" s="144"/>
      <c r="P33" s="144"/>
      <c r="Q33" s="144"/>
      <c r="R33" s="140"/>
      <c r="S33" s="140"/>
      <c r="T33" s="139"/>
      <c r="U33" s="6"/>
      <c r="V33" s="8"/>
      <c r="W33" s="8"/>
      <c r="X33" s="62"/>
    </row>
    <row r="34" spans="1:27" ht="10.199999999999999" outlineLevel="4" x14ac:dyDescent="0.2">
      <c r="A34" s="138"/>
      <c r="B34" s="139"/>
      <c r="C34" s="139"/>
      <c r="D34" s="140"/>
      <c r="E34" s="146"/>
      <c r="F34" s="141" t="s">
        <v>110</v>
      </c>
      <c r="G34" s="140"/>
      <c r="H34" s="142">
        <v>0</v>
      </c>
      <c r="I34" s="143"/>
      <c r="J34" s="144"/>
      <c r="K34" s="145"/>
      <c r="L34" s="145"/>
      <c r="M34" s="145"/>
      <c r="N34" s="145"/>
      <c r="O34" s="144"/>
      <c r="P34" s="144"/>
      <c r="Q34" s="144"/>
      <c r="R34" s="140"/>
      <c r="S34" s="140"/>
      <c r="T34" s="139"/>
      <c r="U34" s="6"/>
      <c r="V34" s="8"/>
      <c r="W34" s="8"/>
      <c r="X34" s="62"/>
    </row>
    <row r="35" spans="1:27" ht="7.5" customHeight="1" outlineLevel="4" x14ac:dyDescent="0.2">
      <c r="A35" s="8"/>
      <c r="B35" s="71"/>
      <c r="C35" s="71"/>
      <c r="D35" s="62"/>
      <c r="E35" s="62"/>
      <c r="F35" s="105"/>
      <c r="G35" s="62"/>
      <c r="H35" s="67"/>
      <c r="I35" s="106"/>
      <c r="J35" s="65"/>
      <c r="K35" s="67"/>
      <c r="L35" s="67"/>
      <c r="M35" s="67"/>
      <c r="N35" s="67"/>
      <c r="O35" s="65"/>
      <c r="P35" s="65"/>
      <c r="Q35" s="65"/>
      <c r="R35" s="62"/>
      <c r="S35" s="62"/>
      <c r="T35" s="71"/>
      <c r="U35" s="8"/>
      <c r="X35" s="62"/>
    </row>
    <row r="36" spans="1:27" ht="10.199999999999999" outlineLevel="3" x14ac:dyDescent="0.2">
      <c r="A36" s="4"/>
      <c r="B36" s="121"/>
      <c r="C36" s="122">
        <v>12</v>
      </c>
      <c r="D36" s="123" t="s">
        <v>85</v>
      </c>
      <c r="E36" s="124" t="s">
        <v>111</v>
      </c>
      <c r="F36" s="125" t="s">
        <v>112</v>
      </c>
      <c r="G36" s="123" t="s">
        <v>88</v>
      </c>
      <c r="H36" s="126">
        <v>17</v>
      </c>
      <c r="I36" s="127"/>
      <c r="J36" s="128">
        <f>H36*I36</f>
        <v>0</v>
      </c>
      <c r="K36" s="126"/>
      <c r="L36" s="126">
        <f>H36*K36</f>
        <v>0</v>
      </c>
      <c r="M36" s="126"/>
      <c r="N36" s="126">
        <f>H36*M36</f>
        <v>0</v>
      </c>
      <c r="O36" s="128">
        <v>21</v>
      </c>
      <c r="P36" s="128">
        <f>J36*(O36/100)</f>
        <v>0</v>
      </c>
      <c r="Q36" s="128">
        <f>J36+P36</f>
        <v>0</v>
      </c>
      <c r="R36" s="129"/>
      <c r="S36" s="129"/>
      <c r="T36" s="130">
        <v>1</v>
      </c>
      <c r="U36" s="8"/>
      <c r="V36" s="8"/>
      <c r="W36" s="8"/>
      <c r="X36" s="62"/>
    </row>
    <row r="37" spans="1:27" ht="9.6" outlineLevel="4" x14ac:dyDescent="0.2">
      <c r="A37" s="131"/>
      <c r="B37" s="132"/>
      <c r="C37" s="132"/>
      <c r="D37" s="133"/>
      <c r="E37" s="137" t="s">
        <v>1</v>
      </c>
      <c r="F37" s="157" t="s">
        <v>113</v>
      </c>
      <c r="G37" s="157"/>
      <c r="H37" s="158"/>
      <c r="I37" s="159"/>
      <c r="J37" s="160"/>
      <c r="K37" s="135"/>
      <c r="L37" s="135"/>
      <c r="M37" s="135"/>
      <c r="N37" s="135"/>
      <c r="O37" s="136"/>
      <c r="P37" s="136"/>
      <c r="Q37" s="136"/>
      <c r="R37" s="133"/>
      <c r="S37" s="133"/>
      <c r="T37" s="132"/>
      <c r="U37" s="6"/>
      <c r="V37" s="8"/>
      <c r="W37" s="8"/>
      <c r="X37" s="134" t="str">
        <f>F37</f>
        <v>Zhutnění podloží pod násypy z rostlé horniny třídy těžitelnosti I a II, skupiny 1 až 4 z hornin soudružných a nesoudržných</v>
      </c>
      <c r="Y37" s="9"/>
      <c r="AA37" s="11"/>
    </row>
    <row r="38" spans="1:27" ht="7.5" customHeight="1" outlineLevel="4" x14ac:dyDescent="0.2">
      <c r="B38" s="71"/>
      <c r="C38" s="71"/>
      <c r="D38" s="62"/>
      <c r="E38" s="62"/>
      <c r="F38" s="63"/>
      <c r="G38" s="62"/>
      <c r="H38" s="67"/>
      <c r="I38" s="106"/>
      <c r="J38" s="65"/>
      <c r="K38" s="67"/>
      <c r="L38" s="67"/>
      <c r="M38" s="67"/>
      <c r="N38" s="67"/>
      <c r="O38" s="65"/>
      <c r="P38" s="65"/>
      <c r="Q38" s="65"/>
      <c r="R38" s="62"/>
      <c r="S38" s="62"/>
      <c r="T38" s="71"/>
      <c r="U38" s="8"/>
      <c r="X38" s="62"/>
    </row>
    <row r="39" spans="1:27" ht="10.199999999999999" outlineLevel="3" x14ac:dyDescent="0.2">
      <c r="A39" s="4"/>
      <c r="B39" s="121"/>
      <c r="C39" s="122">
        <v>13</v>
      </c>
      <c r="D39" s="123" t="s">
        <v>85</v>
      </c>
      <c r="E39" s="124" t="s">
        <v>114</v>
      </c>
      <c r="F39" s="125" t="s">
        <v>115</v>
      </c>
      <c r="G39" s="123" t="s">
        <v>88</v>
      </c>
      <c r="H39" s="126">
        <v>17</v>
      </c>
      <c r="I39" s="127"/>
      <c r="J39" s="128">
        <f>H39*I39</f>
        <v>0</v>
      </c>
      <c r="K39" s="126"/>
      <c r="L39" s="126">
        <f>H39*K39</f>
        <v>0</v>
      </c>
      <c r="M39" s="126"/>
      <c r="N39" s="126">
        <f>H39*M39</f>
        <v>0</v>
      </c>
      <c r="O39" s="128">
        <v>21</v>
      </c>
      <c r="P39" s="128">
        <f>J39*(O39/100)</f>
        <v>0</v>
      </c>
      <c r="Q39" s="128">
        <f>J39+P39</f>
        <v>0</v>
      </c>
      <c r="R39" s="129"/>
      <c r="S39" s="129"/>
      <c r="T39" s="130">
        <v>1</v>
      </c>
      <c r="U39" s="8"/>
      <c r="V39" s="8"/>
      <c r="W39" s="8"/>
      <c r="X39" s="62"/>
    </row>
    <row r="40" spans="1:27" ht="9.6" outlineLevel="4" x14ac:dyDescent="0.2">
      <c r="A40" s="131"/>
      <c r="B40" s="132"/>
      <c r="C40" s="132"/>
      <c r="D40" s="133"/>
      <c r="E40" s="137" t="s">
        <v>1</v>
      </c>
      <c r="F40" s="157" t="s">
        <v>116</v>
      </c>
      <c r="G40" s="157"/>
      <c r="H40" s="158"/>
      <c r="I40" s="159"/>
      <c r="J40" s="160"/>
      <c r="K40" s="135"/>
      <c r="L40" s="135"/>
      <c r="M40" s="135"/>
      <c r="N40" s="135"/>
      <c r="O40" s="136"/>
      <c r="P40" s="136"/>
      <c r="Q40" s="136"/>
      <c r="R40" s="133"/>
      <c r="S40" s="133"/>
      <c r="T40" s="132"/>
      <c r="U40" s="6"/>
      <c r="V40" s="8"/>
      <c r="W40" s="8"/>
      <c r="X40" s="134" t="str">
        <f>F40</f>
        <v>Hutnění boků násypů z hornin soudržných a sypkých pro jakýkoliv sklon, délku a míru zhutnění svahu</v>
      </c>
      <c r="Y40" s="9"/>
      <c r="AA40" s="11"/>
    </row>
    <row r="41" spans="1:27" ht="7.5" customHeight="1" outlineLevel="4" x14ac:dyDescent="0.2">
      <c r="B41" s="71"/>
      <c r="C41" s="71"/>
      <c r="D41" s="62"/>
      <c r="E41" s="62"/>
      <c r="F41" s="63"/>
      <c r="G41" s="62"/>
      <c r="H41" s="67"/>
      <c r="I41" s="106"/>
      <c r="J41" s="65"/>
      <c r="K41" s="67"/>
      <c r="L41" s="67"/>
      <c r="M41" s="67"/>
      <c r="N41" s="67"/>
      <c r="O41" s="65"/>
      <c r="P41" s="65"/>
      <c r="Q41" s="65"/>
      <c r="R41" s="62"/>
      <c r="S41" s="62"/>
      <c r="T41" s="71"/>
      <c r="U41" s="8"/>
      <c r="X41" s="62"/>
    </row>
    <row r="42" spans="1:27" ht="10.199999999999999" outlineLevel="3" x14ac:dyDescent="0.2">
      <c r="A42" s="4"/>
      <c r="B42" s="121"/>
      <c r="C42" s="122">
        <v>19</v>
      </c>
      <c r="D42" s="123" t="s">
        <v>85</v>
      </c>
      <c r="E42" s="124" t="s">
        <v>117</v>
      </c>
      <c r="F42" s="125" t="s">
        <v>118</v>
      </c>
      <c r="G42" s="123" t="s">
        <v>94</v>
      </c>
      <c r="H42" s="126">
        <v>427.52</v>
      </c>
      <c r="I42" s="127"/>
      <c r="J42" s="128">
        <f>H42*I42</f>
        <v>0</v>
      </c>
      <c r="K42" s="126"/>
      <c r="L42" s="126">
        <f>H42*K42</f>
        <v>0</v>
      </c>
      <c r="M42" s="126"/>
      <c r="N42" s="126">
        <f>H42*M42</f>
        <v>0</v>
      </c>
      <c r="O42" s="128">
        <v>21</v>
      </c>
      <c r="P42" s="128">
        <f>J42*(O42/100)</f>
        <v>0</v>
      </c>
      <c r="Q42" s="128">
        <f>J42+P42</f>
        <v>0</v>
      </c>
      <c r="R42" s="129"/>
      <c r="S42" s="129"/>
      <c r="T42" s="130">
        <v>1</v>
      </c>
      <c r="U42" s="8"/>
      <c r="V42" s="8"/>
      <c r="W42" s="8"/>
      <c r="X42" s="62"/>
    </row>
    <row r="43" spans="1:27" ht="19.2" outlineLevel="4" x14ac:dyDescent="0.2">
      <c r="A43" s="131"/>
      <c r="B43" s="132"/>
      <c r="C43" s="132"/>
      <c r="D43" s="133"/>
      <c r="E43" s="137" t="s">
        <v>1</v>
      </c>
      <c r="F43" s="157" t="s">
        <v>119</v>
      </c>
      <c r="G43" s="157"/>
      <c r="H43" s="158"/>
      <c r="I43" s="159"/>
      <c r="J43" s="160"/>
      <c r="K43" s="135"/>
      <c r="L43" s="135"/>
      <c r="M43" s="135"/>
      <c r="N43" s="135"/>
      <c r="O43" s="136"/>
      <c r="P43" s="136"/>
      <c r="Q43" s="136"/>
      <c r="R43" s="133"/>
      <c r="S43" s="133"/>
      <c r="T43" s="132"/>
      <c r="U43" s="6"/>
      <c r="V43" s="8"/>
      <c r="W43" s="8"/>
      <c r="X43" s="134" t="str">
        <f>F43</f>
        <v>Vodorovné přemístění výkopku nebo sypaniny po suchu na obvyklém dopravním prostředku, bez naložení výkopku, avšak se složením bez rozhrnutí z horniny třídy těžitelnosti I skupiny 1 až 3 na vzdálenost přes 500 do 1 000 m</v>
      </c>
      <c r="Y43" s="9"/>
      <c r="AA43" s="11"/>
    </row>
    <row r="44" spans="1:27" ht="7.5" customHeight="1" outlineLevel="4" x14ac:dyDescent="0.2">
      <c r="B44" s="71"/>
      <c r="C44" s="71"/>
      <c r="D44" s="62"/>
      <c r="E44" s="62"/>
      <c r="F44" s="63"/>
      <c r="G44" s="62"/>
      <c r="H44" s="67"/>
      <c r="I44" s="106"/>
      <c r="J44" s="65"/>
      <c r="K44" s="67"/>
      <c r="L44" s="67"/>
      <c r="M44" s="67"/>
      <c r="N44" s="67"/>
      <c r="O44" s="65"/>
      <c r="P44" s="65"/>
      <c r="Q44" s="65"/>
      <c r="R44" s="62"/>
      <c r="S44" s="62"/>
      <c r="T44" s="71"/>
      <c r="U44" s="8"/>
      <c r="X44" s="62"/>
    </row>
    <row r="45" spans="1:27" ht="10.199999999999999" outlineLevel="3" x14ac:dyDescent="0.2">
      <c r="A45" s="4"/>
      <c r="B45" s="121"/>
      <c r="C45" s="122">
        <v>20</v>
      </c>
      <c r="D45" s="123" t="s">
        <v>85</v>
      </c>
      <c r="E45" s="124" t="s">
        <v>120</v>
      </c>
      <c r="F45" s="125" t="s">
        <v>121</v>
      </c>
      <c r="G45" s="123" t="s">
        <v>122</v>
      </c>
      <c r="H45" s="126">
        <v>185</v>
      </c>
      <c r="I45" s="127"/>
      <c r="J45" s="128">
        <f>H45*I45</f>
        <v>0</v>
      </c>
      <c r="K45" s="126"/>
      <c r="L45" s="126">
        <f>H45*K45</f>
        <v>0</v>
      </c>
      <c r="M45" s="126"/>
      <c r="N45" s="126">
        <f>H45*M45</f>
        <v>0</v>
      </c>
      <c r="O45" s="128">
        <v>21</v>
      </c>
      <c r="P45" s="128">
        <f>J45*(O45/100)</f>
        <v>0</v>
      </c>
      <c r="Q45" s="128">
        <f>J45+P45</f>
        <v>0</v>
      </c>
      <c r="R45" s="129"/>
      <c r="S45" s="129"/>
      <c r="T45" s="130">
        <v>1</v>
      </c>
      <c r="U45" s="8"/>
      <c r="V45" s="8"/>
      <c r="W45" s="8"/>
      <c r="X45" s="62"/>
    </row>
    <row r="46" spans="1:27" ht="9.6" outlineLevel="4" x14ac:dyDescent="0.2">
      <c r="A46" s="131"/>
      <c r="B46" s="132"/>
      <c r="C46" s="132"/>
      <c r="D46" s="133"/>
      <c r="E46" s="137" t="s">
        <v>1</v>
      </c>
      <c r="F46" s="157" t="s">
        <v>123</v>
      </c>
      <c r="G46" s="157"/>
      <c r="H46" s="158"/>
      <c r="I46" s="159"/>
      <c r="J46" s="160"/>
      <c r="K46" s="135"/>
      <c r="L46" s="135"/>
      <c r="M46" s="135"/>
      <c r="N46" s="135"/>
      <c r="O46" s="136"/>
      <c r="P46" s="136"/>
      <c r="Q46" s="136"/>
      <c r="R46" s="133"/>
      <c r="S46" s="133"/>
      <c r="T46" s="132"/>
      <c r="U46" s="6"/>
      <c r="V46" s="8"/>
      <c r="W46" s="8"/>
      <c r="X46" s="134" t="str">
        <f>F46</f>
        <v>Poplatek za uložení stavebního odpadu na skládce (skládkovné) zeminy a kamení zatříděného do Katalogu odpadů pod kódem 17 05 04</v>
      </c>
      <c r="Y46" s="9"/>
      <c r="AA46" s="11"/>
    </row>
    <row r="47" spans="1:27" ht="7.5" customHeight="1" outlineLevel="4" x14ac:dyDescent="0.2">
      <c r="B47" s="71"/>
      <c r="C47" s="71"/>
      <c r="D47" s="62"/>
      <c r="E47" s="62"/>
      <c r="F47" s="63"/>
      <c r="G47" s="62"/>
      <c r="H47" s="67"/>
      <c r="I47" s="106"/>
      <c r="J47" s="65"/>
      <c r="K47" s="67"/>
      <c r="L47" s="67"/>
      <c r="M47" s="67"/>
      <c r="N47" s="67"/>
      <c r="O47" s="65"/>
      <c r="P47" s="65"/>
      <c r="Q47" s="65"/>
      <c r="R47" s="62"/>
      <c r="S47" s="62"/>
      <c r="T47" s="71"/>
      <c r="U47" s="8"/>
      <c r="X47" s="62"/>
    </row>
    <row r="48" spans="1:27" outlineLevel="3" x14ac:dyDescent="0.2">
      <c r="B48" s="6"/>
      <c r="C48" s="6"/>
      <c r="D48" s="6"/>
      <c r="E48" s="6"/>
      <c r="F48" s="6"/>
      <c r="G48" s="6"/>
      <c r="H48" s="6"/>
      <c r="I48" s="8"/>
      <c r="J48" s="8"/>
      <c r="K48" s="6"/>
      <c r="L48" s="6"/>
      <c r="M48" s="6"/>
      <c r="N48" s="6"/>
      <c r="O48" s="6"/>
      <c r="P48" s="8"/>
      <c r="Q48" s="8"/>
      <c r="R48" s="8"/>
      <c r="S48" s="6"/>
      <c r="T48" s="6"/>
      <c r="X48" s="6"/>
    </row>
    <row r="49" spans="1:27" ht="10.199999999999999" outlineLevel="2" x14ac:dyDescent="0.2">
      <c r="A49" s="98" t="s">
        <v>72</v>
      </c>
      <c r="B49" s="102">
        <v>3</v>
      </c>
      <c r="C49" s="115"/>
      <c r="D49" s="116" t="s">
        <v>84</v>
      </c>
      <c r="E49" s="116"/>
      <c r="F49" s="117" t="s">
        <v>73</v>
      </c>
      <c r="G49" s="116"/>
      <c r="H49" s="118"/>
      <c r="I49" s="119"/>
      <c r="J49" s="100">
        <f>SUBTOTAL(9,J50:J73)</f>
        <v>0</v>
      </c>
      <c r="K49" s="118"/>
      <c r="L49" s="101">
        <f>SUBTOTAL(9,L50:L73)</f>
        <v>84.284932249999997</v>
      </c>
      <c r="M49" s="118"/>
      <c r="N49" s="101">
        <f>SUBTOTAL(9,N50:N73)</f>
        <v>0</v>
      </c>
      <c r="O49" s="120"/>
      <c r="P49" s="100">
        <f>SUBTOTAL(9,P50:P73)</f>
        <v>0</v>
      </c>
      <c r="Q49" s="100">
        <f>SUBTOTAL(9,Q50:Q73)</f>
        <v>0</v>
      </c>
      <c r="R49" s="116"/>
      <c r="S49" s="116"/>
      <c r="T49" s="102">
        <f>SUBTOTAL(9,T50:T73)</f>
        <v>4</v>
      </c>
      <c r="U49" s="6"/>
      <c r="V49" s="8"/>
      <c r="W49" s="8"/>
      <c r="X49" s="62"/>
    </row>
    <row r="50" spans="1:27" ht="10.199999999999999" outlineLevel="3" x14ac:dyDescent="0.2">
      <c r="A50" s="4"/>
      <c r="B50" s="121"/>
      <c r="C50" s="122">
        <v>8</v>
      </c>
      <c r="D50" s="123" t="s">
        <v>85</v>
      </c>
      <c r="E50" s="124" t="s">
        <v>124</v>
      </c>
      <c r="F50" s="125" t="s">
        <v>125</v>
      </c>
      <c r="G50" s="123" t="s">
        <v>94</v>
      </c>
      <c r="H50" s="126">
        <v>25.271999999999998</v>
      </c>
      <c r="I50" s="127"/>
      <c r="J50" s="128">
        <f>H50*I50</f>
        <v>0</v>
      </c>
      <c r="K50" s="126">
        <v>2.16</v>
      </c>
      <c r="L50" s="126">
        <f>H50*K50</f>
        <v>54.587519999999998</v>
      </c>
      <c r="M50" s="126"/>
      <c r="N50" s="126">
        <f>H50*M50</f>
        <v>0</v>
      </c>
      <c r="O50" s="128">
        <v>21</v>
      </c>
      <c r="P50" s="128">
        <f>J50*(O50/100)</f>
        <v>0</v>
      </c>
      <c r="Q50" s="128">
        <f>J50+P50</f>
        <v>0</v>
      </c>
      <c r="R50" s="129"/>
      <c r="S50" s="129"/>
      <c r="T50" s="130">
        <v>1</v>
      </c>
      <c r="U50" s="8"/>
      <c r="V50" s="8"/>
      <c r="W50" s="8"/>
      <c r="X50" s="62"/>
    </row>
    <row r="51" spans="1:27" ht="9.6" outlineLevel="4" x14ac:dyDescent="0.2">
      <c r="A51" s="131"/>
      <c r="B51" s="132"/>
      <c r="C51" s="132"/>
      <c r="D51" s="133"/>
      <c r="E51" s="137" t="s">
        <v>1</v>
      </c>
      <c r="F51" s="157" t="s">
        <v>126</v>
      </c>
      <c r="G51" s="157"/>
      <c r="H51" s="158"/>
      <c r="I51" s="159"/>
      <c r="J51" s="160"/>
      <c r="K51" s="135"/>
      <c r="L51" s="135"/>
      <c r="M51" s="135"/>
      <c r="N51" s="135"/>
      <c r="O51" s="136"/>
      <c r="P51" s="136"/>
      <c r="Q51" s="136"/>
      <c r="R51" s="133"/>
      <c r="S51" s="133"/>
      <c r="T51" s="132"/>
      <c r="U51" s="6"/>
      <c r="V51" s="8"/>
      <c r="W51" s="8"/>
      <c r="X51" s="134" t="str">
        <f>F51</f>
        <v>Polštáře zhutněné pod základy z kameniva hrubého drceného, frakce 16 - 63 mm</v>
      </c>
      <c r="Y51" s="9"/>
      <c r="AA51" s="11"/>
    </row>
    <row r="52" spans="1:27" ht="7.5" customHeight="1" outlineLevel="4" x14ac:dyDescent="0.2">
      <c r="B52" s="71"/>
      <c r="C52" s="71"/>
      <c r="D52" s="62"/>
      <c r="E52" s="62"/>
      <c r="F52" s="63"/>
      <c r="G52" s="62"/>
      <c r="H52" s="67"/>
      <c r="I52" s="106"/>
      <c r="J52" s="65"/>
      <c r="K52" s="67"/>
      <c r="L52" s="67"/>
      <c r="M52" s="67"/>
      <c r="N52" s="67"/>
      <c r="O52" s="65"/>
      <c r="P52" s="65"/>
      <c r="Q52" s="65"/>
      <c r="R52" s="62"/>
      <c r="S52" s="62"/>
      <c r="T52" s="71"/>
      <c r="U52" s="8"/>
      <c r="X52" s="62"/>
    </row>
    <row r="53" spans="1:27" ht="10.199999999999999" outlineLevel="4" x14ac:dyDescent="0.2">
      <c r="A53" s="138"/>
      <c r="B53" s="139"/>
      <c r="C53" s="139"/>
      <c r="D53" s="140"/>
      <c r="E53" s="146" t="s">
        <v>2</v>
      </c>
      <c r="F53" s="141" t="s">
        <v>127</v>
      </c>
      <c r="G53" s="140"/>
      <c r="H53" s="142">
        <v>0</v>
      </c>
      <c r="I53" s="143"/>
      <c r="J53" s="144"/>
      <c r="K53" s="145"/>
      <c r="L53" s="145"/>
      <c r="M53" s="145"/>
      <c r="N53" s="145"/>
      <c r="O53" s="144"/>
      <c r="P53" s="144"/>
      <c r="Q53" s="144"/>
      <c r="R53" s="140"/>
      <c r="S53" s="140"/>
      <c r="T53" s="139"/>
      <c r="U53" s="6"/>
      <c r="V53" s="8"/>
      <c r="W53" s="8"/>
      <c r="X53" s="62"/>
    </row>
    <row r="54" spans="1:27" ht="10.199999999999999" outlineLevel="4" x14ac:dyDescent="0.2">
      <c r="A54" s="138"/>
      <c r="B54" s="139"/>
      <c r="C54" s="139"/>
      <c r="D54" s="140"/>
      <c r="E54" s="146"/>
      <c r="F54" s="141" t="s">
        <v>128</v>
      </c>
      <c r="G54" s="140"/>
      <c r="H54" s="142">
        <v>21.959999999999997</v>
      </c>
      <c r="I54" s="143"/>
      <c r="J54" s="144"/>
      <c r="K54" s="145"/>
      <c r="L54" s="145"/>
      <c r="M54" s="145"/>
      <c r="N54" s="145"/>
      <c r="O54" s="144"/>
      <c r="P54" s="144"/>
      <c r="Q54" s="144"/>
      <c r="R54" s="140"/>
      <c r="S54" s="140"/>
      <c r="T54" s="139"/>
      <c r="U54" s="6"/>
      <c r="V54" s="8"/>
      <c r="W54" s="8"/>
      <c r="X54" s="62"/>
    </row>
    <row r="55" spans="1:27" ht="10.199999999999999" outlineLevel="4" x14ac:dyDescent="0.2">
      <c r="A55" s="138"/>
      <c r="B55" s="139"/>
      <c r="C55" s="139"/>
      <c r="D55" s="140"/>
      <c r="E55" s="146"/>
      <c r="F55" s="141" t="s">
        <v>129</v>
      </c>
      <c r="G55" s="140"/>
      <c r="H55" s="142">
        <v>0</v>
      </c>
      <c r="I55" s="143"/>
      <c r="J55" s="144"/>
      <c r="K55" s="145"/>
      <c r="L55" s="145"/>
      <c r="M55" s="145"/>
      <c r="N55" s="145"/>
      <c r="O55" s="144"/>
      <c r="P55" s="144"/>
      <c r="Q55" s="144"/>
      <c r="R55" s="140"/>
      <c r="S55" s="140"/>
      <c r="T55" s="139"/>
      <c r="U55" s="6"/>
      <c r="V55" s="8"/>
      <c r="W55" s="8"/>
      <c r="X55" s="62"/>
    </row>
    <row r="56" spans="1:27" ht="10.199999999999999" outlineLevel="4" x14ac:dyDescent="0.2">
      <c r="A56" s="138"/>
      <c r="B56" s="139"/>
      <c r="C56" s="139"/>
      <c r="D56" s="140"/>
      <c r="E56" s="146"/>
      <c r="F56" s="141" t="s">
        <v>130</v>
      </c>
      <c r="G56" s="140"/>
      <c r="H56" s="142">
        <v>3.3119999999999998</v>
      </c>
      <c r="I56" s="143"/>
      <c r="J56" s="144"/>
      <c r="K56" s="145"/>
      <c r="L56" s="145"/>
      <c r="M56" s="145"/>
      <c r="N56" s="145"/>
      <c r="O56" s="144"/>
      <c r="P56" s="144"/>
      <c r="Q56" s="144"/>
      <c r="R56" s="140"/>
      <c r="S56" s="140"/>
      <c r="T56" s="139"/>
      <c r="U56" s="6"/>
      <c r="V56" s="8"/>
      <c r="W56" s="8"/>
      <c r="X56" s="62"/>
    </row>
    <row r="57" spans="1:27" ht="7.5" customHeight="1" outlineLevel="4" x14ac:dyDescent="0.2">
      <c r="A57" s="8"/>
      <c r="B57" s="71"/>
      <c r="C57" s="71"/>
      <c r="D57" s="62"/>
      <c r="E57" s="62"/>
      <c r="F57" s="105"/>
      <c r="G57" s="62"/>
      <c r="H57" s="67"/>
      <c r="I57" s="106"/>
      <c r="J57" s="65"/>
      <c r="K57" s="67"/>
      <c r="L57" s="67"/>
      <c r="M57" s="67"/>
      <c r="N57" s="67"/>
      <c r="O57" s="65"/>
      <c r="P57" s="65"/>
      <c r="Q57" s="65"/>
      <c r="R57" s="62"/>
      <c r="S57" s="62"/>
      <c r="T57" s="71"/>
      <c r="U57" s="8"/>
      <c r="X57" s="62"/>
    </row>
    <row r="58" spans="1:27" ht="10.199999999999999" outlineLevel="3" x14ac:dyDescent="0.2">
      <c r="A58" s="4"/>
      <c r="B58" s="121"/>
      <c r="C58" s="122">
        <v>15</v>
      </c>
      <c r="D58" s="123" t="s">
        <v>85</v>
      </c>
      <c r="E58" s="124" t="s">
        <v>131</v>
      </c>
      <c r="F58" s="125" t="s">
        <v>132</v>
      </c>
      <c r="G58" s="123" t="s">
        <v>94</v>
      </c>
      <c r="H58" s="126">
        <v>17.95</v>
      </c>
      <c r="I58" s="127"/>
      <c r="J58" s="128">
        <f>H58*I58</f>
        <v>0</v>
      </c>
      <c r="K58" s="126"/>
      <c r="L58" s="126">
        <f>H58*K58</f>
        <v>0</v>
      </c>
      <c r="M58" s="126"/>
      <c r="N58" s="126">
        <f>H58*M58</f>
        <v>0</v>
      </c>
      <c r="O58" s="128">
        <v>21</v>
      </c>
      <c r="P58" s="128">
        <f>J58*(O58/100)</f>
        <v>0</v>
      </c>
      <c r="Q58" s="128">
        <f>J58+P58</f>
        <v>0</v>
      </c>
      <c r="R58" s="129"/>
      <c r="S58" s="129"/>
      <c r="T58" s="130">
        <v>1</v>
      </c>
      <c r="U58" s="8"/>
      <c r="V58" s="8"/>
      <c r="W58" s="8"/>
      <c r="X58" s="62"/>
    </row>
    <row r="59" spans="1:27" ht="9.6" outlineLevel="4" x14ac:dyDescent="0.2">
      <c r="A59" s="131"/>
      <c r="B59" s="132"/>
      <c r="C59" s="132"/>
      <c r="D59" s="133"/>
      <c r="E59" s="137" t="s">
        <v>1</v>
      </c>
      <c r="F59" s="157" t="s">
        <v>133</v>
      </c>
      <c r="G59" s="157"/>
      <c r="H59" s="158"/>
      <c r="I59" s="159"/>
      <c r="J59" s="160"/>
      <c r="K59" s="135"/>
      <c r="L59" s="135"/>
      <c r="M59" s="135"/>
      <c r="N59" s="135"/>
      <c r="O59" s="136"/>
      <c r="P59" s="136"/>
      <c r="Q59" s="136"/>
      <c r="R59" s="133"/>
      <c r="S59" s="133"/>
      <c r="T59" s="132"/>
      <c r="U59" s="6"/>
      <c r="V59" s="8"/>
      <c r="W59" s="8"/>
      <c r="X59" s="134" t="str">
        <f>F59</f>
        <v>Základové konstrukce z betonu prostého Příplatek k cenám za betonáž malého rozsahu do 25 m3</v>
      </c>
      <c r="Y59" s="9"/>
      <c r="AA59" s="11"/>
    </row>
    <row r="60" spans="1:27" ht="7.5" customHeight="1" outlineLevel="4" x14ac:dyDescent="0.2">
      <c r="B60" s="71"/>
      <c r="C60" s="71"/>
      <c r="D60" s="62"/>
      <c r="E60" s="62"/>
      <c r="F60" s="63"/>
      <c r="G60" s="62"/>
      <c r="H60" s="67"/>
      <c r="I60" s="106"/>
      <c r="J60" s="65"/>
      <c r="K60" s="67"/>
      <c r="L60" s="67"/>
      <c r="M60" s="67"/>
      <c r="N60" s="67"/>
      <c r="O60" s="65"/>
      <c r="P60" s="65"/>
      <c r="Q60" s="65"/>
      <c r="R60" s="62"/>
      <c r="S60" s="62"/>
      <c r="T60" s="71"/>
      <c r="U60" s="8"/>
      <c r="X60" s="62"/>
    </row>
    <row r="61" spans="1:27" ht="10.199999999999999" outlineLevel="3" x14ac:dyDescent="0.2">
      <c r="A61" s="4"/>
      <c r="B61" s="121"/>
      <c r="C61" s="122">
        <v>16</v>
      </c>
      <c r="D61" s="123" t="s">
        <v>85</v>
      </c>
      <c r="E61" s="124" t="s">
        <v>134</v>
      </c>
      <c r="F61" s="125" t="s">
        <v>135</v>
      </c>
      <c r="G61" s="123" t="s">
        <v>94</v>
      </c>
      <c r="H61" s="126">
        <v>6.7249999999999996</v>
      </c>
      <c r="I61" s="127"/>
      <c r="J61" s="128">
        <f>H61*I61</f>
        <v>0</v>
      </c>
      <c r="K61" s="126">
        <v>2.47214</v>
      </c>
      <c r="L61" s="126">
        <f>H61*K61</f>
        <v>16.625141499999998</v>
      </c>
      <c r="M61" s="126"/>
      <c r="N61" s="126">
        <f>H61*M61</f>
        <v>0</v>
      </c>
      <c r="O61" s="128">
        <v>21</v>
      </c>
      <c r="P61" s="128">
        <f>J61*(O61/100)</f>
        <v>0</v>
      </c>
      <c r="Q61" s="128">
        <f>J61+P61</f>
        <v>0</v>
      </c>
      <c r="R61" s="129"/>
      <c r="S61" s="129"/>
      <c r="T61" s="130">
        <v>1</v>
      </c>
      <c r="U61" s="8"/>
      <c r="V61" s="8"/>
      <c r="W61" s="8"/>
      <c r="X61" s="62"/>
    </row>
    <row r="62" spans="1:27" ht="9.6" outlineLevel="4" x14ac:dyDescent="0.2">
      <c r="A62" s="131"/>
      <c r="B62" s="132"/>
      <c r="C62" s="132"/>
      <c r="D62" s="133"/>
      <c r="E62" s="137" t="s">
        <v>1</v>
      </c>
      <c r="F62" s="157" t="s">
        <v>136</v>
      </c>
      <c r="G62" s="157"/>
      <c r="H62" s="158"/>
      <c r="I62" s="159"/>
      <c r="J62" s="160"/>
      <c r="K62" s="135"/>
      <c r="L62" s="135"/>
      <c r="M62" s="135"/>
      <c r="N62" s="135"/>
      <c r="O62" s="136"/>
      <c r="P62" s="136"/>
      <c r="Q62" s="136"/>
      <c r="R62" s="133"/>
      <c r="S62" s="133"/>
      <c r="T62" s="132"/>
      <c r="U62" s="6"/>
      <c r="V62" s="8"/>
      <c r="W62" s="8"/>
      <c r="X62" s="134" t="str">
        <f>F62</f>
        <v>Základy z betonu prostého desky z betonu kamenem prokládaného tř. C 16/20</v>
      </c>
      <c r="Y62" s="9"/>
      <c r="AA62" s="11"/>
    </row>
    <row r="63" spans="1:27" ht="7.5" customHeight="1" outlineLevel="4" x14ac:dyDescent="0.2">
      <c r="B63" s="71"/>
      <c r="C63" s="71"/>
      <c r="D63" s="62"/>
      <c r="E63" s="62"/>
      <c r="F63" s="63"/>
      <c r="G63" s="62"/>
      <c r="H63" s="67"/>
      <c r="I63" s="106"/>
      <c r="J63" s="65"/>
      <c r="K63" s="67"/>
      <c r="L63" s="67"/>
      <c r="M63" s="67"/>
      <c r="N63" s="67"/>
      <c r="O63" s="65"/>
      <c r="P63" s="65"/>
      <c r="Q63" s="65"/>
      <c r="R63" s="62"/>
      <c r="S63" s="62"/>
      <c r="T63" s="71"/>
      <c r="U63" s="8"/>
      <c r="X63" s="62"/>
    </row>
    <row r="64" spans="1:27" ht="10.199999999999999" outlineLevel="4" x14ac:dyDescent="0.2">
      <c r="A64" s="138"/>
      <c r="B64" s="139"/>
      <c r="C64" s="139"/>
      <c r="D64" s="140"/>
      <c r="E64" s="146" t="s">
        <v>2</v>
      </c>
      <c r="F64" s="141" t="s">
        <v>137</v>
      </c>
      <c r="G64" s="140"/>
      <c r="H64" s="142">
        <v>6.7249999999999996</v>
      </c>
      <c r="I64" s="143"/>
      <c r="J64" s="144"/>
      <c r="K64" s="145"/>
      <c r="L64" s="145"/>
      <c r="M64" s="145"/>
      <c r="N64" s="145"/>
      <c r="O64" s="144"/>
      <c r="P64" s="144"/>
      <c r="Q64" s="144"/>
      <c r="R64" s="140"/>
      <c r="S64" s="140"/>
      <c r="T64" s="139"/>
      <c r="U64" s="6"/>
      <c r="V64" s="8"/>
      <c r="W64" s="8"/>
      <c r="X64" s="62"/>
    </row>
    <row r="65" spans="1:27" ht="10.199999999999999" outlineLevel="4" x14ac:dyDescent="0.2">
      <c r="A65" s="138"/>
      <c r="B65" s="139"/>
      <c r="C65" s="139"/>
      <c r="D65" s="140"/>
      <c r="E65" s="146"/>
      <c r="F65" s="141" t="s">
        <v>138</v>
      </c>
      <c r="G65" s="140"/>
      <c r="H65" s="142">
        <v>0</v>
      </c>
      <c r="I65" s="143"/>
      <c r="J65" s="144"/>
      <c r="K65" s="145"/>
      <c r="L65" s="145"/>
      <c r="M65" s="145"/>
      <c r="N65" s="145"/>
      <c r="O65" s="144"/>
      <c r="P65" s="144"/>
      <c r="Q65" s="144"/>
      <c r="R65" s="140"/>
      <c r="S65" s="140"/>
      <c r="T65" s="139"/>
      <c r="U65" s="6"/>
      <c r="V65" s="8"/>
      <c r="W65" s="8"/>
      <c r="X65" s="62"/>
    </row>
    <row r="66" spans="1:27" ht="7.5" customHeight="1" outlineLevel="4" x14ac:dyDescent="0.2">
      <c r="A66" s="8"/>
      <c r="B66" s="71"/>
      <c r="C66" s="71"/>
      <c r="D66" s="62"/>
      <c r="E66" s="62"/>
      <c r="F66" s="105"/>
      <c r="G66" s="62"/>
      <c r="H66" s="67"/>
      <c r="I66" s="106"/>
      <c r="J66" s="65"/>
      <c r="K66" s="67"/>
      <c r="L66" s="67"/>
      <c r="M66" s="67"/>
      <c r="N66" s="67"/>
      <c r="O66" s="65"/>
      <c r="P66" s="65"/>
      <c r="Q66" s="65"/>
      <c r="R66" s="62"/>
      <c r="S66" s="62"/>
      <c r="T66" s="71"/>
      <c r="U66" s="8"/>
      <c r="X66" s="62"/>
    </row>
    <row r="67" spans="1:27" ht="10.199999999999999" outlineLevel="3" x14ac:dyDescent="0.2">
      <c r="A67" s="4"/>
      <c r="B67" s="121"/>
      <c r="C67" s="122">
        <v>17</v>
      </c>
      <c r="D67" s="123" t="s">
        <v>85</v>
      </c>
      <c r="E67" s="124" t="s">
        <v>139</v>
      </c>
      <c r="F67" s="125" t="s">
        <v>140</v>
      </c>
      <c r="G67" s="123" t="s">
        <v>94</v>
      </c>
      <c r="H67" s="126">
        <v>5.2249999999999996</v>
      </c>
      <c r="I67" s="127"/>
      <c r="J67" s="128">
        <f>H67*I67</f>
        <v>0</v>
      </c>
      <c r="K67" s="126">
        <v>2.5018699999999998</v>
      </c>
      <c r="L67" s="126">
        <f>H67*K67</f>
        <v>13.072270749999998</v>
      </c>
      <c r="M67" s="126"/>
      <c r="N67" s="126">
        <f>H67*M67</f>
        <v>0</v>
      </c>
      <c r="O67" s="128">
        <v>21</v>
      </c>
      <c r="P67" s="128">
        <f>J67*(O67/100)</f>
        <v>0</v>
      </c>
      <c r="Q67" s="128">
        <f>J67+P67</f>
        <v>0</v>
      </c>
      <c r="R67" s="129"/>
      <c r="S67" s="129"/>
      <c r="T67" s="130">
        <v>1</v>
      </c>
      <c r="U67" s="8"/>
      <c r="V67" s="8"/>
      <c r="W67" s="8"/>
      <c r="X67" s="62"/>
    </row>
    <row r="68" spans="1:27" ht="9.6" outlineLevel="4" x14ac:dyDescent="0.2">
      <c r="A68" s="131"/>
      <c r="B68" s="132"/>
      <c r="C68" s="132"/>
      <c r="D68" s="133"/>
      <c r="E68" s="137" t="s">
        <v>1</v>
      </c>
      <c r="F68" s="157" t="s">
        <v>141</v>
      </c>
      <c r="G68" s="157"/>
      <c r="H68" s="158"/>
      <c r="I68" s="159"/>
      <c r="J68" s="160"/>
      <c r="K68" s="135"/>
      <c r="L68" s="135"/>
      <c r="M68" s="135"/>
      <c r="N68" s="135"/>
      <c r="O68" s="136"/>
      <c r="P68" s="136"/>
      <c r="Q68" s="136"/>
      <c r="R68" s="133"/>
      <c r="S68" s="133"/>
      <c r="T68" s="132"/>
      <c r="U68" s="6"/>
      <c r="V68" s="8"/>
      <c r="W68" s="8"/>
      <c r="X68" s="134" t="str">
        <f>F68</f>
        <v>Základy z betonu železového (bez výztuže) desky z betonu se zvýšenými nároky na prostředí tř. C 30/37</v>
      </c>
      <c r="Y68" s="9"/>
      <c r="AA68" s="11"/>
    </row>
    <row r="69" spans="1:27" ht="7.5" customHeight="1" outlineLevel="4" x14ac:dyDescent="0.2">
      <c r="B69" s="71"/>
      <c r="C69" s="71"/>
      <c r="D69" s="62"/>
      <c r="E69" s="62"/>
      <c r="F69" s="63"/>
      <c r="G69" s="62"/>
      <c r="H69" s="67"/>
      <c r="I69" s="106"/>
      <c r="J69" s="65"/>
      <c r="K69" s="67"/>
      <c r="L69" s="67"/>
      <c r="M69" s="67"/>
      <c r="N69" s="67"/>
      <c r="O69" s="65"/>
      <c r="P69" s="65"/>
      <c r="Q69" s="65"/>
      <c r="R69" s="62"/>
      <c r="S69" s="62"/>
      <c r="T69" s="71"/>
      <c r="U69" s="8"/>
      <c r="X69" s="62"/>
    </row>
    <row r="70" spans="1:27" ht="10.199999999999999" outlineLevel="4" x14ac:dyDescent="0.2">
      <c r="A70" s="138"/>
      <c r="B70" s="139"/>
      <c r="C70" s="139"/>
      <c r="D70" s="140"/>
      <c r="E70" s="146" t="s">
        <v>2</v>
      </c>
      <c r="F70" s="141" t="s">
        <v>142</v>
      </c>
      <c r="G70" s="140"/>
      <c r="H70" s="142">
        <v>0</v>
      </c>
      <c r="I70" s="143"/>
      <c r="J70" s="144"/>
      <c r="K70" s="145"/>
      <c r="L70" s="145"/>
      <c r="M70" s="145"/>
      <c r="N70" s="145"/>
      <c r="O70" s="144"/>
      <c r="P70" s="144"/>
      <c r="Q70" s="144"/>
      <c r="R70" s="140"/>
      <c r="S70" s="140"/>
      <c r="T70" s="139"/>
      <c r="U70" s="6"/>
      <c r="V70" s="8"/>
      <c r="W70" s="8"/>
      <c r="X70" s="62"/>
    </row>
    <row r="71" spans="1:27" ht="10.199999999999999" outlineLevel="4" x14ac:dyDescent="0.2">
      <c r="A71" s="138"/>
      <c r="B71" s="139"/>
      <c r="C71" s="139"/>
      <c r="D71" s="140"/>
      <c r="E71" s="146"/>
      <c r="F71" s="141" t="s">
        <v>143</v>
      </c>
      <c r="G71" s="140"/>
      <c r="H71" s="142">
        <v>5.2249999999999996</v>
      </c>
      <c r="I71" s="143"/>
      <c r="J71" s="144"/>
      <c r="K71" s="145"/>
      <c r="L71" s="145"/>
      <c r="M71" s="145"/>
      <c r="N71" s="145"/>
      <c r="O71" s="144"/>
      <c r="P71" s="144"/>
      <c r="Q71" s="144"/>
      <c r="R71" s="140"/>
      <c r="S71" s="140"/>
      <c r="T71" s="139"/>
      <c r="U71" s="6"/>
      <c r="V71" s="8"/>
      <c r="W71" s="8"/>
      <c r="X71" s="62"/>
    </row>
    <row r="72" spans="1:27" ht="7.5" customHeight="1" outlineLevel="4" x14ac:dyDescent="0.2">
      <c r="A72" s="8"/>
      <c r="B72" s="71"/>
      <c r="C72" s="71"/>
      <c r="D72" s="62"/>
      <c r="E72" s="62"/>
      <c r="F72" s="105"/>
      <c r="G72" s="62"/>
      <c r="H72" s="67"/>
      <c r="I72" s="106"/>
      <c r="J72" s="65"/>
      <c r="K72" s="67"/>
      <c r="L72" s="67"/>
      <c r="M72" s="67"/>
      <c r="N72" s="67"/>
      <c r="O72" s="65"/>
      <c r="P72" s="65"/>
      <c r="Q72" s="65"/>
      <c r="R72" s="62"/>
      <c r="S72" s="62"/>
      <c r="T72" s="71"/>
      <c r="U72" s="8"/>
      <c r="X72" s="62"/>
    </row>
    <row r="73" spans="1:27" outlineLevel="3" x14ac:dyDescent="0.2">
      <c r="B73" s="6"/>
      <c r="C73" s="6"/>
      <c r="D73" s="6"/>
      <c r="E73" s="6"/>
      <c r="F73" s="6"/>
      <c r="G73" s="6"/>
      <c r="H73" s="6"/>
      <c r="I73" s="8"/>
      <c r="J73" s="8"/>
      <c r="K73" s="6"/>
      <c r="L73" s="6"/>
      <c r="M73" s="6"/>
      <c r="N73" s="6"/>
      <c r="O73" s="6"/>
      <c r="P73" s="8"/>
      <c r="Q73" s="8"/>
      <c r="R73" s="8"/>
      <c r="S73" s="6"/>
      <c r="T73" s="6"/>
      <c r="X73" s="6"/>
    </row>
    <row r="74" spans="1:27" ht="10.199999999999999" outlineLevel="2" x14ac:dyDescent="0.2">
      <c r="A74" s="98" t="s">
        <v>74</v>
      </c>
      <c r="B74" s="102">
        <v>3</v>
      </c>
      <c r="C74" s="115"/>
      <c r="D74" s="116" t="s">
        <v>84</v>
      </c>
      <c r="E74" s="116"/>
      <c r="F74" s="117" t="s">
        <v>75</v>
      </c>
      <c r="G74" s="116"/>
      <c r="H74" s="118"/>
      <c r="I74" s="119"/>
      <c r="J74" s="100">
        <f>SUBTOTAL(9,J75:J96)</f>
        <v>0</v>
      </c>
      <c r="K74" s="118"/>
      <c r="L74" s="101">
        <f>SUBTOTAL(9,L75:L96)</f>
        <v>136.980614</v>
      </c>
      <c r="M74" s="118"/>
      <c r="N74" s="101">
        <f>SUBTOTAL(9,N75:N96)</f>
        <v>0</v>
      </c>
      <c r="O74" s="120"/>
      <c r="P74" s="100">
        <f>SUBTOTAL(9,P75:P96)</f>
        <v>0</v>
      </c>
      <c r="Q74" s="100">
        <f>SUBTOTAL(9,Q75:Q96)</f>
        <v>0</v>
      </c>
      <c r="R74" s="116"/>
      <c r="S74" s="116"/>
      <c r="T74" s="102">
        <f>SUBTOTAL(9,T75:T96)</f>
        <v>4</v>
      </c>
      <c r="U74" s="6"/>
      <c r="V74" s="8"/>
      <c r="W74" s="8"/>
      <c r="X74" s="62"/>
    </row>
    <row r="75" spans="1:27" ht="10.199999999999999" outlineLevel="3" x14ac:dyDescent="0.2">
      <c r="A75" s="4"/>
      <c r="B75" s="121"/>
      <c r="C75" s="122">
        <v>9</v>
      </c>
      <c r="D75" s="123" t="s">
        <v>85</v>
      </c>
      <c r="E75" s="124" t="s">
        <v>144</v>
      </c>
      <c r="F75" s="125" t="s">
        <v>145</v>
      </c>
      <c r="G75" s="123" t="s">
        <v>88</v>
      </c>
      <c r="H75" s="126">
        <v>22</v>
      </c>
      <c r="I75" s="127"/>
      <c r="J75" s="128">
        <f>H75*I75</f>
        <v>0</v>
      </c>
      <c r="K75" s="126">
        <v>2.6900000000000001E-3</v>
      </c>
      <c r="L75" s="126">
        <f>H75*K75</f>
        <v>5.9180000000000003E-2</v>
      </c>
      <c r="M75" s="126"/>
      <c r="N75" s="126">
        <f>H75*M75</f>
        <v>0</v>
      </c>
      <c r="O75" s="128">
        <v>21</v>
      </c>
      <c r="P75" s="128">
        <f>J75*(O75/100)</f>
        <v>0</v>
      </c>
      <c r="Q75" s="128">
        <f>J75+P75</f>
        <v>0</v>
      </c>
      <c r="R75" s="129"/>
      <c r="S75" s="129"/>
      <c r="T75" s="130">
        <v>1</v>
      </c>
      <c r="U75" s="8"/>
      <c r="V75" s="8"/>
      <c r="W75" s="8"/>
      <c r="X75" s="62"/>
    </row>
    <row r="76" spans="1:27" ht="9.6" outlineLevel="4" x14ac:dyDescent="0.2">
      <c r="A76" s="131"/>
      <c r="B76" s="132"/>
      <c r="C76" s="132"/>
      <c r="D76" s="133"/>
      <c r="E76" s="137" t="s">
        <v>1</v>
      </c>
      <c r="F76" s="157" t="s">
        <v>146</v>
      </c>
      <c r="G76" s="157"/>
      <c r="H76" s="158"/>
      <c r="I76" s="159"/>
      <c r="J76" s="160"/>
      <c r="K76" s="135"/>
      <c r="L76" s="135"/>
      <c r="M76" s="135"/>
      <c r="N76" s="135"/>
      <c r="O76" s="136"/>
      <c r="P76" s="136"/>
      <c r="Q76" s="136"/>
      <c r="R76" s="133"/>
      <c r="S76" s="133"/>
      <c r="T76" s="132"/>
      <c r="U76" s="6"/>
      <c r="V76" s="8"/>
      <c r="W76" s="8"/>
      <c r="X76" s="134" t="str">
        <f>F76</f>
        <v>Bednění základů pasů rovné zřízení</v>
      </c>
      <c r="Y76" s="9"/>
      <c r="AA76" s="11"/>
    </row>
    <row r="77" spans="1:27" ht="7.5" customHeight="1" outlineLevel="4" x14ac:dyDescent="0.2">
      <c r="B77" s="71"/>
      <c r="C77" s="71"/>
      <c r="D77" s="62"/>
      <c r="E77" s="62"/>
      <c r="F77" s="63"/>
      <c r="G77" s="62"/>
      <c r="H77" s="67"/>
      <c r="I77" s="106"/>
      <c r="J77" s="65"/>
      <c r="K77" s="67"/>
      <c r="L77" s="67"/>
      <c r="M77" s="67"/>
      <c r="N77" s="67"/>
      <c r="O77" s="65"/>
      <c r="P77" s="65"/>
      <c r="Q77" s="65"/>
      <c r="R77" s="62"/>
      <c r="S77" s="62"/>
      <c r="T77" s="71"/>
      <c r="U77" s="8"/>
      <c r="X77" s="62"/>
    </row>
    <row r="78" spans="1:27" ht="10.199999999999999" outlineLevel="4" x14ac:dyDescent="0.2">
      <c r="A78" s="138"/>
      <c r="B78" s="139"/>
      <c r="C78" s="139"/>
      <c r="D78" s="140"/>
      <c r="E78" s="146" t="s">
        <v>2</v>
      </c>
      <c r="F78" s="141" t="s">
        <v>147</v>
      </c>
      <c r="G78" s="140"/>
      <c r="H78" s="142">
        <v>22</v>
      </c>
      <c r="I78" s="143"/>
      <c r="J78" s="144"/>
      <c r="K78" s="145"/>
      <c r="L78" s="145"/>
      <c r="M78" s="145"/>
      <c r="N78" s="145"/>
      <c r="O78" s="144"/>
      <c r="P78" s="144"/>
      <c r="Q78" s="144"/>
      <c r="R78" s="140"/>
      <c r="S78" s="140"/>
      <c r="T78" s="139"/>
      <c r="U78" s="6"/>
      <c r="V78" s="8"/>
      <c r="W78" s="8"/>
      <c r="X78" s="62"/>
    </row>
    <row r="79" spans="1:27" ht="7.5" customHeight="1" outlineLevel="4" x14ac:dyDescent="0.2">
      <c r="A79" s="8"/>
      <c r="B79" s="71"/>
      <c r="C79" s="71"/>
      <c r="D79" s="62"/>
      <c r="E79" s="62"/>
      <c r="F79" s="105"/>
      <c r="G79" s="62"/>
      <c r="H79" s="67"/>
      <c r="I79" s="106"/>
      <c r="J79" s="65"/>
      <c r="K79" s="67"/>
      <c r="L79" s="67"/>
      <c r="M79" s="67"/>
      <c r="N79" s="67"/>
      <c r="O79" s="65"/>
      <c r="P79" s="65"/>
      <c r="Q79" s="65"/>
      <c r="R79" s="62"/>
      <c r="S79" s="62"/>
      <c r="T79" s="71"/>
      <c r="U79" s="8"/>
      <c r="X79" s="62"/>
    </row>
    <row r="80" spans="1:27" ht="10.199999999999999" outlineLevel="3" x14ac:dyDescent="0.2">
      <c r="A80" s="4"/>
      <c r="B80" s="121"/>
      <c r="C80" s="122">
        <v>9</v>
      </c>
      <c r="D80" s="123" t="s">
        <v>85</v>
      </c>
      <c r="E80" s="124" t="s">
        <v>148</v>
      </c>
      <c r="F80" s="125" t="s">
        <v>149</v>
      </c>
      <c r="G80" s="123" t="s">
        <v>94</v>
      </c>
      <c r="H80" s="126">
        <v>36.9</v>
      </c>
      <c r="I80" s="127"/>
      <c r="J80" s="128">
        <f>H80*I80</f>
        <v>0</v>
      </c>
      <c r="K80" s="126"/>
      <c r="L80" s="126">
        <f>H80*K80</f>
        <v>0</v>
      </c>
      <c r="M80" s="126"/>
      <c r="N80" s="126">
        <f>H80*M80</f>
        <v>0</v>
      </c>
      <c r="O80" s="128">
        <v>21</v>
      </c>
      <c r="P80" s="128">
        <f>J80*(O80/100)</f>
        <v>0</v>
      </c>
      <c r="Q80" s="128">
        <f>J80+P80</f>
        <v>0</v>
      </c>
      <c r="R80" s="129"/>
      <c r="S80" s="129"/>
      <c r="T80" s="130">
        <v>1</v>
      </c>
      <c r="U80" s="8"/>
      <c r="V80" s="8"/>
      <c r="W80" s="8"/>
      <c r="X80" s="62"/>
    </row>
    <row r="81" spans="1:27" ht="9.6" outlineLevel="4" x14ac:dyDescent="0.2">
      <c r="A81" s="131"/>
      <c r="B81" s="132"/>
      <c r="C81" s="132"/>
      <c r="D81" s="133"/>
      <c r="E81" s="137" t="s">
        <v>1</v>
      </c>
      <c r="F81" s="157" t="s">
        <v>150</v>
      </c>
      <c r="G81" s="157"/>
      <c r="H81" s="158"/>
      <c r="I81" s="159"/>
      <c r="J81" s="160"/>
      <c r="K81" s="135"/>
      <c r="L81" s="135"/>
      <c r="M81" s="135"/>
      <c r="N81" s="135"/>
      <c r="O81" s="136"/>
      <c r="P81" s="136"/>
      <c r="Q81" s="136"/>
      <c r="R81" s="133"/>
      <c r="S81" s="133"/>
      <c r="T81" s="132"/>
      <c r="U81" s="6"/>
      <c r="V81" s="8"/>
      <c r="W81" s="8"/>
      <c r="X81" s="134" t="str">
        <f>F81</f>
        <v>Zajišťovací práh z betonu prostého se zvýšenými nároky na prostředí na dně a ve svahu melioračních kanálů s patkami nebo bez patek</v>
      </c>
      <c r="Y81" s="9"/>
      <c r="AA81" s="11"/>
    </row>
    <row r="82" spans="1:27" ht="7.5" customHeight="1" outlineLevel="4" x14ac:dyDescent="0.2">
      <c r="B82" s="71"/>
      <c r="C82" s="71"/>
      <c r="D82" s="62"/>
      <c r="E82" s="62"/>
      <c r="F82" s="63"/>
      <c r="G82" s="62"/>
      <c r="H82" s="67"/>
      <c r="I82" s="106"/>
      <c r="J82" s="65"/>
      <c r="K82" s="67"/>
      <c r="L82" s="67"/>
      <c r="M82" s="67"/>
      <c r="N82" s="67"/>
      <c r="O82" s="65"/>
      <c r="P82" s="65"/>
      <c r="Q82" s="65"/>
      <c r="R82" s="62"/>
      <c r="S82" s="62"/>
      <c r="T82" s="71"/>
      <c r="U82" s="8"/>
      <c r="X82" s="62"/>
    </row>
    <row r="83" spans="1:27" ht="10.199999999999999" outlineLevel="4" x14ac:dyDescent="0.2">
      <c r="A83" s="138"/>
      <c r="B83" s="139"/>
      <c r="C83" s="139"/>
      <c r="D83" s="140"/>
      <c r="E83" s="146" t="s">
        <v>2</v>
      </c>
      <c r="F83" s="141" t="s">
        <v>151</v>
      </c>
      <c r="G83" s="140"/>
      <c r="H83" s="142">
        <v>0</v>
      </c>
      <c r="I83" s="143"/>
      <c r="J83" s="144"/>
      <c r="K83" s="145"/>
      <c r="L83" s="145"/>
      <c r="M83" s="145"/>
      <c r="N83" s="145"/>
      <c r="O83" s="144"/>
      <c r="P83" s="144"/>
      <c r="Q83" s="144"/>
      <c r="R83" s="140"/>
      <c r="S83" s="140"/>
      <c r="T83" s="139"/>
      <c r="U83" s="6"/>
      <c r="V83" s="8"/>
      <c r="W83" s="8"/>
      <c r="X83" s="62"/>
    </row>
    <row r="84" spans="1:27" ht="10.199999999999999" outlineLevel="4" x14ac:dyDescent="0.2">
      <c r="A84" s="138"/>
      <c r="B84" s="139"/>
      <c r="C84" s="139"/>
      <c r="D84" s="140"/>
      <c r="E84" s="146"/>
      <c r="F84" s="141" t="s">
        <v>152</v>
      </c>
      <c r="G84" s="140"/>
      <c r="H84" s="142">
        <v>29.7</v>
      </c>
      <c r="I84" s="143"/>
      <c r="J84" s="144"/>
      <c r="K84" s="145"/>
      <c r="L84" s="145"/>
      <c r="M84" s="145"/>
      <c r="N84" s="145"/>
      <c r="O84" s="144"/>
      <c r="P84" s="144"/>
      <c r="Q84" s="144"/>
      <c r="R84" s="140"/>
      <c r="S84" s="140"/>
      <c r="T84" s="139"/>
      <c r="U84" s="6"/>
      <c r="V84" s="8"/>
      <c r="W84" s="8"/>
      <c r="X84" s="62"/>
    </row>
    <row r="85" spans="1:27" ht="10.199999999999999" outlineLevel="4" x14ac:dyDescent="0.2">
      <c r="A85" s="138"/>
      <c r="B85" s="139"/>
      <c r="C85" s="139"/>
      <c r="D85" s="140"/>
      <c r="E85" s="146"/>
      <c r="F85" s="141" t="s">
        <v>153</v>
      </c>
      <c r="G85" s="140"/>
      <c r="H85" s="142">
        <v>0</v>
      </c>
      <c r="I85" s="143"/>
      <c r="J85" s="144"/>
      <c r="K85" s="145"/>
      <c r="L85" s="145"/>
      <c r="M85" s="145"/>
      <c r="N85" s="145"/>
      <c r="O85" s="144"/>
      <c r="P85" s="144"/>
      <c r="Q85" s="144"/>
      <c r="R85" s="140"/>
      <c r="S85" s="140"/>
      <c r="T85" s="139"/>
      <c r="U85" s="6"/>
      <c r="V85" s="8"/>
      <c r="W85" s="8"/>
      <c r="X85" s="62"/>
    </row>
    <row r="86" spans="1:27" ht="10.199999999999999" outlineLevel="4" x14ac:dyDescent="0.2">
      <c r="A86" s="138"/>
      <c r="B86" s="139"/>
      <c r="C86" s="139"/>
      <c r="D86" s="140"/>
      <c r="E86" s="146"/>
      <c r="F86" s="141" t="s">
        <v>154</v>
      </c>
      <c r="G86" s="140"/>
      <c r="H86" s="142">
        <v>7.2</v>
      </c>
      <c r="I86" s="143"/>
      <c r="J86" s="144"/>
      <c r="K86" s="145"/>
      <c r="L86" s="145"/>
      <c r="M86" s="145"/>
      <c r="N86" s="145"/>
      <c r="O86" s="144"/>
      <c r="P86" s="144"/>
      <c r="Q86" s="144"/>
      <c r="R86" s="140"/>
      <c r="S86" s="140"/>
      <c r="T86" s="139"/>
      <c r="U86" s="6"/>
      <c r="V86" s="8"/>
      <c r="W86" s="8"/>
      <c r="X86" s="62"/>
    </row>
    <row r="87" spans="1:27" ht="7.5" customHeight="1" outlineLevel="4" x14ac:dyDescent="0.2">
      <c r="A87" s="8"/>
      <c r="B87" s="71"/>
      <c r="C87" s="71"/>
      <c r="D87" s="62"/>
      <c r="E87" s="62"/>
      <c r="F87" s="105"/>
      <c r="G87" s="62"/>
      <c r="H87" s="67"/>
      <c r="I87" s="106"/>
      <c r="J87" s="65"/>
      <c r="K87" s="67"/>
      <c r="L87" s="67"/>
      <c r="M87" s="67"/>
      <c r="N87" s="67"/>
      <c r="O87" s="65"/>
      <c r="P87" s="65"/>
      <c r="Q87" s="65"/>
      <c r="R87" s="62"/>
      <c r="S87" s="62"/>
      <c r="T87" s="71"/>
      <c r="U87" s="8"/>
      <c r="X87" s="62"/>
    </row>
    <row r="88" spans="1:27" ht="10.199999999999999" outlineLevel="3" x14ac:dyDescent="0.2">
      <c r="A88" s="4"/>
      <c r="B88" s="121"/>
      <c r="C88" s="122">
        <v>10</v>
      </c>
      <c r="D88" s="123" t="s">
        <v>85</v>
      </c>
      <c r="E88" s="124" t="s">
        <v>155</v>
      </c>
      <c r="F88" s="125" t="s">
        <v>156</v>
      </c>
      <c r="G88" s="123" t="s">
        <v>88</v>
      </c>
      <c r="H88" s="126">
        <v>22</v>
      </c>
      <c r="I88" s="127"/>
      <c r="J88" s="128">
        <f>H88*I88</f>
        <v>0</v>
      </c>
      <c r="K88" s="126"/>
      <c r="L88" s="126">
        <f>H88*K88</f>
        <v>0</v>
      </c>
      <c r="M88" s="126"/>
      <c r="N88" s="126">
        <f>H88*M88</f>
        <v>0</v>
      </c>
      <c r="O88" s="128">
        <v>21</v>
      </c>
      <c r="P88" s="128">
        <f>J88*(O88/100)</f>
        <v>0</v>
      </c>
      <c r="Q88" s="128">
        <f>J88+P88</f>
        <v>0</v>
      </c>
      <c r="R88" s="129"/>
      <c r="S88" s="129"/>
      <c r="T88" s="130">
        <v>1</v>
      </c>
      <c r="U88" s="8"/>
      <c r="V88" s="8"/>
      <c r="W88" s="8"/>
      <c r="X88" s="62"/>
    </row>
    <row r="89" spans="1:27" ht="9.6" outlineLevel="4" x14ac:dyDescent="0.2">
      <c r="A89" s="131"/>
      <c r="B89" s="132"/>
      <c r="C89" s="132"/>
      <c r="D89" s="133"/>
      <c r="E89" s="137" t="s">
        <v>1</v>
      </c>
      <c r="F89" s="157" t="s">
        <v>157</v>
      </c>
      <c r="G89" s="157"/>
      <c r="H89" s="158"/>
      <c r="I89" s="159"/>
      <c r="J89" s="160"/>
      <c r="K89" s="135"/>
      <c r="L89" s="135"/>
      <c r="M89" s="135"/>
      <c r="N89" s="135"/>
      <c r="O89" s="136"/>
      <c r="P89" s="136"/>
      <c r="Q89" s="136"/>
      <c r="R89" s="133"/>
      <c r="S89" s="133"/>
      <c r="T89" s="132"/>
      <c r="U89" s="6"/>
      <c r="V89" s="8"/>
      <c r="W89" s="8"/>
      <c r="X89" s="134" t="str">
        <f>F89</f>
        <v>Bednění základů pasů rovné odstranění</v>
      </c>
      <c r="Y89" s="9"/>
      <c r="AA89" s="11"/>
    </row>
    <row r="90" spans="1:27" ht="7.5" customHeight="1" outlineLevel="4" x14ac:dyDescent="0.2">
      <c r="B90" s="71"/>
      <c r="C90" s="71"/>
      <c r="D90" s="62"/>
      <c r="E90" s="62"/>
      <c r="F90" s="63"/>
      <c r="G90" s="62"/>
      <c r="H90" s="67"/>
      <c r="I90" s="106"/>
      <c r="J90" s="65"/>
      <c r="K90" s="67"/>
      <c r="L90" s="67"/>
      <c r="M90" s="67"/>
      <c r="N90" s="67"/>
      <c r="O90" s="65"/>
      <c r="P90" s="65"/>
      <c r="Q90" s="65"/>
      <c r="R90" s="62"/>
      <c r="S90" s="62"/>
      <c r="T90" s="71"/>
      <c r="U90" s="8"/>
      <c r="X90" s="62"/>
    </row>
    <row r="91" spans="1:27" ht="10.199999999999999" outlineLevel="3" x14ac:dyDescent="0.2">
      <c r="A91" s="4"/>
      <c r="B91" s="121"/>
      <c r="C91" s="122">
        <v>18</v>
      </c>
      <c r="D91" s="123" t="s">
        <v>85</v>
      </c>
      <c r="E91" s="124" t="s">
        <v>158</v>
      </c>
      <c r="F91" s="125" t="s">
        <v>159</v>
      </c>
      <c r="G91" s="123" t="s">
        <v>94</v>
      </c>
      <c r="H91" s="126">
        <v>61.955399999999997</v>
      </c>
      <c r="I91" s="127"/>
      <c r="J91" s="128">
        <f>H91*I91</f>
        <v>0</v>
      </c>
      <c r="K91" s="126">
        <v>2.21</v>
      </c>
      <c r="L91" s="126">
        <f>H91*K91</f>
        <v>136.921434</v>
      </c>
      <c r="M91" s="126"/>
      <c r="N91" s="126">
        <f>H91*M91</f>
        <v>0</v>
      </c>
      <c r="O91" s="128">
        <v>21</v>
      </c>
      <c r="P91" s="128">
        <f>J91*(O91/100)</f>
        <v>0</v>
      </c>
      <c r="Q91" s="128">
        <f>J91+P91</f>
        <v>0</v>
      </c>
      <c r="R91" s="129"/>
      <c r="S91" s="129"/>
      <c r="T91" s="130">
        <v>1</v>
      </c>
      <c r="U91" s="8"/>
      <c r="V91" s="8"/>
      <c r="W91" s="8"/>
      <c r="X91" s="62"/>
    </row>
    <row r="92" spans="1:27" ht="9.6" outlineLevel="4" x14ac:dyDescent="0.2">
      <c r="A92" s="131"/>
      <c r="B92" s="132"/>
      <c r="C92" s="132"/>
      <c r="D92" s="133"/>
      <c r="E92" s="137" t="s">
        <v>1</v>
      </c>
      <c r="F92" s="157" t="s">
        <v>160</v>
      </c>
      <c r="G92" s="157"/>
      <c r="H92" s="158"/>
      <c r="I92" s="159"/>
      <c r="J92" s="160"/>
      <c r="K92" s="135"/>
      <c r="L92" s="135"/>
      <c r="M92" s="135"/>
      <c r="N92" s="135"/>
      <c r="O92" s="136"/>
      <c r="P92" s="136"/>
      <c r="Q92" s="136"/>
      <c r="R92" s="133"/>
      <c r="S92" s="133"/>
      <c r="T92" s="132"/>
      <c r="U92" s="6"/>
      <c r="V92" s="8"/>
      <c r="W92" s="8"/>
      <c r="X92" s="134" t="str">
        <f>F92</f>
        <v>Rovnanina z lomového kamene neopracovaného tříděného pro všechny tloušťky rovnaniny, bez vypracování líce s vyklínování spár a dutin úlomky z kamene</v>
      </c>
      <c r="Y92" s="9"/>
      <c r="AA92" s="11"/>
    </row>
    <row r="93" spans="1:27" ht="7.5" customHeight="1" outlineLevel="4" x14ac:dyDescent="0.2">
      <c r="B93" s="71"/>
      <c r="C93" s="71"/>
      <c r="D93" s="62"/>
      <c r="E93" s="62"/>
      <c r="F93" s="63"/>
      <c r="G93" s="62"/>
      <c r="H93" s="67"/>
      <c r="I93" s="106"/>
      <c r="J93" s="65"/>
      <c r="K93" s="67"/>
      <c r="L93" s="67"/>
      <c r="M93" s="67"/>
      <c r="N93" s="67"/>
      <c r="O93" s="65"/>
      <c r="P93" s="65"/>
      <c r="Q93" s="65"/>
      <c r="R93" s="62"/>
      <c r="S93" s="62"/>
      <c r="T93" s="71"/>
      <c r="U93" s="8"/>
      <c r="X93" s="62"/>
    </row>
    <row r="94" spans="1:27" ht="10.199999999999999" outlineLevel="4" x14ac:dyDescent="0.2">
      <c r="A94" s="138"/>
      <c r="B94" s="139"/>
      <c r="C94" s="139"/>
      <c r="D94" s="140"/>
      <c r="E94" s="146" t="s">
        <v>2</v>
      </c>
      <c r="F94" s="141" t="s">
        <v>161</v>
      </c>
      <c r="G94" s="140"/>
      <c r="H94" s="142">
        <v>61.955399999999997</v>
      </c>
      <c r="I94" s="143"/>
      <c r="J94" s="144"/>
      <c r="K94" s="145"/>
      <c r="L94" s="145"/>
      <c r="M94" s="145"/>
      <c r="N94" s="145"/>
      <c r="O94" s="144"/>
      <c r="P94" s="144"/>
      <c r="Q94" s="144"/>
      <c r="R94" s="140"/>
      <c r="S94" s="140"/>
      <c r="T94" s="139"/>
      <c r="U94" s="6"/>
      <c r="V94" s="8"/>
      <c r="W94" s="8"/>
      <c r="X94" s="62"/>
    </row>
    <row r="95" spans="1:27" ht="7.5" customHeight="1" outlineLevel="4" x14ac:dyDescent="0.2">
      <c r="A95" s="8"/>
      <c r="B95" s="71"/>
      <c r="C95" s="71"/>
      <c r="D95" s="62"/>
      <c r="E95" s="62"/>
      <c r="F95" s="105"/>
      <c r="G95" s="62"/>
      <c r="H95" s="67"/>
      <c r="I95" s="106"/>
      <c r="J95" s="65"/>
      <c r="K95" s="67"/>
      <c r="L95" s="67"/>
      <c r="M95" s="67"/>
      <c r="N95" s="67"/>
      <c r="O95" s="65"/>
      <c r="P95" s="65"/>
      <c r="Q95" s="65"/>
      <c r="R95" s="62"/>
      <c r="S95" s="62"/>
      <c r="T95" s="71"/>
      <c r="U95" s="8"/>
      <c r="X95" s="62"/>
    </row>
    <row r="96" spans="1:27" outlineLevel="3" x14ac:dyDescent="0.2">
      <c r="B96" s="6"/>
      <c r="C96" s="6"/>
      <c r="D96" s="6"/>
      <c r="E96" s="6"/>
      <c r="F96" s="6"/>
      <c r="G96" s="6"/>
      <c r="H96" s="6"/>
      <c r="I96" s="8"/>
      <c r="J96" s="8"/>
      <c r="K96" s="6"/>
      <c r="L96" s="6"/>
      <c r="M96" s="6"/>
      <c r="N96" s="6"/>
      <c r="O96" s="6"/>
      <c r="P96" s="8"/>
      <c r="Q96" s="8"/>
      <c r="R96" s="8"/>
      <c r="S96" s="6"/>
      <c r="T96" s="6"/>
      <c r="X96" s="6"/>
    </row>
    <row r="97" spans="1:27" ht="10.199999999999999" outlineLevel="2" x14ac:dyDescent="0.2">
      <c r="A97" s="98" t="s">
        <v>76</v>
      </c>
      <c r="B97" s="102">
        <v>3</v>
      </c>
      <c r="C97" s="115"/>
      <c r="D97" s="116" t="s">
        <v>84</v>
      </c>
      <c r="E97" s="116"/>
      <c r="F97" s="117" t="s">
        <v>77</v>
      </c>
      <c r="G97" s="116"/>
      <c r="H97" s="118"/>
      <c r="I97" s="119"/>
      <c r="J97" s="100">
        <f>SUBTOTAL(9,J98:J107)</f>
        <v>0</v>
      </c>
      <c r="K97" s="118"/>
      <c r="L97" s="101">
        <f>SUBTOTAL(9,L98:L107)</f>
        <v>0</v>
      </c>
      <c r="M97" s="118"/>
      <c r="N97" s="101">
        <f>SUBTOTAL(9,N98:N107)</f>
        <v>0</v>
      </c>
      <c r="O97" s="120"/>
      <c r="P97" s="100">
        <f>SUBTOTAL(9,P98:P107)</f>
        <v>0</v>
      </c>
      <c r="Q97" s="100">
        <f>SUBTOTAL(9,Q98:Q107)</f>
        <v>0</v>
      </c>
      <c r="R97" s="116"/>
      <c r="S97" s="116"/>
      <c r="T97" s="102">
        <f>SUBTOTAL(9,T98:T107)</f>
        <v>3</v>
      </c>
      <c r="U97" s="6"/>
      <c r="V97" s="8"/>
      <c r="W97" s="8"/>
      <c r="X97" s="62"/>
    </row>
    <row r="98" spans="1:27" ht="10.199999999999999" outlineLevel="3" x14ac:dyDescent="0.2">
      <c r="A98" s="4"/>
      <c r="B98" s="121"/>
      <c r="C98" s="122">
        <v>3</v>
      </c>
      <c r="D98" s="123" t="s">
        <v>162</v>
      </c>
      <c r="E98" s="124" t="s">
        <v>163</v>
      </c>
      <c r="F98" s="125" t="s">
        <v>164</v>
      </c>
      <c r="G98" s="123" t="s">
        <v>165</v>
      </c>
      <c r="H98" s="126">
        <v>1</v>
      </c>
      <c r="I98" s="127"/>
      <c r="J98" s="128">
        <f>H98*I98</f>
        <v>0</v>
      </c>
      <c r="K98" s="126"/>
      <c r="L98" s="126">
        <f>H98*K98</f>
        <v>0</v>
      </c>
      <c r="M98" s="126"/>
      <c r="N98" s="126">
        <f>H98*M98</f>
        <v>0</v>
      </c>
      <c r="O98" s="128">
        <v>21</v>
      </c>
      <c r="P98" s="128">
        <f>J98*(O98/100)</f>
        <v>0</v>
      </c>
      <c r="Q98" s="128">
        <f>J98+P98</f>
        <v>0</v>
      </c>
      <c r="R98" s="129"/>
      <c r="S98" s="129"/>
      <c r="T98" s="130">
        <v>1</v>
      </c>
      <c r="U98" s="8"/>
      <c r="V98" s="8"/>
      <c r="W98" s="8"/>
      <c r="X98" s="62"/>
    </row>
    <row r="99" spans="1:27" ht="9.6" outlineLevel="4" x14ac:dyDescent="0.2">
      <c r="A99" s="131"/>
      <c r="B99" s="132"/>
      <c r="C99" s="132"/>
      <c r="D99" s="133"/>
      <c r="E99" s="137" t="s">
        <v>1</v>
      </c>
      <c r="F99" s="157" t="s">
        <v>166</v>
      </c>
      <c r="G99" s="157"/>
      <c r="H99" s="158"/>
      <c r="I99" s="159"/>
      <c r="J99" s="160"/>
      <c r="K99" s="135"/>
      <c r="L99" s="135"/>
      <c r="M99" s="135"/>
      <c r="N99" s="135"/>
      <c r="O99" s="136"/>
      <c r="P99" s="136"/>
      <c r="Q99" s="136"/>
      <c r="R99" s="133"/>
      <c r="S99" s="133"/>
      <c r="T99" s="132"/>
      <c r="U99" s="6"/>
      <c r="V99" s="8"/>
      <c r="W99" s="8"/>
      <c r="X99" s="134" t="str">
        <f>F99</f>
        <v>Průzkumné, geodetické a projektové práce</v>
      </c>
      <c r="Y99" s="9"/>
      <c r="AA99" s="11"/>
    </row>
    <row r="100" spans="1:27" ht="7.5" customHeight="1" outlineLevel="4" x14ac:dyDescent="0.2">
      <c r="B100" s="71"/>
      <c r="C100" s="71"/>
      <c r="D100" s="62"/>
      <c r="E100" s="62"/>
      <c r="F100" s="63"/>
      <c r="G100" s="62"/>
      <c r="H100" s="67"/>
      <c r="I100" s="106"/>
      <c r="J100" s="65"/>
      <c r="K100" s="67"/>
      <c r="L100" s="67"/>
      <c r="M100" s="67"/>
      <c r="N100" s="67"/>
      <c r="O100" s="65"/>
      <c r="P100" s="65"/>
      <c r="Q100" s="65"/>
      <c r="R100" s="62"/>
      <c r="S100" s="62"/>
      <c r="T100" s="71"/>
      <c r="U100" s="8"/>
      <c r="X100" s="62"/>
    </row>
    <row r="101" spans="1:27" ht="10.199999999999999" outlineLevel="3" x14ac:dyDescent="0.2">
      <c r="A101" s="4"/>
      <c r="B101" s="121"/>
      <c r="C101" s="122">
        <v>21</v>
      </c>
      <c r="D101" s="123" t="s">
        <v>162</v>
      </c>
      <c r="E101" s="124" t="s">
        <v>167</v>
      </c>
      <c r="F101" s="125" t="s">
        <v>168</v>
      </c>
      <c r="G101" s="123" t="s">
        <v>165</v>
      </c>
      <c r="H101" s="126">
        <v>1</v>
      </c>
      <c r="I101" s="127"/>
      <c r="J101" s="128">
        <f>H101*I101</f>
        <v>0</v>
      </c>
      <c r="K101" s="126"/>
      <c r="L101" s="126">
        <f>H101*K101</f>
        <v>0</v>
      </c>
      <c r="M101" s="126"/>
      <c r="N101" s="126">
        <f>H101*M101</f>
        <v>0</v>
      </c>
      <c r="O101" s="128">
        <v>21</v>
      </c>
      <c r="P101" s="128">
        <f>J101*(O101/100)</f>
        <v>0</v>
      </c>
      <c r="Q101" s="128">
        <f>J101+P101</f>
        <v>0</v>
      </c>
      <c r="R101" s="129"/>
      <c r="S101" s="129"/>
      <c r="T101" s="130">
        <v>1</v>
      </c>
      <c r="U101" s="8"/>
      <c r="V101" s="8"/>
      <c r="W101" s="8"/>
      <c r="X101" s="62"/>
    </row>
    <row r="102" spans="1:27" ht="9.6" outlineLevel="4" x14ac:dyDescent="0.2">
      <c r="A102" s="131"/>
      <c r="B102" s="132"/>
      <c r="C102" s="132"/>
      <c r="D102" s="133"/>
      <c r="E102" s="137" t="s">
        <v>1</v>
      </c>
      <c r="F102" s="157" t="s">
        <v>168</v>
      </c>
      <c r="G102" s="157"/>
      <c r="H102" s="158"/>
      <c r="I102" s="159"/>
      <c r="J102" s="160"/>
      <c r="K102" s="135"/>
      <c r="L102" s="135"/>
      <c r="M102" s="135"/>
      <c r="N102" s="135"/>
      <c r="O102" s="136"/>
      <c r="P102" s="136"/>
      <c r="Q102" s="136"/>
      <c r="R102" s="133"/>
      <c r="S102" s="133"/>
      <c r="T102" s="132"/>
      <c r="U102" s="6"/>
      <c r="V102" s="8"/>
      <c r="W102" s="8"/>
      <c r="X102" s="134" t="str">
        <f>F102</f>
        <v>Dokumentace skutečného provedení stavby</v>
      </c>
      <c r="Y102" s="9"/>
      <c r="AA102" s="11"/>
    </row>
    <row r="103" spans="1:27" ht="7.5" customHeight="1" outlineLevel="4" x14ac:dyDescent="0.2">
      <c r="B103" s="71"/>
      <c r="C103" s="71"/>
      <c r="D103" s="62"/>
      <c r="E103" s="62"/>
      <c r="F103" s="63"/>
      <c r="G103" s="62"/>
      <c r="H103" s="67"/>
      <c r="I103" s="106"/>
      <c r="J103" s="65"/>
      <c r="K103" s="67"/>
      <c r="L103" s="67"/>
      <c r="M103" s="67"/>
      <c r="N103" s="67"/>
      <c r="O103" s="65"/>
      <c r="P103" s="65"/>
      <c r="Q103" s="65"/>
      <c r="R103" s="62"/>
      <c r="S103" s="62"/>
      <c r="T103" s="71"/>
      <c r="U103" s="8"/>
      <c r="X103" s="62"/>
    </row>
    <row r="104" spans="1:27" ht="30.6" outlineLevel="3" x14ac:dyDescent="0.2">
      <c r="A104" s="4"/>
      <c r="B104" s="121"/>
      <c r="C104" s="122">
        <v>22</v>
      </c>
      <c r="D104" s="123" t="s">
        <v>169</v>
      </c>
      <c r="E104" s="124" t="s">
        <v>170</v>
      </c>
      <c r="F104" s="125" t="s">
        <v>171</v>
      </c>
      <c r="G104" s="123" t="s">
        <v>165</v>
      </c>
      <c r="H104" s="126">
        <v>1</v>
      </c>
      <c r="I104" s="127"/>
      <c r="J104" s="128">
        <f>H104*I104</f>
        <v>0</v>
      </c>
      <c r="K104" s="126"/>
      <c r="L104" s="126">
        <f>H104*K104</f>
        <v>0</v>
      </c>
      <c r="M104" s="126"/>
      <c r="N104" s="126">
        <f>H104*M104</f>
        <v>0</v>
      </c>
      <c r="O104" s="128">
        <v>21</v>
      </c>
      <c r="P104" s="128">
        <f>J104*(O104/100)</f>
        <v>0</v>
      </c>
      <c r="Q104" s="128">
        <f>J104+P104</f>
        <v>0</v>
      </c>
      <c r="R104" s="129"/>
      <c r="S104" s="129"/>
      <c r="T104" s="130">
        <v>1</v>
      </c>
      <c r="U104" s="8"/>
      <c r="V104" s="8"/>
      <c r="W104" s="8"/>
      <c r="X104" s="62"/>
    </row>
    <row r="105" spans="1:27" ht="9.6" outlineLevel="4" x14ac:dyDescent="0.2">
      <c r="A105" s="131"/>
      <c r="B105" s="132"/>
      <c r="C105" s="132"/>
      <c r="D105" s="133"/>
      <c r="E105" s="137" t="s">
        <v>1</v>
      </c>
      <c r="F105" s="157" t="s">
        <v>45</v>
      </c>
      <c r="G105" s="157"/>
      <c r="H105" s="158"/>
      <c r="I105" s="159"/>
      <c r="J105" s="160"/>
      <c r="K105" s="135"/>
      <c r="L105" s="135"/>
      <c r="M105" s="135"/>
      <c r="N105" s="135"/>
      <c r="O105" s="136"/>
      <c r="P105" s="136"/>
      <c r="Q105" s="136"/>
      <c r="R105" s="133"/>
      <c r="S105" s="133"/>
      <c r="T105" s="132"/>
      <c r="U105" s="6"/>
      <c r="V105" s="8"/>
      <c r="W105" s="8"/>
      <c r="X105" s="134" t="str">
        <f>F105</f>
        <v>---</v>
      </c>
      <c r="Y105" s="9"/>
      <c r="AA105" s="11"/>
    </row>
    <row r="106" spans="1:27" ht="7.5" customHeight="1" outlineLevel="4" x14ac:dyDescent="0.2">
      <c r="B106" s="71"/>
      <c r="C106" s="71"/>
      <c r="D106" s="62"/>
      <c r="E106" s="62"/>
      <c r="F106" s="63"/>
      <c r="G106" s="62"/>
      <c r="H106" s="67"/>
      <c r="I106" s="106"/>
      <c r="J106" s="65"/>
      <c r="K106" s="67"/>
      <c r="L106" s="67"/>
      <c r="M106" s="67"/>
      <c r="N106" s="67"/>
      <c r="O106" s="65"/>
      <c r="P106" s="65"/>
      <c r="Q106" s="65"/>
      <c r="R106" s="62"/>
      <c r="S106" s="62"/>
      <c r="T106" s="71"/>
      <c r="U106" s="8"/>
      <c r="X106" s="62"/>
    </row>
    <row r="107" spans="1:27" outlineLevel="3" x14ac:dyDescent="0.2">
      <c r="B107" s="6"/>
      <c r="C107" s="6"/>
      <c r="D107" s="6"/>
      <c r="E107" s="6"/>
      <c r="F107" s="6"/>
      <c r="G107" s="6"/>
      <c r="H107" s="6"/>
      <c r="I107" s="8"/>
      <c r="J107" s="8"/>
      <c r="K107" s="6"/>
      <c r="L107" s="6"/>
      <c r="M107" s="6"/>
      <c r="N107" s="6"/>
      <c r="O107" s="6"/>
      <c r="P107" s="8"/>
      <c r="Q107" s="8"/>
      <c r="R107" s="8"/>
      <c r="S107" s="6"/>
      <c r="T107" s="6"/>
      <c r="X107" s="6"/>
    </row>
    <row r="108" spans="1:27" ht="10.199999999999999" outlineLevel="2" x14ac:dyDescent="0.2">
      <c r="A108" s="98" t="s">
        <v>78</v>
      </c>
      <c r="B108" s="102">
        <v>3</v>
      </c>
      <c r="C108" s="115"/>
      <c r="D108" s="116" t="s">
        <v>84</v>
      </c>
      <c r="E108" s="116"/>
      <c r="F108" s="117" t="s">
        <v>79</v>
      </c>
      <c r="G108" s="116"/>
      <c r="H108" s="118"/>
      <c r="I108" s="119"/>
      <c r="J108" s="100">
        <f>SUBTOTAL(9,J109:J115)</f>
        <v>0</v>
      </c>
      <c r="K108" s="118"/>
      <c r="L108" s="101">
        <f>SUBTOTAL(9,L109:L115)</f>
        <v>0</v>
      </c>
      <c r="M108" s="118"/>
      <c r="N108" s="101">
        <f>SUBTOTAL(9,N109:N115)</f>
        <v>0</v>
      </c>
      <c r="O108" s="120"/>
      <c r="P108" s="100">
        <f>SUBTOTAL(9,P109:P115)</f>
        <v>0</v>
      </c>
      <c r="Q108" s="100">
        <f>SUBTOTAL(9,Q109:Q115)</f>
        <v>0</v>
      </c>
      <c r="R108" s="116"/>
      <c r="S108" s="116"/>
      <c r="T108" s="102">
        <f>SUBTOTAL(9,T109:T115)</f>
        <v>2</v>
      </c>
      <c r="U108" s="6"/>
      <c r="V108" s="8"/>
      <c r="W108" s="8"/>
      <c r="X108" s="62"/>
    </row>
    <row r="109" spans="1:27" ht="10.199999999999999" outlineLevel="3" x14ac:dyDescent="0.2">
      <c r="A109" s="4"/>
      <c r="B109" s="121"/>
      <c r="C109" s="122">
        <v>2</v>
      </c>
      <c r="D109" s="123" t="s">
        <v>162</v>
      </c>
      <c r="E109" s="124" t="s">
        <v>172</v>
      </c>
      <c r="F109" s="125" t="s">
        <v>173</v>
      </c>
      <c r="G109" s="123" t="s">
        <v>165</v>
      </c>
      <c r="H109" s="126">
        <v>1</v>
      </c>
      <c r="I109" s="127"/>
      <c r="J109" s="128">
        <f>H109*I109</f>
        <v>0</v>
      </c>
      <c r="K109" s="126"/>
      <c r="L109" s="126">
        <f>H109*K109</f>
        <v>0</v>
      </c>
      <c r="M109" s="126"/>
      <c r="N109" s="126">
        <f>H109*M109</f>
        <v>0</v>
      </c>
      <c r="O109" s="128">
        <v>21</v>
      </c>
      <c r="P109" s="128">
        <f>J109*(O109/100)</f>
        <v>0</v>
      </c>
      <c r="Q109" s="128">
        <f>J109+P109</f>
        <v>0</v>
      </c>
      <c r="R109" s="129"/>
      <c r="S109" s="129"/>
      <c r="T109" s="130">
        <v>1</v>
      </c>
      <c r="U109" s="8"/>
      <c r="V109" s="8"/>
      <c r="W109" s="8"/>
      <c r="X109" s="62"/>
    </row>
    <row r="110" spans="1:27" ht="9.6" outlineLevel="4" x14ac:dyDescent="0.2">
      <c r="A110" s="131"/>
      <c r="B110" s="132"/>
      <c r="C110" s="132"/>
      <c r="D110" s="133"/>
      <c r="E110" s="137" t="s">
        <v>1</v>
      </c>
      <c r="F110" s="157" t="s">
        <v>173</v>
      </c>
      <c r="G110" s="157"/>
      <c r="H110" s="158"/>
      <c r="I110" s="159"/>
      <c r="J110" s="160"/>
      <c r="K110" s="135"/>
      <c r="L110" s="135"/>
      <c r="M110" s="135"/>
      <c r="N110" s="135"/>
      <c r="O110" s="136"/>
      <c r="P110" s="136"/>
      <c r="Q110" s="136"/>
      <c r="R110" s="133"/>
      <c r="S110" s="133"/>
      <c r="T110" s="132"/>
      <c r="U110" s="6"/>
      <c r="V110" s="8"/>
      <c r="W110" s="8"/>
      <c r="X110" s="134" t="str">
        <f>F110</f>
        <v>Zařízení staveniště</v>
      </c>
      <c r="Y110" s="9"/>
      <c r="AA110" s="11"/>
    </row>
    <row r="111" spans="1:27" ht="7.5" customHeight="1" outlineLevel="4" x14ac:dyDescent="0.2">
      <c r="B111" s="71"/>
      <c r="C111" s="71"/>
      <c r="D111" s="62"/>
      <c r="E111" s="62"/>
      <c r="F111" s="63"/>
      <c r="G111" s="62"/>
      <c r="H111" s="67"/>
      <c r="I111" s="106"/>
      <c r="J111" s="65"/>
      <c r="K111" s="67"/>
      <c r="L111" s="67"/>
      <c r="M111" s="67"/>
      <c r="N111" s="67"/>
      <c r="O111" s="65"/>
      <c r="P111" s="65"/>
      <c r="Q111" s="65"/>
      <c r="R111" s="62"/>
      <c r="S111" s="62"/>
      <c r="T111" s="71"/>
      <c r="U111" s="8"/>
      <c r="X111" s="62"/>
    </row>
    <row r="112" spans="1:27" ht="10.199999999999999" outlineLevel="3" x14ac:dyDescent="0.2">
      <c r="A112" s="4"/>
      <c r="B112" s="121"/>
      <c r="C112" s="122">
        <v>26</v>
      </c>
      <c r="D112" s="123" t="s">
        <v>162</v>
      </c>
      <c r="E112" s="124" t="s">
        <v>174</v>
      </c>
      <c r="F112" s="125" t="s">
        <v>175</v>
      </c>
      <c r="G112" s="123" t="s">
        <v>165</v>
      </c>
      <c r="H112" s="126">
        <v>1</v>
      </c>
      <c r="I112" s="127"/>
      <c r="J112" s="128">
        <f>H112*I112</f>
        <v>0</v>
      </c>
      <c r="K112" s="126"/>
      <c r="L112" s="126">
        <f>H112*K112</f>
        <v>0</v>
      </c>
      <c r="M112" s="126"/>
      <c r="N112" s="126">
        <f>H112*M112</f>
        <v>0</v>
      </c>
      <c r="O112" s="128">
        <v>21</v>
      </c>
      <c r="P112" s="128">
        <f>J112*(O112/100)</f>
        <v>0</v>
      </c>
      <c r="Q112" s="128">
        <f>J112+P112</f>
        <v>0</v>
      </c>
      <c r="R112" s="129"/>
      <c r="S112" s="129"/>
      <c r="T112" s="130">
        <v>1</v>
      </c>
      <c r="U112" s="8"/>
      <c r="V112" s="8"/>
      <c r="W112" s="8"/>
      <c r="X112" s="62"/>
    </row>
    <row r="113" spans="1:27" ht="9.6" outlineLevel="4" x14ac:dyDescent="0.2">
      <c r="A113" s="131"/>
      <c r="B113" s="132"/>
      <c r="C113" s="132"/>
      <c r="D113" s="133"/>
      <c r="E113" s="137" t="s">
        <v>1</v>
      </c>
      <c r="F113" s="157" t="s">
        <v>176</v>
      </c>
      <c r="G113" s="157"/>
      <c r="H113" s="158"/>
      <c r="I113" s="159"/>
      <c r="J113" s="160"/>
      <c r="K113" s="135"/>
      <c r="L113" s="135"/>
      <c r="M113" s="135"/>
      <c r="N113" s="135"/>
      <c r="O113" s="136"/>
      <c r="P113" s="136"/>
      <c r="Q113" s="136"/>
      <c r="R113" s="133"/>
      <c r="S113" s="133"/>
      <c r="T113" s="132"/>
      <c r="U113" s="6"/>
      <c r="V113" s="8"/>
      <c r="W113" s="8"/>
      <c r="X113" s="134" t="str">
        <f>F113</f>
        <v>Zkoušky a ostatní měření</v>
      </c>
      <c r="Y113" s="9"/>
      <c r="AA113" s="11"/>
    </row>
    <row r="114" spans="1:27" ht="7.5" customHeight="1" outlineLevel="4" x14ac:dyDescent="0.2">
      <c r="B114" s="71"/>
      <c r="C114" s="71"/>
      <c r="D114" s="62"/>
      <c r="E114" s="62"/>
      <c r="F114" s="63"/>
      <c r="G114" s="62"/>
      <c r="H114" s="67"/>
      <c r="I114" s="106"/>
      <c r="J114" s="65"/>
      <c r="K114" s="67"/>
      <c r="L114" s="67"/>
      <c r="M114" s="67"/>
      <c r="N114" s="67"/>
      <c r="O114" s="65"/>
      <c r="P114" s="65"/>
      <c r="Q114" s="65"/>
      <c r="R114" s="62"/>
      <c r="S114" s="62"/>
      <c r="T114" s="71"/>
      <c r="U114" s="8"/>
      <c r="X114" s="62"/>
    </row>
    <row r="115" spans="1:27" outlineLevel="3" x14ac:dyDescent="0.2">
      <c r="B115" s="6"/>
      <c r="C115" s="6"/>
      <c r="D115" s="6"/>
      <c r="E115" s="6"/>
      <c r="F115" s="6"/>
      <c r="G115" s="6"/>
      <c r="H115" s="6"/>
      <c r="I115" s="8"/>
      <c r="J115" s="8"/>
      <c r="K115" s="6"/>
      <c r="L115" s="6"/>
      <c r="M115" s="6"/>
      <c r="N115" s="6"/>
      <c r="O115" s="6"/>
      <c r="P115" s="8"/>
      <c r="Q115" s="8"/>
      <c r="R115" s="8"/>
      <c r="S115" s="6"/>
      <c r="T115" s="6"/>
      <c r="X115" s="6"/>
    </row>
    <row r="116" spans="1:27" outlineLevel="1" x14ac:dyDescent="0.2"/>
  </sheetData>
  <mergeCells count="21">
    <mergeCell ref="F89:J89"/>
    <mergeCell ref="F92:J92"/>
    <mergeCell ref="F102:J102"/>
    <mergeCell ref="F105:J105"/>
    <mergeCell ref="F113:J113"/>
    <mergeCell ref="F10:J10"/>
    <mergeCell ref="F51:J51"/>
    <mergeCell ref="F76:J76"/>
    <mergeCell ref="F99:J99"/>
    <mergeCell ref="F110:J110"/>
    <mergeCell ref="F16:J16"/>
    <mergeCell ref="F21:J21"/>
    <mergeCell ref="F31:J31"/>
    <mergeCell ref="F37:J37"/>
    <mergeCell ref="F40:J40"/>
    <mergeCell ref="F43:J43"/>
    <mergeCell ref="F46:J46"/>
    <mergeCell ref="F59:J59"/>
    <mergeCell ref="F62:J62"/>
    <mergeCell ref="F68:J68"/>
    <mergeCell ref="F81:J81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&amp;L&amp;8Domažlické městské lesy spol. s r.o.&amp;C&amp;8&amp;R&amp;8</oddHeader>
    <oddFooter>&amp;L&amp;"Arial,Kurzíva"&amp;8Vytvořeno systémem euroCALC 4&amp;C&amp;P/&amp;N&amp;R&amp;8&amp;[27.2.2025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09375" defaultRowHeight="8.4" x14ac:dyDescent="0.2"/>
  <cols>
    <col min="1" max="1" width="0" style="7" hidden="1" customWidth="1"/>
    <col min="2" max="2" width="10.6640625" style="7" customWidth="1"/>
    <col min="3" max="3" width="40.6640625" style="7" customWidth="1"/>
    <col min="4" max="4" width="13.6640625" style="7" customWidth="1"/>
    <col min="5" max="5" width="60.6640625" style="7" customWidth="1"/>
    <col min="6" max="6" width="41.5546875" style="7" customWidth="1"/>
    <col min="7" max="16384" width="9.109375" style="7"/>
  </cols>
  <sheetData>
    <row r="1" spans="1:7" ht="10.199999999999999" x14ac:dyDescent="0.2">
      <c r="A1" s="3"/>
      <c r="B1" s="3" t="s">
        <v>25</v>
      </c>
      <c r="C1" s="74" t="s">
        <v>26</v>
      </c>
      <c r="D1" s="3" t="s">
        <v>0</v>
      </c>
      <c r="E1" s="74" t="s">
        <v>6</v>
      </c>
      <c r="F1" s="6"/>
      <c r="G1" s="8"/>
    </row>
    <row r="2" spans="1:7" ht="7.5" customHeight="1" x14ac:dyDescent="0.2">
      <c r="C2" s="62"/>
      <c r="E2" s="62"/>
      <c r="F2" s="8"/>
    </row>
    <row r="3" spans="1:7" x14ac:dyDescent="0.2">
      <c r="C3" s="6"/>
      <c r="E3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&amp;L&amp;8Domažlické městské lesy spol. s r.o.&amp;C&amp;8&amp;R&amp;8</oddHeader>
    <oddFooter>&amp;L&amp;"Arial,Kurzíva"&amp;8Vytvořeno systémem euroCALC 4&amp;C&amp;P/&amp;N&amp;R&amp;8&amp;[27.2.2025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DD4F2615FB5D4F92FF5702EE516CBA" ma:contentTypeVersion="16" ma:contentTypeDescription="Vytvoří nový dokument" ma:contentTypeScope="" ma:versionID="3bb6d4bd0ae19213012ac482b111ab73">
  <xsd:schema xmlns:xsd="http://www.w3.org/2001/XMLSchema" xmlns:xs="http://www.w3.org/2001/XMLSchema" xmlns:p="http://schemas.microsoft.com/office/2006/metadata/properties" xmlns:ns2="75a5ac84-ffae-4f69-904f-34fe58abc48e" xmlns:ns3="f08e78ba-7a0e-416a-bcee-7a519529d41c" targetNamespace="http://schemas.microsoft.com/office/2006/metadata/properties" ma:root="true" ma:fieldsID="50f7a820f0968158457dc57b90ed8868" ns2:_="" ns3:_="">
    <xsd:import namespace="75a5ac84-ffae-4f69-904f-34fe58abc48e"/>
    <xsd:import namespace="f08e78ba-7a0e-416a-bcee-7a519529d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ac84-ffae-4f69-904f-34fe58ab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4d1aa97-ce82-46a0-a336-790b7aee3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e78ba-7a0e-416a-bcee-7a519529d41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ad03f4-e0fd-423d-8913-6bf8930948a8}" ma:internalName="TaxCatchAll" ma:showField="CatchAllData" ma:web="f08e78ba-7a0e-416a-bcee-7a519529d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8e78ba-7a0e-416a-bcee-7a519529d41c" xsi:nil="true"/>
    <lcf76f155ced4ddcb4097134ff3c332f xmlns="75a5ac84-ffae-4f69-904f-34fe58abc4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0E7111-D9AD-4F58-AD22-007E23FE5C13}"/>
</file>

<file path=customXml/itemProps2.xml><?xml version="1.0" encoding="utf-8"?>
<ds:datastoreItem xmlns:ds="http://schemas.openxmlformats.org/officeDocument/2006/customXml" ds:itemID="{381DBF44-E2D7-48CC-BC23-35270AEA303C}"/>
</file>

<file path=customXml/itemProps3.xml><?xml version="1.0" encoding="utf-8"?>
<ds:datastoreItem xmlns:ds="http://schemas.openxmlformats.org/officeDocument/2006/customXml" ds:itemID="{DADFE427-88C7-4BE2-B7B3-8FA286E473C0}"/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20</vt:i4>
      </vt:variant>
    </vt:vector>
  </HeadingPairs>
  <TitlesOfParts>
    <vt:vector size="24" baseType="lpstr">
      <vt:lpstr>Krycí List</vt:lpstr>
      <vt:lpstr>Rekapitulace</vt:lpstr>
      <vt:lpstr>Zakázka</vt:lpstr>
      <vt:lpstr>Figury</vt:lpstr>
      <vt:lpstr>__B5CFD50F_885D_4100_B553_D4C289F3EA1D_ITEM__</vt:lpstr>
      <vt:lpstr>__B5CFD50F_885D_4100_B553_D4C289F3EA1D_ITEM_GROUP1__</vt:lpstr>
      <vt:lpstr>__B5CFD50F_885D_4100_B553_D4C289F3EA1D_ITEM_GROUP1_RECAP__</vt:lpstr>
      <vt:lpstr>__B5CFD50F_885D_4100_B553_D4C289F3EA1D_ITEM_GROUP2__</vt:lpstr>
      <vt:lpstr>__B5CFD50F_885D_4100_B553_D4C289F3EA1D_ITEM_GROUP2_RECAP__</vt:lpstr>
      <vt:lpstr>__B5CFD50F_885D_4100_B553_D4C289F3EA1D_ITEM_GROUP3__X</vt:lpstr>
      <vt:lpstr>__B5CFD50F_885D_4100_B553_D4C289F3EA1D_ITEM_GROUP3_RECAP__</vt:lpstr>
      <vt:lpstr>__B5CFD50F_885D_4100_B553_D4C289F3EA1D_QBILL__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Dolní Folmava - MVN Zámeček - oprava bezpečnostního přelivu - Nabídka</dc:subject>
  <dc:creator>ADMIN</dc:creator>
  <cp:lastModifiedBy>Oldřich Kovařík</cp:lastModifiedBy>
  <dcterms:created xsi:type="dcterms:W3CDTF">2025-02-27T16:50:30Z</dcterms:created>
  <dcterms:modified xsi:type="dcterms:W3CDTF">2025-02-27T16:53:32Z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0x01010096DD4F2615FB5D4F92FF5702EE516CBA</vt:lpwstr>
  </property>
</Properties>
</file>