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MU-FS01\RedirectedFolders$\mihalova\My Documents\AKCE\stavby\Čerchov\Čerchov oprava vodovodu\Oprava vodovodu z VODÁRNY do VODÁRNY\soutěž\"/>
    </mc:Choice>
  </mc:AlternateContent>
  <xr:revisionPtr revIDLastSave="0" documentId="8_{43D87BFB-0E11-4E28-BBA7-694CDCAA0F5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5-2024-P - Čerchov, prop..." sheetId="2" r:id="rId2"/>
  </sheets>
  <definedNames>
    <definedName name="_xlnm._FilterDatabase" localSheetId="1" hidden="1">'25-2024-P - Čerchov, prop...'!$C$116:$K$149</definedName>
    <definedName name="_xlnm.Print_Titles" localSheetId="1">'25-2024-P - Čerchov, prop...'!$116:$116</definedName>
    <definedName name="_xlnm.Print_Titles" localSheetId="0">'Rekapitulace stavby'!$92:$92</definedName>
    <definedName name="_xlnm.Print_Area" localSheetId="1">'25-2024-P - Čerchov, prop...'!$C$4:$J$76,'25-2024-P - Čerchov, prop...'!$C$106:$J$149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49" i="2"/>
  <c r="BH149" i="2"/>
  <c r="BG149" i="2"/>
  <c r="BF149" i="2"/>
  <c r="T149" i="2"/>
  <c r="T148" i="2" s="1"/>
  <c r="R149" i="2"/>
  <c r="R148" i="2" s="1"/>
  <c r="P149" i="2"/>
  <c r="P148" i="2" s="1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T136" i="2" s="1"/>
  <c r="R137" i="2"/>
  <c r="R136" i="2" s="1"/>
  <c r="P137" i="2"/>
  <c r="P136" i="2" s="1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1" i="2"/>
  <c r="F35" i="2" s="1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J114" i="2"/>
  <c r="F114" i="2"/>
  <c r="F113" i="2"/>
  <c r="F111" i="2"/>
  <c r="E109" i="2"/>
  <c r="J90" i="2"/>
  <c r="F90" i="2"/>
  <c r="F89" i="2"/>
  <c r="F87" i="2"/>
  <c r="E85" i="2"/>
  <c r="J19" i="2"/>
  <c r="E19" i="2"/>
  <c r="J113" i="2" s="1"/>
  <c r="J18" i="2"/>
  <c r="J111" i="2"/>
  <c r="L90" i="1"/>
  <c r="AM90" i="1"/>
  <c r="AM89" i="1"/>
  <c r="L89" i="1"/>
  <c r="AM87" i="1"/>
  <c r="L87" i="1"/>
  <c r="L85" i="1"/>
  <c r="L84" i="1"/>
  <c r="BK132" i="2"/>
  <c r="J144" i="2"/>
  <c r="J146" i="2"/>
  <c r="BK122" i="2"/>
  <c r="BK134" i="2"/>
  <c r="J124" i="2"/>
  <c r="BK147" i="2"/>
  <c r="BK124" i="2"/>
  <c r="J120" i="2"/>
  <c r="J149" i="2"/>
  <c r="J127" i="2"/>
  <c r="J140" i="2"/>
  <c r="J122" i="2"/>
  <c r="BK142" i="2"/>
  <c r="J132" i="2"/>
  <c r="J134" i="2"/>
  <c r="J143" i="2"/>
  <c r="J142" i="2"/>
  <c r="BK125" i="2"/>
  <c r="J137" i="2"/>
  <c r="BK127" i="2"/>
  <c r="BK143" i="2"/>
  <c r="J121" i="2"/>
  <c r="BK145" i="2"/>
  <c r="J147" i="2"/>
  <c r="J125" i="2"/>
  <c r="BK146" i="2"/>
  <c r="J130" i="2"/>
  <c r="BK120" i="2"/>
  <c r="BK140" i="2"/>
  <c r="BK144" i="2"/>
  <c r="BK137" i="2"/>
  <c r="BK121" i="2"/>
  <c r="BK130" i="2"/>
  <c r="J145" i="2"/>
  <c r="BK149" i="2"/>
  <c r="AS94" i="1"/>
  <c r="F33" i="2" l="1"/>
  <c r="J32" i="2"/>
  <c r="F32" i="2"/>
  <c r="BA95" i="1" s="1"/>
  <c r="BA94" i="1" s="1"/>
  <c r="W30" i="1" s="1"/>
  <c r="F34" i="2"/>
  <c r="BC95" i="1" s="1"/>
  <c r="BC94" i="1" s="1"/>
  <c r="W32" i="1" s="1"/>
  <c r="T119" i="2"/>
  <c r="P119" i="2"/>
  <c r="R119" i="2"/>
  <c r="R139" i="2"/>
  <c r="BK139" i="2"/>
  <c r="J139" i="2" s="1"/>
  <c r="J98" i="2" s="1"/>
  <c r="BK119" i="2"/>
  <c r="J119" i="2" s="1"/>
  <c r="J96" i="2" s="1"/>
  <c r="T139" i="2"/>
  <c r="T118" i="2" s="1"/>
  <c r="T117" i="2" s="1"/>
  <c r="P139" i="2"/>
  <c r="BK136" i="2"/>
  <c r="J136" i="2" s="1"/>
  <c r="J97" i="2" s="1"/>
  <c r="BK148" i="2"/>
  <c r="J148" i="2" s="1"/>
  <c r="J99" i="2" s="1"/>
  <c r="BE146" i="2"/>
  <c r="J89" i="2"/>
  <c r="BE121" i="2"/>
  <c r="BE122" i="2"/>
  <c r="BE124" i="2"/>
  <c r="BE127" i="2"/>
  <c r="BE143" i="2"/>
  <c r="BE140" i="2"/>
  <c r="BE142" i="2"/>
  <c r="BE144" i="2"/>
  <c r="BE145" i="2"/>
  <c r="AW95" i="1"/>
  <c r="J87" i="2"/>
  <c r="BE120" i="2"/>
  <c r="BE125" i="2"/>
  <c r="BE130" i="2"/>
  <c r="BE132" i="2"/>
  <c r="BE134" i="2"/>
  <c r="BE137" i="2"/>
  <c r="BE149" i="2"/>
  <c r="BB95" i="1"/>
  <c r="BB94" i="1" s="1"/>
  <c r="W31" i="1" s="1"/>
  <c r="BE147" i="2"/>
  <c r="BD95" i="1"/>
  <c r="BD94" i="1" s="1"/>
  <c r="W33" i="1" s="1"/>
  <c r="P118" i="2" l="1"/>
  <c r="P117" i="2" s="1"/>
  <c r="AU95" i="1" s="1"/>
  <c r="AU94" i="1" s="1"/>
  <c r="R118" i="2"/>
  <c r="R117" i="2" s="1"/>
  <c r="BK118" i="2"/>
  <c r="J118" i="2" s="1"/>
  <c r="J95" i="2" s="1"/>
  <c r="J31" i="2"/>
  <c r="AV95" i="1" s="1"/>
  <c r="AT95" i="1" s="1"/>
  <c r="AX94" i="1"/>
  <c r="F31" i="2"/>
  <c r="AZ95" i="1" s="1"/>
  <c r="AZ94" i="1" s="1"/>
  <c r="W29" i="1" s="1"/>
  <c r="AW94" i="1"/>
  <c r="AK30" i="1" s="1"/>
  <c r="AY94" i="1"/>
  <c r="BK117" i="2" l="1"/>
  <c r="J117" i="2" s="1"/>
  <c r="J94" i="2" s="1"/>
  <c r="AV94" i="1"/>
  <c r="AK29" i="1" s="1"/>
  <c r="J28" i="2" l="1"/>
  <c r="AG95" i="1" s="1"/>
  <c r="AG94" i="1" s="1"/>
  <c r="AK26" i="1" s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<sst xmlns="http://schemas.openxmlformats.org/spreadsheetml/2006/main" count="603" uniqueCount="198">
  <si>
    <t>Export Komplet</t>
  </si>
  <si>
    <t/>
  </si>
  <si>
    <t>2.0</t>
  </si>
  <si>
    <t>False</t>
  </si>
  <si>
    <t>{cd50a8b5-1133-4aaf-8684-795518462f4b}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</si>
  <si>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</si>
  <si>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</si>
  <si>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</si>
  <si>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</si>
  <si>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</si>
  <si>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</si>
  <si>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</si>
  <si>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</si>
  <si>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25/2024-P</t>
  </si>
  <si>
    <t>Stavba:</t>
  </si>
  <si>
    <t>Čerchov, propojení vodáren u Malinovky- Protlak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</si>
  <si>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</si>
  <si>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</si>
  <si>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</si>
  <si>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</si>
  <si>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</si>
  <si>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</si>
  <si>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</si>
  <si>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Domažlice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</si>
  <si>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</si>
  <si>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</si>
  <si>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</si>
  <si>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</si>
  <si>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</si>
  <si>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</si>
  <si>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</si>
  <si>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</si>
  <si>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</si>
  <si>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</si>
  <si>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</si>
  <si>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</si>
  <si>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</si>
  <si>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</si>
  <si>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</si>
  <si>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</si>
  <si>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</si>
  <si>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</si>
  <si>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</si>
  <si>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</si>
  <si>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</si>
  <si>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</si>
  <si>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</si>
  <si>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</si>
  <si>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</si>
  <si>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</si>
  <si>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</si>
  <si>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</si>
  <si>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</si>
  <si>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</si>
  <si>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</si>
  <si>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</si>
  <si>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</si>
  <si>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</si>
  <si>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</si>
  <si>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</si>
  <si>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</si>
  <si>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</si>
  <si>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</si>
  <si>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</si>
  <si>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</si>
  <si>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</si>
  <si>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</si>
  <si>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</si>
  <si>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</si>
  <si>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</si>
  <si>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</si>
  <si>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</si>
  <si>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</si>
  <si>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</si>
  <si>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</si>
  <si>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</si>
  <si>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</si>
  <si>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</si>
  <si>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</si>
  <si>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</si>
  <si>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</si>
  <si>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</si>
  <si>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</si>
  <si>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</si>
  <si>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</si>
  <si>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</si>
  <si>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</si>
  <si>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</si>
  <si>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</si>
  <si>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</si>
  <si>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</si>
  <si>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</si>
  <si>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</si>
  <si>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</si>
  <si>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</si>
  <si>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</si>
  <si>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</si>
  <si>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</si>
  <si>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</si>
  <si>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</si>
  <si>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</si>
  <si>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</si>
  <si>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</si>
  <si>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</si>
  <si>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</si>
  <si>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</si>
  <si>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</si>
  <si>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</si>
  <si>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</si>
  <si>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</si>
  <si>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</si>
  <si>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-178922850</t>
  </si>
  <si>
    <t>115101301</t>
  </si>
  <si>
    <t>Pohotovost čerpací soupravy pro dopravní výšku do 10 m přítok do 500 l/min</t>
  </si>
  <si>
    <t>den</t>
  </si>
  <si>
    <t>-805083376</t>
  </si>
  <si>
    <t>3</t>
  </si>
  <si>
    <t>131251102</t>
  </si>
  <si>
    <t>Hloubení jam nezapažených v hornině třídy těžitelnosti I skupiny 3 objem do 50 m3 strojně</t>
  </si>
  <si>
    <t>m3</t>
  </si>
  <si>
    <t>1912084071</t>
  </si>
  <si>
    <t>VV</t>
  </si>
  <si>
    <t>(1,5*1,5*1,5)*12</t>
  </si>
  <si>
    <t>141721251</t>
  </si>
  <si>
    <t>Řízený zemní protlak se zatažením potrubí průměru vrtu do 75 mm v hornině třídy těžitelnosti I a II skupiny 1 až 4</t>
  </si>
  <si>
    <t>m</t>
  </si>
  <si>
    <t>-1171840808</t>
  </si>
  <si>
    <t>5</t>
  </si>
  <si>
    <t>162251101</t>
  </si>
  <si>
    <t>Vodorovné přemístění do 20 m výkopku/sypaniny z horniny třídy těžitelnosti I skupiny 1 až 3</t>
  </si>
  <si>
    <t>733426167</t>
  </si>
  <si>
    <t>(1,5*1,5*0,5)*12</t>
  </si>
  <si>
    <t>6</t>
  </si>
  <si>
    <t>171201221</t>
  </si>
  <si>
    <t>Poplatek za uložení na skládce (skládkovné) zeminy a kamení kód odpadu 17 05 04</t>
  </si>
  <si>
    <t>t</t>
  </si>
  <si>
    <t>-22251620</t>
  </si>
  <si>
    <t>13,5*1,4 'Přepočtené koeficientem množství</t>
  </si>
  <si>
    <t>7</t>
  </si>
  <si>
    <t>174101101</t>
  </si>
  <si>
    <t>Zásyp jam, šachet rýh nebo kolem objektů sypaninou se zhutněním</t>
  </si>
  <si>
    <t>988089800</t>
  </si>
  <si>
    <t>40,5-10,8</t>
  </si>
  <si>
    <t>8</t>
  </si>
  <si>
    <t>175151101</t>
  </si>
  <si>
    <t>Obsypání potrubí strojně sypaninou bez prohození, uloženou do 3 m</t>
  </si>
  <si>
    <t>2019989843</t>
  </si>
  <si>
    <t>(1,5*1,5*0,4)*12</t>
  </si>
  <si>
    <t>9</t>
  </si>
  <si>
    <t>M</t>
  </si>
  <si>
    <t>58337308</t>
  </si>
  <si>
    <t>štěrkopísek frakce 0/2</t>
  </si>
  <si>
    <t>2023616512</t>
  </si>
  <si>
    <t>10,8*2 'Přepočtené koeficientem množství</t>
  </si>
  <si>
    <t>Vodorovné konstrukce</t>
  </si>
  <si>
    <t>10</t>
  </si>
  <si>
    <t>451573111</t>
  </si>
  <si>
    <t>Lože pod potrubí otevřený výkop ze štěrkopísku</t>
  </si>
  <si>
    <t>-638599207</t>
  </si>
  <si>
    <t>(1,5*1,5*0,1)*12</t>
  </si>
  <si>
    <t>Trubní vedení</t>
  </si>
  <si>
    <t>28613503</t>
  </si>
  <si>
    <t>potrubí vodovodní dvouvrstvé PE100 RC SDR11 63x5,8mm</t>
  </si>
  <si>
    <t>1222813032</t>
  </si>
  <si>
    <t>1100*1,015 'Přepočtené koeficientem množství</t>
  </si>
  <si>
    <t>13</t>
  </si>
  <si>
    <t>877211101</t>
  </si>
  <si>
    <t>Montáž elektrospojek na vodovodním potrubí z PE trub d 63</t>
  </si>
  <si>
    <t>kus</t>
  </si>
  <si>
    <t>-1362886118</t>
  </si>
  <si>
    <t>14</t>
  </si>
  <si>
    <t>28614946</t>
  </si>
  <si>
    <t>elektrokoleno 45° PE 100 PN16 D 63mm</t>
  </si>
  <si>
    <t>-1332364004</t>
  </si>
  <si>
    <t>15</t>
  </si>
  <si>
    <t>28615972</t>
  </si>
  <si>
    <t>elektrospojka SDR11 PE 100 PN16 D 63mm</t>
  </si>
  <si>
    <t>2047583701</t>
  </si>
  <si>
    <t>16</t>
  </si>
  <si>
    <t>892233122</t>
  </si>
  <si>
    <t>Proplach a dezinfekce vodovodního potrubí DN od 40 do 70</t>
  </si>
  <si>
    <t>-750136927</t>
  </si>
  <si>
    <t>17</t>
  </si>
  <si>
    <t>892241111</t>
  </si>
  <si>
    <t>Tlaková zkouška vodou potrubí DN do 80</t>
  </si>
  <si>
    <t>-305120509</t>
  </si>
  <si>
    <t>18</t>
  </si>
  <si>
    <t>899721111</t>
  </si>
  <si>
    <t>Signalizační vodič DN do 150 mm na potrubí</t>
  </si>
  <si>
    <t>518433756</t>
  </si>
  <si>
    <t>998</t>
  </si>
  <si>
    <t>Přesun hmot</t>
  </si>
  <si>
    <t>19</t>
  </si>
  <si>
    <t>998276101</t>
  </si>
  <si>
    <t>Přesun hmot pro trubní vedení hloubené z trub z plastických hmot nebo sklolaminátových pro vodovody nebo kanalizace v otevřeném výkopu dopravní vzdálenost do 15 m</t>
  </si>
  <si>
    <t>-535072494</t>
  </si>
  <si>
    <t>00253316</t>
  </si>
  <si>
    <t>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</si>
</sst>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0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9" workbookViewId="0">
      <selection activeCell="BE35" sqref="BE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173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>
      <c r="B5" s="18"/>
      <c r="D5" s="21" t="s">
        <v>12</v>
      </c>
      <c r="K5" s="201" t="s">
        <v>197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8"/>
      <c r="BS5" s="15" t="s">
        <v>6</v>
      </c>
    </row>
    <row r="6" spans="1:74" s="1" customFormat="1" ht="36.950000000000003" customHeight="1">
      <c r="B6" s="18"/>
      <c r="D6" s="23" t="s">
        <v>14</v>
      </c>
      <c r="K6" s="202" t="s">
        <v>15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8"/>
      <c r="BS6" s="15" t="s">
        <v>6</v>
      </c>
    </row>
    <row r="7" spans="1:74" s="1" customFormat="1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18</v>
      </c>
      <c r="K8" s="22" t="s">
        <v>19</v>
      </c>
      <c r="AK8" s="24" t="s">
        <v>20</v>
      </c>
      <c r="AN8" s="22"/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21</v>
      </c>
      <c r="AK10" s="24" t="s">
        <v>22</v>
      </c>
      <c r="AN10" s="170" t="s">
        <v>196</v>
      </c>
      <c r="AR10" s="18"/>
      <c r="BS10" s="15" t="s">
        <v>6</v>
      </c>
    </row>
    <row r="11" spans="1:74" s="1" customFormat="1" ht="18.399999999999999" customHeight="1">
      <c r="B11" s="18"/>
      <c r="E11" s="22" t="s">
        <v>23</v>
      </c>
      <c r="AK11" s="24" t="s">
        <v>24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25</v>
      </c>
      <c r="AK13" s="24" t="s">
        <v>22</v>
      </c>
      <c r="AN13" s="22"/>
      <c r="AR13" s="18"/>
      <c r="BS13" s="15" t="s">
        <v>6</v>
      </c>
    </row>
    <row r="14" spans="1:74" ht="12.75">
      <c r="B14" s="18"/>
      <c r="E14" s="22"/>
      <c r="AK14" s="24" t="s">
        <v>24</v>
      </c>
      <c r="AN14" s="22"/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26</v>
      </c>
      <c r="AK16" s="24" t="s">
        <v>22</v>
      </c>
      <c r="AN16" s="22" t="s">
        <v>1</v>
      </c>
      <c r="AR16" s="18"/>
      <c r="BS16" s="15" t="s">
        <v>3</v>
      </c>
    </row>
    <row r="17" spans="1:71" s="1" customFormat="1" ht="18.399999999999999" customHeight="1">
      <c r="B17" s="18"/>
      <c r="E17" s="22" t="s">
        <v>19</v>
      </c>
      <c r="AK17" s="24" t="s">
        <v>24</v>
      </c>
      <c r="AN17" s="22" t="s">
        <v>1</v>
      </c>
      <c r="AR17" s="18"/>
      <c r="BS17" s="15" t="s">
        <v>27</v>
      </c>
    </row>
    <row r="18" spans="1:71" s="1" customFormat="1" ht="6.95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28</v>
      </c>
      <c r="AK19" s="24" t="s">
        <v>22</v>
      </c>
      <c r="AN19" s="22" t="s">
        <v>1</v>
      </c>
      <c r="AR19" s="18"/>
      <c r="BS19" s="15" t="s">
        <v>6</v>
      </c>
    </row>
    <row r="20" spans="1:71" s="1" customFormat="1" ht="18.399999999999999" customHeight="1">
      <c r="B20" s="18"/>
      <c r="E20" s="22"/>
      <c r="AK20" s="24" t="s">
        <v>24</v>
      </c>
      <c r="AN20" s="22" t="s">
        <v>1</v>
      </c>
      <c r="AR20" s="18"/>
      <c r="BS20" s="15" t="s">
        <v>27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29</v>
      </c>
      <c r="AR22" s="18"/>
    </row>
    <row r="23" spans="1:71" s="1" customFormat="1" ht="16.5" customHeight="1">
      <c r="B23" s="18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>
      <c r="A26" s="27"/>
      <c r="B26" s="28"/>
      <c r="C26" s="27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4">
        <f>ROUND(AG94,2)</f>
        <v>0</v>
      </c>
      <c r="AL26" s="205"/>
      <c r="AM26" s="205"/>
      <c r="AN26" s="205"/>
      <c r="AO26" s="205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06" t="s">
        <v>31</v>
      </c>
      <c r="M28" s="206"/>
      <c r="N28" s="206"/>
      <c r="O28" s="206"/>
      <c r="P28" s="206"/>
      <c r="Q28" s="27"/>
      <c r="R28" s="27"/>
      <c r="S28" s="27"/>
      <c r="T28" s="27"/>
      <c r="U28" s="27"/>
      <c r="V28" s="27"/>
      <c r="W28" s="206" t="s">
        <v>32</v>
      </c>
      <c r="X28" s="206"/>
      <c r="Y28" s="206"/>
      <c r="Z28" s="206"/>
      <c r="AA28" s="206"/>
      <c r="AB28" s="206"/>
      <c r="AC28" s="206"/>
      <c r="AD28" s="206"/>
      <c r="AE28" s="206"/>
      <c r="AF28" s="27"/>
      <c r="AG28" s="27"/>
      <c r="AH28" s="27"/>
      <c r="AI28" s="27"/>
      <c r="AJ28" s="27"/>
      <c r="AK28" s="206" t="s">
        <v>33</v>
      </c>
      <c r="AL28" s="206"/>
      <c r="AM28" s="206"/>
      <c r="AN28" s="206"/>
      <c r="AO28" s="206"/>
      <c r="AP28" s="27"/>
      <c r="AQ28" s="27"/>
      <c r="AR28" s="28"/>
      <c r="BE28" s="27"/>
    </row>
    <row r="29" spans="1:71" s="3" customFormat="1" ht="14.45" customHeight="1">
      <c r="B29" s="32"/>
      <c r="D29" s="24" t="s">
        <v>34</v>
      </c>
      <c r="F29" s="24" t="s">
        <v>35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2"/>
    </row>
    <row r="30" spans="1:71" s="3" customFormat="1" ht="14.45" customHeight="1">
      <c r="B30" s="32"/>
      <c r="F30" s="24" t="s">
        <v>36</v>
      </c>
      <c r="L30" s="196">
        <v>0.12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2"/>
    </row>
    <row r="31" spans="1:71" s="3" customFormat="1" ht="14.45" hidden="1" customHeight="1">
      <c r="B31" s="32"/>
      <c r="F31" s="24" t="s">
        <v>37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2"/>
    </row>
    <row r="32" spans="1:71" s="3" customFormat="1" ht="14.45" hidden="1" customHeight="1">
      <c r="B32" s="32"/>
      <c r="F32" s="24" t="s">
        <v>38</v>
      </c>
      <c r="L32" s="196">
        <v>0.12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2"/>
    </row>
    <row r="33" spans="1:57" s="3" customFormat="1" ht="14.45" hidden="1" customHeight="1">
      <c r="B33" s="32"/>
      <c r="F33" s="24" t="s">
        <v>39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2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97" t="s">
        <v>42</v>
      </c>
      <c r="Y35" s="198"/>
      <c r="Z35" s="198"/>
      <c r="AA35" s="198"/>
      <c r="AB35" s="198"/>
      <c r="AC35" s="35"/>
      <c r="AD35" s="35"/>
      <c r="AE35" s="35"/>
      <c r="AF35" s="35"/>
      <c r="AG35" s="35"/>
      <c r="AH35" s="35"/>
      <c r="AI35" s="35"/>
      <c r="AJ35" s="35"/>
      <c r="AK35" s="199">
        <f>SUM(AK26:AK33)</f>
        <v>0</v>
      </c>
      <c r="AL35" s="198"/>
      <c r="AM35" s="198"/>
      <c r="AN35" s="198"/>
      <c r="AO35" s="200"/>
      <c r="AP35" s="33"/>
      <c r="AQ35" s="33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37"/>
      <c r="D49" s="38" t="s">
        <v>43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44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27"/>
      <c r="B60" s="28"/>
      <c r="C60" s="27"/>
      <c r="D60" s="40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45</v>
      </c>
      <c r="AI60" s="30"/>
      <c r="AJ60" s="30"/>
      <c r="AK60" s="30"/>
      <c r="AL60" s="30"/>
      <c r="AM60" s="40" t="s">
        <v>46</v>
      </c>
      <c r="AN60" s="30"/>
      <c r="AO60" s="30"/>
      <c r="AP60" s="27"/>
      <c r="AQ60" s="27"/>
      <c r="AR60" s="28"/>
      <c r="BE60" s="27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27"/>
      <c r="B64" s="28"/>
      <c r="C64" s="27"/>
      <c r="D64" s="38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48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27"/>
      <c r="B75" s="28"/>
      <c r="C75" s="27"/>
      <c r="D75" s="40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45</v>
      </c>
      <c r="AI75" s="30"/>
      <c r="AJ75" s="30"/>
      <c r="AK75" s="30"/>
      <c r="AL75" s="30"/>
      <c r="AM75" s="40" t="s">
        <v>46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0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0" s="2" customFormat="1" ht="24.95" customHeight="1">
      <c r="A82" s="27"/>
      <c r="B82" s="28"/>
      <c r="C82" s="19" t="s">
        <v>49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0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0" s="4" customFormat="1" ht="12" customHeight="1">
      <c r="B84" s="46"/>
      <c r="C84" s="24" t="s">
        <v>12</v>
      </c>
      <c r="L84" s="4" t="str">
        <f>K5</f>
        <v>25/2024</v>
      </c>
      <c r="AR84" s="46"/>
    </row>
    <row r="85" spans="1:90" s="5" customFormat="1" ht="36.950000000000003" customHeight="1">
      <c r="B85" s="47"/>
      <c r="C85" s="48" t="s">
        <v>14</v>
      </c>
      <c r="L85" s="185" t="str">
        <f>K6</f>
        <v>Čerchov, propojení vodáren u Malinovky- Protlak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47"/>
    </row>
    <row r="86" spans="1:90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0" s="2" customFormat="1" ht="12" customHeight="1">
      <c r="A87" s="27"/>
      <c r="B87" s="28"/>
      <c r="C87" s="24" t="s">
        <v>18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20</v>
      </c>
      <c r="AJ87" s="27"/>
      <c r="AK87" s="27"/>
      <c r="AL87" s="27"/>
      <c r="AM87" s="187" t="str">
        <f>IF(AN8= "","",AN8)</f>
        <v/>
      </c>
      <c r="AN87" s="187"/>
      <c r="AO87" s="27"/>
      <c r="AP87" s="27"/>
      <c r="AQ87" s="27"/>
      <c r="AR87" s="28"/>
      <c r="BE87" s="27"/>
    </row>
    <row r="88" spans="1:90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0" s="2" customFormat="1" ht="15.2" customHeight="1">
      <c r="A89" s="27"/>
      <c r="B89" s="28"/>
      <c r="C89" s="24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Město Domažlice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26</v>
      </c>
      <c r="AJ89" s="27"/>
      <c r="AK89" s="27"/>
      <c r="AL89" s="27"/>
      <c r="AM89" s="188" t="str">
        <f>IF(E17="","",E17)</f>
        <v xml:space="preserve"> </v>
      </c>
      <c r="AN89" s="189"/>
      <c r="AO89" s="189"/>
      <c r="AP89" s="189"/>
      <c r="AQ89" s="27"/>
      <c r="AR89" s="28"/>
      <c r="AS89" s="190" t="s">
        <v>50</v>
      </c>
      <c r="AT89" s="191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0" s="2" customFormat="1" ht="15.2" customHeight="1">
      <c r="A90" s="27"/>
      <c r="B90" s="28"/>
      <c r="C90" s="24" t="s">
        <v>25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/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28</v>
      </c>
      <c r="AJ90" s="27"/>
      <c r="AK90" s="27"/>
      <c r="AL90" s="27"/>
      <c r="AM90" s="188" t="str">
        <f>IF(E20="","",E20)</f>
        <v/>
      </c>
      <c r="AN90" s="189"/>
      <c r="AO90" s="189"/>
      <c r="AP90" s="189"/>
      <c r="AQ90" s="27"/>
      <c r="AR90" s="28"/>
      <c r="AS90" s="192"/>
      <c r="AT90" s="193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0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92"/>
      <c r="AT91" s="193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0" s="2" customFormat="1" ht="29.25" customHeight="1">
      <c r="A92" s="27"/>
      <c r="B92" s="28"/>
      <c r="C92" s="175" t="s">
        <v>51</v>
      </c>
      <c r="D92" s="176"/>
      <c r="E92" s="176"/>
      <c r="F92" s="176"/>
      <c r="G92" s="176"/>
      <c r="H92" s="55"/>
      <c r="I92" s="177" t="s">
        <v>52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53</v>
      </c>
      <c r="AH92" s="176"/>
      <c r="AI92" s="176"/>
      <c r="AJ92" s="176"/>
      <c r="AK92" s="176"/>
      <c r="AL92" s="176"/>
      <c r="AM92" s="176"/>
      <c r="AN92" s="177" t="s">
        <v>54</v>
      </c>
      <c r="AO92" s="176"/>
      <c r="AP92" s="179"/>
      <c r="AQ92" s="56" t="s">
        <v>55</v>
      </c>
      <c r="AR92" s="28"/>
      <c r="AS92" s="57" t="s">
        <v>56</v>
      </c>
      <c r="AT92" s="58" t="s">
        <v>57</v>
      </c>
      <c r="AU92" s="58" t="s">
        <v>58</v>
      </c>
      <c r="AV92" s="58" t="s">
        <v>59</v>
      </c>
      <c r="AW92" s="58" t="s">
        <v>60</v>
      </c>
      <c r="AX92" s="58" t="s">
        <v>61</v>
      </c>
      <c r="AY92" s="58" t="s">
        <v>62</v>
      </c>
      <c r="AZ92" s="58" t="s">
        <v>63</v>
      </c>
      <c r="BA92" s="58" t="s">
        <v>64</v>
      </c>
      <c r="BB92" s="58" t="s">
        <v>65</v>
      </c>
      <c r="BC92" s="58" t="s">
        <v>66</v>
      </c>
      <c r="BD92" s="59" t="s">
        <v>67</v>
      </c>
      <c r="BE92" s="27"/>
    </row>
    <row r="93" spans="1:90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0" s="6" customFormat="1" ht="32.450000000000003" customHeight="1">
      <c r="B94" s="63"/>
      <c r="C94" s="64" t="s">
        <v>68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83">
        <f>ROUND(AG95,2)</f>
        <v>0</v>
      </c>
      <c r="AH94" s="183"/>
      <c r="AI94" s="183"/>
      <c r="AJ94" s="183"/>
      <c r="AK94" s="183"/>
      <c r="AL94" s="183"/>
      <c r="AM94" s="183"/>
      <c r="AN94" s="184">
        <f>SUM(AG94,AT94)</f>
        <v>0</v>
      </c>
      <c r="AO94" s="184"/>
      <c r="AP94" s="184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1101.7849200000001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69</v>
      </c>
      <c r="BT94" s="72" t="s">
        <v>70</v>
      </c>
      <c r="BV94" s="72" t="s">
        <v>71</v>
      </c>
      <c r="BW94" s="72" t="s">
        <v>4</v>
      </c>
      <c r="BX94" s="72" t="s">
        <v>72</v>
      </c>
      <c r="CL94" s="72" t="s">
        <v>1</v>
      </c>
    </row>
    <row r="95" spans="1:90" s="7" customFormat="1" ht="24.75" customHeight="1">
      <c r="A95" s="73" t="s">
        <v>73</v>
      </c>
      <c r="B95" s="74"/>
      <c r="C95" s="75"/>
      <c r="D95" s="182" t="s">
        <v>13</v>
      </c>
      <c r="E95" s="182"/>
      <c r="F95" s="182"/>
      <c r="G95" s="182"/>
      <c r="H95" s="182"/>
      <c r="I95" s="76"/>
      <c r="J95" s="182" t="s">
        <v>15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0">
        <f>'25-2024-P - Čerchov, prop...'!J28</f>
        <v>0</v>
      </c>
      <c r="AH95" s="181"/>
      <c r="AI95" s="181"/>
      <c r="AJ95" s="181"/>
      <c r="AK95" s="181"/>
      <c r="AL95" s="181"/>
      <c r="AM95" s="181"/>
      <c r="AN95" s="180">
        <f>SUM(AG95,AT95)</f>
        <v>0</v>
      </c>
      <c r="AO95" s="181"/>
      <c r="AP95" s="181"/>
      <c r="AQ95" s="77" t="s">
        <v>74</v>
      </c>
      <c r="AR95" s="74"/>
      <c r="AS95" s="78">
        <v>0</v>
      </c>
      <c r="AT95" s="79">
        <f>ROUND(SUM(AV95:AW95),2)</f>
        <v>0</v>
      </c>
      <c r="AU95" s="80">
        <f>'25-2024-P - Čerchov, prop...'!P117</f>
        <v>1101.7849200000001</v>
      </c>
      <c r="AV95" s="79">
        <f>'25-2024-P - Čerchov, prop...'!J31</f>
        <v>0</v>
      </c>
      <c r="AW95" s="79">
        <f>'25-2024-P - Čerchov, prop...'!J32</f>
        <v>0</v>
      </c>
      <c r="AX95" s="79">
        <f>'25-2024-P - Čerchov, prop...'!J33</f>
        <v>0</v>
      </c>
      <c r="AY95" s="79">
        <f>'25-2024-P - Čerchov, prop...'!J34</f>
        <v>0</v>
      </c>
      <c r="AZ95" s="79">
        <f>'25-2024-P - Čerchov, prop...'!F31</f>
        <v>0</v>
      </c>
      <c r="BA95" s="79">
        <f>'25-2024-P - Čerchov, prop...'!F32</f>
        <v>0</v>
      </c>
      <c r="BB95" s="79">
        <f>'25-2024-P - Čerchov, prop...'!F33</f>
        <v>0</v>
      </c>
      <c r="BC95" s="79">
        <f>'25-2024-P - Čerchov, prop...'!F34</f>
        <v>0</v>
      </c>
      <c r="BD95" s="81">
        <f>'25-2024-P - Čerchov, prop...'!F35</f>
        <v>0</v>
      </c>
      <c r="BT95" s="82" t="s">
        <v>75</v>
      </c>
      <c r="BU95" s="82" t="s">
        <v>76</v>
      </c>
      <c r="BV95" s="82" t="s">
        <v>71</v>
      </c>
      <c r="BW95" s="82" t="s">
        <v>4</v>
      </c>
      <c r="BX95" s="82" t="s">
        <v>72</v>
      </c>
      <c r="CL95" s="82" t="s">
        <v>1</v>
      </c>
    </row>
    <row r="96" spans="1:90" s="2" customFormat="1" ht="30" customHeight="1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5" customHeight="1">
      <c r="A97" s="27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5-2024-P - Čerchov, pro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50"/>
  <sheetViews>
    <sheetView showGridLines="0" tabSelected="1" topLeftCell="A126" workbookViewId="0">
      <selection activeCell="W144" sqref="W1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73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1:46" s="1" customFormat="1" ht="24.95" customHeight="1">
      <c r="B4" s="18"/>
      <c r="D4" s="19" t="s">
        <v>78</v>
      </c>
      <c r="L4" s="18"/>
      <c r="M4" s="84" t="s">
        <v>10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27"/>
      <c r="B6" s="28"/>
      <c r="C6" s="27"/>
      <c r="D6" s="24" t="s">
        <v>14</v>
      </c>
      <c r="E6" s="27"/>
      <c r="F6" s="27"/>
      <c r="G6" s="27"/>
      <c r="H6" s="27"/>
      <c r="I6" s="27"/>
      <c r="J6" s="27"/>
      <c r="K6" s="27"/>
      <c r="L6" s="3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46" s="2" customFormat="1" ht="16.5" customHeight="1">
      <c r="A7" s="27"/>
      <c r="B7" s="28"/>
      <c r="C7" s="27"/>
      <c r="D7" s="27"/>
      <c r="E7" s="185" t="s">
        <v>15</v>
      </c>
      <c r="F7" s="207"/>
      <c r="G7" s="207"/>
      <c r="H7" s="207"/>
      <c r="I7" s="27"/>
      <c r="J7" s="27"/>
      <c r="K7" s="27"/>
      <c r="L7" s="3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6" s="2" customFormat="1">
      <c r="A8" s="27"/>
      <c r="B8" s="28"/>
      <c r="C8" s="27"/>
      <c r="D8" s="27"/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2" customHeight="1">
      <c r="A9" s="27"/>
      <c r="B9" s="28"/>
      <c r="C9" s="27"/>
      <c r="D9" s="24" t="s">
        <v>16</v>
      </c>
      <c r="E9" s="27"/>
      <c r="F9" s="22" t="s">
        <v>1</v>
      </c>
      <c r="G9" s="27"/>
      <c r="H9" s="27"/>
      <c r="I9" s="24" t="s">
        <v>17</v>
      </c>
      <c r="J9" s="22" t="s">
        <v>1</v>
      </c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2" customHeight="1">
      <c r="A10" s="27"/>
      <c r="B10" s="28"/>
      <c r="C10" s="27"/>
      <c r="D10" s="24" t="s">
        <v>18</v>
      </c>
      <c r="E10" s="27"/>
      <c r="F10" s="22" t="s">
        <v>19</v>
      </c>
      <c r="G10" s="27"/>
      <c r="H10" s="27"/>
      <c r="I10" s="24" t="s">
        <v>20</v>
      </c>
      <c r="J10" s="50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0.9" customHeight="1">
      <c r="A11" s="27"/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21</v>
      </c>
      <c r="E12" s="27"/>
      <c r="F12" s="27"/>
      <c r="G12" s="27"/>
      <c r="H12" s="27"/>
      <c r="I12" s="24" t="s">
        <v>22</v>
      </c>
      <c r="J12" s="170" t="s">
        <v>196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8" customHeight="1">
      <c r="A13" s="27"/>
      <c r="B13" s="28"/>
      <c r="C13" s="27"/>
      <c r="D13" s="27"/>
      <c r="E13" s="22" t="s">
        <v>23</v>
      </c>
      <c r="F13" s="27"/>
      <c r="G13" s="27"/>
      <c r="H13" s="27"/>
      <c r="I13" s="24" t="s">
        <v>24</v>
      </c>
      <c r="J13" s="22" t="s">
        <v>1</v>
      </c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6.95" customHeigh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2" customHeight="1">
      <c r="A15" s="27"/>
      <c r="B15" s="28"/>
      <c r="C15" s="27"/>
      <c r="D15" s="24" t="s">
        <v>25</v>
      </c>
      <c r="E15" s="27"/>
      <c r="F15" s="27"/>
      <c r="G15" s="27"/>
      <c r="H15" s="27"/>
      <c r="I15" s="24" t="s">
        <v>22</v>
      </c>
      <c r="J15" s="172"/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18" customHeight="1">
      <c r="A16" s="27"/>
      <c r="B16" s="28"/>
      <c r="C16" s="27"/>
      <c r="D16" s="171"/>
      <c r="E16" s="172"/>
      <c r="F16" s="171"/>
      <c r="G16" s="27"/>
      <c r="H16" s="27"/>
      <c r="I16" s="24" t="s">
        <v>24</v>
      </c>
      <c r="J16" s="172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6.95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2" customHeight="1">
      <c r="A18" s="27"/>
      <c r="B18" s="28"/>
      <c r="C18" s="27"/>
      <c r="D18" s="24" t="s">
        <v>26</v>
      </c>
      <c r="E18" s="27"/>
      <c r="F18" s="27"/>
      <c r="G18" s="27"/>
      <c r="H18" s="27"/>
      <c r="I18" s="24" t="s">
        <v>22</v>
      </c>
      <c r="J18" s="22" t="str">
        <f>IF('Rekapitulace stavby'!AN16="","",'Rekapitulace stavby'!AN16)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18" customHeight="1">
      <c r="A19" s="27"/>
      <c r="B19" s="28"/>
      <c r="C19" s="27"/>
      <c r="D19" s="27"/>
      <c r="E19" s="22" t="str">
        <f>IF('Rekapitulace stavby'!E17="","",'Rekapitulace stavby'!E17)</f>
        <v xml:space="preserve"> </v>
      </c>
      <c r="F19" s="27"/>
      <c r="G19" s="27"/>
      <c r="H19" s="27"/>
      <c r="I19" s="24" t="s">
        <v>24</v>
      </c>
      <c r="J19" s="22" t="str">
        <f>IF('Rekapitulace stavby'!AN17="","",'Rekapitulace stavby'!AN17)</f>
        <v/>
      </c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6.95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22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18" customHeight="1">
      <c r="A22" s="27"/>
      <c r="B22" s="28"/>
      <c r="C22" s="27"/>
      <c r="D22" s="27"/>
      <c r="E22" s="22"/>
      <c r="F22" s="27"/>
      <c r="G22" s="27"/>
      <c r="H22" s="27"/>
      <c r="I22" s="24" t="s">
        <v>24</v>
      </c>
      <c r="J22" s="22" t="s">
        <v>1</v>
      </c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6.95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2" customHeight="1">
      <c r="A24" s="27"/>
      <c r="B24" s="28"/>
      <c r="C24" s="27"/>
      <c r="D24" s="24" t="s">
        <v>29</v>
      </c>
      <c r="E24" s="27"/>
      <c r="F24" s="27"/>
      <c r="G24" s="27"/>
      <c r="H24" s="27"/>
      <c r="I24" s="27"/>
      <c r="J24" s="27"/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8" customFormat="1" ht="16.5" customHeight="1">
      <c r="A25" s="85"/>
      <c r="B25" s="86"/>
      <c r="C25" s="85"/>
      <c r="D25" s="85"/>
      <c r="E25" s="203" t="s">
        <v>1</v>
      </c>
      <c r="F25" s="203"/>
      <c r="G25" s="203"/>
      <c r="H25" s="203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2" customFormat="1" ht="6.95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2" customFormat="1" ht="6.95" customHeight="1">
      <c r="A27" s="27"/>
      <c r="B27" s="28"/>
      <c r="C27" s="27"/>
      <c r="D27" s="61"/>
      <c r="E27" s="61"/>
      <c r="F27" s="61"/>
      <c r="G27" s="61"/>
      <c r="H27" s="61"/>
      <c r="I27" s="61"/>
      <c r="J27" s="61"/>
      <c r="K27" s="61"/>
      <c r="L27" s="3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s="2" customFormat="1" ht="25.35" customHeight="1">
      <c r="A28" s="27"/>
      <c r="B28" s="28"/>
      <c r="C28" s="27"/>
      <c r="D28" s="88" t="s">
        <v>30</v>
      </c>
      <c r="E28" s="27"/>
      <c r="F28" s="27"/>
      <c r="G28" s="27"/>
      <c r="H28" s="27"/>
      <c r="I28" s="27"/>
      <c r="J28" s="66">
        <f>ROUND(J117, 2)</f>
        <v>0</v>
      </c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14.45" customHeight="1">
      <c r="A30" s="27"/>
      <c r="B30" s="28"/>
      <c r="C30" s="27"/>
      <c r="D30" s="27"/>
      <c r="E30" s="27"/>
      <c r="F30" s="31" t="s">
        <v>32</v>
      </c>
      <c r="G30" s="27"/>
      <c r="H30" s="27"/>
      <c r="I30" s="31" t="s">
        <v>31</v>
      </c>
      <c r="J30" s="31" t="s">
        <v>33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14.45" customHeight="1">
      <c r="A31" s="27"/>
      <c r="B31" s="28"/>
      <c r="C31" s="27"/>
      <c r="D31" s="89" t="s">
        <v>34</v>
      </c>
      <c r="E31" s="24" t="s">
        <v>35</v>
      </c>
      <c r="F31" s="90">
        <f>ROUND((SUM(BE117:BE149)),  2)</f>
        <v>0</v>
      </c>
      <c r="G31" s="27"/>
      <c r="H31" s="27"/>
      <c r="I31" s="91">
        <v>0.21</v>
      </c>
      <c r="J31" s="90">
        <f>ROUND(((SUM(BE117:BE149))*I31),  2)</f>
        <v>0</v>
      </c>
      <c r="K31" s="27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4" t="s">
        <v>36</v>
      </c>
      <c r="F32" s="90">
        <f>ROUND((SUM(BF117:BF149)),  2)</f>
        <v>0</v>
      </c>
      <c r="G32" s="27"/>
      <c r="H32" s="27"/>
      <c r="I32" s="91">
        <v>0.12</v>
      </c>
      <c r="J32" s="90">
        <f>ROUND(((SUM(BF117:BF149))*I32),  2)</f>
        <v>0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>
      <c r="A33" s="27"/>
      <c r="B33" s="28"/>
      <c r="C33" s="27"/>
      <c r="D33" s="27"/>
      <c r="E33" s="24" t="s">
        <v>37</v>
      </c>
      <c r="F33" s="90">
        <f>ROUND((SUM(BG117:BG149)),  2)</f>
        <v>0</v>
      </c>
      <c r="G33" s="27"/>
      <c r="H33" s="27"/>
      <c r="I33" s="91">
        <v>0.21</v>
      </c>
      <c r="J33" s="90">
        <f>0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hidden="1" customHeight="1">
      <c r="A34" s="27"/>
      <c r="B34" s="28"/>
      <c r="C34" s="27"/>
      <c r="D34" s="27"/>
      <c r="E34" s="24" t="s">
        <v>38</v>
      </c>
      <c r="F34" s="90">
        <f>ROUND((SUM(BH117:BH149)),  2)</f>
        <v>0</v>
      </c>
      <c r="G34" s="27"/>
      <c r="H34" s="27"/>
      <c r="I34" s="91">
        <v>0.12</v>
      </c>
      <c r="J34" s="90">
        <f>0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39</v>
      </c>
      <c r="F35" s="90">
        <f>ROUND((SUM(BI117:BI149)),  2)</f>
        <v>0</v>
      </c>
      <c r="G35" s="27"/>
      <c r="H35" s="27"/>
      <c r="I35" s="91">
        <v>0</v>
      </c>
      <c r="J35" s="90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25.35" customHeight="1">
      <c r="A37" s="27"/>
      <c r="B37" s="28"/>
      <c r="C37" s="92"/>
      <c r="D37" s="93" t="s">
        <v>40</v>
      </c>
      <c r="E37" s="55"/>
      <c r="F37" s="55"/>
      <c r="G37" s="94" t="s">
        <v>41</v>
      </c>
      <c r="H37" s="95" t="s">
        <v>42</v>
      </c>
      <c r="I37" s="55"/>
      <c r="J37" s="96">
        <f>SUM(J28:J35)</f>
        <v>0</v>
      </c>
      <c r="K37" s="9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14.4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45</v>
      </c>
      <c r="E61" s="30"/>
      <c r="F61" s="98" t="s">
        <v>46</v>
      </c>
      <c r="G61" s="40" t="s">
        <v>45</v>
      </c>
      <c r="H61" s="30"/>
      <c r="I61" s="30"/>
      <c r="J61" s="99" t="s">
        <v>46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47</v>
      </c>
      <c r="E65" s="41"/>
      <c r="F65" s="41"/>
      <c r="G65" s="38" t="s">
        <v>48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45</v>
      </c>
      <c r="E76" s="30"/>
      <c r="F76" s="98" t="s">
        <v>46</v>
      </c>
      <c r="G76" s="40" t="s">
        <v>45</v>
      </c>
      <c r="H76" s="30"/>
      <c r="I76" s="30"/>
      <c r="J76" s="99" t="s">
        <v>46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79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185" t="str">
        <f>E7</f>
        <v>Čerchov, propojení vodáren u Malinovky- Protlak</v>
      </c>
      <c r="F85" s="207"/>
      <c r="G85" s="207"/>
      <c r="H85" s="207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6.95" hidden="1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2" hidden="1" customHeight="1">
      <c r="A87" s="27"/>
      <c r="B87" s="28"/>
      <c r="C87" s="24" t="s">
        <v>18</v>
      </c>
      <c r="D87" s="27"/>
      <c r="E87" s="27"/>
      <c r="F87" s="22" t="str">
        <f>F10</f>
        <v xml:space="preserve"> </v>
      </c>
      <c r="G87" s="27"/>
      <c r="H87" s="27"/>
      <c r="I87" s="24" t="s">
        <v>20</v>
      </c>
      <c r="J87" s="50" t="str">
        <f>IF(J10="","",J10)</f>
        <v/>
      </c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5.2" hidden="1" customHeight="1">
      <c r="A89" s="27"/>
      <c r="B89" s="28"/>
      <c r="C89" s="24" t="s">
        <v>21</v>
      </c>
      <c r="D89" s="27"/>
      <c r="E89" s="27"/>
      <c r="F89" s="22" t="str">
        <f>E13</f>
        <v>Město Domažlice</v>
      </c>
      <c r="G89" s="27"/>
      <c r="H89" s="27"/>
      <c r="I89" s="24" t="s">
        <v>26</v>
      </c>
      <c r="J89" s="25" t="str">
        <f>E19</f>
        <v xml:space="preserve"> 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25.7" hidden="1" customHeight="1">
      <c r="A90" s="27"/>
      <c r="B90" s="28"/>
      <c r="C90" s="24" t="s">
        <v>25</v>
      </c>
      <c r="D90" s="27"/>
      <c r="E90" s="27"/>
      <c r="F90" s="22" t="str">
        <f>IF(E16="","",E16)</f>
        <v/>
      </c>
      <c r="G90" s="27"/>
      <c r="H90" s="27"/>
      <c r="I90" s="24" t="s">
        <v>28</v>
      </c>
      <c r="J90" s="25">
        <f>E22</f>
        <v>0</v>
      </c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0.35" hidden="1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29.25" hidden="1" customHeight="1">
      <c r="A92" s="27"/>
      <c r="B92" s="28"/>
      <c r="C92" s="100" t="s">
        <v>80</v>
      </c>
      <c r="D92" s="92"/>
      <c r="E92" s="92"/>
      <c r="F92" s="92"/>
      <c r="G92" s="92"/>
      <c r="H92" s="92"/>
      <c r="I92" s="92"/>
      <c r="J92" s="101" t="s">
        <v>81</v>
      </c>
      <c r="K92" s="92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2.9" hidden="1" customHeight="1">
      <c r="A94" s="27"/>
      <c r="B94" s="28"/>
      <c r="C94" s="102" t="s">
        <v>82</v>
      </c>
      <c r="D94" s="27"/>
      <c r="E94" s="27"/>
      <c r="F94" s="27"/>
      <c r="G94" s="27"/>
      <c r="H94" s="27"/>
      <c r="I94" s="27"/>
      <c r="J94" s="66">
        <f>J117</f>
        <v>0</v>
      </c>
      <c r="K94" s="2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U94" s="15" t="s">
        <v>83</v>
      </c>
    </row>
    <row r="95" spans="1:47" s="9" customFormat="1" ht="24.95" hidden="1" customHeight="1">
      <c r="B95" s="103"/>
      <c r="D95" s="104" t="s">
        <v>84</v>
      </c>
      <c r="E95" s="105"/>
      <c r="F95" s="105"/>
      <c r="G95" s="105"/>
      <c r="H95" s="105"/>
      <c r="I95" s="105"/>
      <c r="J95" s="106">
        <f>J118</f>
        <v>0</v>
      </c>
      <c r="L95" s="103"/>
    </row>
    <row r="96" spans="1:47" s="10" customFormat="1" ht="19.899999999999999" hidden="1" customHeight="1">
      <c r="B96" s="107"/>
      <c r="D96" s="108" t="s">
        <v>85</v>
      </c>
      <c r="E96" s="109"/>
      <c r="F96" s="109"/>
      <c r="G96" s="109"/>
      <c r="H96" s="109"/>
      <c r="I96" s="109"/>
      <c r="J96" s="110">
        <f>J119</f>
        <v>0</v>
      </c>
      <c r="L96" s="107"/>
    </row>
    <row r="97" spans="1:31" s="10" customFormat="1" ht="19.899999999999999" hidden="1" customHeight="1">
      <c r="B97" s="107"/>
      <c r="D97" s="108" t="s">
        <v>86</v>
      </c>
      <c r="E97" s="109"/>
      <c r="F97" s="109"/>
      <c r="G97" s="109"/>
      <c r="H97" s="109"/>
      <c r="I97" s="109"/>
      <c r="J97" s="110">
        <f>J136</f>
        <v>0</v>
      </c>
      <c r="L97" s="107"/>
    </row>
    <row r="98" spans="1:31" s="10" customFormat="1" ht="19.899999999999999" hidden="1" customHeight="1">
      <c r="B98" s="107"/>
      <c r="D98" s="108" t="s">
        <v>87</v>
      </c>
      <c r="E98" s="109"/>
      <c r="F98" s="109"/>
      <c r="G98" s="109"/>
      <c r="H98" s="109"/>
      <c r="I98" s="109"/>
      <c r="J98" s="110">
        <f>J139</f>
        <v>0</v>
      </c>
      <c r="L98" s="107"/>
    </row>
    <row r="99" spans="1:31" s="10" customFormat="1" ht="19.899999999999999" hidden="1" customHeight="1">
      <c r="B99" s="107"/>
      <c r="D99" s="108" t="s">
        <v>88</v>
      </c>
      <c r="E99" s="109"/>
      <c r="F99" s="109"/>
      <c r="G99" s="109"/>
      <c r="H99" s="109"/>
      <c r="I99" s="109"/>
      <c r="J99" s="110">
        <f>J148</f>
        <v>0</v>
      </c>
      <c r="L99" s="107"/>
    </row>
    <row r="100" spans="1:31" s="2" customFormat="1" ht="21.75" hidden="1" customHeight="1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3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s="2" customFormat="1" ht="6.95" hidden="1" customHeight="1">
      <c r="A101" s="27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hidden="1"/>
    <row r="103" spans="1:31" hidden="1"/>
    <row r="104" spans="1:31" hidden="1"/>
    <row r="105" spans="1:31" s="2" customFormat="1" ht="6.95" customHeight="1">
      <c r="A105" s="27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24.95" customHeight="1">
      <c r="A106" s="27"/>
      <c r="B106" s="28"/>
      <c r="C106" s="19" t="s">
        <v>89</v>
      </c>
      <c r="D106" s="27"/>
      <c r="E106" s="27"/>
      <c r="F106" s="27"/>
      <c r="G106" s="27"/>
      <c r="H106" s="27"/>
      <c r="I106" s="27"/>
      <c r="J106" s="27"/>
      <c r="K106" s="27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6.95" customHeight="1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2" customHeight="1">
      <c r="A108" s="27"/>
      <c r="B108" s="28"/>
      <c r="C108" s="24" t="s">
        <v>14</v>
      </c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6.5" customHeight="1">
      <c r="A109" s="27"/>
      <c r="B109" s="28"/>
      <c r="C109" s="27"/>
      <c r="D109" s="27"/>
      <c r="E109" s="185" t="str">
        <f>E7</f>
        <v>Čerchov, propojení vodáren u Malinovky- Protlak</v>
      </c>
      <c r="F109" s="207"/>
      <c r="G109" s="207"/>
      <c r="H109" s="20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6.95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2" customHeight="1">
      <c r="A111" s="27"/>
      <c r="B111" s="28"/>
      <c r="C111" s="24" t="s">
        <v>18</v>
      </c>
      <c r="D111" s="27"/>
      <c r="E111" s="27"/>
      <c r="F111" s="22" t="str">
        <f>F10</f>
        <v xml:space="preserve"> </v>
      </c>
      <c r="G111" s="27"/>
      <c r="H111" s="27"/>
      <c r="I111" s="24" t="s">
        <v>20</v>
      </c>
      <c r="J111" s="50" t="str">
        <f>IF(J10="","",J10)</f>
        <v/>
      </c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5.2" customHeight="1">
      <c r="A113" s="27"/>
      <c r="B113" s="28"/>
      <c r="C113" s="24" t="s">
        <v>21</v>
      </c>
      <c r="D113" s="27"/>
      <c r="E113" s="27"/>
      <c r="F113" s="22" t="str">
        <f>E13</f>
        <v>Město Domažlice</v>
      </c>
      <c r="G113" s="27"/>
      <c r="H113" s="27"/>
      <c r="I113" s="24" t="s">
        <v>26</v>
      </c>
      <c r="J113" s="25" t="str">
        <f>E19</f>
        <v xml:space="preserve"> </v>
      </c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25.7" customHeight="1">
      <c r="A114" s="27"/>
      <c r="B114" s="28"/>
      <c r="C114" s="24" t="s">
        <v>25</v>
      </c>
      <c r="D114" s="27"/>
      <c r="E114" s="27"/>
      <c r="F114" s="22" t="str">
        <f>IF(E16="","",E16)</f>
        <v/>
      </c>
      <c r="G114" s="27"/>
      <c r="H114" s="27"/>
      <c r="I114" s="24" t="s">
        <v>28</v>
      </c>
      <c r="J114" s="25">
        <f>E22</f>
        <v>0</v>
      </c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0.35" customHeight="1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11" customFormat="1" ht="29.25" customHeight="1">
      <c r="A116" s="111"/>
      <c r="B116" s="112"/>
      <c r="C116" s="113" t="s">
        <v>90</v>
      </c>
      <c r="D116" s="114" t="s">
        <v>55</v>
      </c>
      <c r="E116" s="114" t="s">
        <v>51</v>
      </c>
      <c r="F116" s="114" t="s">
        <v>52</v>
      </c>
      <c r="G116" s="114" t="s">
        <v>91</v>
      </c>
      <c r="H116" s="114" t="s">
        <v>92</v>
      </c>
      <c r="I116" s="114" t="s">
        <v>93</v>
      </c>
      <c r="J116" s="115" t="s">
        <v>81</v>
      </c>
      <c r="K116" s="116" t="s">
        <v>94</v>
      </c>
      <c r="L116" s="117"/>
      <c r="M116" s="57" t="s">
        <v>1</v>
      </c>
      <c r="N116" s="58" t="s">
        <v>34</v>
      </c>
      <c r="O116" s="58" t="s">
        <v>95</v>
      </c>
      <c r="P116" s="58" t="s">
        <v>96</v>
      </c>
      <c r="Q116" s="58" t="s">
        <v>97</v>
      </c>
      <c r="R116" s="58" t="s">
        <v>98</v>
      </c>
      <c r="S116" s="58" t="s">
        <v>99</v>
      </c>
      <c r="T116" s="59" t="s">
        <v>100</v>
      </c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</row>
    <row r="117" spans="1:65" s="2" customFormat="1" ht="22.9" customHeight="1">
      <c r="A117" s="27"/>
      <c r="B117" s="28"/>
      <c r="C117" s="64" t="s">
        <v>101</v>
      </c>
      <c r="D117" s="27"/>
      <c r="E117" s="27"/>
      <c r="F117" s="27"/>
      <c r="G117" s="27"/>
      <c r="H117" s="27"/>
      <c r="I117" s="27"/>
      <c r="J117" s="118">
        <f>BK117</f>
        <v>0</v>
      </c>
      <c r="K117" s="27"/>
      <c r="L117" s="28"/>
      <c r="M117" s="60"/>
      <c r="N117" s="51"/>
      <c r="O117" s="61"/>
      <c r="P117" s="119">
        <f>P118</f>
        <v>1101.7849200000001</v>
      </c>
      <c r="Q117" s="61"/>
      <c r="R117" s="119">
        <f>R118</f>
        <v>27.704152000000001</v>
      </c>
      <c r="S117" s="61"/>
      <c r="T117" s="120">
        <f>T118</f>
        <v>0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T117" s="15" t="s">
        <v>69</v>
      </c>
      <c r="AU117" s="15" t="s">
        <v>83</v>
      </c>
      <c r="BK117" s="121">
        <f>BK118</f>
        <v>0</v>
      </c>
    </row>
    <row r="118" spans="1:65" s="12" customFormat="1" ht="25.9" customHeight="1">
      <c r="B118" s="122"/>
      <c r="D118" s="123" t="s">
        <v>69</v>
      </c>
      <c r="E118" s="124" t="s">
        <v>102</v>
      </c>
      <c r="F118" s="124" t="s">
        <v>103</v>
      </c>
      <c r="J118" s="125">
        <f>BK118</f>
        <v>0</v>
      </c>
      <c r="L118" s="122"/>
      <c r="M118" s="126"/>
      <c r="N118" s="127"/>
      <c r="O118" s="127"/>
      <c r="P118" s="128">
        <f>P119+P136+P139+P148</f>
        <v>1101.7849200000001</v>
      </c>
      <c r="Q118" s="127"/>
      <c r="R118" s="128">
        <f>R119+R136+R139+R148</f>
        <v>27.704152000000001</v>
      </c>
      <c r="S118" s="127"/>
      <c r="T118" s="129">
        <f>T119+T136+T139+T148</f>
        <v>0</v>
      </c>
      <c r="AR118" s="123" t="s">
        <v>75</v>
      </c>
      <c r="AT118" s="130" t="s">
        <v>69</v>
      </c>
      <c r="AU118" s="130" t="s">
        <v>70</v>
      </c>
      <c r="AY118" s="123" t="s">
        <v>104</v>
      </c>
      <c r="BK118" s="131">
        <f>BK119+BK136+BK139+BK148</f>
        <v>0</v>
      </c>
    </row>
    <row r="119" spans="1:65" s="12" customFormat="1" ht="22.9" customHeight="1">
      <c r="B119" s="122"/>
      <c r="D119" s="123" t="s">
        <v>69</v>
      </c>
      <c r="E119" s="132" t="s">
        <v>75</v>
      </c>
      <c r="F119" s="132" t="s">
        <v>105</v>
      </c>
      <c r="J119" s="133">
        <f>BK119</f>
        <v>0</v>
      </c>
      <c r="L119" s="122"/>
      <c r="M119" s="126"/>
      <c r="N119" s="127"/>
      <c r="O119" s="127"/>
      <c r="P119" s="128">
        <f>SUM(P120:P135)</f>
        <v>838.39710000000002</v>
      </c>
      <c r="Q119" s="127"/>
      <c r="R119" s="128">
        <f>SUM(R120:R135)</f>
        <v>23.599800000000002</v>
      </c>
      <c r="S119" s="127"/>
      <c r="T119" s="129">
        <f>SUM(T120:T135)</f>
        <v>0</v>
      </c>
      <c r="AR119" s="123" t="s">
        <v>75</v>
      </c>
      <c r="AT119" s="130" t="s">
        <v>69</v>
      </c>
      <c r="AU119" s="130" t="s">
        <v>75</v>
      </c>
      <c r="AY119" s="123" t="s">
        <v>104</v>
      </c>
      <c r="BK119" s="131">
        <f>SUM(BK120:BK135)</f>
        <v>0</v>
      </c>
    </row>
    <row r="120" spans="1:65" s="2" customFormat="1" ht="24.2" customHeight="1">
      <c r="A120" s="27"/>
      <c r="B120" s="134"/>
      <c r="C120" s="135" t="s">
        <v>75</v>
      </c>
      <c r="D120" s="135" t="s">
        <v>106</v>
      </c>
      <c r="E120" s="136" t="s">
        <v>107</v>
      </c>
      <c r="F120" s="137" t="s">
        <v>108</v>
      </c>
      <c r="G120" s="138" t="s">
        <v>109</v>
      </c>
      <c r="H120" s="139">
        <v>120</v>
      </c>
      <c r="I120" s="140"/>
      <c r="J120" s="140">
        <f>ROUND(I120*H120,2)</f>
        <v>0</v>
      </c>
      <c r="K120" s="141"/>
      <c r="L120" s="28"/>
      <c r="M120" s="142" t="s">
        <v>1</v>
      </c>
      <c r="N120" s="143" t="s">
        <v>35</v>
      </c>
      <c r="O120" s="144">
        <v>0.2</v>
      </c>
      <c r="P120" s="144">
        <f>O120*H120</f>
        <v>24</v>
      </c>
      <c r="Q120" s="144">
        <v>0</v>
      </c>
      <c r="R120" s="144">
        <f>Q120*H120</f>
        <v>0</v>
      </c>
      <c r="S120" s="144">
        <v>0</v>
      </c>
      <c r="T120" s="145">
        <f>S120*H120</f>
        <v>0</v>
      </c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R120" s="146" t="s">
        <v>110</v>
      </c>
      <c r="AT120" s="146" t="s">
        <v>106</v>
      </c>
      <c r="AU120" s="146" t="s">
        <v>77</v>
      </c>
      <c r="AY120" s="15" t="s">
        <v>104</v>
      </c>
      <c r="BE120" s="147">
        <f>IF(N120="základní",J120,0)</f>
        <v>0</v>
      </c>
      <c r="BF120" s="147">
        <f>IF(N120="snížená",J120,0)</f>
        <v>0</v>
      </c>
      <c r="BG120" s="147">
        <f>IF(N120="zákl. přenesená",J120,0)</f>
        <v>0</v>
      </c>
      <c r="BH120" s="147">
        <f>IF(N120="sníž. přenesená",J120,0)</f>
        <v>0</v>
      </c>
      <c r="BI120" s="147">
        <f>IF(N120="nulová",J120,0)</f>
        <v>0</v>
      </c>
      <c r="BJ120" s="15" t="s">
        <v>75</v>
      </c>
      <c r="BK120" s="147">
        <f>ROUND(I120*H120,2)</f>
        <v>0</v>
      </c>
      <c r="BL120" s="15" t="s">
        <v>110</v>
      </c>
      <c r="BM120" s="146" t="s">
        <v>111</v>
      </c>
    </row>
    <row r="121" spans="1:65" s="2" customFormat="1" ht="24.2" customHeight="1">
      <c r="A121" s="27"/>
      <c r="B121" s="134"/>
      <c r="C121" s="135" t="s">
        <v>77</v>
      </c>
      <c r="D121" s="135" t="s">
        <v>106</v>
      </c>
      <c r="E121" s="136" t="s">
        <v>112</v>
      </c>
      <c r="F121" s="137" t="s">
        <v>113</v>
      </c>
      <c r="G121" s="138" t="s">
        <v>114</v>
      </c>
      <c r="H121" s="139">
        <v>20</v>
      </c>
      <c r="I121" s="140"/>
      <c r="J121" s="140">
        <f>ROUND(I121*H121,2)</f>
        <v>0</v>
      </c>
      <c r="K121" s="141"/>
      <c r="L121" s="28"/>
      <c r="M121" s="142" t="s">
        <v>1</v>
      </c>
      <c r="N121" s="143" t="s">
        <v>35</v>
      </c>
      <c r="O121" s="144">
        <v>0</v>
      </c>
      <c r="P121" s="144">
        <f>O121*H121</f>
        <v>0</v>
      </c>
      <c r="Q121" s="144">
        <v>0</v>
      </c>
      <c r="R121" s="144">
        <f>Q121*H121</f>
        <v>0</v>
      </c>
      <c r="S121" s="144">
        <v>0</v>
      </c>
      <c r="T121" s="145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46" t="s">
        <v>110</v>
      </c>
      <c r="AT121" s="146" t="s">
        <v>106</v>
      </c>
      <c r="AU121" s="146" t="s">
        <v>77</v>
      </c>
      <c r="AY121" s="15" t="s">
        <v>104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5" t="s">
        <v>75</v>
      </c>
      <c r="BK121" s="147">
        <f>ROUND(I121*H121,2)</f>
        <v>0</v>
      </c>
      <c r="BL121" s="15" t="s">
        <v>110</v>
      </c>
      <c r="BM121" s="146" t="s">
        <v>115</v>
      </c>
    </row>
    <row r="122" spans="1:65" s="2" customFormat="1" ht="24.2" customHeight="1">
      <c r="A122" s="27"/>
      <c r="B122" s="134"/>
      <c r="C122" s="135" t="s">
        <v>116</v>
      </c>
      <c r="D122" s="135" t="s">
        <v>106</v>
      </c>
      <c r="E122" s="136" t="s">
        <v>117</v>
      </c>
      <c r="F122" s="137" t="s">
        <v>118</v>
      </c>
      <c r="G122" s="138" t="s">
        <v>119</v>
      </c>
      <c r="H122" s="139">
        <v>40.5</v>
      </c>
      <c r="I122" s="140"/>
      <c r="J122" s="140">
        <f>ROUND(I122*H122,2)</f>
        <v>0</v>
      </c>
      <c r="K122" s="141"/>
      <c r="L122" s="28"/>
      <c r="M122" s="142" t="s">
        <v>1</v>
      </c>
      <c r="N122" s="143" t="s">
        <v>35</v>
      </c>
      <c r="O122" s="144">
        <v>0.61</v>
      </c>
      <c r="P122" s="144">
        <f>O122*H122</f>
        <v>24.704999999999998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46" t="s">
        <v>110</v>
      </c>
      <c r="AT122" s="146" t="s">
        <v>106</v>
      </c>
      <c r="AU122" s="146" t="s">
        <v>77</v>
      </c>
      <c r="AY122" s="15" t="s">
        <v>104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5" t="s">
        <v>75</v>
      </c>
      <c r="BK122" s="147">
        <f>ROUND(I122*H122,2)</f>
        <v>0</v>
      </c>
      <c r="BL122" s="15" t="s">
        <v>110</v>
      </c>
      <c r="BM122" s="146" t="s">
        <v>120</v>
      </c>
    </row>
    <row r="123" spans="1:65" s="13" customFormat="1">
      <c r="B123" s="148"/>
      <c r="D123" s="149" t="s">
        <v>121</v>
      </c>
      <c r="E123" s="150" t="s">
        <v>1</v>
      </c>
      <c r="F123" s="151" t="s">
        <v>122</v>
      </c>
      <c r="H123" s="152">
        <v>40.5</v>
      </c>
      <c r="L123" s="148"/>
      <c r="M123" s="153"/>
      <c r="N123" s="154"/>
      <c r="O123" s="154"/>
      <c r="P123" s="154"/>
      <c r="Q123" s="154"/>
      <c r="R123" s="154"/>
      <c r="S123" s="154"/>
      <c r="T123" s="155"/>
      <c r="AT123" s="150" t="s">
        <v>121</v>
      </c>
      <c r="AU123" s="150" t="s">
        <v>77</v>
      </c>
      <c r="AV123" s="13" t="s">
        <v>77</v>
      </c>
      <c r="AW123" s="13" t="s">
        <v>27</v>
      </c>
      <c r="AX123" s="13" t="s">
        <v>75</v>
      </c>
      <c r="AY123" s="150" t="s">
        <v>104</v>
      </c>
    </row>
    <row r="124" spans="1:65" s="2" customFormat="1" ht="33" customHeight="1">
      <c r="A124" s="27"/>
      <c r="B124" s="134"/>
      <c r="C124" s="135" t="s">
        <v>110</v>
      </c>
      <c r="D124" s="135" t="s">
        <v>106</v>
      </c>
      <c r="E124" s="136" t="s">
        <v>123</v>
      </c>
      <c r="F124" s="137" t="s">
        <v>124</v>
      </c>
      <c r="G124" s="138" t="s">
        <v>125</v>
      </c>
      <c r="H124" s="139">
        <v>1111</v>
      </c>
      <c r="I124" s="140"/>
      <c r="J124" s="140">
        <f>ROUND(I124*H124,2)</f>
        <v>0</v>
      </c>
      <c r="K124" s="141"/>
      <c r="L124" s="28"/>
      <c r="M124" s="142" t="s">
        <v>1</v>
      </c>
      <c r="N124" s="143" t="s">
        <v>35</v>
      </c>
      <c r="O124" s="144">
        <v>0.69899999999999995</v>
      </c>
      <c r="P124" s="144">
        <f>O124*H124</f>
        <v>776.58899999999994</v>
      </c>
      <c r="Q124" s="144">
        <v>1.8E-3</v>
      </c>
      <c r="R124" s="144">
        <f>Q124*H124</f>
        <v>1.9998</v>
      </c>
      <c r="S124" s="144">
        <v>0</v>
      </c>
      <c r="T124" s="145">
        <f>S124*H124</f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R124" s="146" t="s">
        <v>110</v>
      </c>
      <c r="AT124" s="146" t="s">
        <v>106</v>
      </c>
      <c r="AU124" s="146" t="s">
        <v>77</v>
      </c>
      <c r="AY124" s="15" t="s">
        <v>104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5" t="s">
        <v>75</v>
      </c>
      <c r="BK124" s="147">
        <f>ROUND(I124*H124,2)</f>
        <v>0</v>
      </c>
      <c r="BL124" s="15" t="s">
        <v>110</v>
      </c>
      <c r="BM124" s="146" t="s">
        <v>126</v>
      </c>
    </row>
    <row r="125" spans="1:65" s="2" customFormat="1" ht="24.2" customHeight="1">
      <c r="A125" s="27"/>
      <c r="B125" s="134"/>
      <c r="C125" s="135" t="s">
        <v>127</v>
      </c>
      <c r="D125" s="135" t="s">
        <v>106</v>
      </c>
      <c r="E125" s="136" t="s">
        <v>128</v>
      </c>
      <c r="F125" s="137" t="s">
        <v>129</v>
      </c>
      <c r="G125" s="138" t="s">
        <v>119</v>
      </c>
      <c r="H125" s="139">
        <v>13.5</v>
      </c>
      <c r="I125" s="140"/>
      <c r="J125" s="140">
        <f>ROUND(I125*H125,2)</f>
        <v>0</v>
      </c>
      <c r="K125" s="141"/>
      <c r="L125" s="28"/>
      <c r="M125" s="142" t="s">
        <v>1</v>
      </c>
      <c r="N125" s="143" t="s">
        <v>35</v>
      </c>
      <c r="O125" s="144">
        <v>8.4000000000000005E-2</v>
      </c>
      <c r="P125" s="144">
        <f>O125*H125</f>
        <v>1.1340000000000001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46" t="s">
        <v>110</v>
      </c>
      <c r="AT125" s="146" t="s">
        <v>106</v>
      </c>
      <c r="AU125" s="146" t="s">
        <v>77</v>
      </c>
      <c r="AY125" s="15" t="s">
        <v>104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5" t="s">
        <v>75</v>
      </c>
      <c r="BK125" s="147">
        <f>ROUND(I125*H125,2)</f>
        <v>0</v>
      </c>
      <c r="BL125" s="15" t="s">
        <v>110</v>
      </c>
      <c r="BM125" s="146" t="s">
        <v>130</v>
      </c>
    </row>
    <row r="126" spans="1:65" s="13" customFormat="1">
      <c r="B126" s="148"/>
      <c r="D126" s="149" t="s">
        <v>121</v>
      </c>
      <c r="E126" s="150" t="s">
        <v>1</v>
      </c>
      <c r="F126" s="151" t="s">
        <v>131</v>
      </c>
      <c r="H126" s="152">
        <v>13.5</v>
      </c>
      <c r="L126" s="148"/>
      <c r="M126" s="153"/>
      <c r="N126" s="154"/>
      <c r="O126" s="154"/>
      <c r="P126" s="154"/>
      <c r="Q126" s="154"/>
      <c r="R126" s="154"/>
      <c r="S126" s="154"/>
      <c r="T126" s="155"/>
      <c r="AT126" s="150" t="s">
        <v>121</v>
      </c>
      <c r="AU126" s="150" t="s">
        <v>77</v>
      </c>
      <c r="AV126" s="13" t="s">
        <v>77</v>
      </c>
      <c r="AW126" s="13" t="s">
        <v>27</v>
      </c>
      <c r="AX126" s="13" t="s">
        <v>75</v>
      </c>
      <c r="AY126" s="150" t="s">
        <v>104</v>
      </c>
    </row>
    <row r="127" spans="1:65" s="2" customFormat="1" ht="24.2" customHeight="1">
      <c r="A127" s="27"/>
      <c r="B127" s="134"/>
      <c r="C127" s="135" t="s">
        <v>132</v>
      </c>
      <c r="D127" s="135" t="s">
        <v>106</v>
      </c>
      <c r="E127" s="136" t="s">
        <v>133</v>
      </c>
      <c r="F127" s="137" t="s">
        <v>134</v>
      </c>
      <c r="G127" s="138" t="s">
        <v>135</v>
      </c>
      <c r="H127" s="139">
        <v>18.899999999999999</v>
      </c>
      <c r="I127" s="140"/>
      <c r="J127" s="140">
        <f>ROUND(I127*H127,2)</f>
        <v>0</v>
      </c>
      <c r="K127" s="141"/>
      <c r="L127" s="28"/>
      <c r="M127" s="142" t="s">
        <v>1</v>
      </c>
      <c r="N127" s="143" t="s">
        <v>35</v>
      </c>
      <c r="O127" s="144">
        <v>0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46" t="s">
        <v>110</v>
      </c>
      <c r="AT127" s="146" t="s">
        <v>106</v>
      </c>
      <c r="AU127" s="146" t="s">
        <v>77</v>
      </c>
      <c r="AY127" s="15" t="s">
        <v>104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5" t="s">
        <v>75</v>
      </c>
      <c r="BK127" s="147">
        <f>ROUND(I127*H127,2)</f>
        <v>0</v>
      </c>
      <c r="BL127" s="15" t="s">
        <v>110</v>
      </c>
      <c r="BM127" s="146" t="s">
        <v>136</v>
      </c>
    </row>
    <row r="128" spans="1:65" s="13" customFormat="1">
      <c r="B128" s="148"/>
      <c r="D128" s="149" t="s">
        <v>121</v>
      </c>
      <c r="E128" s="150" t="s">
        <v>1</v>
      </c>
      <c r="F128" s="151" t="s">
        <v>131</v>
      </c>
      <c r="H128" s="152">
        <v>13.5</v>
      </c>
      <c r="L128" s="148"/>
      <c r="M128" s="153"/>
      <c r="N128" s="154"/>
      <c r="O128" s="154"/>
      <c r="P128" s="154"/>
      <c r="Q128" s="154"/>
      <c r="R128" s="154"/>
      <c r="S128" s="154"/>
      <c r="T128" s="155"/>
      <c r="AT128" s="150" t="s">
        <v>121</v>
      </c>
      <c r="AU128" s="150" t="s">
        <v>77</v>
      </c>
      <c r="AV128" s="13" t="s">
        <v>77</v>
      </c>
      <c r="AW128" s="13" t="s">
        <v>27</v>
      </c>
      <c r="AX128" s="13" t="s">
        <v>75</v>
      </c>
      <c r="AY128" s="150" t="s">
        <v>104</v>
      </c>
    </row>
    <row r="129" spans="1:65" s="13" customFormat="1">
      <c r="B129" s="148"/>
      <c r="D129" s="149" t="s">
        <v>121</v>
      </c>
      <c r="F129" s="151" t="s">
        <v>137</v>
      </c>
      <c r="H129" s="152">
        <v>18.899999999999999</v>
      </c>
      <c r="L129" s="148"/>
      <c r="M129" s="153"/>
      <c r="N129" s="154"/>
      <c r="O129" s="154"/>
      <c r="P129" s="154"/>
      <c r="Q129" s="154"/>
      <c r="R129" s="154"/>
      <c r="S129" s="154"/>
      <c r="T129" s="155"/>
      <c r="AT129" s="150" t="s">
        <v>121</v>
      </c>
      <c r="AU129" s="150" t="s">
        <v>77</v>
      </c>
      <c r="AV129" s="13" t="s">
        <v>77</v>
      </c>
      <c r="AW129" s="13" t="s">
        <v>3</v>
      </c>
      <c r="AX129" s="13" t="s">
        <v>75</v>
      </c>
      <c r="AY129" s="150" t="s">
        <v>104</v>
      </c>
    </row>
    <row r="130" spans="1:65" s="2" customFormat="1" ht="24.2" customHeight="1">
      <c r="A130" s="27"/>
      <c r="B130" s="134"/>
      <c r="C130" s="135" t="s">
        <v>138</v>
      </c>
      <c r="D130" s="135" t="s">
        <v>106</v>
      </c>
      <c r="E130" s="136" t="s">
        <v>139</v>
      </c>
      <c r="F130" s="137" t="s">
        <v>140</v>
      </c>
      <c r="G130" s="138" t="s">
        <v>119</v>
      </c>
      <c r="H130" s="139">
        <v>29.7</v>
      </c>
      <c r="I130" s="140"/>
      <c r="J130" s="140">
        <f>ROUND(I130*H130,2)</f>
        <v>0</v>
      </c>
      <c r="K130" s="141"/>
      <c r="L130" s="28"/>
      <c r="M130" s="142" t="s">
        <v>1</v>
      </c>
      <c r="N130" s="143" t="s">
        <v>35</v>
      </c>
      <c r="O130" s="144">
        <v>0.29899999999999999</v>
      </c>
      <c r="P130" s="144">
        <f>O130*H130</f>
        <v>8.8803000000000001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46" t="s">
        <v>110</v>
      </c>
      <c r="AT130" s="146" t="s">
        <v>106</v>
      </c>
      <c r="AU130" s="146" t="s">
        <v>77</v>
      </c>
      <c r="AY130" s="15" t="s">
        <v>104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5" t="s">
        <v>75</v>
      </c>
      <c r="BK130" s="147">
        <f>ROUND(I130*H130,2)</f>
        <v>0</v>
      </c>
      <c r="BL130" s="15" t="s">
        <v>110</v>
      </c>
      <c r="BM130" s="146" t="s">
        <v>141</v>
      </c>
    </row>
    <row r="131" spans="1:65" s="13" customFormat="1">
      <c r="B131" s="148"/>
      <c r="D131" s="149" t="s">
        <v>121</v>
      </c>
      <c r="E131" s="150" t="s">
        <v>1</v>
      </c>
      <c r="F131" s="151" t="s">
        <v>142</v>
      </c>
      <c r="H131" s="152">
        <v>29.7</v>
      </c>
      <c r="L131" s="148"/>
      <c r="M131" s="153"/>
      <c r="N131" s="154"/>
      <c r="O131" s="154"/>
      <c r="P131" s="154"/>
      <c r="Q131" s="154"/>
      <c r="R131" s="154"/>
      <c r="S131" s="154"/>
      <c r="T131" s="155"/>
      <c r="AT131" s="150" t="s">
        <v>121</v>
      </c>
      <c r="AU131" s="150" t="s">
        <v>77</v>
      </c>
      <c r="AV131" s="13" t="s">
        <v>77</v>
      </c>
      <c r="AW131" s="13" t="s">
        <v>27</v>
      </c>
      <c r="AX131" s="13" t="s">
        <v>75</v>
      </c>
      <c r="AY131" s="150" t="s">
        <v>104</v>
      </c>
    </row>
    <row r="132" spans="1:65" s="2" customFormat="1" ht="24.2" customHeight="1">
      <c r="A132" s="27"/>
      <c r="B132" s="134"/>
      <c r="C132" s="135" t="s">
        <v>143</v>
      </c>
      <c r="D132" s="135" t="s">
        <v>106</v>
      </c>
      <c r="E132" s="136" t="s">
        <v>144</v>
      </c>
      <c r="F132" s="137" t="s">
        <v>145</v>
      </c>
      <c r="G132" s="138" t="s">
        <v>119</v>
      </c>
      <c r="H132" s="139">
        <v>10.8</v>
      </c>
      <c r="I132" s="140"/>
      <c r="J132" s="140">
        <f>ROUND(I132*H132,2)</f>
        <v>0</v>
      </c>
      <c r="K132" s="141"/>
      <c r="L132" s="28"/>
      <c r="M132" s="142" t="s">
        <v>1</v>
      </c>
      <c r="N132" s="143" t="s">
        <v>35</v>
      </c>
      <c r="O132" s="144">
        <v>0.28599999999999998</v>
      </c>
      <c r="P132" s="144">
        <f>O132*H132</f>
        <v>3.0888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46" t="s">
        <v>110</v>
      </c>
      <c r="AT132" s="146" t="s">
        <v>106</v>
      </c>
      <c r="AU132" s="146" t="s">
        <v>77</v>
      </c>
      <c r="AY132" s="15" t="s">
        <v>104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5" t="s">
        <v>75</v>
      </c>
      <c r="BK132" s="147">
        <f>ROUND(I132*H132,2)</f>
        <v>0</v>
      </c>
      <c r="BL132" s="15" t="s">
        <v>110</v>
      </c>
      <c r="BM132" s="146" t="s">
        <v>146</v>
      </c>
    </row>
    <row r="133" spans="1:65" s="13" customFormat="1">
      <c r="B133" s="148"/>
      <c r="D133" s="149" t="s">
        <v>121</v>
      </c>
      <c r="E133" s="150" t="s">
        <v>1</v>
      </c>
      <c r="F133" s="151" t="s">
        <v>147</v>
      </c>
      <c r="H133" s="152">
        <v>10.8</v>
      </c>
      <c r="L133" s="148"/>
      <c r="M133" s="153"/>
      <c r="N133" s="154"/>
      <c r="O133" s="154"/>
      <c r="P133" s="154"/>
      <c r="Q133" s="154"/>
      <c r="R133" s="154"/>
      <c r="S133" s="154"/>
      <c r="T133" s="155"/>
      <c r="AT133" s="150" t="s">
        <v>121</v>
      </c>
      <c r="AU133" s="150" t="s">
        <v>77</v>
      </c>
      <c r="AV133" s="13" t="s">
        <v>77</v>
      </c>
      <c r="AW133" s="13" t="s">
        <v>27</v>
      </c>
      <c r="AX133" s="13" t="s">
        <v>75</v>
      </c>
      <c r="AY133" s="150" t="s">
        <v>104</v>
      </c>
    </row>
    <row r="134" spans="1:65" s="2" customFormat="1" ht="16.5" customHeight="1">
      <c r="A134" s="27"/>
      <c r="B134" s="134"/>
      <c r="C134" s="156" t="s">
        <v>148</v>
      </c>
      <c r="D134" s="156" t="s">
        <v>149</v>
      </c>
      <c r="E134" s="157" t="s">
        <v>150</v>
      </c>
      <c r="F134" s="158" t="s">
        <v>151</v>
      </c>
      <c r="G134" s="159" t="s">
        <v>135</v>
      </c>
      <c r="H134" s="160">
        <v>21.6</v>
      </c>
      <c r="I134" s="161"/>
      <c r="J134" s="161">
        <f>ROUND(I134*H134,2)</f>
        <v>0</v>
      </c>
      <c r="K134" s="162"/>
      <c r="L134" s="163"/>
      <c r="M134" s="164" t="s">
        <v>1</v>
      </c>
      <c r="N134" s="165" t="s">
        <v>35</v>
      </c>
      <c r="O134" s="144">
        <v>0</v>
      </c>
      <c r="P134" s="144">
        <f>O134*H134</f>
        <v>0</v>
      </c>
      <c r="Q134" s="144">
        <v>1</v>
      </c>
      <c r="R134" s="144">
        <f>Q134*H134</f>
        <v>21.6</v>
      </c>
      <c r="S134" s="144">
        <v>0</v>
      </c>
      <c r="T134" s="145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46" t="s">
        <v>143</v>
      </c>
      <c r="AT134" s="146" t="s">
        <v>149</v>
      </c>
      <c r="AU134" s="146" t="s">
        <v>77</v>
      </c>
      <c r="AY134" s="15" t="s">
        <v>104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5" t="s">
        <v>75</v>
      </c>
      <c r="BK134" s="147">
        <f>ROUND(I134*H134,2)</f>
        <v>0</v>
      </c>
      <c r="BL134" s="15" t="s">
        <v>110</v>
      </c>
      <c r="BM134" s="146" t="s">
        <v>152</v>
      </c>
    </row>
    <row r="135" spans="1:65" s="13" customFormat="1">
      <c r="B135" s="148"/>
      <c r="D135" s="149" t="s">
        <v>121</v>
      </c>
      <c r="F135" s="151" t="s">
        <v>153</v>
      </c>
      <c r="H135" s="152">
        <v>21.6</v>
      </c>
      <c r="L135" s="148"/>
      <c r="M135" s="153"/>
      <c r="N135" s="154"/>
      <c r="O135" s="154"/>
      <c r="P135" s="154"/>
      <c r="Q135" s="154"/>
      <c r="R135" s="154"/>
      <c r="S135" s="154"/>
      <c r="T135" s="155"/>
      <c r="AT135" s="150" t="s">
        <v>121</v>
      </c>
      <c r="AU135" s="150" t="s">
        <v>77</v>
      </c>
      <c r="AV135" s="13" t="s">
        <v>77</v>
      </c>
      <c r="AW135" s="13" t="s">
        <v>3</v>
      </c>
      <c r="AX135" s="13" t="s">
        <v>75</v>
      </c>
      <c r="AY135" s="150" t="s">
        <v>104</v>
      </c>
    </row>
    <row r="136" spans="1:65" s="12" customFormat="1" ht="22.9" customHeight="1">
      <c r="B136" s="122"/>
      <c r="D136" s="123" t="s">
        <v>69</v>
      </c>
      <c r="E136" s="132" t="s">
        <v>110</v>
      </c>
      <c r="F136" s="132" t="s">
        <v>154</v>
      </c>
      <c r="J136" s="133">
        <f>BK136</f>
        <v>0</v>
      </c>
      <c r="L136" s="122"/>
      <c r="M136" s="126"/>
      <c r="N136" s="127"/>
      <c r="O136" s="127"/>
      <c r="P136" s="128">
        <f>SUM(P137:P138)</f>
        <v>3.5559000000000003</v>
      </c>
      <c r="Q136" s="127"/>
      <c r="R136" s="128">
        <f>SUM(R137:R138)</f>
        <v>2.7</v>
      </c>
      <c r="S136" s="127"/>
      <c r="T136" s="129">
        <f>SUM(T137:T138)</f>
        <v>0</v>
      </c>
      <c r="AR136" s="123" t="s">
        <v>75</v>
      </c>
      <c r="AT136" s="130" t="s">
        <v>69</v>
      </c>
      <c r="AU136" s="130" t="s">
        <v>75</v>
      </c>
      <c r="AY136" s="123" t="s">
        <v>104</v>
      </c>
      <c r="BK136" s="131">
        <f>SUM(BK137:BK138)</f>
        <v>0</v>
      </c>
    </row>
    <row r="137" spans="1:65" s="2" customFormat="1" ht="16.5" customHeight="1">
      <c r="A137" s="27"/>
      <c r="B137" s="134"/>
      <c r="C137" s="135" t="s">
        <v>155</v>
      </c>
      <c r="D137" s="135" t="s">
        <v>106</v>
      </c>
      <c r="E137" s="136" t="s">
        <v>156</v>
      </c>
      <c r="F137" s="137" t="s">
        <v>157</v>
      </c>
      <c r="G137" s="138" t="s">
        <v>119</v>
      </c>
      <c r="H137" s="139">
        <v>2.7</v>
      </c>
      <c r="I137" s="140"/>
      <c r="J137" s="140">
        <f>ROUND(I137*H137,2)</f>
        <v>0</v>
      </c>
      <c r="K137" s="141"/>
      <c r="L137" s="28"/>
      <c r="M137" s="142" t="s">
        <v>1</v>
      </c>
      <c r="N137" s="143" t="s">
        <v>35</v>
      </c>
      <c r="O137" s="144">
        <v>1.3169999999999999</v>
      </c>
      <c r="P137" s="144">
        <f>O137*H137</f>
        <v>3.5559000000000003</v>
      </c>
      <c r="Q137" s="144">
        <v>1</v>
      </c>
      <c r="R137" s="144">
        <f>Q137*H137</f>
        <v>2.7</v>
      </c>
      <c r="S137" s="144">
        <v>0</v>
      </c>
      <c r="T137" s="145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46" t="s">
        <v>110</v>
      </c>
      <c r="AT137" s="146" t="s">
        <v>106</v>
      </c>
      <c r="AU137" s="146" t="s">
        <v>77</v>
      </c>
      <c r="AY137" s="15" t="s">
        <v>104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5" t="s">
        <v>75</v>
      </c>
      <c r="BK137" s="147">
        <f>ROUND(I137*H137,2)</f>
        <v>0</v>
      </c>
      <c r="BL137" s="15" t="s">
        <v>110</v>
      </c>
      <c r="BM137" s="146" t="s">
        <v>158</v>
      </c>
    </row>
    <row r="138" spans="1:65" s="13" customFormat="1">
      <c r="B138" s="148"/>
      <c r="D138" s="149" t="s">
        <v>121</v>
      </c>
      <c r="E138" s="150" t="s">
        <v>1</v>
      </c>
      <c r="F138" s="151" t="s">
        <v>159</v>
      </c>
      <c r="H138" s="152">
        <v>2.7</v>
      </c>
      <c r="L138" s="148"/>
      <c r="M138" s="153"/>
      <c r="N138" s="154"/>
      <c r="O138" s="154"/>
      <c r="P138" s="154"/>
      <c r="Q138" s="154"/>
      <c r="R138" s="154"/>
      <c r="S138" s="154"/>
      <c r="T138" s="155"/>
      <c r="AT138" s="150" t="s">
        <v>121</v>
      </c>
      <c r="AU138" s="150" t="s">
        <v>77</v>
      </c>
      <c r="AV138" s="13" t="s">
        <v>77</v>
      </c>
      <c r="AW138" s="13" t="s">
        <v>27</v>
      </c>
      <c r="AX138" s="13" t="s">
        <v>75</v>
      </c>
      <c r="AY138" s="150" t="s">
        <v>104</v>
      </c>
    </row>
    <row r="139" spans="1:65" s="12" customFormat="1" ht="22.9" customHeight="1">
      <c r="B139" s="122"/>
      <c r="D139" s="123" t="s">
        <v>69</v>
      </c>
      <c r="E139" s="132" t="s">
        <v>143</v>
      </c>
      <c r="F139" s="132" t="s">
        <v>160</v>
      </c>
      <c r="J139" s="133">
        <f>BK139</f>
        <v>0</v>
      </c>
      <c r="L139" s="122"/>
      <c r="M139" s="126"/>
      <c r="N139" s="127"/>
      <c r="O139" s="127"/>
      <c r="P139" s="128">
        <f>SUM(P140:P147)</f>
        <v>233.63</v>
      </c>
      <c r="Q139" s="127"/>
      <c r="R139" s="128">
        <f>SUM(R140:R147)</f>
        <v>1.4043519999999998</v>
      </c>
      <c r="S139" s="127"/>
      <c r="T139" s="129">
        <f>SUM(T140:T147)</f>
        <v>0</v>
      </c>
      <c r="AR139" s="123" t="s">
        <v>75</v>
      </c>
      <c r="AT139" s="130" t="s">
        <v>69</v>
      </c>
      <c r="AU139" s="130" t="s">
        <v>75</v>
      </c>
      <c r="AY139" s="123" t="s">
        <v>104</v>
      </c>
      <c r="BK139" s="131">
        <f>SUM(BK140:BK147)</f>
        <v>0</v>
      </c>
    </row>
    <row r="140" spans="1:65" s="2" customFormat="1" ht="24.2" customHeight="1">
      <c r="A140" s="27"/>
      <c r="B140" s="134"/>
      <c r="C140" s="156" t="s">
        <v>8</v>
      </c>
      <c r="D140" s="156" t="s">
        <v>149</v>
      </c>
      <c r="E140" s="157" t="s">
        <v>161</v>
      </c>
      <c r="F140" s="158" t="s">
        <v>162</v>
      </c>
      <c r="G140" s="159" t="s">
        <v>125</v>
      </c>
      <c r="H140" s="160">
        <v>1116.5</v>
      </c>
      <c r="I140" s="161"/>
      <c r="J140" s="161">
        <f>ROUND(I140*H140,2)</f>
        <v>0</v>
      </c>
      <c r="K140" s="162"/>
      <c r="L140" s="163"/>
      <c r="M140" s="164" t="s">
        <v>1</v>
      </c>
      <c r="N140" s="165" t="s">
        <v>35</v>
      </c>
      <c r="O140" s="144">
        <v>0</v>
      </c>
      <c r="P140" s="144">
        <f>O140*H140</f>
        <v>0</v>
      </c>
      <c r="Q140" s="144">
        <v>1.0499999999999999E-3</v>
      </c>
      <c r="R140" s="144">
        <f>Q140*H140</f>
        <v>1.1723249999999998</v>
      </c>
      <c r="S140" s="144">
        <v>0</v>
      </c>
      <c r="T140" s="145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46" t="s">
        <v>143</v>
      </c>
      <c r="AT140" s="146" t="s">
        <v>149</v>
      </c>
      <c r="AU140" s="146" t="s">
        <v>77</v>
      </c>
      <c r="AY140" s="15" t="s">
        <v>104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5" t="s">
        <v>75</v>
      </c>
      <c r="BK140" s="147">
        <f>ROUND(I140*H140,2)</f>
        <v>0</v>
      </c>
      <c r="BL140" s="15" t="s">
        <v>110</v>
      </c>
      <c r="BM140" s="146" t="s">
        <v>163</v>
      </c>
    </row>
    <row r="141" spans="1:65" s="13" customFormat="1">
      <c r="B141" s="148"/>
      <c r="D141" s="149" t="s">
        <v>121</v>
      </c>
      <c r="F141" s="151" t="s">
        <v>164</v>
      </c>
      <c r="H141" s="152">
        <v>1116.5</v>
      </c>
      <c r="L141" s="148"/>
      <c r="M141" s="153"/>
      <c r="N141" s="154"/>
      <c r="O141" s="154"/>
      <c r="P141" s="154"/>
      <c r="Q141" s="154"/>
      <c r="R141" s="154"/>
      <c r="S141" s="154"/>
      <c r="T141" s="155"/>
      <c r="AT141" s="150" t="s">
        <v>121</v>
      </c>
      <c r="AU141" s="150" t="s">
        <v>77</v>
      </c>
      <c r="AV141" s="13" t="s">
        <v>77</v>
      </c>
      <c r="AW141" s="13" t="s">
        <v>3</v>
      </c>
      <c r="AX141" s="13" t="s">
        <v>75</v>
      </c>
      <c r="AY141" s="150" t="s">
        <v>104</v>
      </c>
    </row>
    <row r="142" spans="1:65" s="2" customFormat="1" ht="24.2" customHeight="1">
      <c r="A142" s="27"/>
      <c r="B142" s="134"/>
      <c r="C142" s="135" t="s">
        <v>165</v>
      </c>
      <c r="D142" s="135" t="s">
        <v>106</v>
      </c>
      <c r="E142" s="136" t="s">
        <v>166</v>
      </c>
      <c r="F142" s="137" t="s">
        <v>167</v>
      </c>
      <c r="G142" s="138" t="s">
        <v>168</v>
      </c>
      <c r="H142" s="139">
        <v>102</v>
      </c>
      <c r="I142" s="140"/>
      <c r="J142" s="140">
        <f t="shared" ref="J142:J147" si="0">ROUND(I142*H142,2)</f>
        <v>0</v>
      </c>
      <c r="K142" s="141"/>
      <c r="L142" s="28"/>
      <c r="M142" s="142" t="s">
        <v>1</v>
      </c>
      <c r="N142" s="143" t="s">
        <v>35</v>
      </c>
      <c r="O142" s="144">
        <v>0.56499999999999995</v>
      </c>
      <c r="P142" s="144">
        <f t="shared" ref="P142:P147" si="1">O142*H142</f>
        <v>57.629999999999995</v>
      </c>
      <c r="Q142" s="144">
        <v>0</v>
      </c>
      <c r="R142" s="144">
        <f t="shared" ref="R142:R147" si="2">Q142*H142</f>
        <v>0</v>
      </c>
      <c r="S142" s="144">
        <v>0</v>
      </c>
      <c r="T142" s="145">
        <f t="shared" ref="T142:T147" si="3"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46" t="s">
        <v>110</v>
      </c>
      <c r="AT142" s="146" t="s">
        <v>106</v>
      </c>
      <c r="AU142" s="146" t="s">
        <v>77</v>
      </c>
      <c r="AY142" s="15" t="s">
        <v>104</v>
      </c>
      <c r="BE142" s="147">
        <f t="shared" ref="BE142:BE147" si="4">IF(N142="základní",J142,0)</f>
        <v>0</v>
      </c>
      <c r="BF142" s="147">
        <f t="shared" ref="BF142:BF147" si="5">IF(N142="snížená",J142,0)</f>
        <v>0</v>
      </c>
      <c r="BG142" s="147">
        <f t="shared" ref="BG142:BG147" si="6">IF(N142="zákl. přenesená",J142,0)</f>
        <v>0</v>
      </c>
      <c r="BH142" s="147">
        <f t="shared" ref="BH142:BH147" si="7">IF(N142="sníž. přenesená",J142,0)</f>
        <v>0</v>
      </c>
      <c r="BI142" s="147">
        <f t="shared" ref="BI142:BI147" si="8">IF(N142="nulová",J142,0)</f>
        <v>0</v>
      </c>
      <c r="BJ142" s="15" t="s">
        <v>75</v>
      </c>
      <c r="BK142" s="147">
        <f t="shared" ref="BK142:BK147" si="9">ROUND(I142*H142,2)</f>
        <v>0</v>
      </c>
      <c r="BL142" s="15" t="s">
        <v>110</v>
      </c>
      <c r="BM142" s="146" t="s">
        <v>169</v>
      </c>
    </row>
    <row r="143" spans="1:65" s="2" customFormat="1" ht="16.5" customHeight="1">
      <c r="A143" s="27"/>
      <c r="B143" s="134"/>
      <c r="C143" s="156" t="s">
        <v>170</v>
      </c>
      <c r="D143" s="156" t="s">
        <v>149</v>
      </c>
      <c r="E143" s="157" t="s">
        <v>171</v>
      </c>
      <c r="F143" s="158" t="s">
        <v>172</v>
      </c>
      <c r="G143" s="159" t="s">
        <v>168</v>
      </c>
      <c r="H143" s="160">
        <v>10</v>
      </c>
      <c r="I143" s="161"/>
      <c r="J143" s="161">
        <f t="shared" si="0"/>
        <v>0</v>
      </c>
      <c r="K143" s="162"/>
      <c r="L143" s="163"/>
      <c r="M143" s="164" t="s">
        <v>1</v>
      </c>
      <c r="N143" s="165" t="s">
        <v>35</v>
      </c>
      <c r="O143" s="144">
        <v>0</v>
      </c>
      <c r="P143" s="144">
        <f t="shared" si="1"/>
        <v>0</v>
      </c>
      <c r="Q143" s="144">
        <v>2.5999999999999998E-4</v>
      </c>
      <c r="R143" s="144">
        <f t="shared" si="2"/>
        <v>2.5999999999999999E-3</v>
      </c>
      <c r="S143" s="144">
        <v>0</v>
      </c>
      <c r="T143" s="145">
        <f t="shared" si="3"/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46" t="s">
        <v>143</v>
      </c>
      <c r="AT143" s="146" t="s">
        <v>149</v>
      </c>
      <c r="AU143" s="146" t="s">
        <v>77</v>
      </c>
      <c r="AY143" s="15" t="s">
        <v>104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5" t="s">
        <v>75</v>
      </c>
      <c r="BK143" s="147">
        <f t="shared" si="9"/>
        <v>0</v>
      </c>
      <c r="BL143" s="15" t="s">
        <v>110</v>
      </c>
      <c r="BM143" s="146" t="s">
        <v>173</v>
      </c>
    </row>
    <row r="144" spans="1:65" s="2" customFormat="1" ht="16.5" customHeight="1">
      <c r="A144" s="27"/>
      <c r="B144" s="134"/>
      <c r="C144" s="156" t="s">
        <v>174</v>
      </c>
      <c r="D144" s="156" t="s">
        <v>149</v>
      </c>
      <c r="E144" s="157" t="s">
        <v>175</v>
      </c>
      <c r="F144" s="158" t="s">
        <v>176</v>
      </c>
      <c r="G144" s="159" t="s">
        <v>168</v>
      </c>
      <c r="H144" s="160">
        <v>92</v>
      </c>
      <c r="I144" s="161"/>
      <c r="J144" s="161">
        <f t="shared" si="0"/>
        <v>0</v>
      </c>
      <c r="K144" s="162"/>
      <c r="L144" s="163"/>
      <c r="M144" s="164" t="s">
        <v>1</v>
      </c>
      <c r="N144" s="165" t="s">
        <v>35</v>
      </c>
      <c r="O144" s="144">
        <v>0</v>
      </c>
      <c r="P144" s="144">
        <f t="shared" si="1"/>
        <v>0</v>
      </c>
      <c r="Q144" s="144">
        <v>2.2000000000000001E-4</v>
      </c>
      <c r="R144" s="144">
        <f t="shared" si="2"/>
        <v>2.0240000000000001E-2</v>
      </c>
      <c r="S144" s="144">
        <v>0</v>
      </c>
      <c r="T144" s="145">
        <f t="shared" si="3"/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46" t="s">
        <v>143</v>
      </c>
      <c r="AT144" s="146" t="s">
        <v>149</v>
      </c>
      <c r="AU144" s="146" t="s">
        <v>77</v>
      </c>
      <c r="AY144" s="15" t="s">
        <v>104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5" t="s">
        <v>75</v>
      </c>
      <c r="BK144" s="147">
        <f t="shared" si="9"/>
        <v>0</v>
      </c>
      <c r="BL144" s="15" t="s">
        <v>110</v>
      </c>
      <c r="BM144" s="146" t="s">
        <v>177</v>
      </c>
    </row>
    <row r="145" spans="1:65" s="2" customFormat="1" ht="24.2" customHeight="1">
      <c r="A145" s="27"/>
      <c r="B145" s="134"/>
      <c r="C145" s="135" t="s">
        <v>178</v>
      </c>
      <c r="D145" s="135" t="s">
        <v>106</v>
      </c>
      <c r="E145" s="136" t="s">
        <v>179</v>
      </c>
      <c r="F145" s="137" t="s">
        <v>180</v>
      </c>
      <c r="G145" s="138" t="s">
        <v>125</v>
      </c>
      <c r="H145" s="139">
        <v>1100</v>
      </c>
      <c r="I145" s="140"/>
      <c r="J145" s="140">
        <f t="shared" si="0"/>
        <v>0</v>
      </c>
      <c r="K145" s="141"/>
      <c r="L145" s="28"/>
      <c r="M145" s="142" t="s">
        <v>1</v>
      </c>
      <c r="N145" s="143" t="s">
        <v>35</v>
      </c>
      <c r="O145" s="144">
        <v>6.2E-2</v>
      </c>
      <c r="P145" s="144">
        <f t="shared" si="1"/>
        <v>68.2</v>
      </c>
      <c r="Q145" s="144">
        <v>1.6999999999999999E-7</v>
      </c>
      <c r="R145" s="144">
        <f t="shared" si="2"/>
        <v>1.8699999999999999E-4</v>
      </c>
      <c r="S145" s="144">
        <v>0</v>
      </c>
      <c r="T145" s="145">
        <f t="shared" si="3"/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46" t="s">
        <v>110</v>
      </c>
      <c r="AT145" s="146" t="s">
        <v>106</v>
      </c>
      <c r="AU145" s="146" t="s">
        <v>77</v>
      </c>
      <c r="AY145" s="15" t="s">
        <v>104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5" t="s">
        <v>75</v>
      </c>
      <c r="BK145" s="147">
        <f t="shared" si="9"/>
        <v>0</v>
      </c>
      <c r="BL145" s="15" t="s">
        <v>110</v>
      </c>
      <c r="BM145" s="146" t="s">
        <v>181</v>
      </c>
    </row>
    <row r="146" spans="1:65" s="2" customFormat="1" ht="16.5" customHeight="1">
      <c r="A146" s="27"/>
      <c r="B146" s="134"/>
      <c r="C146" s="135" t="s">
        <v>182</v>
      </c>
      <c r="D146" s="135" t="s">
        <v>106</v>
      </c>
      <c r="E146" s="136" t="s">
        <v>183</v>
      </c>
      <c r="F146" s="137" t="s">
        <v>184</v>
      </c>
      <c r="G146" s="138" t="s">
        <v>125</v>
      </c>
      <c r="H146" s="139">
        <v>1100</v>
      </c>
      <c r="I146" s="140"/>
      <c r="J146" s="140">
        <f t="shared" si="0"/>
        <v>0</v>
      </c>
      <c r="K146" s="141"/>
      <c r="L146" s="28"/>
      <c r="M146" s="142" t="s">
        <v>1</v>
      </c>
      <c r="N146" s="143" t="s">
        <v>35</v>
      </c>
      <c r="O146" s="144">
        <v>4.3999999999999997E-2</v>
      </c>
      <c r="P146" s="144">
        <f t="shared" si="1"/>
        <v>48.4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46" t="s">
        <v>110</v>
      </c>
      <c r="AT146" s="146" t="s">
        <v>106</v>
      </c>
      <c r="AU146" s="146" t="s">
        <v>77</v>
      </c>
      <c r="AY146" s="15" t="s">
        <v>104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5" t="s">
        <v>75</v>
      </c>
      <c r="BK146" s="147">
        <f t="shared" si="9"/>
        <v>0</v>
      </c>
      <c r="BL146" s="15" t="s">
        <v>110</v>
      </c>
      <c r="BM146" s="146" t="s">
        <v>185</v>
      </c>
    </row>
    <row r="147" spans="1:65" s="2" customFormat="1" ht="16.5" customHeight="1">
      <c r="A147" s="27"/>
      <c r="B147" s="134"/>
      <c r="C147" s="135" t="s">
        <v>186</v>
      </c>
      <c r="D147" s="135" t="s">
        <v>106</v>
      </c>
      <c r="E147" s="136" t="s">
        <v>187</v>
      </c>
      <c r="F147" s="137" t="s">
        <v>188</v>
      </c>
      <c r="G147" s="138" t="s">
        <v>125</v>
      </c>
      <c r="H147" s="139">
        <v>1100</v>
      </c>
      <c r="I147" s="140"/>
      <c r="J147" s="140">
        <f t="shared" si="0"/>
        <v>0</v>
      </c>
      <c r="K147" s="141"/>
      <c r="L147" s="28"/>
      <c r="M147" s="142" t="s">
        <v>1</v>
      </c>
      <c r="N147" s="143" t="s">
        <v>35</v>
      </c>
      <c r="O147" s="144">
        <v>5.3999999999999999E-2</v>
      </c>
      <c r="P147" s="144">
        <f t="shared" si="1"/>
        <v>59.4</v>
      </c>
      <c r="Q147" s="144">
        <v>1.9000000000000001E-4</v>
      </c>
      <c r="R147" s="144">
        <f t="shared" si="2"/>
        <v>0.20900000000000002</v>
      </c>
      <c r="S147" s="144">
        <v>0</v>
      </c>
      <c r="T147" s="145">
        <f t="shared" si="3"/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46" t="s">
        <v>110</v>
      </c>
      <c r="AT147" s="146" t="s">
        <v>106</v>
      </c>
      <c r="AU147" s="146" t="s">
        <v>77</v>
      </c>
      <c r="AY147" s="15" t="s">
        <v>104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5" t="s">
        <v>75</v>
      </c>
      <c r="BK147" s="147">
        <f t="shared" si="9"/>
        <v>0</v>
      </c>
      <c r="BL147" s="15" t="s">
        <v>110</v>
      </c>
      <c r="BM147" s="146" t="s">
        <v>189</v>
      </c>
    </row>
    <row r="148" spans="1:65" s="12" customFormat="1" ht="22.9" customHeight="1">
      <c r="B148" s="122"/>
      <c r="D148" s="123" t="s">
        <v>69</v>
      </c>
      <c r="E148" s="132" t="s">
        <v>190</v>
      </c>
      <c r="F148" s="132" t="s">
        <v>191</v>
      </c>
      <c r="J148" s="133">
        <f>BK148</f>
        <v>0</v>
      </c>
      <c r="L148" s="122"/>
      <c r="M148" s="126"/>
      <c r="N148" s="127"/>
      <c r="O148" s="127"/>
      <c r="P148" s="128">
        <f>P149</f>
        <v>26.201920000000001</v>
      </c>
      <c r="Q148" s="127"/>
      <c r="R148" s="128">
        <f>R149</f>
        <v>0</v>
      </c>
      <c r="S148" s="127"/>
      <c r="T148" s="129">
        <f>T149</f>
        <v>0</v>
      </c>
      <c r="AR148" s="123" t="s">
        <v>75</v>
      </c>
      <c r="AT148" s="130" t="s">
        <v>69</v>
      </c>
      <c r="AU148" s="130" t="s">
        <v>75</v>
      </c>
      <c r="AY148" s="123" t="s">
        <v>104</v>
      </c>
      <c r="BK148" s="131">
        <f>BK149</f>
        <v>0</v>
      </c>
    </row>
    <row r="149" spans="1:65" s="2" customFormat="1" ht="49.15" customHeight="1">
      <c r="A149" s="27"/>
      <c r="B149" s="134"/>
      <c r="C149" s="135" t="s">
        <v>192</v>
      </c>
      <c r="D149" s="135" t="s">
        <v>106</v>
      </c>
      <c r="E149" s="136" t="s">
        <v>193</v>
      </c>
      <c r="F149" s="137" t="s">
        <v>194</v>
      </c>
      <c r="G149" s="138" t="s">
        <v>135</v>
      </c>
      <c r="H149" s="139">
        <v>17.704000000000001</v>
      </c>
      <c r="I149" s="140"/>
      <c r="J149" s="140">
        <f>ROUND(I149*H149,2)</f>
        <v>0</v>
      </c>
      <c r="K149" s="141"/>
      <c r="L149" s="28"/>
      <c r="M149" s="166" t="s">
        <v>1</v>
      </c>
      <c r="N149" s="167" t="s">
        <v>35</v>
      </c>
      <c r="O149" s="168">
        <v>1.48</v>
      </c>
      <c r="P149" s="168">
        <f>O149*H149</f>
        <v>26.201920000000001</v>
      </c>
      <c r="Q149" s="168">
        <v>0</v>
      </c>
      <c r="R149" s="168">
        <f>Q149*H149</f>
        <v>0</v>
      </c>
      <c r="S149" s="168">
        <v>0</v>
      </c>
      <c r="T149" s="169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46" t="s">
        <v>110</v>
      </c>
      <c r="AT149" s="146" t="s">
        <v>106</v>
      </c>
      <c r="AU149" s="146" t="s">
        <v>77</v>
      </c>
      <c r="AY149" s="15" t="s">
        <v>104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5" t="s">
        <v>75</v>
      </c>
      <c r="BK149" s="147">
        <f>ROUND(I149*H149,2)</f>
        <v>0</v>
      </c>
      <c r="BL149" s="15" t="s">
        <v>110</v>
      </c>
      <c r="BM149" s="146" t="s">
        <v>195</v>
      </c>
    </row>
    <row r="150" spans="1:65" s="2" customFormat="1" ht="6.95" customHeight="1">
      <c r="A150" s="27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28"/>
      <c r="M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</sheetData>
  <autoFilter ref="C116:K149" xr:uid="{00000000-0009-0000-0000-000001000000}"/>
  <mergeCells count="5">
    <mergeCell ref="E7:H7"/>
    <mergeCell ref="E25:H25"/>
    <mergeCell ref="E85:H85"/>
    <mergeCell ref="E109:H109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25-2024-P - Čerchov, prop...</vt:lpstr>
      <vt:lpstr>'25-2024-P - Čerchov, prop...'!Názvy_tisku</vt:lpstr>
      <vt:lpstr>'Rekapitulace stavby'!Názvy_tisku</vt:lpstr>
      <vt:lpstr>'25-2024-P - Čerchov, prop...'!Oblast_tisku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Jan</dc:creator>
  <cp:lastModifiedBy>Eva Mihálová</cp:lastModifiedBy>
  <dcterms:created xsi:type="dcterms:W3CDTF">2024-12-19T14:08:24Z</dcterms:created>
  <dcterms:modified xsi:type="dcterms:W3CDTF">2025-01-15T07:48:33Z</dcterms:modified>
</cp:coreProperties>
</file>