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25" windowHeight="13665" activeTab="0"/>
  </bookViews>
  <sheets>
    <sheet name="Rekapitulace+" sheetId="1" r:id="rId1"/>
    <sheet name="Soupis položek+" sheetId="2" r:id="rId2"/>
    <sheet name="Oprava chodníku" sheetId="3" r:id="rId3"/>
  </sheets>
  <externalReferences>
    <externalReference r:id="rId6"/>
  </externalReferences>
  <definedNames>
    <definedName name="_xlnm.Print_Titles" localSheetId="1">'Soupis položek+'!$7:$7</definedName>
    <definedName name="_xlnm.Print_Area" localSheetId="0">'Rekapitulace+'!$A:$F</definedName>
  </definedNames>
  <calcPr fullCalcOnLoad="1" fullPrecision="0"/>
</workbook>
</file>

<file path=xl/sharedStrings.xml><?xml version="1.0" encoding="utf-8"?>
<sst xmlns="http://schemas.openxmlformats.org/spreadsheetml/2006/main" count="987" uniqueCount="336">
  <si>
    <t>DE</t>
  </si>
  <si>
    <t>svítidlo DigiStreet Micro BGP760 T25 DX10/727</t>
  </si>
  <si>
    <t>ks</t>
  </si>
  <si>
    <t>Z</t>
  </si>
  <si>
    <t>*</t>
  </si>
  <si>
    <t>IP66 IK09 31.5W/4200lm 2700K</t>
  </si>
  <si>
    <t>&amp;</t>
  </si>
  <si>
    <t>S</t>
  </si>
  <si>
    <t>ME</t>
  </si>
  <si>
    <t>kabel CYKY 4x10</t>
  </si>
  <si>
    <t>m</t>
  </si>
  <si>
    <t>kabel CYKY 3x1,5</t>
  </si>
  <si>
    <t>vodič CYA 10  /H07V-K/</t>
  </si>
  <si>
    <t>vedení FeZn 30/4 (0,96kg/m)</t>
  </si>
  <si>
    <t>svorka pásku zemnící SR2b 4šrouby FeZn</t>
  </si>
  <si>
    <t>trubka betonová pr.200mm, délka 1000</t>
  </si>
  <si>
    <t>stožárová výzbroj průchozí/TNC  1xRSP4</t>
  </si>
  <si>
    <t>pojistková vložka T/6,3A keramická 5x20mm</t>
  </si>
  <si>
    <t>stožárová výzbroj odbočná/TNC  1xRSP4</t>
  </si>
  <si>
    <t>MZ</t>
  </si>
  <si>
    <t>asfalt 80</t>
  </si>
  <si>
    <t>kg</t>
  </si>
  <si>
    <t>beton B13,5</t>
  </si>
  <si>
    <t>m3</t>
  </si>
  <si>
    <t>stožárové pouzdro plast SP315/1000</t>
  </si>
  <si>
    <t>písek kopaný 0-2mm</t>
  </si>
  <si>
    <t>výstražná fólie šířka 0,2m</t>
  </si>
  <si>
    <t>CE</t>
  </si>
  <si>
    <t>kabel(-CYKY) volně ulož.do 5x10/12x4/19x2,5/24x1,5</t>
  </si>
  <si>
    <t>kabel(-CYKY) volně uložený do 3x6/4x4/7x2,5</t>
  </si>
  <si>
    <t>vodič Cu(-CY,CYA) volně uložený do 1x35</t>
  </si>
  <si>
    <t>uzemňov.vedení v zemi úplná mtž FeZn do 120mm2</t>
  </si>
  <si>
    <t>ochrana zemní svorky asfaltovým nátěrem</t>
  </si>
  <si>
    <t>trubka plast volně uložená do pr.50mm</t>
  </si>
  <si>
    <t>trubka plast volně uložená do pr.110mm</t>
  </si>
  <si>
    <t>trubka betonová, osazení ve výkopu</t>
  </si>
  <si>
    <t>svítidlo výbojkové venkovní na sadový stožár</t>
  </si>
  <si>
    <t>stožár osvětlovací sadový ocelový</t>
  </si>
  <si>
    <t>elektrovýzbroj stožárů pro 1 okruh</t>
  </si>
  <si>
    <t>ukončení na svorkovnici vodič do 16mm2</t>
  </si>
  <si>
    <t>CZ</t>
  </si>
  <si>
    <t>pouzdrový základ VO mimo trasu kabelu pr.0,3/1,5m</t>
  </si>
  <si>
    <t>výkop jámy do 2m3 pro stožár VO ruční tz.3/ko1.0</t>
  </si>
  <si>
    <t>odvoz zeminy do 10km vč.poplatku za skládku</t>
  </si>
  <si>
    <t>výkop kabel.rýhy šířka 35/hloubka 40cm tz.3/ko1.0</t>
  </si>
  <si>
    <t>m2</t>
  </si>
  <si>
    <t>kabelové lože 2x10cm kopaný písek šířka do 65cm</t>
  </si>
  <si>
    <t>výstražná fólie šířka do 30cm</t>
  </si>
  <si>
    <t>zához kabelové rýhy šířka 35/hloubka 40cm tz.3</t>
  </si>
  <si>
    <t>výkop kabel.rýhy šířka 50/hloubka 120cm tz.3/ko1.0</t>
  </si>
  <si>
    <t>zához kabelové rýhy šířka 50/hloubka 120cm tz.3</t>
  </si>
  <si>
    <t>výkop kabel.rýhy šířka 35/hloubka 70cm tz.3/ko1.0</t>
  </si>
  <si>
    <t>zához kabelové rýhy šířka 35/hloubka 70cm tz.3</t>
  </si>
  <si>
    <t>provizorní úprava terénu třída zeminy 3</t>
  </si>
  <si>
    <t>ON</t>
  </si>
  <si>
    <t>otvor ve zdi/cihla/ do 0,25m2/tl.do 0,60m,</t>
  </si>
  <si>
    <t>zednické přípomoce</t>
  </si>
  <si>
    <t>nakladní auto 5t</t>
  </si>
  <si>
    <t>hod</t>
  </si>
  <si>
    <t>montážní plošina do 10m výšky</t>
  </si>
  <si>
    <t>přesun montážní plošiny</t>
  </si>
  <si>
    <t>km</t>
  </si>
  <si>
    <t>p.č.</t>
  </si>
  <si>
    <t>kap.</t>
  </si>
  <si>
    <t>č.položky</t>
  </si>
  <si>
    <t>popis položky</t>
  </si>
  <si>
    <t>mj.</t>
  </si>
  <si>
    <t>množství</t>
  </si>
  <si>
    <t xml:space="preserve">cena/mj.    </t>
  </si>
  <si>
    <t>cena celkem</t>
  </si>
  <si>
    <t>Rc/Nh/mj.</t>
  </si>
  <si>
    <t>Rc/Nh/Sum</t>
  </si>
  <si>
    <t>DPH</t>
  </si>
  <si>
    <t>VKP</t>
  </si>
  <si>
    <t>TC</t>
  </si>
  <si>
    <t/>
  </si>
  <si>
    <t>název akce: Veřejné osvětlení Pivovarská ulice Domažlice</t>
  </si>
  <si>
    <t>popis:</t>
  </si>
  <si>
    <t>Dodávky zařízení</t>
  </si>
  <si>
    <t>recy/mj</t>
  </si>
  <si>
    <t>recySuma</t>
  </si>
  <si>
    <t>součet</t>
  </si>
  <si>
    <t>Materiál elektromontážní</t>
  </si>
  <si>
    <t>Materiál zemní+stavební</t>
  </si>
  <si>
    <t>Elektromontáže</t>
  </si>
  <si>
    <t>Nh/mj</t>
  </si>
  <si>
    <t>NhSuma</t>
  </si>
  <si>
    <t>Zemní práce</t>
  </si>
  <si>
    <t>Ostatní náklady</t>
  </si>
  <si>
    <t>Soupis položek</t>
  </si>
  <si>
    <t xml:space="preserve">Vypracoval: </t>
  </si>
  <si>
    <t>dodávky zařízení</t>
  </si>
  <si>
    <t>doprava dodávek</t>
  </si>
  <si>
    <t>přesun dodávek</t>
  </si>
  <si>
    <t>materiál elektromontážní</t>
  </si>
  <si>
    <t>materiál zemní+stavební</t>
  </si>
  <si>
    <t>elektromontáže</t>
  </si>
  <si>
    <t>zemní práce</t>
  </si>
  <si>
    <t>dodávky celkem</t>
  </si>
  <si>
    <t>materiál+výkony celkem</t>
  </si>
  <si>
    <t>ostatní náklady+recyklace</t>
  </si>
  <si>
    <t>doprava materiálu a montérů</t>
  </si>
  <si>
    <t>revize</t>
  </si>
  <si>
    <t>CENA bez DPH (Kč)</t>
  </si>
  <si>
    <t>%</t>
  </si>
  <si>
    <t>základ</t>
  </si>
  <si>
    <t>cena /Kč/</t>
  </si>
  <si>
    <t>sazbaDPH</t>
  </si>
  <si>
    <t>dphZ</t>
  </si>
  <si>
    <t>proř/ON09</t>
  </si>
  <si>
    <t>recy/ON</t>
  </si>
  <si>
    <t>recZ</t>
  </si>
  <si>
    <t>False</t>
  </si>
  <si>
    <t>{3dbf7d79-6dfa-4663-9114-05431483d16d}</t>
  </si>
  <si>
    <t>&gt;&gt;  skryté sloupce  &lt;&lt;</t>
  </si>
  <si>
    <t>21</t>
  </si>
  <si>
    <t>12</t>
  </si>
  <si>
    <t>v ---  níže se nacházejí doplnkové a pomocné údaje k sestavám  --- v</t>
  </si>
  <si>
    <t>Stavba:</t>
  </si>
  <si>
    <t>OPRAVA CHODNÍKU V PIVOVARSKÉ ULICI V DOMAŽLICÍCH</t>
  </si>
  <si>
    <t>KSO:</t>
  </si>
  <si>
    <t>CC-CZ:</t>
  </si>
  <si>
    <t>Místo:</t>
  </si>
  <si>
    <t>Domažlice</t>
  </si>
  <si>
    <t>Datum:</t>
  </si>
  <si>
    <t>Zadavatel:</t>
  </si>
  <si>
    <t>IČ:</t>
  </si>
  <si>
    <t>DIČ:</t>
  </si>
  <si>
    <t>Zhotovitel:</t>
  </si>
  <si>
    <t>Bude určen ve výběrovém řízení</t>
  </si>
  <si>
    <t>Projektant: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</si>
  <si>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</si>
  <si>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</si>
  <si>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</si>
  <si>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</si>
  <si>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</si>
  <si>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</si>
  <si>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</si>
  <si>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</si>
  <si>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</si>
  <si>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</si>
  <si>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</si>
  <si>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</si>
  <si>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</si>
  <si>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</si>
  <si>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</si>
  <si>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</si>
  <si>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Popis</t>
  </si>
  <si>
    <t>Typ</t>
  </si>
  <si>
    <t>Náklady stavby celkem</t>
  </si>
  <si>
    <t>D</t>
  </si>
  <si>
    <t>0</t>
  </si>
  <si>
    <t>1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</si>
  <si>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</si>
  <si>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</si>
  <si>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</si>
  <si>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</si>
  <si>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</si>
  <si>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</si>
  <si>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</si>
  <si>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</si>
  <si>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</si>
  <si>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</si>
  <si>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</si>
  <si>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</si>
  <si>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</si>
  <si>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</si>
  <si>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</si>
  <si>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</si>
  <si>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</si>
  <si>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</si>
  <si>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</si>
  <si>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</si>
  <si>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</si>
  <si>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</si>
  <si>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</si>
  <si>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</si>
  <si>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</si>
  <si>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</si>
  <si>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</si>
  <si>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</si>
  <si>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</si>
  <si>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</si>
  <si>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</si>
  <si>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</si>
  <si>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</si>
  <si>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113107162</t>
  </si>
  <si>
    <t>Odstranění podkladů nebo krytů strojně plochy jednotlivě přes 50 m2 do 200 m2 s přemístěním hmot na skládku na vzdálenost do 20 m nebo s naložením na dopravní prostředek z kameniva hrubého drceného, o tl. vrstvy přes 100 do 200 mm</t>
  </si>
  <si>
    <t>CS ÚRS 2024 01</t>
  </si>
  <si>
    <t>4</t>
  </si>
  <si>
    <t>-546659612</t>
  </si>
  <si>
    <t>Online PSC</t>
  </si>
  <si>
    <t>https://podminky.urs.cz/item/CS_URS_2024_01/113107162</t>
  </si>
  <si>
    <t>113107181</t>
  </si>
  <si>
    <t>Odstranění podkladů nebo krytů strojně plochy jednotlivě přes 50 m2 do 200 m2 s přemístěním hmot na skládku na vzdálenost do 20 m nebo s naložením na dopravní prostředek živičných, o tl. vrstvy do 50 mm</t>
  </si>
  <si>
    <t>-2075901639</t>
  </si>
  <si>
    <t>https://podminky.urs.cz/item/CS_URS_2024_01/113107181</t>
  </si>
  <si>
    <t>3</t>
  </si>
  <si>
    <t>181951114</t>
  </si>
  <si>
    <t>Úprava pláně vyrovnáním výškových rozdílů strojně v hornině třídy těžitelnosti II, skupiny 4 a 5 se zhutněním</t>
  </si>
  <si>
    <t>-744499586</t>
  </si>
  <si>
    <t>https://podminky.urs.cz/item/CS_URS_2024_01/181951114</t>
  </si>
  <si>
    <t>5</t>
  </si>
  <si>
    <t>Komunikace pozemní</t>
  </si>
  <si>
    <t>564851011</t>
  </si>
  <si>
    <t>Podklad ze štěrkodrti ŠD s rozprostřením a zhutněním plochy jednotlivě do 100 m2, po zhutnění tl. 150 mm</t>
  </si>
  <si>
    <t>1479564980</t>
  </si>
  <si>
    <t>https://podminky.urs.cz/item/CS_URS_2024_01/564851011</t>
  </si>
  <si>
    <t>564871011</t>
  </si>
  <si>
    <t>Podklad ze štěrkodrti ŠD s rozprostřením a zhutněním plochy jednotlivě do 100 m2, po zhutnění tl. 250 mm</t>
  </si>
  <si>
    <t>-290750705</t>
  </si>
  <si>
    <t>https://podminky.urs.cz/item/CS_URS_2024_01/564871011</t>
  </si>
  <si>
    <t>6</t>
  </si>
  <si>
    <t>564920411</t>
  </si>
  <si>
    <t>Podklad nebo podsyp z asfaltového recyklátu s rozprostřením a zhutněním plochy jednotlivě do 100 m2, po zhutnění tl. 60 mm</t>
  </si>
  <si>
    <t>-386417304</t>
  </si>
  <si>
    <t>https://podminky.urs.cz/item/CS_URS_2024_01/564920411</t>
  </si>
  <si>
    <t>7</t>
  </si>
  <si>
    <t>577133111</t>
  </si>
  <si>
    <t>Asfaltový beton vrstva obrusná ACO 8 (ABJ) s rozprostřením a se zhutněním z nemodifikovaného asfaltu v pruhu šířky do 3 m, po zhutnění tl. 40 mm</t>
  </si>
  <si>
    <t>-1345737556</t>
  </si>
  <si>
    <t>https://podminky.urs.cz/item/CS_URS_2024_01/577133111</t>
  </si>
  <si>
    <t>9</t>
  </si>
  <si>
    <t>Ostatní konstrukce a práce, bourání</t>
  </si>
  <si>
    <t>8</t>
  </si>
  <si>
    <t>913211111</t>
  </si>
  <si>
    <t>Montáž a demontáž dočasných dopravních zábran reflexních, šířky 1,5 m</t>
  </si>
  <si>
    <t>kus</t>
  </si>
  <si>
    <t>-357167380</t>
  </si>
  <si>
    <t>https://podminky.urs.cz/item/CS_URS_2024_01/913211111</t>
  </si>
  <si>
    <t>913211211</t>
  </si>
  <si>
    <t>Montáž a demontáž dočasných dopravních zábran Příplatek za první a každý další den použití dočasných dopravních zábran k ceně 21-1111</t>
  </si>
  <si>
    <t>-1912725180</t>
  </si>
  <si>
    <t>https://podminky.urs.cz/item/CS_URS_2024_01/913211211</t>
  </si>
  <si>
    <t>10</t>
  </si>
  <si>
    <t>919731121</t>
  </si>
  <si>
    <t>Zarovnání styčné plochy podkladu nebo krytu podél vybourané části komunikace nebo zpevněné plochy živičné tl. do 50 mm</t>
  </si>
  <si>
    <t>-1409802400</t>
  </si>
  <si>
    <t>https://podminky.urs.cz/item/CS_URS_2024_01/919731121</t>
  </si>
  <si>
    <t>11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</si>
  <si>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</si>
  <si>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</si>
  <si>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939183401</t>
  </si>
  <si>
    <t>https://podminky.urs.cz/item/CS_URS_2024_01/919732211</t>
  </si>
  <si>
    <t>919735111</t>
  </si>
  <si>
    <t>Řezání stávajícího živičného krytu nebo podkladu hloubky do 50 mm</t>
  </si>
  <si>
    <t>-1502290266</t>
  </si>
  <si>
    <t>https://podminky.urs.cz/item/CS_URS_2024_01/919735111</t>
  </si>
  <si>
    <t>997</t>
  </si>
  <si>
    <t>Přesun sutě</t>
  </si>
  <si>
    <t>13</t>
  </si>
  <si>
    <t>997221551</t>
  </si>
  <si>
    <t>Vodorovná doprava suti bez naložení, ale se složením a s hrubým urovnáním ze sypkých materiálů, na vzdálenost do 1 km</t>
  </si>
  <si>
    <t>t</t>
  </si>
  <si>
    <t>782233977</t>
  </si>
  <si>
    <t>https://podminky.urs.cz/item/CS_URS_2024_01/997221551</t>
  </si>
  <si>
    <t>14</t>
  </si>
  <si>
    <t>997221559</t>
  </si>
  <si>
    <t>Vodorovná doprava suti bez naložení, ale se složením a s hrubým urovnáním Příplatek k ceně za každý další započatý 1 km přes 1 km</t>
  </si>
  <si>
    <t>-50937240</t>
  </si>
  <si>
    <t>https://podminky.urs.cz/item/CS_URS_2024_01/997221559</t>
  </si>
  <si>
    <t>15</t>
  </si>
  <si>
    <t>997221561</t>
  </si>
  <si>
    <t>Vodorovná doprava suti bez naložení, ale se složením a s hrubým urovnáním z kusových materiálů, na vzdálenost do 1 km</t>
  </si>
  <si>
    <t>1596295383</t>
  </si>
  <si>
    <t>https://podminky.urs.cz/item/CS_URS_2024_01/997221561</t>
  </si>
  <si>
    <t>16</t>
  </si>
  <si>
    <t>997221569</t>
  </si>
  <si>
    <t>-2076993435</t>
  </si>
  <si>
    <t>https://podminky.urs.cz/item/CS_URS_2024_01/997221569</t>
  </si>
  <si>
    <t>17</t>
  </si>
  <si>
    <t>997221873</t>
  </si>
  <si>
    <t>Poplatek za uložení stavebního odpadu na recyklační skládce (skládkovné) zeminy a kamení zatříděného do Katalogu odpadů pod kódem 17 05 04</t>
  </si>
  <si>
    <t>2073035464</t>
  </si>
  <si>
    <t>https://podminky.urs.cz/item/CS_URS_2024_01/997221873</t>
  </si>
  <si>
    <t>18</t>
  </si>
  <si>
    <t>997221875</t>
  </si>
  <si>
    <t>Poplatek za uložení stavebního odpadu na recyklační skládce (skládkovné) asfaltového bez obsahu dehtu zatříděného do Katalogu odpadů pod kódem 17 03 02</t>
  </si>
  <si>
    <t>-1046362574</t>
  </si>
  <si>
    <t>https://podminky.urs.cz/item/CS_URS_2024_01/997221875</t>
  </si>
  <si>
    <t>998</t>
  </si>
  <si>
    <t>Přesun hmot</t>
  </si>
  <si>
    <t>19</t>
  </si>
  <si>
    <t>998225111</t>
  </si>
  <si>
    <t>Přesun hmot pro komunikace s krytem z kameniva, monolitickým betonovým nebo živičným dopravní vzdálenost do 200 m jakékoliv délky objektu</t>
  </si>
  <si>
    <t>1942739771</t>
  </si>
  <si>
    <t>https://podminky.urs.cz/item/CS_URS_2024_01/998225111</t>
  </si>
  <si>
    <t>VRN</t>
  </si>
  <si>
    <t>Vedlejší rozpočtové náklady</t>
  </si>
  <si>
    <t>VRN1</t>
  </si>
  <si>
    <t>Průzkumné, geodetické a projektové práce</t>
  </si>
  <si>
    <t>20</t>
  </si>
  <si>
    <t>012103000</t>
  </si>
  <si>
    <t>Geodetické práce před výstavbou</t>
  </si>
  <si>
    <t>komplet</t>
  </si>
  <si>
    <t>1024</t>
  </si>
  <si>
    <t>806913013</t>
  </si>
  <si>
    <t>https://podminky.urs.cz/item/CS_URS_2024_01/012103000</t>
  </si>
  <si>
    <t>VRN3</t>
  </si>
  <si>
    <t>Zařízení staveniště</t>
  </si>
  <si>
    <t>032103000</t>
  </si>
  <si>
    <t>Náklady na stavební buňky</t>
  </si>
  <si>
    <t>482818800</t>
  </si>
  <si>
    <t>https://podminky.urs.cz/item/CS_URS_2024_01/032103000</t>
  </si>
  <si>
    <t>22</t>
  </si>
  <si>
    <t>034503000</t>
  </si>
  <si>
    <t>Informační tabule na staveništi</t>
  </si>
  <si>
    <t>1050020939</t>
  </si>
  <si>
    <t>https://podminky.urs.cz/item/CS_URS_2024_01/034503000</t>
  </si>
  <si>
    <t>23</t>
  </si>
  <si>
    <t>039103000</t>
  </si>
  <si>
    <t>Rozebrání, bourání a odvoz zařízení staveniště</t>
  </si>
  <si>
    <t>1708715786</t>
  </si>
  <si>
    <t>https://podminky.urs.cz/item/CS_URS_2024_01/039103000</t>
  </si>
  <si>
    <t>VRN4</t>
  </si>
  <si>
    <t>Inženýrská činnost</t>
  </si>
  <si>
    <t>24</t>
  </si>
  <si>
    <t>043154000</t>
  </si>
  <si>
    <t>Zkoušky hutnicí</t>
  </si>
  <si>
    <t>1134899553</t>
  </si>
  <si>
    <t>https://podminky.urs.cz/item/CS_URS_2024_01/043154000</t>
  </si>
  <si>
    <t>Rekapitulace ceny elektromontáže</t>
  </si>
  <si>
    <t>Cena dodávky je součtem elektromontáže a komplexní opravy chodníku</t>
  </si>
  <si>
    <t>Rekapitulace ceny dodávky chodníku</t>
  </si>
  <si>
    <t>Rekapitulace celkové ceny dodávky</t>
  </si>
  <si>
    <t xml:space="preserve">Cena chodníku je kompletní dodávka asfalové komunikace v částech s prováděným </t>
  </si>
  <si>
    <t>rozvodem a instalací svítidel.</t>
  </si>
  <si>
    <t>rekapitulace dodávky oprava chodníku</t>
  </si>
  <si>
    <t>Dodávka dodávky oprava chodníku</t>
  </si>
  <si>
    <t>Dodávka elektromontáže veřejného osvětlení</t>
  </si>
  <si>
    <t xml:space="preserve">Cena elektrododávky je včetně výkopu kabelových rýh, stavební úpravy zdi, instalace </t>
  </si>
  <si>
    <t>stožárů a svítidel, zapojení a elektrorevize.</t>
  </si>
  <si>
    <t xml:space="preserve">Datum: </t>
  </si>
  <si>
    <t>stožár osvětlov bezpatic 6M-133/89/60Z žárZn</t>
  </si>
  <si>
    <t>roura korugovaná pr.40/32mm</t>
  </si>
  <si>
    <t>roura korugovaná pr.110/94mm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</si>
</sst>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  <numFmt numFmtId="171" formatCode="#\ ###\ ##0;#\ ###\ ##0;"/>
    <numFmt numFmtId="172" formatCode="##\ ###\ ##0;##\ ###\ ##0;"/>
    <numFmt numFmtId="173" formatCode="#,##0.00%"/>
    <numFmt numFmtId="174" formatCode="dd\.mm\.yyyy"/>
    <numFmt numFmtId="175" formatCode="#,##0.00000"/>
    <numFmt numFmtId="176" formatCode="#,##0.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sz val="12"/>
      <color indexed="8"/>
      <name val="Times New Roman CE"/>
      <family val="0"/>
    </font>
    <font>
      <sz val="8"/>
      <color indexed="48"/>
      <name val="Arial CE"/>
      <family val="0"/>
    </font>
    <font>
      <sz val="10"/>
      <color indexed="55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u val="single"/>
      <sz val="11"/>
      <color indexed="12"/>
      <name val="Calibri"/>
      <family val="0"/>
    </font>
    <font>
      <sz val="10"/>
      <color indexed="48"/>
      <name val="Arial CE"/>
      <family val="0"/>
    </font>
    <font>
      <sz val="8"/>
      <color indexed="55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16"/>
      <name val="Arial CE"/>
      <family val="0"/>
    </font>
    <font>
      <sz val="8"/>
      <color indexed="56"/>
      <name val="Arial CE"/>
      <family val="0"/>
    </font>
    <font>
      <sz val="7"/>
      <color indexed="55"/>
      <name val="Arial CE"/>
      <family val="0"/>
    </font>
    <font>
      <i/>
      <u val="single"/>
      <sz val="7"/>
      <color indexed="55"/>
      <name val="Calibri"/>
      <family val="0"/>
    </font>
    <font>
      <u val="single"/>
      <sz val="11"/>
      <color indexed="20"/>
      <name val="Calibri"/>
      <family val="2"/>
    </font>
    <font>
      <sz val="16"/>
      <color indexed="8"/>
      <name val="Times New Roman CE"/>
      <family val="0"/>
    </font>
    <font>
      <b/>
      <sz val="12"/>
      <color indexed="10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6"/>
      <color theme="1"/>
      <name val="Times New Roman CE"/>
      <family val="0"/>
    </font>
    <font>
      <sz val="12"/>
      <color theme="1"/>
      <name val="Times New Roman CE"/>
      <family val="0"/>
    </font>
    <font>
      <sz val="10"/>
      <color rgb="FF96969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960000"/>
      <name val="Arial CE"/>
      <family val="0"/>
    </font>
    <font>
      <sz val="8"/>
      <color rgb="FF003366"/>
      <name val="Arial CE"/>
      <family val="0"/>
    </font>
    <font>
      <sz val="7"/>
      <color rgb="FF979797"/>
      <name val="Arial CE"/>
      <family val="0"/>
    </font>
    <font>
      <i/>
      <u val="single"/>
      <sz val="7"/>
      <color rgb="FF979797"/>
      <name val="Calibri"/>
      <family val="0"/>
    </font>
    <font>
      <sz val="16"/>
      <color theme="1"/>
      <name val="Times New Roman CE"/>
      <family val="0"/>
    </font>
    <font>
      <b/>
      <sz val="12"/>
      <color rgb="FFFF0000"/>
      <name val="Times New Roman CE"/>
      <family val="0"/>
    </font>
    <font>
      <sz val="8"/>
      <color rgb="FF3366FF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64" fillId="0" borderId="0" xfId="0" applyFont="1" applyAlignment="1">
      <alignment/>
    </xf>
    <xf numFmtId="49" fontId="64" fillId="0" borderId="0" xfId="0" applyNumberFormat="1" applyFont="1" applyAlignment="1">
      <alignment/>
    </xf>
    <xf numFmtId="2" fontId="64" fillId="0" borderId="0" xfId="0" applyNumberFormat="1" applyFont="1" applyAlignment="1">
      <alignment/>
    </xf>
    <xf numFmtId="167" fontId="64" fillId="0" borderId="0" xfId="0" applyNumberFormat="1" applyFont="1" applyAlignment="1">
      <alignment/>
    </xf>
    <xf numFmtId="168" fontId="64" fillId="0" borderId="0" xfId="0" applyNumberFormat="1" applyFont="1" applyAlignment="1">
      <alignment/>
    </xf>
    <xf numFmtId="169" fontId="64" fillId="0" borderId="0" xfId="0" applyNumberFormat="1" applyFont="1" applyAlignment="1">
      <alignment/>
    </xf>
    <xf numFmtId="170" fontId="64" fillId="0" borderId="0" xfId="0" applyNumberFormat="1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49" fontId="65" fillId="0" borderId="0" xfId="0" applyNumberFormat="1" applyFont="1" applyAlignment="1">
      <alignment/>
    </xf>
    <xf numFmtId="0" fontId="67" fillId="0" borderId="0" xfId="0" applyFont="1" applyAlignment="1">
      <alignment vertical="center"/>
    </xf>
    <xf numFmtId="0" fontId="66" fillId="0" borderId="0" xfId="0" applyFont="1" applyAlignment="1" quotePrefix="1">
      <alignment/>
    </xf>
    <xf numFmtId="0" fontId="66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10" xfId="0" applyFont="1" applyBorder="1" applyAlignment="1">
      <alignment/>
    </xf>
    <xf numFmtId="49" fontId="64" fillId="0" borderId="10" xfId="0" applyNumberFormat="1" applyFont="1" applyBorder="1" applyAlignment="1">
      <alignment/>
    </xf>
    <xf numFmtId="167" fontId="64" fillId="0" borderId="10" xfId="0" applyNumberFormat="1" applyFont="1" applyBorder="1" applyAlignment="1">
      <alignment/>
    </xf>
    <xf numFmtId="2" fontId="64" fillId="0" borderId="10" xfId="0" applyNumberFormat="1" applyFont="1" applyBorder="1" applyAlignment="1">
      <alignment/>
    </xf>
    <xf numFmtId="168" fontId="64" fillId="0" borderId="10" xfId="0" applyNumberFormat="1" applyFont="1" applyBorder="1" applyAlignment="1">
      <alignment/>
    </xf>
    <xf numFmtId="169" fontId="64" fillId="0" borderId="10" xfId="0" applyNumberFormat="1" applyFont="1" applyBorder="1" applyAlignment="1">
      <alignment/>
    </xf>
    <xf numFmtId="49" fontId="64" fillId="0" borderId="11" xfId="0" applyNumberFormat="1" applyFont="1" applyBorder="1" applyAlignment="1">
      <alignment/>
    </xf>
    <xf numFmtId="167" fontId="64" fillId="0" borderId="11" xfId="0" applyNumberFormat="1" applyFont="1" applyBorder="1" applyAlignment="1">
      <alignment/>
    </xf>
    <xf numFmtId="2" fontId="64" fillId="0" borderId="11" xfId="0" applyNumberFormat="1" applyFont="1" applyBorder="1" applyAlignment="1">
      <alignment/>
    </xf>
    <xf numFmtId="168" fontId="64" fillId="0" borderId="11" xfId="0" applyNumberFormat="1" applyFont="1" applyBorder="1" applyAlignment="1">
      <alignment/>
    </xf>
    <xf numFmtId="169" fontId="64" fillId="0" borderId="11" xfId="0" applyNumberFormat="1" applyFont="1" applyBorder="1" applyAlignment="1">
      <alignment/>
    </xf>
    <xf numFmtId="49" fontId="65" fillId="33" borderId="0" xfId="0" applyNumberFormat="1" applyFont="1" applyFill="1" applyBorder="1" applyAlignment="1">
      <alignment/>
    </xf>
    <xf numFmtId="167" fontId="65" fillId="33" borderId="0" xfId="0" applyNumberFormat="1" applyFont="1" applyFill="1" applyBorder="1" applyAlignment="1">
      <alignment/>
    </xf>
    <xf numFmtId="2" fontId="65" fillId="33" borderId="0" xfId="0" applyNumberFormat="1" applyFont="1" applyFill="1" applyBorder="1" applyAlignment="1">
      <alignment/>
    </xf>
    <xf numFmtId="168" fontId="65" fillId="33" borderId="0" xfId="0" applyNumberFormat="1" applyFont="1" applyFill="1" applyBorder="1" applyAlignment="1">
      <alignment/>
    </xf>
    <xf numFmtId="169" fontId="65" fillId="33" borderId="0" xfId="0" applyNumberFormat="1" applyFont="1" applyFill="1" applyBorder="1" applyAlignment="1">
      <alignment/>
    </xf>
    <xf numFmtId="49" fontId="66" fillId="0" borderId="12" xfId="0" applyNumberFormat="1" applyFont="1" applyBorder="1" applyAlignment="1">
      <alignment/>
    </xf>
    <xf numFmtId="167" fontId="66" fillId="0" borderId="12" xfId="0" applyNumberFormat="1" applyFont="1" applyBorder="1" applyAlignment="1">
      <alignment/>
    </xf>
    <xf numFmtId="2" fontId="66" fillId="0" borderId="12" xfId="0" applyNumberFormat="1" applyFont="1" applyBorder="1" applyAlignment="1">
      <alignment/>
    </xf>
    <xf numFmtId="168" fontId="66" fillId="0" borderId="12" xfId="0" applyNumberFormat="1" applyFont="1" applyBorder="1" applyAlignment="1">
      <alignment/>
    </xf>
    <xf numFmtId="169" fontId="66" fillId="0" borderId="12" xfId="0" applyNumberFormat="1" applyFont="1" applyBorder="1" applyAlignment="1">
      <alignment/>
    </xf>
    <xf numFmtId="49" fontId="66" fillId="0" borderId="0" xfId="0" applyNumberFormat="1" applyFont="1" applyAlignment="1">
      <alignment/>
    </xf>
    <xf numFmtId="0" fontId="64" fillId="0" borderId="13" xfId="0" applyFont="1" applyBorder="1" applyAlignment="1">
      <alignment/>
    </xf>
    <xf numFmtId="167" fontId="64" fillId="0" borderId="13" xfId="0" applyNumberFormat="1" applyFont="1" applyBorder="1" applyAlignment="1">
      <alignment/>
    </xf>
    <xf numFmtId="2" fontId="64" fillId="0" borderId="13" xfId="0" applyNumberFormat="1" applyFont="1" applyBorder="1" applyAlignment="1">
      <alignment/>
    </xf>
    <xf numFmtId="168" fontId="64" fillId="0" borderId="13" xfId="0" applyNumberFormat="1" applyFont="1" applyBorder="1" applyAlignment="1">
      <alignment/>
    </xf>
    <xf numFmtId="169" fontId="64" fillId="0" borderId="13" xfId="0" applyNumberFormat="1" applyFont="1" applyBorder="1" applyAlignment="1">
      <alignment/>
    </xf>
    <xf numFmtId="0" fontId="64" fillId="0" borderId="14" xfId="0" applyFont="1" applyBorder="1" applyAlignment="1">
      <alignment/>
    </xf>
    <xf numFmtId="170" fontId="64" fillId="0" borderId="15" xfId="0" applyNumberFormat="1" applyFont="1" applyBorder="1" applyAlignment="1">
      <alignment/>
    </xf>
    <xf numFmtId="0" fontId="66" fillId="0" borderId="16" xfId="0" applyFont="1" applyBorder="1" applyAlignment="1">
      <alignment/>
    </xf>
    <xf numFmtId="167" fontId="66" fillId="0" borderId="0" xfId="0" applyNumberFormat="1" applyFont="1" applyBorder="1" applyAlignment="1">
      <alignment/>
    </xf>
    <xf numFmtId="0" fontId="66" fillId="0" borderId="0" xfId="0" applyFont="1" applyBorder="1" applyAlignment="1">
      <alignment/>
    </xf>
    <xf numFmtId="2" fontId="66" fillId="0" borderId="0" xfId="0" applyNumberFormat="1" applyFont="1" applyBorder="1" applyAlignment="1">
      <alignment/>
    </xf>
    <xf numFmtId="168" fontId="66" fillId="0" borderId="0" xfId="0" applyNumberFormat="1" applyFont="1" applyBorder="1" applyAlignment="1">
      <alignment/>
    </xf>
    <xf numFmtId="169" fontId="66" fillId="0" borderId="0" xfId="0" applyNumberFormat="1" applyFont="1" applyBorder="1" applyAlignment="1">
      <alignment/>
    </xf>
    <xf numFmtId="170" fontId="66" fillId="0" borderId="17" xfId="0" applyNumberFormat="1" applyFont="1" applyBorder="1" applyAlignment="1">
      <alignment/>
    </xf>
    <xf numFmtId="0" fontId="64" fillId="0" borderId="18" xfId="0" applyFont="1" applyBorder="1" applyAlignment="1">
      <alignment/>
    </xf>
    <xf numFmtId="170" fontId="64" fillId="0" borderId="19" xfId="0" applyNumberFormat="1" applyFont="1" applyBorder="1" applyAlignment="1">
      <alignment/>
    </xf>
    <xf numFmtId="0" fontId="64" fillId="0" borderId="20" xfId="0" applyFont="1" applyBorder="1" applyAlignment="1">
      <alignment/>
    </xf>
    <xf numFmtId="170" fontId="64" fillId="0" borderId="21" xfId="0" applyNumberFormat="1" applyFont="1" applyBorder="1" applyAlignment="1">
      <alignment/>
    </xf>
    <xf numFmtId="0" fontId="65" fillId="33" borderId="16" xfId="0" applyFont="1" applyFill="1" applyBorder="1" applyAlignment="1">
      <alignment/>
    </xf>
    <xf numFmtId="170" fontId="65" fillId="33" borderId="17" xfId="0" applyNumberFormat="1" applyFont="1" applyFill="1" applyBorder="1" applyAlignment="1">
      <alignment/>
    </xf>
    <xf numFmtId="0" fontId="66" fillId="0" borderId="22" xfId="0" applyFont="1" applyBorder="1" applyAlignment="1">
      <alignment/>
    </xf>
    <xf numFmtId="170" fontId="66" fillId="0" borderId="23" xfId="0" applyNumberFormat="1" applyFont="1" applyBorder="1" applyAlignment="1">
      <alignment/>
    </xf>
    <xf numFmtId="0" fontId="65" fillId="33" borderId="24" xfId="0" applyFont="1" applyFill="1" applyBorder="1" applyAlignment="1">
      <alignment/>
    </xf>
    <xf numFmtId="167" fontId="65" fillId="33" borderId="25" xfId="0" applyNumberFormat="1" applyFont="1" applyFill="1" applyBorder="1" applyAlignment="1">
      <alignment/>
    </xf>
    <xf numFmtId="0" fontId="65" fillId="33" borderId="25" xfId="0" applyFont="1" applyFill="1" applyBorder="1" applyAlignment="1">
      <alignment/>
    </xf>
    <xf numFmtId="2" fontId="65" fillId="33" borderId="25" xfId="0" applyNumberFormat="1" applyFont="1" applyFill="1" applyBorder="1" applyAlignment="1">
      <alignment/>
    </xf>
    <xf numFmtId="168" fontId="65" fillId="33" borderId="25" xfId="0" applyNumberFormat="1" applyFont="1" applyFill="1" applyBorder="1" applyAlignment="1">
      <alignment/>
    </xf>
    <xf numFmtId="169" fontId="65" fillId="33" borderId="25" xfId="0" applyNumberFormat="1" applyFont="1" applyFill="1" applyBorder="1" applyAlignment="1">
      <alignment/>
    </xf>
    <xf numFmtId="170" fontId="65" fillId="33" borderId="26" xfId="0" applyNumberFormat="1" applyFont="1" applyFill="1" applyBorder="1" applyAlignment="1">
      <alignment/>
    </xf>
    <xf numFmtId="0" fontId="64" fillId="0" borderId="13" xfId="0" applyFont="1" applyBorder="1" applyAlignment="1">
      <alignment horizontal="center"/>
    </xf>
    <xf numFmtId="49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49" fontId="64" fillId="0" borderId="11" xfId="0" applyNumberFormat="1" applyFont="1" applyBorder="1" applyAlignment="1">
      <alignment horizontal="center"/>
    </xf>
    <xf numFmtId="49" fontId="65" fillId="33" borderId="0" xfId="0" applyNumberFormat="1" applyFont="1" applyFill="1" applyBorder="1" applyAlignment="1">
      <alignment horizontal="center"/>
    </xf>
    <xf numFmtId="49" fontId="66" fillId="0" borderId="12" xfId="0" applyNumberFormat="1" applyFont="1" applyBorder="1" applyAlignment="1">
      <alignment horizontal="center"/>
    </xf>
    <xf numFmtId="0" fontId="65" fillId="33" borderId="0" xfId="0" applyFont="1" applyFill="1" applyAlignment="1">
      <alignment horizontal="center"/>
    </xf>
    <xf numFmtId="0" fontId="67" fillId="33" borderId="0" xfId="0" applyFont="1" applyFill="1" applyAlignment="1">
      <alignment vertical="center"/>
    </xf>
    <xf numFmtId="0" fontId="67" fillId="33" borderId="0" xfId="0" applyFont="1" applyFill="1" applyAlignment="1">
      <alignment horizontal="center" vertical="center"/>
    </xf>
    <xf numFmtId="171" fontId="64" fillId="0" borderId="0" xfId="0" applyNumberFormat="1" applyFont="1" applyAlignment="1">
      <alignment/>
    </xf>
    <xf numFmtId="172" fontId="64" fillId="0" borderId="0" xfId="0" applyNumberFormat="1" applyFont="1" applyAlignment="1">
      <alignment/>
    </xf>
    <xf numFmtId="0" fontId="68" fillId="0" borderId="0" xfId="0" applyFont="1" applyAlignment="1">
      <alignment/>
    </xf>
    <xf numFmtId="2" fontId="68" fillId="0" borderId="0" xfId="0" applyNumberFormat="1" applyFont="1" applyAlignment="1">
      <alignment/>
    </xf>
    <xf numFmtId="171" fontId="68" fillId="0" borderId="0" xfId="0" applyNumberFormat="1" applyFont="1" applyAlignment="1">
      <alignment/>
    </xf>
    <xf numFmtId="172" fontId="68" fillId="0" borderId="0" xfId="0" applyNumberFormat="1" applyFont="1" applyAlignment="1">
      <alignment/>
    </xf>
    <xf numFmtId="49" fontId="68" fillId="0" borderId="27" xfId="0" applyNumberFormat="1" applyFont="1" applyBorder="1" applyAlignment="1">
      <alignment/>
    </xf>
    <xf numFmtId="2" fontId="68" fillId="0" borderId="10" xfId="0" applyNumberFormat="1" applyFont="1" applyBorder="1" applyAlignment="1">
      <alignment/>
    </xf>
    <xf numFmtId="171" fontId="68" fillId="0" borderId="10" xfId="0" applyNumberFormat="1" applyFont="1" applyBorder="1" applyAlignment="1">
      <alignment/>
    </xf>
    <xf numFmtId="49" fontId="68" fillId="0" borderId="28" xfId="0" applyNumberFormat="1" applyFont="1" applyBorder="1" applyAlignment="1">
      <alignment/>
    </xf>
    <xf numFmtId="2" fontId="68" fillId="0" borderId="29" xfId="0" applyNumberFormat="1" applyFont="1" applyBorder="1" applyAlignment="1">
      <alignment/>
    </xf>
    <xf numFmtId="171" fontId="68" fillId="0" borderId="29" xfId="0" applyNumberFormat="1" applyFont="1" applyBorder="1" applyAlignment="1">
      <alignment/>
    </xf>
    <xf numFmtId="0" fontId="68" fillId="0" borderId="18" xfId="0" applyFont="1" applyBorder="1" applyAlignment="1">
      <alignment/>
    </xf>
    <xf numFmtId="172" fontId="68" fillId="0" borderId="19" xfId="0" applyNumberFormat="1" applyFont="1" applyBorder="1" applyAlignment="1">
      <alignment/>
    </xf>
    <xf numFmtId="0" fontId="68" fillId="0" borderId="30" xfId="0" applyFont="1" applyBorder="1" applyAlignment="1">
      <alignment/>
    </xf>
    <xf numFmtId="172" fontId="68" fillId="0" borderId="31" xfId="0" applyNumberFormat="1" applyFont="1" applyBorder="1" applyAlignment="1">
      <alignment/>
    </xf>
    <xf numFmtId="0" fontId="66" fillId="0" borderId="14" xfId="0" applyFont="1" applyBorder="1" applyAlignment="1">
      <alignment/>
    </xf>
    <xf numFmtId="49" fontId="66" fillId="0" borderId="32" xfId="0" applyNumberFormat="1" applyFont="1" applyBorder="1" applyAlignment="1">
      <alignment/>
    </xf>
    <xf numFmtId="2" fontId="66" fillId="0" borderId="13" xfId="0" applyNumberFormat="1" applyFont="1" applyBorder="1" applyAlignment="1">
      <alignment/>
    </xf>
    <xf numFmtId="171" fontId="66" fillId="0" borderId="13" xfId="0" applyNumberFormat="1" applyFont="1" applyBorder="1" applyAlignment="1">
      <alignment/>
    </xf>
    <xf numFmtId="172" fontId="66" fillId="0" borderId="33" xfId="0" applyNumberFormat="1" applyFont="1" applyBorder="1" applyAlignment="1">
      <alignment/>
    </xf>
    <xf numFmtId="0" fontId="67" fillId="33" borderId="34" xfId="0" applyFont="1" applyFill="1" applyBorder="1" applyAlignment="1">
      <alignment vertical="center"/>
    </xf>
    <xf numFmtId="0" fontId="67" fillId="33" borderId="35" xfId="0" applyFont="1" applyFill="1" applyBorder="1" applyAlignment="1">
      <alignment vertical="center"/>
    </xf>
    <xf numFmtId="2" fontId="67" fillId="33" borderId="35" xfId="0" applyNumberFormat="1" applyFont="1" applyFill="1" applyBorder="1" applyAlignment="1">
      <alignment vertical="center"/>
    </xf>
    <xf numFmtId="171" fontId="67" fillId="33" borderId="35" xfId="0" applyNumberFormat="1" applyFont="1" applyFill="1" applyBorder="1" applyAlignment="1">
      <alignment vertical="center"/>
    </xf>
    <xf numFmtId="172" fontId="67" fillId="33" borderId="36" xfId="0" applyNumberFormat="1" applyFont="1" applyFill="1" applyBorder="1" applyAlignment="1">
      <alignment vertical="center"/>
    </xf>
    <xf numFmtId="0" fontId="68" fillId="0" borderId="14" xfId="0" applyFont="1" applyBorder="1" applyAlignment="1">
      <alignment horizontal="right"/>
    </xf>
    <xf numFmtId="0" fontId="68" fillId="0" borderId="13" xfId="0" applyFont="1" applyBorder="1" applyAlignment="1">
      <alignment horizontal="right"/>
    </xf>
    <xf numFmtId="2" fontId="68" fillId="0" borderId="13" xfId="0" applyNumberFormat="1" applyFont="1" applyBorder="1" applyAlignment="1">
      <alignment horizontal="right"/>
    </xf>
    <xf numFmtId="171" fontId="68" fillId="0" borderId="13" xfId="0" applyNumberFormat="1" applyFont="1" applyBorder="1" applyAlignment="1">
      <alignment horizontal="right"/>
    </xf>
    <xf numFmtId="172" fontId="68" fillId="0" borderId="15" xfId="0" applyNumberFormat="1" applyFont="1" applyBorder="1" applyAlignment="1">
      <alignment horizontal="right"/>
    </xf>
    <xf numFmtId="0" fontId="64" fillId="0" borderId="0" xfId="0" applyFont="1" applyAlignment="1">
      <alignment horizontal="right"/>
    </xf>
    <xf numFmtId="0" fontId="67" fillId="0" borderId="0" xfId="0" applyFont="1" applyAlignment="1">
      <alignment horizontal="right" vertical="center"/>
    </xf>
    <xf numFmtId="0" fontId="66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170" fontId="65" fillId="0" borderId="0" xfId="0" applyNumberFormat="1" applyFont="1" applyAlignment="1">
      <alignment horizontal="right"/>
    </xf>
    <xf numFmtId="168" fontId="64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vertical="center"/>
    </xf>
    <xf numFmtId="0" fontId="70" fillId="0" borderId="45" xfId="0" applyFont="1" applyBorder="1" applyAlignment="1">
      <alignment horizontal="center" vertical="center" wrapText="1"/>
    </xf>
    <xf numFmtId="0" fontId="70" fillId="0" borderId="46" xfId="0" applyFont="1" applyBorder="1" applyAlignment="1">
      <alignment horizontal="center" vertical="center" wrapText="1"/>
    </xf>
    <xf numFmtId="0" fontId="7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71" fillId="0" borderId="0" xfId="0" applyFont="1" applyAlignment="1">
      <alignment horizontal="left" vertical="center"/>
    </xf>
    <xf numFmtId="0" fontId="0" fillId="0" borderId="0" xfId="0" applyAlignment="1" applyProtection="1">
      <alignment/>
      <protection/>
    </xf>
    <xf numFmtId="0" fontId="72" fillId="0" borderId="0" xfId="0" applyFont="1" applyAlignment="1">
      <alignment horizontal="left" vertical="center"/>
    </xf>
    <xf numFmtId="0" fontId="0" fillId="0" borderId="39" xfId="0" applyBorder="1" applyAlignment="1">
      <alignment vertical="center"/>
    </xf>
    <xf numFmtId="174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4" fontId="71" fillId="0" borderId="0" xfId="0" applyNumberFormat="1" applyFont="1" applyAlignment="1">
      <alignment vertical="center"/>
    </xf>
    <xf numFmtId="0" fontId="69" fillId="0" borderId="0" xfId="0" applyFont="1" applyAlignment="1">
      <alignment horizontal="right" vertical="center"/>
    </xf>
    <xf numFmtId="0" fontId="73" fillId="0" borderId="0" xfId="0" applyFont="1" applyAlignment="1">
      <alignment horizontal="left" vertical="center"/>
    </xf>
    <xf numFmtId="4" fontId="69" fillId="0" borderId="0" xfId="0" applyNumberFormat="1" applyFont="1" applyAlignment="1">
      <alignment vertical="center"/>
    </xf>
    <xf numFmtId="173" fontId="69" fillId="0" borderId="0" xfId="0" applyNumberFormat="1" applyFont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6" fillId="34" borderId="49" xfId="0" applyFont="1" applyFill="1" applyBorder="1" applyAlignment="1">
      <alignment horizontal="left" vertical="center"/>
    </xf>
    <xf numFmtId="0" fontId="6" fillId="34" borderId="44" xfId="0" applyFont="1" applyFill="1" applyBorder="1" applyAlignment="1">
      <alignment horizontal="right" vertical="center"/>
    </xf>
    <xf numFmtId="0" fontId="6" fillId="34" borderId="44" xfId="0" applyFont="1" applyFill="1" applyBorder="1" applyAlignment="1">
      <alignment horizontal="center" vertical="center"/>
    </xf>
    <xf numFmtId="4" fontId="6" fillId="34" borderId="44" xfId="0" applyNumberFormat="1" applyFont="1" applyFill="1" applyBorder="1" applyAlignment="1">
      <alignment vertical="center"/>
    </xf>
    <xf numFmtId="0" fontId="0" fillId="34" borderId="50" xfId="0" applyFont="1" applyFill="1" applyBorder="1" applyAlignment="1">
      <alignment vertical="center"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right" vertical="center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75" fillId="0" borderId="39" xfId="0" applyFont="1" applyBorder="1" applyAlignment="1">
      <alignment vertical="center"/>
    </xf>
    <xf numFmtId="0" fontId="75" fillId="0" borderId="51" xfId="0" applyFont="1" applyBorder="1" applyAlignment="1">
      <alignment horizontal="left" vertical="center"/>
    </xf>
    <xf numFmtId="0" fontId="75" fillId="0" borderId="51" xfId="0" applyFont="1" applyBorder="1" applyAlignment="1">
      <alignment vertical="center"/>
    </xf>
    <xf numFmtId="4" fontId="75" fillId="0" borderId="51" xfId="0" applyNumberFormat="1" applyFont="1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39" xfId="0" applyFont="1" applyBorder="1" applyAlignment="1">
      <alignment vertical="center"/>
    </xf>
    <xf numFmtId="0" fontId="76" fillId="0" borderId="51" xfId="0" applyFont="1" applyBorder="1" applyAlignment="1">
      <alignment horizontal="left" vertical="center"/>
    </xf>
    <xf numFmtId="0" fontId="76" fillId="0" borderId="51" xfId="0" applyFont="1" applyBorder="1" applyAlignment="1">
      <alignment vertical="center"/>
    </xf>
    <xf numFmtId="4" fontId="76" fillId="0" borderId="5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71" fillId="0" borderId="0" xfId="0" applyNumberFormat="1" applyFont="1" applyAlignment="1">
      <alignment/>
    </xf>
    <xf numFmtId="175" fontId="77" fillId="0" borderId="42" xfId="0" applyNumberFormat="1" applyFont="1" applyBorder="1" applyAlignment="1">
      <alignment/>
    </xf>
    <xf numFmtId="175" fontId="77" fillId="0" borderId="52" xfId="0" applyNumberFormat="1" applyFont="1" applyBorder="1" applyAlignment="1">
      <alignment/>
    </xf>
    <xf numFmtId="4" fontId="8" fillId="0" borderId="0" xfId="0" applyNumberFormat="1" applyFont="1" applyAlignment="1">
      <alignment vertical="center"/>
    </xf>
    <xf numFmtId="0" fontId="78" fillId="0" borderId="0" xfId="0" applyFont="1" applyAlignment="1">
      <alignment/>
    </xf>
    <xf numFmtId="0" fontId="78" fillId="0" borderId="39" xfId="0" applyFont="1" applyBorder="1" applyAlignment="1">
      <alignment/>
    </xf>
    <xf numFmtId="0" fontId="78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4" fontId="75" fillId="0" borderId="0" xfId="0" applyNumberFormat="1" applyFont="1" applyAlignment="1">
      <alignment/>
    </xf>
    <xf numFmtId="0" fontId="78" fillId="0" borderId="53" xfId="0" applyFont="1" applyBorder="1" applyAlignment="1">
      <alignment/>
    </xf>
    <xf numFmtId="0" fontId="78" fillId="0" borderId="0" xfId="0" applyFont="1" applyBorder="1" applyAlignment="1">
      <alignment/>
    </xf>
    <xf numFmtId="175" fontId="78" fillId="0" borderId="0" xfId="0" applyNumberFormat="1" applyFont="1" applyBorder="1" applyAlignment="1">
      <alignment/>
    </xf>
    <xf numFmtId="175" fontId="78" fillId="0" borderId="43" xfId="0" applyNumberFormat="1" applyFont="1" applyBorder="1" applyAlignment="1">
      <alignment/>
    </xf>
    <xf numFmtId="0" fontId="78" fillId="0" borderId="0" xfId="0" applyFont="1" applyAlignment="1">
      <alignment horizontal="center"/>
    </xf>
    <xf numFmtId="4" fontId="78" fillId="0" borderId="0" xfId="0" applyNumberFormat="1" applyFont="1" applyAlignment="1">
      <alignment vertical="center"/>
    </xf>
    <xf numFmtId="0" fontId="76" fillId="0" borderId="0" xfId="0" applyFont="1" applyAlignment="1">
      <alignment horizontal="left"/>
    </xf>
    <xf numFmtId="4" fontId="76" fillId="0" borderId="0" xfId="0" applyNumberFormat="1" applyFont="1" applyAlignment="1">
      <alignment/>
    </xf>
    <xf numFmtId="0" fontId="0" fillId="0" borderId="39" xfId="0" applyFont="1" applyBorder="1" applyAlignment="1" applyProtection="1">
      <alignment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left" vertical="center" wrapText="1"/>
      <protection locked="0"/>
    </xf>
    <xf numFmtId="0" fontId="7" fillId="0" borderId="54" xfId="0" applyFont="1" applyBorder="1" applyAlignment="1" applyProtection="1">
      <alignment horizontal="left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176" fontId="7" fillId="0" borderId="54" xfId="0" applyNumberFormat="1" applyFont="1" applyBorder="1" applyAlignment="1" applyProtection="1">
      <alignment vertical="center"/>
      <protection locked="0"/>
    </xf>
    <xf numFmtId="4" fontId="7" fillId="0" borderId="54" xfId="0" applyNumberFormat="1" applyFont="1" applyBorder="1" applyAlignment="1" applyProtection="1">
      <alignment vertical="center"/>
      <protection locked="0"/>
    </xf>
    <xf numFmtId="0" fontId="70" fillId="0" borderId="53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/>
    </xf>
    <xf numFmtId="175" fontId="70" fillId="0" borderId="0" xfId="0" applyNumberFormat="1" applyFont="1" applyBorder="1" applyAlignment="1">
      <alignment vertical="center"/>
    </xf>
    <xf numFmtId="175" fontId="70" fillId="0" borderId="4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9" fillId="0" borderId="0" xfId="0" applyFont="1" applyAlignment="1">
      <alignment horizontal="left" vertical="center"/>
    </xf>
    <xf numFmtId="0" fontId="80" fillId="0" borderId="0" xfId="36" applyFont="1" applyAlignment="1">
      <alignment vertical="center" wrapText="1"/>
    </xf>
    <xf numFmtId="0" fontId="0" fillId="0" borderId="5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8" fillId="0" borderId="0" xfId="0" applyFont="1" applyAlignment="1" quotePrefix="1">
      <alignment/>
    </xf>
    <xf numFmtId="0" fontId="81" fillId="0" borderId="0" xfId="0" applyFont="1" applyAlignment="1">
      <alignment/>
    </xf>
    <xf numFmtId="0" fontId="67" fillId="0" borderId="0" xfId="0" applyFont="1" applyAlignment="1" quotePrefix="1">
      <alignment/>
    </xf>
    <xf numFmtId="2" fontId="81" fillId="0" borderId="0" xfId="0" applyNumberFormat="1" applyFont="1" applyAlignment="1">
      <alignment/>
    </xf>
    <xf numFmtId="171" fontId="81" fillId="0" borderId="0" xfId="0" applyNumberFormat="1" applyFont="1" applyAlignment="1">
      <alignment/>
    </xf>
    <xf numFmtId="172" fontId="81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right"/>
    </xf>
    <xf numFmtId="2" fontId="64" fillId="35" borderId="10" xfId="0" applyNumberFormat="1" applyFont="1" applyFill="1" applyBorder="1" applyAlignment="1">
      <alignment/>
    </xf>
    <xf numFmtId="2" fontId="64" fillId="35" borderId="11" xfId="0" applyNumberFormat="1" applyFont="1" applyFill="1" applyBorder="1" applyAlignment="1">
      <alignment/>
    </xf>
    <xf numFmtId="169" fontId="64" fillId="35" borderId="10" xfId="0" applyNumberFormat="1" applyFont="1" applyFill="1" applyBorder="1" applyAlignment="1">
      <alignment/>
    </xf>
    <xf numFmtId="172" fontId="68" fillId="35" borderId="19" xfId="0" applyNumberFormat="1" applyFont="1" applyFill="1" applyBorder="1" applyAlignment="1">
      <alignment/>
    </xf>
    <xf numFmtId="4" fontId="7" fillId="35" borderId="54" xfId="0" applyNumberFormat="1" applyFont="1" applyFill="1" applyBorder="1" applyAlignment="1" applyProtection="1">
      <alignment vertical="center"/>
      <protection locked="0"/>
    </xf>
    <xf numFmtId="172" fontId="82" fillId="0" borderId="33" xfId="0" applyNumberFormat="1" applyFont="1" applyBorder="1" applyAlignment="1">
      <alignment/>
    </xf>
    <xf numFmtId="0" fontId="83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itarist\AppData\Local\Microsoft\Windows\INetCache\Content.Outlook\GTDR6XPV\2024_13%20-%20OPRAVA%20CHODN&#205;KU%20V%20PIVOVARSK&#201;%20ULICI%20V%20DOMA&#381;LIC&#205;C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2024_13 - OPRAVA CHODNÍKU..."/>
      <sheetName val="Pokyny pro vyplnění"/>
    </sheetNames>
    <sheetDataSet>
      <sheetData sheetId="0">
        <row r="8">
          <cell r="AN8" t="str">
            <v>6. 5. 2024</v>
          </cell>
        </row>
        <row r="10">
          <cell r="AN10" t="str">
            <v/>
          </cell>
        </row>
        <row r="11">
          <cell r="E11" t="str">
            <v> </v>
          </cell>
          <cell r="AN11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162" TargetMode="External" /><Relationship Id="rId2" Type="http://schemas.openxmlformats.org/officeDocument/2006/relationships/hyperlink" Target="https://podminky.urs.cz/item/CS_URS_2024_01/113107181" TargetMode="External" /><Relationship Id="rId3" Type="http://schemas.openxmlformats.org/officeDocument/2006/relationships/hyperlink" Target="https://podminky.urs.cz/item/CS_URS_2024_01/181951114" TargetMode="External" /><Relationship Id="rId4" Type="http://schemas.openxmlformats.org/officeDocument/2006/relationships/hyperlink" Target="https://podminky.urs.cz/item/CS_URS_2024_01/564851011" TargetMode="External" /><Relationship Id="rId5" Type="http://schemas.openxmlformats.org/officeDocument/2006/relationships/hyperlink" Target="https://podminky.urs.cz/item/CS_URS_2024_01/564871011" TargetMode="External" /><Relationship Id="rId6" Type="http://schemas.openxmlformats.org/officeDocument/2006/relationships/hyperlink" Target="https://podminky.urs.cz/item/CS_URS_2024_01/564920411" TargetMode="External" /><Relationship Id="rId7" Type="http://schemas.openxmlformats.org/officeDocument/2006/relationships/hyperlink" Target="https://podminky.urs.cz/item/CS_URS_2024_01/577133111" TargetMode="External" /><Relationship Id="rId8" Type="http://schemas.openxmlformats.org/officeDocument/2006/relationships/hyperlink" Target="https://podminky.urs.cz/item/CS_URS_2024_01/913211111" TargetMode="External" /><Relationship Id="rId9" Type="http://schemas.openxmlformats.org/officeDocument/2006/relationships/hyperlink" Target="https://podminky.urs.cz/item/CS_URS_2024_01/913211211" TargetMode="External" /><Relationship Id="rId10" Type="http://schemas.openxmlformats.org/officeDocument/2006/relationships/hyperlink" Target="https://podminky.urs.cz/item/CS_URS_2024_01/919731121" TargetMode="External" /><Relationship Id="rId11" Type="http://schemas.openxmlformats.org/officeDocument/2006/relationships/hyperlink" Target="https://podminky.urs.cz/item/CS_URS_2024_01/919732211" TargetMode="External" /><Relationship Id="rId12" Type="http://schemas.openxmlformats.org/officeDocument/2006/relationships/hyperlink" Target="https://podminky.urs.cz/item/CS_URS_2024_01/919735111" TargetMode="External" /><Relationship Id="rId13" Type="http://schemas.openxmlformats.org/officeDocument/2006/relationships/hyperlink" Target="https://podminky.urs.cz/item/CS_URS_2024_01/997221551" TargetMode="External" /><Relationship Id="rId14" Type="http://schemas.openxmlformats.org/officeDocument/2006/relationships/hyperlink" Target="https://podminky.urs.cz/item/CS_URS_2024_01/997221559" TargetMode="External" /><Relationship Id="rId15" Type="http://schemas.openxmlformats.org/officeDocument/2006/relationships/hyperlink" Target="https://podminky.urs.cz/item/CS_URS_2024_01/997221561" TargetMode="External" /><Relationship Id="rId16" Type="http://schemas.openxmlformats.org/officeDocument/2006/relationships/hyperlink" Target="https://podminky.urs.cz/item/CS_URS_2024_01/997221569" TargetMode="External" /><Relationship Id="rId17" Type="http://schemas.openxmlformats.org/officeDocument/2006/relationships/hyperlink" Target="https://podminky.urs.cz/item/CS_URS_2024_01/997221873" TargetMode="External" /><Relationship Id="rId18" Type="http://schemas.openxmlformats.org/officeDocument/2006/relationships/hyperlink" Target="https://podminky.urs.cz/item/CS_URS_2024_01/997221875" TargetMode="External" /><Relationship Id="rId19" Type="http://schemas.openxmlformats.org/officeDocument/2006/relationships/hyperlink" Target="https://podminky.urs.cz/item/CS_URS_2024_01/998225111" TargetMode="External" /><Relationship Id="rId20" Type="http://schemas.openxmlformats.org/officeDocument/2006/relationships/hyperlink" Target="https://podminky.urs.cz/item/CS_URS_2024_01/012103000" TargetMode="External" /><Relationship Id="rId21" Type="http://schemas.openxmlformats.org/officeDocument/2006/relationships/hyperlink" Target="https://podminky.urs.cz/item/CS_URS_2024_01/032103000" TargetMode="External" /><Relationship Id="rId22" Type="http://schemas.openxmlformats.org/officeDocument/2006/relationships/hyperlink" Target="https://podminky.urs.cz/item/CS_URS_2024_01/034503000" TargetMode="External" /><Relationship Id="rId23" Type="http://schemas.openxmlformats.org/officeDocument/2006/relationships/hyperlink" Target="https://podminky.urs.cz/item/CS_URS_2024_01/039103000" TargetMode="External" /><Relationship Id="rId24" Type="http://schemas.openxmlformats.org/officeDocument/2006/relationships/hyperlink" Target="https://podminky.urs.cz/item/CS_URS_2024_01/043154000" TargetMode="External" /><Relationship Id="rId2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25.7109375" style="1" customWidth="1"/>
    <col min="4" max="4" width="11.7109375" style="3" customWidth="1"/>
    <col min="5" max="5" width="14.7109375" style="75" customWidth="1"/>
    <col min="6" max="6" width="16.7109375" style="76" customWidth="1"/>
    <col min="7" max="8" width="0" style="1" hidden="1" customWidth="1"/>
    <col min="9" max="9" width="0" style="14" hidden="1" customWidth="1"/>
    <col min="10" max="10" width="0" style="106" hidden="1" customWidth="1"/>
    <col min="11" max="16384" width="9.140625" style="1" customWidth="1"/>
  </cols>
  <sheetData>
    <row r="2" spans="2:10" s="216" customFormat="1" ht="30.75" customHeight="1">
      <c r="B2" s="217" t="s">
        <v>76</v>
      </c>
      <c r="C2" s="217"/>
      <c r="D2" s="218"/>
      <c r="E2" s="219"/>
      <c r="F2" s="220"/>
      <c r="I2" s="221"/>
      <c r="J2" s="222"/>
    </row>
    <row r="3" spans="2:10" s="216" customFormat="1" ht="15" customHeight="1">
      <c r="B3" s="217"/>
      <c r="C3" s="217"/>
      <c r="D3" s="218"/>
      <c r="E3" s="219"/>
      <c r="F3" s="220"/>
      <c r="I3" s="221"/>
      <c r="J3" s="222"/>
    </row>
    <row r="4" spans="1:7" ht="15.75">
      <c r="A4" s="77"/>
      <c r="B4" s="215" t="s">
        <v>77</v>
      </c>
      <c r="C4" s="215"/>
      <c r="D4" s="78"/>
      <c r="E4" s="79"/>
      <c r="F4" s="80"/>
      <c r="G4" s="77"/>
    </row>
    <row r="5" spans="1:7" ht="15.75">
      <c r="A5" s="77"/>
      <c r="B5" s="215" t="s">
        <v>322</v>
      </c>
      <c r="C5" s="215"/>
      <c r="D5" s="78"/>
      <c r="E5" s="79"/>
      <c r="F5" s="80"/>
      <c r="G5" s="77"/>
    </row>
    <row r="6" spans="1:7" ht="15.75">
      <c r="A6" s="77"/>
      <c r="B6" s="215" t="s">
        <v>330</v>
      </c>
      <c r="C6" s="215"/>
      <c r="D6" s="78"/>
      <c r="E6" s="79"/>
      <c r="F6" s="80"/>
      <c r="G6" s="77"/>
    </row>
    <row r="7" spans="1:7" ht="15.75">
      <c r="A7" s="77"/>
      <c r="B7" s="215" t="s">
        <v>331</v>
      </c>
      <c r="C7" s="215"/>
      <c r="D7" s="78"/>
      <c r="E7" s="79"/>
      <c r="F7" s="80"/>
      <c r="G7" s="77"/>
    </row>
    <row r="8" spans="1:7" ht="15.75">
      <c r="A8" s="77"/>
      <c r="B8" s="215" t="s">
        <v>325</v>
      </c>
      <c r="C8" s="215"/>
      <c r="D8" s="78"/>
      <c r="E8" s="79"/>
      <c r="F8" s="80"/>
      <c r="G8" s="77"/>
    </row>
    <row r="9" spans="1:7" ht="15.75">
      <c r="A9" s="77"/>
      <c r="B9" s="215" t="s">
        <v>326</v>
      </c>
      <c r="C9" s="215"/>
      <c r="D9" s="78"/>
      <c r="E9" s="79"/>
      <c r="F9" s="80"/>
      <c r="G9" s="77"/>
    </row>
    <row r="10" spans="1:7" ht="16.5" thickBot="1">
      <c r="A10" s="77"/>
      <c r="B10" s="12"/>
      <c r="C10" s="12"/>
      <c r="D10" s="78"/>
      <c r="E10" s="79"/>
      <c r="F10" s="80"/>
      <c r="G10" s="77"/>
    </row>
    <row r="11" spans="1:10" s="11" customFormat="1" ht="33.75" customHeight="1" thickBot="1">
      <c r="A11" s="96" t="s">
        <v>321</v>
      </c>
      <c r="B11" s="97"/>
      <c r="C11" s="97"/>
      <c r="D11" s="98"/>
      <c r="E11" s="99"/>
      <c r="F11" s="100"/>
      <c r="J11" s="107"/>
    </row>
    <row r="12" spans="1:10" ht="16.5" thickBot="1">
      <c r="A12" s="101" t="s">
        <v>62</v>
      </c>
      <c r="B12" s="102"/>
      <c r="C12" s="102"/>
      <c r="D12" s="103" t="s">
        <v>104</v>
      </c>
      <c r="E12" s="104" t="s">
        <v>105</v>
      </c>
      <c r="F12" s="105" t="s">
        <v>106</v>
      </c>
      <c r="I12" s="14" t="s">
        <v>107</v>
      </c>
      <c r="J12" s="106" t="s">
        <v>108</v>
      </c>
    </row>
    <row r="13" spans="1:8" ht="15.75">
      <c r="A13" s="87">
        <v>1</v>
      </c>
      <c r="B13" s="81" t="s">
        <v>91</v>
      </c>
      <c r="C13" s="81"/>
      <c r="D13" s="82"/>
      <c r="E13" s="83"/>
      <c r="F13" s="88">
        <f>'Soupis položek+'!G13</f>
        <v>0</v>
      </c>
      <c r="H13" s="1">
        <v>9</v>
      </c>
    </row>
    <row r="14" spans="1:8" ht="15.75">
      <c r="A14" s="87">
        <v>2</v>
      </c>
      <c r="B14" s="81" t="s">
        <v>92</v>
      </c>
      <c r="C14" s="81"/>
      <c r="D14" s="82">
        <v>1.5</v>
      </c>
      <c r="E14" s="83">
        <f>SUM(F13:F13)</f>
        <v>0</v>
      </c>
      <c r="F14" s="88">
        <f>D14*E14/100</f>
        <v>0</v>
      </c>
      <c r="H14" s="1">
        <v>10</v>
      </c>
    </row>
    <row r="15" spans="1:8" ht="15.75">
      <c r="A15" s="87">
        <v>3</v>
      </c>
      <c r="B15" s="81" t="s">
        <v>93</v>
      </c>
      <c r="C15" s="81"/>
      <c r="D15" s="82">
        <v>1.5</v>
      </c>
      <c r="E15" s="83">
        <f>SUM(F13:F13)</f>
        <v>0</v>
      </c>
      <c r="F15" s="88">
        <f>D15*E15/100</f>
        <v>0</v>
      </c>
      <c r="H15" s="1">
        <v>12</v>
      </c>
    </row>
    <row r="16" spans="1:8" ht="15.75">
      <c r="A16" s="87">
        <v>4</v>
      </c>
      <c r="B16" s="81" t="s">
        <v>94</v>
      </c>
      <c r="C16" s="81"/>
      <c r="D16" s="82"/>
      <c r="E16" s="83"/>
      <c r="F16" s="88">
        <f>'Soupis položek+'!G27</f>
        <v>0</v>
      </c>
      <c r="H16" s="1">
        <v>13</v>
      </c>
    </row>
    <row r="17" spans="1:8" ht="15.75">
      <c r="A17" s="87">
        <v>5</v>
      </c>
      <c r="B17" s="81" t="s">
        <v>95</v>
      </c>
      <c r="C17" s="81"/>
      <c r="D17" s="82"/>
      <c r="E17" s="83"/>
      <c r="F17" s="88">
        <f>'Soupis položek+'!G38</f>
        <v>0</v>
      </c>
      <c r="H17" s="1">
        <v>17</v>
      </c>
    </row>
    <row r="18" spans="1:8" ht="15.75">
      <c r="A18" s="87">
        <v>6</v>
      </c>
      <c r="B18" s="81" t="s">
        <v>96</v>
      </c>
      <c r="C18" s="81"/>
      <c r="D18" s="82"/>
      <c r="E18" s="83"/>
      <c r="F18" s="88">
        <f>'Soupis položek+'!G53</f>
        <v>0</v>
      </c>
      <c r="H18" s="1">
        <v>18</v>
      </c>
    </row>
    <row r="19" spans="1:8" ht="16.5" thickBot="1">
      <c r="A19" s="87">
        <v>7</v>
      </c>
      <c r="B19" s="81" t="s">
        <v>97</v>
      </c>
      <c r="C19" s="81"/>
      <c r="D19" s="82"/>
      <c r="E19" s="83"/>
      <c r="F19" s="88">
        <f>'Soupis položek+'!G76</f>
        <v>0</v>
      </c>
      <c r="G19" s="76">
        <f>SUM(F17:F17)</f>
        <v>0</v>
      </c>
      <c r="H19" s="1">
        <v>21</v>
      </c>
    </row>
    <row r="20" spans="1:8" ht="15.75">
      <c r="A20" s="89">
        <v>8</v>
      </c>
      <c r="B20" s="84" t="s">
        <v>98</v>
      </c>
      <c r="C20" s="84"/>
      <c r="D20" s="85"/>
      <c r="E20" s="86"/>
      <c r="F20" s="90">
        <f>SUM(F13:F14)</f>
        <v>0</v>
      </c>
      <c r="G20" s="76">
        <f>SUM(F20:F20)</f>
        <v>0</v>
      </c>
      <c r="H20" s="1">
        <v>25</v>
      </c>
    </row>
    <row r="21" spans="1:8" ht="15.75">
      <c r="A21" s="87">
        <v>9</v>
      </c>
      <c r="B21" s="81" t="s">
        <v>99</v>
      </c>
      <c r="C21" s="81"/>
      <c r="D21" s="82"/>
      <c r="E21" s="83"/>
      <c r="F21" s="88">
        <f>SUM(F15:F19)</f>
        <v>0</v>
      </c>
      <c r="G21" s="76">
        <f>SUM(F21:F21)</f>
        <v>0</v>
      </c>
      <c r="H21" s="1">
        <v>26</v>
      </c>
    </row>
    <row r="22" spans="1:10" ht="15.75">
      <c r="A22" s="87">
        <v>10</v>
      </c>
      <c r="B22" s="81" t="s">
        <v>100</v>
      </c>
      <c r="C22" s="81"/>
      <c r="D22" s="82"/>
      <c r="E22" s="83"/>
      <c r="F22" s="88">
        <f>'Soupis položek+'!O83</f>
        <v>0</v>
      </c>
      <c r="G22" s="76">
        <f>SUM(F22:F22)</f>
        <v>0</v>
      </c>
      <c r="H22" s="1">
        <v>27</v>
      </c>
      <c r="J22" s="106">
        <f>'Soupis položek+'!Q83</f>
        <v>0</v>
      </c>
    </row>
    <row r="23" spans="1:8" ht="15.75">
      <c r="A23" s="87">
        <v>11</v>
      </c>
      <c r="B23" s="81" t="s">
        <v>101</v>
      </c>
      <c r="C23" s="81"/>
      <c r="D23" s="82"/>
      <c r="E23" s="83"/>
      <c r="F23" s="226"/>
      <c r="G23" s="76">
        <f>SUM(F23:F23)</f>
        <v>0</v>
      </c>
      <c r="H23" s="1">
        <v>32</v>
      </c>
    </row>
    <row r="24" spans="1:8" ht="16.5" thickBot="1">
      <c r="A24" s="87">
        <v>12</v>
      </c>
      <c r="B24" s="81" t="s">
        <v>102</v>
      </c>
      <c r="C24" s="81"/>
      <c r="D24" s="82"/>
      <c r="E24" s="83"/>
      <c r="F24" s="226"/>
      <c r="G24" s="76">
        <f>SUM(F24:F24)</f>
        <v>0</v>
      </c>
      <c r="H24" s="1">
        <v>36</v>
      </c>
    </row>
    <row r="25" spans="1:8" ht="17.25" thickBot="1" thickTop="1">
      <c r="A25" s="91">
        <v>13</v>
      </c>
      <c r="B25" s="92" t="s">
        <v>103</v>
      </c>
      <c r="C25" s="92"/>
      <c r="D25" s="93"/>
      <c r="E25" s="94"/>
      <c r="F25" s="95">
        <f>SUM(G20:G24)</f>
        <v>0</v>
      </c>
      <c r="H25" s="1">
        <v>44</v>
      </c>
    </row>
    <row r="26" spans="1:6" ht="15.75">
      <c r="A26" s="77"/>
      <c r="B26" s="77"/>
      <c r="C26" s="77"/>
      <c r="D26" s="78"/>
      <c r="E26" s="79"/>
      <c r="F26" s="80"/>
    </row>
    <row r="27" spans="1:6" ht="16.5" thickBot="1">
      <c r="A27" s="77"/>
      <c r="B27" s="77"/>
      <c r="C27" s="77"/>
      <c r="D27" s="78"/>
      <c r="E27" s="79"/>
      <c r="F27" s="80"/>
    </row>
    <row r="28" spans="1:10" s="11" customFormat="1" ht="33.75" customHeight="1" thickBot="1">
      <c r="A28" s="96" t="s">
        <v>323</v>
      </c>
      <c r="B28" s="97"/>
      <c r="C28" s="97"/>
      <c r="D28" s="98"/>
      <c r="E28" s="99"/>
      <c r="F28" s="100"/>
      <c r="J28" s="107"/>
    </row>
    <row r="29" spans="1:10" ht="16.5" thickBot="1">
      <c r="A29" s="101" t="s">
        <v>62</v>
      </c>
      <c r="B29" s="102"/>
      <c r="C29" s="102"/>
      <c r="D29" s="103" t="s">
        <v>104</v>
      </c>
      <c r="E29" s="104" t="s">
        <v>105</v>
      </c>
      <c r="F29" s="105" t="s">
        <v>106</v>
      </c>
      <c r="I29" s="14" t="s">
        <v>107</v>
      </c>
      <c r="J29" s="106" t="s">
        <v>108</v>
      </c>
    </row>
    <row r="30" spans="1:8" ht="16.5" thickBot="1">
      <c r="A30" s="87">
        <v>1</v>
      </c>
      <c r="B30" s="81" t="s">
        <v>327</v>
      </c>
      <c r="C30" s="81"/>
      <c r="D30" s="82"/>
      <c r="E30" s="83"/>
      <c r="F30" s="88">
        <f>'Oprava chodníku'!J28</f>
        <v>0</v>
      </c>
      <c r="H30" s="1">
        <v>9</v>
      </c>
    </row>
    <row r="31" spans="1:8" ht="17.25" thickBot="1" thickTop="1">
      <c r="A31" s="91">
        <v>2</v>
      </c>
      <c r="B31" s="92" t="s">
        <v>103</v>
      </c>
      <c r="C31" s="92"/>
      <c r="D31" s="93"/>
      <c r="E31" s="94"/>
      <c r="F31" s="95">
        <f>SUM(F30)</f>
        <v>0</v>
      </c>
      <c r="H31" s="1">
        <v>44</v>
      </c>
    </row>
    <row r="33" ht="15.75" thickBot="1"/>
    <row r="34" spans="1:10" s="11" customFormat="1" ht="33.75" customHeight="1" thickBot="1">
      <c r="A34" s="96" t="s">
        <v>324</v>
      </c>
      <c r="B34" s="97"/>
      <c r="C34" s="97"/>
      <c r="D34" s="98"/>
      <c r="E34" s="99"/>
      <c r="F34" s="100"/>
      <c r="J34" s="107"/>
    </row>
    <row r="35" spans="1:10" ht="16.5" thickBot="1">
      <c r="A35" s="101" t="s">
        <v>62</v>
      </c>
      <c r="B35" s="102"/>
      <c r="C35" s="102"/>
      <c r="D35" s="103" t="s">
        <v>104</v>
      </c>
      <c r="E35" s="104" t="s">
        <v>105</v>
      </c>
      <c r="F35" s="105" t="s">
        <v>106</v>
      </c>
      <c r="I35" s="14" t="s">
        <v>107</v>
      </c>
      <c r="J35" s="106" t="s">
        <v>108</v>
      </c>
    </row>
    <row r="36" spans="1:8" ht="15.75">
      <c r="A36" s="87">
        <v>1</v>
      </c>
      <c r="B36" s="81" t="s">
        <v>329</v>
      </c>
      <c r="C36" s="81"/>
      <c r="D36" s="82"/>
      <c r="E36" s="83"/>
      <c r="F36" s="88">
        <f>SUM(F25)</f>
        <v>0</v>
      </c>
      <c r="H36" s="1">
        <v>9</v>
      </c>
    </row>
    <row r="37" spans="1:8" ht="16.5" thickBot="1">
      <c r="A37" s="87">
        <v>2</v>
      </c>
      <c r="B37" s="81" t="s">
        <v>328</v>
      </c>
      <c r="C37" s="81"/>
      <c r="D37" s="82"/>
      <c r="E37" s="83"/>
      <c r="F37" s="88">
        <f>SUM(F31)</f>
        <v>0</v>
      </c>
      <c r="H37" s="1">
        <v>10</v>
      </c>
    </row>
    <row r="38" spans="1:8" ht="17.25" thickBot="1" thickTop="1">
      <c r="A38" s="91">
        <v>3</v>
      </c>
      <c r="B38" s="92" t="s">
        <v>103</v>
      </c>
      <c r="C38" s="92"/>
      <c r="D38" s="93"/>
      <c r="E38" s="94"/>
      <c r="F38" s="228">
        <f>SUM(F36:F37)</f>
        <v>0</v>
      </c>
      <c r="H38" s="1">
        <v>44</v>
      </c>
    </row>
  </sheetData>
  <sheetProtection/>
  <printOptions horizontalCentered="1"/>
  <pageMargins left="0.7" right="0.7" top="0.787401575" bottom="0.787401575" header="0.3" footer="0.3"/>
  <pageSetup fitToHeight="0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0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.140625" style="1" bestFit="1" customWidth="1"/>
    <col min="2" max="2" width="10.00390625" style="1" bestFit="1" customWidth="1"/>
    <col min="3" max="3" width="48.57421875" style="1" bestFit="1" customWidth="1"/>
    <col min="4" max="4" width="4.00390625" style="1" bestFit="1" customWidth="1"/>
    <col min="5" max="5" width="8.28125" style="1" bestFit="1" customWidth="1"/>
    <col min="6" max="6" width="10.421875" style="1" bestFit="1" customWidth="1"/>
    <col min="7" max="7" width="11.57421875" style="1" bestFit="1" customWidth="1"/>
    <col min="8" max="8" width="9.7109375" style="1" bestFit="1" customWidth="1"/>
    <col min="9" max="9" width="10.8515625" style="1" bestFit="1" customWidth="1"/>
    <col min="10" max="10" width="5.421875" style="14" hidden="1" customWidth="1"/>
    <col min="11" max="11" width="5.421875" style="1" hidden="1" customWidth="1"/>
    <col min="12" max="12" width="0" style="1" hidden="1" customWidth="1"/>
    <col min="13" max="13" width="4.57421875" style="1" hidden="1" customWidth="1"/>
    <col min="14" max="17" width="0" style="106" hidden="1" customWidth="1"/>
    <col min="18" max="16384" width="9.140625" style="1" customWidth="1"/>
  </cols>
  <sheetData>
    <row r="3" spans="1:10" ht="15.75">
      <c r="A3" s="9"/>
      <c r="B3" s="12" t="s">
        <v>75</v>
      </c>
      <c r="C3" s="9"/>
      <c r="D3" s="9"/>
      <c r="E3" s="9"/>
      <c r="F3" s="9"/>
      <c r="G3" s="9"/>
      <c r="H3" s="9"/>
      <c r="I3" s="9"/>
      <c r="J3" s="13"/>
    </row>
    <row r="4" spans="1:10" ht="15.75">
      <c r="A4" s="9"/>
      <c r="B4" s="12" t="s">
        <v>76</v>
      </c>
      <c r="C4" s="9"/>
      <c r="D4" s="9"/>
      <c r="E4" s="9"/>
      <c r="F4" s="9"/>
      <c r="G4" s="9"/>
      <c r="H4" s="9"/>
      <c r="I4" s="9"/>
      <c r="J4" s="13"/>
    </row>
    <row r="5" spans="1:10" ht="15.75">
      <c r="A5" s="9"/>
      <c r="B5" s="12" t="s">
        <v>77</v>
      </c>
      <c r="C5" s="9"/>
      <c r="D5" s="9"/>
      <c r="E5" s="9"/>
      <c r="F5" s="9"/>
      <c r="G5" s="9"/>
      <c r="H5" s="9"/>
      <c r="I5" s="9"/>
      <c r="J5" s="13"/>
    </row>
    <row r="6" spans="1:10" ht="15.75">
      <c r="A6" s="9"/>
      <c r="B6" s="12"/>
      <c r="C6" s="9"/>
      <c r="D6" s="9"/>
      <c r="E6" s="9"/>
      <c r="F6" s="9"/>
      <c r="G6" s="9"/>
      <c r="H6" s="9"/>
      <c r="I6" s="9"/>
      <c r="J6" s="13"/>
    </row>
    <row r="7" spans="1:17" s="11" customFormat="1" ht="33.75" customHeight="1" thickBot="1">
      <c r="A7" s="73" t="s">
        <v>89</v>
      </c>
      <c r="B7" s="73"/>
      <c r="C7" s="73"/>
      <c r="D7" s="73"/>
      <c r="E7" s="73"/>
      <c r="F7" s="73"/>
      <c r="G7" s="73"/>
      <c r="H7" s="73"/>
      <c r="I7" s="73"/>
      <c r="J7" s="74"/>
      <c r="N7" s="107"/>
      <c r="O7" s="107"/>
      <c r="P7" s="107"/>
      <c r="Q7" s="107"/>
    </row>
    <row r="8" spans="1:17" ht="15.75" thickBot="1">
      <c r="A8" s="42" t="s">
        <v>62</v>
      </c>
      <c r="B8" s="38" t="s">
        <v>64</v>
      </c>
      <c r="C8" s="37" t="s">
        <v>65</v>
      </c>
      <c r="D8" s="37" t="s">
        <v>66</v>
      </c>
      <c r="E8" s="39" t="s">
        <v>67</v>
      </c>
      <c r="F8" s="39" t="s">
        <v>68</v>
      </c>
      <c r="G8" s="40" t="s">
        <v>69</v>
      </c>
      <c r="H8" s="41" t="s">
        <v>70</v>
      </c>
      <c r="I8" s="43" t="s">
        <v>71</v>
      </c>
      <c r="J8" s="66" t="s">
        <v>72</v>
      </c>
      <c r="K8" s="1" t="s">
        <v>73</v>
      </c>
      <c r="L8" s="1" t="s">
        <v>74</v>
      </c>
      <c r="M8" s="1" t="s">
        <v>63</v>
      </c>
      <c r="N8" s="106" t="s">
        <v>109</v>
      </c>
      <c r="O8" s="106" t="s">
        <v>110</v>
      </c>
      <c r="P8" s="106" t="s">
        <v>108</v>
      </c>
      <c r="Q8" s="106" t="s">
        <v>111</v>
      </c>
    </row>
    <row r="9" spans="1:17" s="9" customFormat="1" ht="19.5" customHeight="1">
      <c r="A9" s="44" t="s">
        <v>78</v>
      </c>
      <c r="B9" s="45"/>
      <c r="C9" s="46"/>
      <c r="D9" s="46"/>
      <c r="E9" s="47"/>
      <c r="F9" s="47"/>
      <c r="G9" s="48"/>
      <c r="H9" s="49" t="s">
        <v>79</v>
      </c>
      <c r="I9" s="50" t="s">
        <v>80</v>
      </c>
      <c r="J9" s="13"/>
      <c r="N9" s="108"/>
      <c r="O9" s="108"/>
      <c r="P9" s="108"/>
      <c r="Q9" s="108"/>
    </row>
    <row r="10" spans="1:17" ht="15">
      <c r="A10" s="51">
        <v>1</v>
      </c>
      <c r="B10" s="17">
        <v>530425</v>
      </c>
      <c r="C10" s="16" t="s">
        <v>1</v>
      </c>
      <c r="D10" s="16" t="s">
        <v>2</v>
      </c>
      <c r="E10" s="18">
        <v>3</v>
      </c>
      <c r="F10" s="223"/>
      <c r="G10" s="19">
        <f>E10*F10</f>
        <v>0</v>
      </c>
      <c r="H10" s="225"/>
      <c r="I10" s="52">
        <f>E10*H10</f>
        <v>0</v>
      </c>
      <c r="J10" s="67" t="s">
        <v>3</v>
      </c>
      <c r="K10" s="1" t="s">
        <v>4</v>
      </c>
      <c r="M10" s="2" t="s">
        <v>0</v>
      </c>
      <c r="P10" s="106">
        <f>E10*F10</f>
        <v>0</v>
      </c>
      <c r="Q10" s="106">
        <f>E10*H10</f>
        <v>0</v>
      </c>
    </row>
    <row r="11" spans="1:13" ht="15">
      <c r="A11" s="51"/>
      <c r="B11" s="17"/>
      <c r="C11" s="16" t="s">
        <v>5</v>
      </c>
      <c r="D11" s="15"/>
      <c r="E11" s="18"/>
      <c r="F11" s="18"/>
      <c r="G11" s="19">
        <f>E11*F11</f>
        <v>0</v>
      </c>
      <c r="H11" s="20"/>
      <c r="I11" s="52">
        <f>E11*H11</f>
        <v>0</v>
      </c>
      <c r="J11" s="68"/>
      <c r="K11" s="1" t="s">
        <v>6</v>
      </c>
      <c r="M11" s="2" t="s">
        <v>0</v>
      </c>
    </row>
    <row r="12" spans="1:13" ht="15.75" thickBot="1">
      <c r="A12" s="53">
        <v>2</v>
      </c>
      <c r="B12" s="22">
        <v>560007</v>
      </c>
      <c r="C12" s="21" t="s">
        <v>333</v>
      </c>
      <c r="D12" s="21" t="s">
        <v>2</v>
      </c>
      <c r="E12" s="23">
        <v>3</v>
      </c>
      <c r="F12" s="224"/>
      <c r="G12" s="24">
        <f>E12*F12</f>
        <v>0</v>
      </c>
      <c r="H12" s="25">
        <v>0</v>
      </c>
      <c r="I12" s="54">
        <f>E12*H12</f>
        <v>0</v>
      </c>
      <c r="J12" s="69" t="s">
        <v>7</v>
      </c>
      <c r="K12" s="1" t="s">
        <v>4</v>
      </c>
      <c r="M12" s="2" t="s">
        <v>0</v>
      </c>
    </row>
    <row r="13" spans="1:17" s="8" customFormat="1" ht="14.25">
      <c r="A13" s="55"/>
      <c r="B13" s="27"/>
      <c r="C13" s="26" t="s">
        <v>81</v>
      </c>
      <c r="D13" s="26"/>
      <c r="E13" s="28"/>
      <c r="F13" s="28"/>
      <c r="G13" s="29">
        <f>SUM(G10:G12)</f>
        <v>0</v>
      </c>
      <c r="H13" s="30"/>
      <c r="I13" s="56">
        <f>SUM(I10:I12)</f>
        <v>0</v>
      </c>
      <c r="J13" s="70"/>
      <c r="M13" s="10" t="s">
        <v>0</v>
      </c>
      <c r="N13" s="109"/>
      <c r="O13" s="110">
        <f>I13</f>
        <v>0</v>
      </c>
      <c r="P13" s="109"/>
      <c r="Q13" s="109"/>
    </row>
    <row r="14" spans="1:17" s="9" customFormat="1" ht="19.5" customHeight="1">
      <c r="A14" s="57" t="s">
        <v>82</v>
      </c>
      <c r="B14" s="32"/>
      <c r="C14" s="31"/>
      <c r="D14" s="31"/>
      <c r="E14" s="33"/>
      <c r="F14" s="33"/>
      <c r="G14" s="34"/>
      <c r="H14" s="35" t="s">
        <v>79</v>
      </c>
      <c r="I14" s="58" t="s">
        <v>80</v>
      </c>
      <c r="J14" s="71"/>
      <c r="M14" s="36"/>
      <c r="N14" s="108"/>
      <c r="O14" s="108"/>
      <c r="P14" s="108"/>
      <c r="Q14" s="108"/>
    </row>
    <row r="15" spans="1:14" ht="15">
      <c r="A15" s="51">
        <v>3</v>
      </c>
      <c r="B15" s="17">
        <v>101209</v>
      </c>
      <c r="C15" s="16" t="s">
        <v>9</v>
      </c>
      <c r="D15" s="16" t="s">
        <v>10</v>
      </c>
      <c r="E15" s="18">
        <v>95</v>
      </c>
      <c r="F15" s="223"/>
      <c r="G15" s="19">
        <f aca="true" t="shared" si="0" ref="G15:G26">E15*F15</f>
        <v>0</v>
      </c>
      <c r="H15" s="20">
        <v>0</v>
      </c>
      <c r="I15" s="52">
        <f aca="true" t="shared" si="1" ref="I15:I26">E15*H15</f>
        <v>0</v>
      </c>
      <c r="J15" s="67" t="s">
        <v>7</v>
      </c>
      <c r="K15" s="1" t="s">
        <v>4</v>
      </c>
      <c r="M15" s="2" t="s">
        <v>8</v>
      </c>
      <c r="N15" s="106">
        <f>E15*F15</f>
        <v>0</v>
      </c>
    </row>
    <row r="16" spans="1:14" ht="15">
      <c r="A16" s="51">
        <v>4</v>
      </c>
      <c r="B16" s="17">
        <v>101105</v>
      </c>
      <c r="C16" s="16" t="s">
        <v>11</v>
      </c>
      <c r="D16" s="16" t="s">
        <v>10</v>
      </c>
      <c r="E16" s="18">
        <v>27</v>
      </c>
      <c r="F16" s="223"/>
      <c r="G16" s="19">
        <f t="shared" si="0"/>
        <v>0</v>
      </c>
      <c r="H16" s="20">
        <v>0</v>
      </c>
      <c r="I16" s="52">
        <f t="shared" si="1"/>
        <v>0</v>
      </c>
      <c r="J16" s="67" t="s">
        <v>7</v>
      </c>
      <c r="K16" s="1" t="s">
        <v>4</v>
      </c>
      <c r="M16" s="2" t="s">
        <v>8</v>
      </c>
      <c r="N16" s="106">
        <f>E16*F16</f>
        <v>0</v>
      </c>
    </row>
    <row r="17" spans="1:14" ht="15">
      <c r="A17" s="51">
        <v>5</v>
      </c>
      <c r="B17" s="17">
        <v>173109</v>
      </c>
      <c r="C17" s="16" t="s">
        <v>12</v>
      </c>
      <c r="D17" s="16" t="s">
        <v>10</v>
      </c>
      <c r="E17" s="18">
        <v>8</v>
      </c>
      <c r="F17" s="223"/>
      <c r="G17" s="19">
        <f t="shared" si="0"/>
        <v>0</v>
      </c>
      <c r="H17" s="20">
        <v>0</v>
      </c>
      <c r="I17" s="52">
        <f t="shared" si="1"/>
        <v>0</v>
      </c>
      <c r="J17" s="67" t="s">
        <v>7</v>
      </c>
      <c r="K17" s="1" t="s">
        <v>4</v>
      </c>
      <c r="M17" s="2" t="s">
        <v>8</v>
      </c>
      <c r="N17" s="106">
        <f>E17*F17</f>
        <v>0</v>
      </c>
    </row>
    <row r="18" spans="1:14" ht="15">
      <c r="A18" s="51">
        <v>6</v>
      </c>
      <c r="B18" s="17">
        <v>295001</v>
      </c>
      <c r="C18" s="16" t="s">
        <v>13</v>
      </c>
      <c r="D18" s="16" t="s">
        <v>10</v>
      </c>
      <c r="E18" s="18">
        <v>90</v>
      </c>
      <c r="F18" s="223"/>
      <c r="G18" s="19">
        <f t="shared" si="0"/>
        <v>0</v>
      </c>
      <c r="H18" s="20">
        <v>0</v>
      </c>
      <c r="I18" s="52">
        <f t="shared" si="1"/>
        <v>0</v>
      </c>
      <c r="J18" s="67" t="s">
        <v>7</v>
      </c>
      <c r="K18" s="1" t="s">
        <v>4</v>
      </c>
      <c r="M18" s="2" t="s">
        <v>8</v>
      </c>
      <c r="N18" s="106">
        <f>E18*F18</f>
        <v>0</v>
      </c>
    </row>
    <row r="19" spans="1:13" ht="15">
      <c r="A19" s="51">
        <v>7</v>
      </c>
      <c r="B19" s="17">
        <v>295071</v>
      </c>
      <c r="C19" s="16" t="s">
        <v>14</v>
      </c>
      <c r="D19" s="16" t="s">
        <v>2</v>
      </c>
      <c r="E19" s="18">
        <v>10</v>
      </c>
      <c r="F19" s="223"/>
      <c r="G19" s="19">
        <f t="shared" si="0"/>
        <v>0</v>
      </c>
      <c r="H19" s="20">
        <v>0</v>
      </c>
      <c r="I19" s="52">
        <f t="shared" si="1"/>
        <v>0</v>
      </c>
      <c r="J19" s="67" t="s">
        <v>7</v>
      </c>
      <c r="K19" s="1" t="s">
        <v>4</v>
      </c>
      <c r="M19" s="2" t="s">
        <v>8</v>
      </c>
    </row>
    <row r="20" spans="1:14" ht="15">
      <c r="A20" s="51">
        <v>8</v>
      </c>
      <c r="B20" s="17">
        <v>321500</v>
      </c>
      <c r="C20" s="16" t="s">
        <v>334</v>
      </c>
      <c r="D20" s="16" t="s">
        <v>10</v>
      </c>
      <c r="E20" s="18">
        <v>90</v>
      </c>
      <c r="F20" s="223"/>
      <c r="G20" s="19">
        <f t="shared" si="0"/>
        <v>0</v>
      </c>
      <c r="H20" s="20">
        <v>0</v>
      </c>
      <c r="I20" s="52">
        <f t="shared" si="1"/>
        <v>0</v>
      </c>
      <c r="J20" s="67" t="s">
        <v>7</v>
      </c>
      <c r="K20" s="1" t="s">
        <v>4</v>
      </c>
      <c r="M20" s="2" t="s">
        <v>8</v>
      </c>
      <c r="N20" s="106">
        <f>E20*F20</f>
        <v>0</v>
      </c>
    </row>
    <row r="21" spans="1:14" ht="15">
      <c r="A21" s="51">
        <v>9</v>
      </c>
      <c r="B21" s="17">
        <v>321505</v>
      </c>
      <c r="C21" s="16" t="s">
        <v>335</v>
      </c>
      <c r="D21" s="16" t="s">
        <v>10</v>
      </c>
      <c r="E21" s="18">
        <v>10</v>
      </c>
      <c r="F21" s="223"/>
      <c r="G21" s="19">
        <f t="shared" si="0"/>
        <v>0</v>
      </c>
      <c r="H21" s="20">
        <v>0</v>
      </c>
      <c r="I21" s="52">
        <f t="shared" si="1"/>
        <v>0</v>
      </c>
      <c r="J21" s="67" t="s">
        <v>7</v>
      </c>
      <c r="K21" s="1" t="s">
        <v>4</v>
      </c>
      <c r="M21" s="2" t="s">
        <v>8</v>
      </c>
      <c r="N21" s="106">
        <f>E21*F21</f>
        <v>0</v>
      </c>
    </row>
    <row r="22" spans="1:14" ht="15">
      <c r="A22" s="51">
        <v>10</v>
      </c>
      <c r="B22" s="17">
        <v>324116</v>
      </c>
      <c r="C22" s="16" t="s">
        <v>15</v>
      </c>
      <c r="D22" s="16" t="s">
        <v>10</v>
      </c>
      <c r="E22" s="18">
        <v>1</v>
      </c>
      <c r="F22" s="223"/>
      <c r="G22" s="19">
        <f t="shared" si="0"/>
        <v>0</v>
      </c>
      <c r="H22" s="20">
        <v>0</v>
      </c>
      <c r="I22" s="52">
        <f t="shared" si="1"/>
        <v>0</v>
      </c>
      <c r="J22" s="67" t="s">
        <v>7</v>
      </c>
      <c r="K22" s="1" t="s">
        <v>4</v>
      </c>
      <c r="M22" s="2" t="s">
        <v>8</v>
      </c>
      <c r="N22" s="106">
        <f>E22*F22</f>
        <v>0</v>
      </c>
    </row>
    <row r="23" spans="1:13" ht="15">
      <c r="A23" s="51">
        <v>11</v>
      </c>
      <c r="B23" s="17">
        <v>579202</v>
      </c>
      <c r="C23" s="16" t="s">
        <v>16</v>
      </c>
      <c r="D23" s="16" t="s">
        <v>2</v>
      </c>
      <c r="E23" s="18">
        <v>3</v>
      </c>
      <c r="F23" s="223"/>
      <c r="G23" s="19">
        <f t="shared" si="0"/>
        <v>0</v>
      </c>
      <c r="H23" s="20">
        <v>0</v>
      </c>
      <c r="I23" s="52">
        <f t="shared" si="1"/>
        <v>0</v>
      </c>
      <c r="J23" s="67" t="s">
        <v>7</v>
      </c>
      <c r="K23" s="1" t="s">
        <v>4</v>
      </c>
      <c r="M23" s="2" t="s">
        <v>8</v>
      </c>
    </row>
    <row r="24" spans="1:13" ht="15">
      <c r="A24" s="51">
        <v>12</v>
      </c>
      <c r="B24" s="17">
        <v>430014</v>
      </c>
      <c r="C24" s="16" t="s">
        <v>17</v>
      </c>
      <c r="D24" s="16" t="s">
        <v>2</v>
      </c>
      <c r="E24" s="18">
        <v>3</v>
      </c>
      <c r="F24" s="223"/>
      <c r="G24" s="19">
        <f t="shared" si="0"/>
        <v>0</v>
      </c>
      <c r="H24" s="20">
        <v>0</v>
      </c>
      <c r="I24" s="52">
        <f t="shared" si="1"/>
        <v>0</v>
      </c>
      <c r="J24" s="67" t="s">
        <v>7</v>
      </c>
      <c r="M24" s="2" t="s">
        <v>8</v>
      </c>
    </row>
    <row r="25" spans="1:13" ht="15">
      <c r="A25" s="51">
        <v>13</v>
      </c>
      <c r="B25" s="17">
        <v>579206</v>
      </c>
      <c r="C25" s="16" t="s">
        <v>18</v>
      </c>
      <c r="D25" s="16" t="s">
        <v>2</v>
      </c>
      <c r="E25" s="18">
        <v>1</v>
      </c>
      <c r="F25" s="223"/>
      <c r="G25" s="19">
        <f t="shared" si="0"/>
        <v>0</v>
      </c>
      <c r="H25" s="20">
        <v>0</v>
      </c>
      <c r="I25" s="52">
        <f t="shared" si="1"/>
        <v>0</v>
      </c>
      <c r="J25" s="67" t="s">
        <v>7</v>
      </c>
      <c r="K25" s="1" t="s">
        <v>4</v>
      </c>
      <c r="M25" s="2" t="s">
        <v>8</v>
      </c>
    </row>
    <row r="26" spans="1:13" ht="15.75" thickBot="1">
      <c r="A26" s="53">
        <v>14</v>
      </c>
      <c r="B26" s="22">
        <v>430014</v>
      </c>
      <c r="C26" s="21" t="s">
        <v>17</v>
      </c>
      <c r="D26" s="21" t="s">
        <v>2</v>
      </c>
      <c r="E26" s="23">
        <v>1</v>
      </c>
      <c r="F26" s="224"/>
      <c r="G26" s="24">
        <f t="shared" si="0"/>
        <v>0</v>
      </c>
      <c r="H26" s="25">
        <v>0</v>
      </c>
      <c r="I26" s="54">
        <f t="shared" si="1"/>
        <v>0</v>
      </c>
      <c r="J26" s="69" t="s">
        <v>7</v>
      </c>
      <c r="M26" s="2" t="s">
        <v>8</v>
      </c>
    </row>
    <row r="27" spans="1:17" s="8" customFormat="1" ht="14.25">
      <c r="A27" s="55"/>
      <c r="B27" s="27"/>
      <c r="C27" s="26" t="s">
        <v>81</v>
      </c>
      <c r="D27" s="26"/>
      <c r="E27" s="28"/>
      <c r="F27" s="28"/>
      <c r="G27" s="29">
        <f>SUM(G15:G26)</f>
        <v>0</v>
      </c>
      <c r="H27" s="30"/>
      <c r="I27" s="56">
        <f>SUM(I15:I26)</f>
        <v>0</v>
      </c>
      <c r="J27" s="70"/>
      <c r="M27" s="10" t="s">
        <v>8</v>
      </c>
      <c r="N27" s="109">
        <f>SUM(N8:N26)</f>
        <v>0</v>
      </c>
      <c r="O27" s="110">
        <f>I27</f>
        <v>0</v>
      </c>
      <c r="P27" s="109"/>
      <c r="Q27" s="109"/>
    </row>
    <row r="28" spans="1:17" s="9" customFormat="1" ht="19.5" customHeight="1">
      <c r="A28" s="57" t="s">
        <v>83</v>
      </c>
      <c r="B28" s="32"/>
      <c r="C28" s="31"/>
      <c r="D28" s="31"/>
      <c r="E28" s="33"/>
      <c r="F28" s="33"/>
      <c r="G28" s="34"/>
      <c r="H28" s="35"/>
      <c r="I28" s="58"/>
      <c r="J28" s="71"/>
      <c r="M28" s="36"/>
      <c r="N28" s="108"/>
      <c r="O28" s="108"/>
      <c r="P28" s="108"/>
      <c r="Q28" s="108"/>
    </row>
    <row r="29" spans="1:13" ht="15">
      <c r="A29" s="51">
        <v>15</v>
      </c>
      <c r="B29" s="17">
        <v>46221</v>
      </c>
      <c r="C29" s="16" t="s">
        <v>20</v>
      </c>
      <c r="D29" s="16" t="s">
        <v>21</v>
      </c>
      <c r="E29" s="18">
        <v>2</v>
      </c>
      <c r="F29" s="223"/>
      <c r="G29" s="19">
        <f aca="true" t="shared" si="2" ref="G29:G37">E29*F29</f>
        <v>0</v>
      </c>
      <c r="H29" s="20">
        <v>0</v>
      </c>
      <c r="I29" s="52">
        <f aca="true" t="shared" si="3" ref="I29:I37">E29*H29</f>
        <v>0</v>
      </c>
      <c r="J29" s="67" t="s">
        <v>7</v>
      </c>
      <c r="M29" s="2" t="s">
        <v>19</v>
      </c>
    </row>
    <row r="30" spans="1:13" ht="15">
      <c r="A30" s="51">
        <v>16</v>
      </c>
      <c r="B30" s="17">
        <v>46134</v>
      </c>
      <c r="C30" s="16" t="s">
        <v>22</v>
      </c>
      <c r="D30" s="16" t="s">
        <v>23</v>
      </c>
      <c r="E30" s="18">
        <v>1.02</v>
      </c>
      <c r="F30" s="223"/>
      <c r="G30" s="19">
        <f t="shared" si="2"/>
        <v>0</v>
      </c>
      <c r="H30" s="20">
        <v>0</v>
      </c>
      <c r="I30" s="52">
        <f t="shared" si="3"/>
        <v>0</v>
      </c>
      <c r="J30" s="67" t="s">
        <v>7</v>
      </c>
      <c r="M30" s="2" t="s">
        <v>19</v>
      </c>
    </row>
    <row r="31" spans="1:13" ht="15">
      <c r="A31" s="51">
        <v>17</v>
      </c>
      <c r="B31" s="17">
        <v>46453</v>
      </c>
      <c r="C31" s="16" t="s">
        <v>24</v>
      </c>
      <c r="D31" s="16" t="s">
        <v>2</v>
      </c>
      <c r="E31" s="18">
        <v>3</v>
      </c>
      <c r="F31" s="223"/>
      <c r="G31" s="19">
        <f t="shared" si="2"/>
        <v>0</v>
      </c>
      <c r="H31" s="20">
        <v>0</v>
      </c>
      <c r="I31" s="52">
        <f t="shared" si="3"/>
        <v>0</v>
      </c>
      <c r="J31" s="67" t="s">
        <v>7</v>
      </c>
      <c r="M31" s="2" t="s">
        <v>19</v>
      </c>
    </row>
    <row r="32" spans="1:13" ht="15">
      <c r="A32" s="51">
        <v>18</v>
      </c>
      <c r="B32" s="17">
        <v>46114</v>
      </c>
      <c r="C32" s="16" t="s">
        <v>25</v>
      </c>
      <c r="D32" s="16" t="s">
        <v>23</v>
      </c>
      <c r="E32" s="18">
        <v>3.5</v>
      </c>
      <c r="F32" s="223"/>
      <c r="G32" s="19">
        <f t="shared" si="2"/>
        <v>0</v>
      </c>
      <c r="H32" s="20">
        <v>0</v>
      </c>
      <c r="I32" s="52">
        <f t="shared" si="3"/>
        <v>0</v>
      </c>
      <c r="J32" s="67" t="s">
        <v>7</v>
      </c>
      <c r="M32" s="2" t="s">
        <v>19</v>
      </c>
    </row>
    <row r="33" spans="1:13" ht="15">
      <c r="A33" s="51">
        <v>19</v>
      </c>
      <c r="B33" s="17">
        <v>46381</v>
      </c>
      <c r="C33" s="16" t="s">
        <v>26</v>
      </c>
      <c r="D33" s="16" t="s">
        <v>10</v>
      </c>
      <c r="E33" s="18">
        <v>50</v>
      </c>
      <c r="F33" s="223"/>
      <c r="G33" s="19">
        <f t="shared" si="2"/>
        <v>0</v>
      </c>
      <c r="H33" s="20">
        <v>0</v>
      </c>
      <c r="I33" s="52">
        <f t="shared" si="3"/>
        <v>0</v>
      </c>
      <c r="J33" s="67" t="s">
        <v>7</v>
      </c>
      <c r="M33" s="2" t="s">
        <v>19</v>
      </c>
    </row>
    <row r="34" spans="1:13" ht="15">
      <c r="A34" s="51">
        <v>20</v>
      </c>
      <c r="B34" s="17">
        <v>46114</v>
      </c>
      <c r="C34" s="16" t="s">
        <v>25</v>
      </c>
      <c r="D34" s="16" t="s">
        <v>23</v>
      </c>
      <c r="E34" s="18">
        <v>1.3</v>
      </c>
      <c r="F34" s="223"/>
      <c r="G34" s="19">
        <f t="shared" si="2"/>
        <v>0</v>
      </c>
      <c r="H34" s="20">
        <v>0</v>
      </c>
      <c r="I34" s="52">
        <f t="shared" si="3"/>
        <v>0</v>
      </c>
      <c r="J34" s="67" t="s">
        <v>7</v>
      </c>
      <c r="M34" s="2" t="s">
        <v>19</v>
      </c>
    </row>
    <row r="35" spans="1:13" ht="15">
      <c r="A35" s="51">
        <v>21</v>
      </c>
      <c r="B35" s="17">
        <v>46381</v>
      </c>
      <c r="C35" s="16" t="s">
        <v>26</v>
      </c>
      <c r="D35" s="16" t="s">
        <v>10</v>
      </c>
      <c r="E35" s="18">
        <v>13</v>
      </c>
      <c r="F35" s="223"/>
      <c r="G35" s="19">
        <f t="shared" si="2"/>
        <v>0</v>
      </c>
      <c r="H35" s="20">
        <v>0</v>
      </c>
      <c r="I35" s="52">
        <f t="shared" si="3"/>
        <v>0</v>
      </c>
      <c r="J35" s="67" t="s">
        <v>7</v>
      </c>
      <c r="M35" s="2" t="s">
        <v>19</v>
      </c>
    </row>
    <row r="36" spans="1:13" ht="15">
      <c r="A36" s="51">
        <v>22</v>
      </c>
      <c r="B36" s="17">
        <v>46114</v>
      </c>
      <c r="C36" s="16" t="s">
        <v>25</v>
      </c>
      <c r="D36" s="16" t="s">
        <v>23</v>
      </c>
      <c r="E36" s="18">
        <v>0.84</v>
      </c>
      <c r="F36" s="223"/>
      <c r="G36" s="19">
        <f t="shared" si="2"/>
        <v>0</v>
      </c>
      <c r="H36" s="20">
        <v>0</v>
      </c>
      <c r="I36" s="52">
        <f t="shared" si="3"/>
        <v>0</v>
      </c>
      <c r="J36" s="67" t="s">
        <v>7</v>
      </c>
      <c r="M36" s="2" t="s">
        <v>19</v>
      </c>
    </row>
    <row r="37" spans="1:13" ht="15.75" thickBot="1">
      <c r="A37" s="53">
        <v>23</v>
      </c>
      <c r="B37" s="22">
        <v>46381</v>
      </c>
      <c r="C37" s="21" t="s">
        <v>26</v>
      </c>
      <c r="D37" s="21" t="s">
        <v>10</v>
      </c>
      <c r="E37" s="23">
        <v>12</v>
      </c>
      <c r="F37" s="224"/>
      <c r="G37" s="24">
        <f t="shared" si="2"/>
        <v>0</v>
      </c>
      <c r="H37" s="25">
        <v>0</v>
      </c>
      <c r="I37" s="54">
        <f t="shared" si="3"/>
        <v>0</v>
      </c>
      <c r="J37" s="69" t="s">
        <v>7</v>
      </c>
      <c r="M37" s="2" t="s">
        <v>19</v>
      </c>
    </row>
    <row r="38" spans="1:17" s="8" customFormat="1" ht="14.25">
      <c r="A38" s="55"/>
      <c r="B38" s="27"/>
      <c r="C38" s="26" t="s">
        <v>81</v>
      </c>
      <c r="D38" s="26"/>
      <c r="E38" s="28"/>
      <c r="F38" s="28"/>
      <c r="G38" s="29">
        <f>SUM(G29:G37)</f>
        <v>0</v>
      </c>
      <c r="H38" s="30"/>
      <c r="I38" s="56">
        <f>SUM(I29:I37)</f>
        <v>0</v>
      </c>
      <c r="J38" s="70"/>
      <c r="M38" s="10" t="s">
        <v>19</v>
      </c>
      <c r="N38" s="109"/>
      <c r="O38" s="110">
        <f>I38</f>
        <v>0</v>
      </c>
      <c r="P38" s="109"/>
      <c r="Q38" s="109"/>
    </row>
    <row r="39" spans="1:17" s="9" customFormat="1" ht="19.5" customHeight="1">
      <c r="A39" s="57" t="s">
        <v>84</v>
      </c>
      <c r="B39" s="32"/>
      <c r="C39" s="31"/>
      <c r="D39" s="31"/>
      <c r="E39" s="33"/>
      <c r="F39" s="33"/>
      <c r="G39" s="34"/>
      <c r="H39" s="35" t="s">
        <v>85</v>
      </c>
      <c r="I39" s="58" t="s">
        <v>86</v>
      </c>
      <c r="J39" s="71"/>
      <c r="M39" s="36"/>
      <c r="N39" s="108">
        <f>SUM(O9:O38)</f>
        <v>0</v>
      </c>
      <c r="O39" s="108"/>
      <c r="P39" s="108"/>
      <c r="Q39" s="108"/>
    </row>
    <row r="40" spans="1:13" ht="15">
      <c r="A40" s="51">
        <v>24</v>
      </c>
      <c r="B40" s="17">
        <v>210810013</v>
      </c>
      <c r="C40" s="16" t="s">
        <v>28</v>
      </c>
      <c r="D40" s="16" t="s">
        <v>10</v>
      </c>
      <c r="E40" s="18">
        <v>95</v>
      </c>
      <c r="F40" s="223"/>
      <c r="G40" s="19">
        <f aca="true" t="shared" si="4" ref="G40:G52">E40*F40</f>
        <v>0</v>
      </c>
      <c r="H40" s="20"/>
      <c r="I40" s="52"/>
      <c r="J40" s="67" t="s">
        <v>7</v>
      </c>
      <c r="M40" s="2" t="s">
        <v>27</v>
      </c>
    </row>
    <row r="41" spans="1:13" ht="15">
      <c r="A41" s="51">
        <v>25</v>
      </c>
      <c r="B41" s="17">
        <v>210810008</v>
      </c>
      <c r="C41" s="16" t="s">
        <v>29</v>
      </c>
      <c r="D41" s="16" t="s">
        <v>10</v>
      </c>
      <c r="E41" s="18">
        <v>27</v>
      </c>
      <c r="F41" s="223"/>
      <c r="G41" s="19">
        <f t="shared" si="4"/>
        <v>0</v>
      </c>
      <c r="H41" s="20"/>
      <c r="I41" s="52"/>
      <c r="J41" s="67" t="s">
        <v>7</v>
      </c>
      <c r="M41" s="2" t="s">
        <v>27</v>
      </c>
    </row>
    <row r="42" spans="1:13" ht="15">
      <c r="A42" s="51">
        <v>26</v>
      </c>
      <c r="B42" s="17">
        <v>210800831</v>
      </c>
      <c r="C42" s="16" t="s">
        <v>30</v>
      </c>
      <c r="D42" s="16" t="s">
        <v>10</v>
      </c>
      <c r="E42" s="18">
        <v>8</v>
      </c>
      <c r="F42" s="223"/>
      <c r="G42" s="19">
        <f t="shared" si="4"/>
        <v>0</v>
      </c>
      <c r="H42" s="20"/>
      <c r="I42" s="52"/>
      <c r="J42" s="67" t="s">
        <v>7</v>
      </c>
      <c r="M42" s="2" t="s">
        <v>27</v>
      </c>
    </row>
    <row r="43" spans="1:13" ht="15">
      <c r="A43" s="51">
        <v>27</v>
      </c>
      <c r="B43" s="17">
        <v>210220021</v>
      </c>
      <c r="C43" s="16" t="s">
        <v>31</v>
      </c>
      <c r="D43" s="16" t="s">
        <v>10</v>
      </c>
      <c r="E43" s="18">
        <v>90</v>
      </c>
      <c r="F43" s="223"/>
      <c r="G43" s="19">
        <f t="shared" si="4"/>
        <v>0</v>
      </c>
      <c r="H43" s="20"/>
      <c r="I43" s="52"/>
      <c r="J43" s="67" t="s">
        <v>7</v>
      </c>
      <c r="M43" s="2" t="s">
        <v>27</v>
      </c>
    </row>
    <row r="44" spans="1:13" ht="15">
      <c r="A44" s="51">
        <v>28</v>
      </c>
      <c r="B44" s="17">
        <v>210220441</v>
      </c>
      <c r="C44" s="16" t="s">
        <v>32</v>
      </c>
      <c r="D44" s="16" t="s">
        <v>2</v>
      </c>
      <c r="E44" s="18">
        <v>10</v>
      </c>
      <c r="F44" s="223"/>
      <c r="G44" s="19">
        <f t="shared" si="4"/>
        <v>0</v>
      </c>
      <c r="H44" s="20"/>
      <c r="I44" s="52"/>
      <c r="J44" s="67" t="s">
        <v>7</v>
      </c>
      <c r="K44" s="1" t="s">
        <v>4</v>
      </c>
      <c r="M44" s="2" t="s">
        <v>27</v>
      </c>
    </row>
    <row r="45" spans="1:13" ht="15">
      <c r="A45" s="51">
        <v>29</v>
      </c>
      <c r="B45" s="17">
        <v>210010123</v>
      </c>
      <c r="C45" s="16" t="s">
        <v>33</v>
      </c>
      <c r="D45" s="16" t="s">
        <v>10</v>
      </c>
      <c r="E45" s="18">
        <v>90</v>
      </c>
      <c r="F45" s="223"/>
      <c r="G45" s="19">
        <f t="shared" si="4"/>
        <v>0</v>
      </c>
      <c r="H45" s="20"/>
      <c r="I45" s="52"/>
      <c r="J45" s="67" t="s">
        <v>7</v>
      </c>
      <c r="M45" s="2" t="s">
        <v>27</v>
      </c>
    </row>
    <row r="46" spans="1:13" ht="15">
      <c r="A46" s="51">
        <v>30</v>
      </c>
      <c r="B46" s="17">
        <v>210010125</v>
      </c>
      <c r="C46" s="16" t="s">
        <v>34</v>
      </c>
      <c r="D46" s="16" t="s">
        <v>10</v>
      </c>
      <c r="E46" s="18">
        <v>10</v>
      </c>
      <c r="F46" s="223"/>
      <c r="G46" s="19">
        <f t="shared" si="4"/>
        <v>0</v>
      </c>
      <c r="H46" s="20"/>
      <c r="I46" s="52"/>
      <c r="J46" s="67" t="s">
        <v>7</v>
      </c>
      <c r="M46" s="2" t="s">
        <v>27</v>
      </c>
    </row>
    <row r="47" spans="1:13" ht="15">
      <c r="A47" s="51">
        <v>31</v>
      </c>
      <c r="B47" s="17">
        <v>210010066</v>
      </c>
      <c r="C47" s="16" t="s">
        <v>35</v>
      </c>
      <c r="D47" s="16" t="s">
        <v>10</v>
      </c>
      <c r="E47" s="18">
        <v>1</v>
      </c>
      <c r="F47" s="223"/>
      <c r="G47" s="19">
        <f t="shared" si="4"/>
        <v>0</v>
      </c>
      <c r="H47" s="20"/>
      <c r="I47" s="52"/>
      <c r="J47" s="67" t="s">
        <v>7</v>
      </c>
      <c r="M47" s="2" t="s">
        <v>27</v>
      </c>
    </row>
    <row r="48" spans="1:13" ht="15">
      <c r="A48" s="51">
        <v>32</v>
      </c>
      <c r="B48" s="17">
        <v>210202104</v>
      </c>
      <c r="C48" s="16" t="s">
        <v>36</v>
      </c>
      <c r="D48" s="16" t="s">
        <v>2</v>
      </c>
      <c r="E48" s="18">
        <v>3</v>
      </c>
      <c r="F48" s="223"/>
      <c r="G48" s="19">
        <f t="shared" si="4"/>
        <v>0</v>
      </c>
      <c r="H48" s="20"/>
      <c r="I48" s="52"/>
      <c r="J48" s="67" t="s">
        <v>7</v>
      </c>
      <c r="M48" s="2" t="s">
        <v>27</v>
      </c>
    </row>
    <row r="49" spans="1:13" ht="15">
      <c r="A49" s="51">
        <v>33</v>
      </c>
      <c r="B49" s="17">
        <v>210204002</v>
      </c>
      <c r="C49" s="16" t="s">
        <v>37</v>
      </c>
      <c r="D49" s="16" t="s">
        <v>2</v>
      </c>
      <c r="E49" s="18">
        <v>3</v>
      </c>
      <c r="F49" s="223"/>
      <c r="G49" s="19">
        <f t="shared" si="4"/>
        <v>0</v>
      </c>
      <c r="H49" s="20"/>
      <c r="I49" s="52"/>
      <c r="J49" s="67" t="s">
        <v>7</v>
      </c>
      <c r="M49" s="2" t="s">
        <v>27</v>
      </c>
    </row>
    <row r="50" spans="1:13" ht="15">
      <c r="A50" s="51">
        <v>34</v>
      </c>
      <c r="B50" s="17">
        <v>210204201</v>
      </c>
      <c r="C50" s="16" t="s">
        <v>38</v>
      </c>
      <c r="D50" s="16" t="s">
        <v>2</v>
      </c>
      <c r="E50" s="18">
        <v>3</v>
      </c>
      <c r="F50" s="223"/>
      <c r="G50" s="19">
        <f t="shared" si="4"/>
        <v>0</v>
      </c>
      <c r="H50" s="20"/>
      <c r="I50" s="52"/>
      <c r="J50" s="67" t="s">
        <v>7</v>
      </c>
      <c r="M50" s="2" t="s">
        <v>27</v>
      </c>
    </row>
    <row r="51" spans="1:13" ht="15">
      <c r="A51" s="51">
        <v>35</v>
      </c>
      <c r="B51" s="17">
        <v>210204201</v>
      </c>
      <c r="C51" s="16" t="s">
        <v>38</v>
      </c>
      <c r="D51" s="16" t="s">
        <v>2</v>
      </c>
      <c r="E51" s="18">
        <v>1</v>
      </c>
      <c r="F51" s="223"/>
      <c r="G51" s="19">
        <f t="shared" si="4"/>
        <v>0</v>
      </c>
      <c r="H51" s="20"/>
      <c r="I51" s="52"/>
      <c r="J51" s="67" t="s">
        <v>7</v>
      </c>
      <c r="M51" s="2" t="s">
        <v>27</v>
      </c>
    </row>
    <row r="52" spans="1:13" ht="15.75" thickBot="1">
      <c r="A52" s="53">
        <v>36</v>
      </c>
      <c r="B52" s="22">
        <v>210100101</v>
      </c>
      <c r="C52" s="21" t="s">
        <v>39</v>
      </c>
      <c r="D52" s="21" t="s">
        <v>2</v>
      </c>
      <c r="E52" s="23">
        <v>32</v>
      </c>
      <c r="F52" s="224"/>
      <c r="G52" s="24">
        <f t="shared" si="4"/>
        <v>0</v>
      </c>
      <c r="H52" s="25"/>
      <c r="I52" s="54"/>
      <c r="J52" s="69" t="s">
        <v>7</v>
      </c>
      <c r="K52" s="1" t="s">
        <v>4</v>
      </c>
      <c r="M52" s="2" t="s">
        <v>27</v>
      </c>
    </row>
    <row r="53" spans="1:17" s="8" customFormat="1" ht="14.25">
      <c r="A53" s="55"/>
      <c r="B53" s="27"/>
      <c r="C53" s="26" t="s">
        <v>81</v>
      </c>
      <c r="D53" s="26"/>
      <c r="E53" s="28"/>
      <c r="F53" s="28"/>
      <c r="G53" s="29">
        <f>SUM(G40:G52)</f>
        <v>0</v>
      </c>
      <c r="H53" s="30"/>
      <c r="I53" s="56">
        <f>SUM(I40:I52)</f>
        <v>0</v>
      </c>
      <c r="J53" s="70"/>
      <c r="M53" s="10" t="s">
        <v>27</v>
      </c>
      <c r="N53" s="109"/>
      <c r="O53" s="109"/>
      <c r="P53" s="109"/>
      <c r="Q53" s="109"/>
    </row>
    <row r="54" spans="1:17" s="9" customFormat="1" ht="19.5" customHeight="1">
      <c r="A54" s="57" t="s">
        <v>87</v>
      </c>
      <c r="B54" s="32"/>
      <c r="C54" s="31"/>
      <c r="D54" s="31"/>
      <c r="E54" s="33"/>
      <c r="F54" s="33"/>
      <c r="G54" s="34"/>
      <c r="H54" s="35"/>
      <c r="I54" s="58"/>
      <c r="J54" s="71"/>
      <c r="M54" s="36"/>
      <c r="N54" s="108"/>
      <c r="O54" s="108"/>
      <c r="P54" s="108"/>
      <c r="Q54" s="108"/>
    </row>
    <row r="55" spans="1:13" ht="15">
      <c r="A55" s="51">
        <v>29</v>
      </c>
      <c r="B55" s="17">
        <v>460100003</v>
      </c>
      <c r="C55" s="16" t="s">
        <v>41</v>
      </c>
      <c r="D55" s="16" t="s">
        <v>2</v>
      </c>
      <c r="E55" s="18">
        <v>3</v>
      </c>
      <c r="F55" s="223"/>
      <c r="G55" s="19">
        <f>E55*F55</f>
        <v>0</v>
      </c>
      <c r="H55" s="20"/>
      <c r="I55" s="52">
        <f>E55*H55</f>
        <v>0</v>
      </c>
      <c r="J55" s="67" t="s">
        <v>7</v>
      </c>
      <c r="K55" s="1" t="s">
        <v>4</v>
      </c>
      <c r="L55" s="1" t="s">
        <v>3</v>
      </c>
      <c r="M55" s="2" t="s">
        <v>40</v>
      </c>
    </row>
    <row r="56" spans="1:13" ht="15">
      <c r="A56" s="51">
        <v>9</v>
      </c>
      <c r="B56" s="17">
        <v>460050703</v>
      </c>
      <c r="C56" s="16" t="s">
        <v>42</v>
      </c>
      <c r="D56" s="16" t="s">
        <v>23</v>
      </c>
      <c r="E56" s="18">
        <v>1.2</v>
      </c>
      <c r="F56" s="223"/>
      <c r="G56" s="19">
        <f aca="true" t="shared" si="5" ref="G56:G75">E56*F56</f>
        <v>0</v>
      </c>
      <c r="H56" s="20"/>
      <c r="I56" s="52">
        <f aca="true" t="shared" si="6" ref="I56:I75">E56*H56</f>
        <v>0</v>
      </c>
      <c r="J56" s="67" t="s">
        <v>7</v>
      </c>
      <c r="M56" s="2" t="s">
        <v>40</v>
      </c>
    </row>
    <row r="57" spans="1:13" ht="15">
      <c r="A57" s="51">
        <v>10</v>
      </c>
      <c r="B57" s="17">
        <v>460600001</v>
      </c>
      <c r="C57" s="16" t="s">
        <v>43</v>
      </c>
      <c r="D57" s="16" t="s">
        <v>23</v>
      </c>
      <c r="E57" s="18">
        <v>1.2</v>
      </c>
      <c r="F57" s="223"/>
      <c r="G57" s="19">
        <f t="shared" si="5"/>
        <v>0</v>
      </c>
      <c r="H57" s="20"/>
      <c r="I57" s="52">
        <f t="shared" si="6"/>
        <v>0</v>
      </c>
      <c r="J57" s="67" t="s">
        <v>7</v>
      </c>
      <c r="M57" s="2" t="s">
        <v>40</v>
      </c>
    </row>
    <row r="58" spans="1:13" ht="15">
      <c r="A58" s="51">
        <v>11</v>
      </c>
      <c r="B58" s="17">
        <v>460200123</v>
      </c>
      <c r="C58" s="16" t="s">
        <v>44</v>
      </c>
      <c r="D58" s="16" t="s">
        <v>10</v>
      </c>
      <c r="E58" s="18">
        <v>50</v>
      </c>
      <c r="F58" s="223"/>
      <c r="G58" s="19">
        <f t="shared" si="5"/>
        <v>0</v>
      </c>
      <c r="H58" s="20"/>
      <c r="I58" s="52">
        <f t="shared" si="6"/>
        <v>0</v>
      </c>
      <c r="J58" s="67" t="s">
        <v>7</v>
      </c>
      <c r="K58" s="1" t="s">
        <v>4</v>
      </c>
      <c r="M58" s="2" t="s">
        <v>40</v>
      </c>
    </row>
    <row r="59" spans="1:13" ht="15">
      <c r="A59" s="51">
        <v>12</v>
      </c>
      <c r="B59" s="17">
        <v>460420022</v>
      </c>
      <c r="C59" s="16" t="s">
        <v>46</v>
      </c>
      <c r="D59" s="16" t="s">
        <v>10</v>
      </c>
      <c r="E59" s="18">
        <v>50</v>
      </c>
      <c r="F59" s="223"/>
      <c r="G59" s="19">
        <f t="shared" si="5"/>
        <v>0</v>
      </c>
      <c r="H59" s="20"/>
      <c r="I59" s="52">
        <f t="shared" si="6"/>
        <v>0</v>
      </c>
      <c r="J59" s="67" t="s">
        <v>7</v>
      </c>
      <c r="M59" s="2" t="s">
        <v>40</v>
      </c>
    </row>
    <row r="60" spans="1:13" ht="15">
      <c r="A60" s="51">
        <v>13</v>
      </c>
      <c r="B60" s="17">
        <v>460490011</v>
      </c>
      <c r="C60" s="16" t="s">
        <v>47</v>
      </c>
      <c r="D60" s="16" t="s">
        <v>10</v>
      </c>
      <c r="E60" s="18">
        <v>50</v>
      </c>
      <c r="F60" s="223"/>
      <c r="G60" s="19">
        <f t="shared" si="5"/>
        <v>0</v>
      </c>
      <c r="H60" s="20"/>
      <c r="I60" s="52">
        <f t="shared" si="6"/>
        <v>0</v>
      </c>
      <c r="J60" s="67" t="s">
        <v>7</v>
      </c>
      <c r="M60" s="2" t="s">
        <v>40</v>
      </c>
    </row>
    <row r="61" spans="1:13" ht="15">
      <c r="A61" s="51">
        <v>14</v>
      </c>
      <c r="B61" s="17">
        <v>460560123</v>
      </c>
      <c r="C61" s="16" t="s">
        <v>48</v>
      </c>
      <c r="D61" s="16" t="s">
        <v>10</v>
      </c>
      <c r="E61" s="18">
        <v>50</v>
      </c>
      <c r="F61" s="223"/>
      <c r="G61" s="19">
        <f t="shared" si="5"/>
        <v>0</v>
      </c>
      <c r="H61" s="20"/>
      <c r="I61" s="52">
        <f t="shared" si="6"/>
        <v>0</v>
      </c>
      <c r="J61" s="67" t="s">
        <v>7</v>
      </c>
      <c r="M61" s="2" t="s">
        <v>40</v>
      </c>
    </row>
    <row r="62" spans="1:13" ht="15">
      <c r="A62" s="51">
        <v>15</v>
      </c>
      <c r="B62" s="17">
        <v>460600001</v>
      </c>
      <c r="C62" s="16" t="s">
        <v>43</v>
      </c>
      <c r="D62" s="16" t="s">
        <v>23</v>
      </c>
      <c r="E62" s="18">
        <v>3.5</v>
      </c>
      <c r="F62" s="223"/>
      <c r="G62" s="19">
        <f t="shared" si="5"/>
        <v>0</v>
      </c>
      <c r="H62" s="20"/>
      <c r="I62" s="52">
        <f t="shared" si="6"/>
        <v>0</v>
      </c>
      <c r="J62" s="67" t="s">
        <v>7</v>
      </c>
      <c r="M62" s="2" t="s">
        <v>40</v>
      </c>
    </row>
    <row r="63" spans="1:13" ht="15">
      <c r="A63" s="51">
        <v>16</v>
      </c>
      <c r="B63" s="17">
        <v>460620013</v>
      </c>
      <c r="C63" s="16" t="s">
        <v>53</v>
      </c>
      <c r="D63" s="16" t="s">
        <v>45</v>
      </c>
      <c r="E63" s="18">
        <v>17.5</v>
      </c>
      <c r="F63" s="223"/>
      <c r="G63" s="19">
        <f t="shared" si="5"/>
        <v>0</v>
      </c>
      <c r="H63" s="20"/>
      <c r="I63" s="52">
        <f t="shared" si="6"/>
        <v>0</v>
      </c>
      <c r="J63" s="67" t="s">
        <v>7</v>
      </c>
      <c r="M63" s="2" t="s">
        <v>40</v>
      </c>
    </row>
    <row r="64" spans="1:13" ht="15">
      <c r="A64" s="51">
        <v>17</v>
      </c>
      <c r="B64" s="17">
        <v>460200153</v>
      </c>
      <c r="C64" s="16" t="s">
        <v>51</v>
      </c>
      <c r="D64" s="16" t="s">
        <v>10</v>
      </c>
      <c r="E64" s="18">
        <v>12</v>
      </c>
      <c r="F64" s="223"/>
      <c r="G64" s="19">
        <f t="shared" si="5"/>
        <v>0</v>
      </c>
      <c r="H64" s="20"/>
      <c r="I64" s="52">
        <f t="shared" si="6"/>
        <v>0</v>
      </c>
      <c r="J64" s="67" t="s">
        <v>7</v>
      </c>
      <c r="K64" s="1" t="s">
        <v>4</v>
      </c>
      <c r="M64" s="2" t="s">
        <v>40</v>
      </c>
    </row>
    <row r="65" spans="1:13" ht="15">
      <c r="A65" s="51">
        <v>18</v>
      </c>
      <c r="B65" s="17">
        <v>460420022</v>
      </c>
      <c r="C65" s="16" t="s">
        <v>46</v>
      </c>
      <c r="D65" s="16" t="s">
        <v>10</v>
      </c>
      <c r="E65" s="18">
        <v>12</v>
      </c>
      <c r="F65" s="223"/>
      <c r="G65" s="19">
        <f t="shared" si="5"/>
        <v>0</v>
      </c>
      <c r="H65" s="20"/>
      <c r="I65" s="52">
        <f t="shared" si="6"/>
        <v>0</v>
      </c>
      <c r="J65" s="67" t="s">
        <v>7</v>
      </c>
      <c r="M65" s="2" t="s">
        <v>40</v>
      </c>
    </row>
    <row r="66" spans="1:13" ht="15">
      <c r="A66" s="51">
        <v>19</v>
      </c>
      <c r="B66" s="17">
        <v>460490011</v>
      </c>
      <c r="C66" s="16" t="s">
        <v>47</v>
      </c>
      <c r="D66" s="16" t="s">
        <v>10</v>
      </c>
      <c r="E66" s="18">
        <v>12</v>
      </c>
      <c r="F66" s="223"/>
      <c r="G66" s="19">
        <f t="shared" si="5"/>
        <v>0</v>
      </c>
      <c r="H66" s="20"/>
      <c r="I66" s="52">
        <f t="shared" si="6"/>
        <v>0</v>
      </c>
      <c r="J66" s="67" t="s">
        <v>7</v>
      </c>
      <c r="M66" s="2" t="s">
        <v>40</v>
      </c>
    </row>
    <row r="67" spans="1:13" ht="15">
      <c r="A67" s="51">
        <v>20</v>
      </c>
      <c r="B67" s="17">
        <v>460560153</v>
      </c>
      <c r="C67" s="16" t="s">
        <v>52</v>
      </c>
      <c r="D67" s="16" t="s">
        <v>10</v>
      </c>
      <c r="E67" s="18">
        <v>12</v>
      </c>
      <c r="F67" s="223"/>
      <c r="G67" s="19">
        <f t="shared" si="5"/>
        <v>0</v>
      </c>
      <c r="H67" s="20"/>
      <c r="I67" s="52">
        <f t="shared" si="6"/>
        <v>0</v>
      </c>
      <c r="J67" s="67" t="s">
        <v>7</v>
      </c>
      <c r="M67" s="2" t="s">
        <v>40</v>
      </c>
    </row>
    <row r="68" spans="1:13" ht="15">
      <c r="A68" s="51">
        <v>21</v>
      </c>
      <c r="B68" s="17">
        <v>460600001</v>
      </c>
      <c r="C68" s="16" t="s">
        <v>43</v>
      </c>
      <c r="D68" s="16" t="s">
        <v>23</v>
      </c>
      <c r="E68" s="18">
        <v>0.84</v>
      </c>
      <c r="F68" s="223"/>
      <c r="G68" s="19">
        <f t="shared" si="5"/>
        <v>0</v>
      </c>
      <c r="H68" s="20"/>
      <c r="I68" s="52">
        <f t="shared" si="6"/>
        <v>0</v>
      </c>
      <c r="J68" s="67" t="s">
        <v>7</v>
      </c>
      <c r="M68" s="2" t="s">
        <v>40</v>
      </c>
    </row>
    <row r="69" spans="1:13" ht="15">
      <c r="A69" s="51">
        <v>22</v>
      </c>
      <c r="B69" s="17">
        <v>460620013</v>
      </c>
      <c r="C69" s="16" t="s">
        <v>53</v>
      </c>
      <c r="D69" s="16" t="s">
        <v>45</v>
      </c>
      <c r="E69" s="18">
        <v>4.2</v>
      </c>
      <c r="F69" s="223"/>
      <c r="G69" s="19">
        <f t="shared" si="5"/>
        <v>0</v>
      </c>
      <c r="H69" s="20"/>
      <c r="I69" s="52">
        <f t="shared" si="6"/>
        <v>0</v>
      </c>
      <c r="J69" s="67" t="s">
        <v>7</v>
      </c>
      <c r="M69" s="2" t="s">
        <v>40</v>
      </c>
    </row>
    <row r="70" spans="1:13" ht="15">
      <c r="A70" s="51">
        <v>23</v>
      </c>
      <c r="B70" s="17">
        <v>460200303</v>
      </c>
      <c r="C70" s="16" t="s">
        <v>49</v>
      </c>
      <c r="D70" s="16" t="s">
        <v>10</v>
      </c>
      <c r="E70" s="18">
        <v>13</v>
      </c>
      <c r="F70" s="223"/>
      <c r="G70" s="19">
        <f t="shared" si="5"/>
        <v>0</v>
      </c>
      <c r="H70" s="20"/>
      <c r="I70" s="52">
        <f t="shared" si="6"/>
        <v>0</v>
      </c>
      <c r="J70" s="67" t="s">
        <v>7</v>
      </c>
      <c r="K70" s="1" t="s">
        <v>4</v>
      </c>
      <c r="M70" s="2" t="s">
        <v>40</v>
      </c>
    </row>
    <row r="71" spans="1:13" ht="15">
      <c r="A71" s="51">
        <v>24</v>
      </c>
      <c r="B71" s="17">
        <v>460420022</v>
      </c>
      <c r="C71" s="16" t="s">
        <v>46</v>
      </c>
      <c r="D71" s="16" t="s">
        <v>10</v>
      </c>
      <c r="E71" s="18">
        <v>13</v>
      </c>
      <c r="F71" s="223"/>
      <c r="G71" s="19">
        <f t="shared" si="5"/>
        <v>0</v>
      </c>
      <c r="H71" s="20"/>
      <c r="I71" s="52">
        <f t="shared" si="6"/>
        <v>0</v>
      </c>
      <c r="J71" s="67" t="s">
        <v>7</v>
      </c>
      <c r="M71" s="2" t="s">
        <v>40</v>
      </c>
    </row>
    <row r="72" spans="1:13" ht="15">
      <c r="A72" s="51">
        <v>25</v>
      </c>
      <c r="B72" s="17">
        <v>460490011</v>
      </c>
      <c r="C72" s="16" t="s">
        <v>47</v>
      </c>
      <c r="D72" s="16" t="s">
        <v>10</v>
      </c>
      <c r="E72" s="18">
        <v>13</v>
      </c>
      <c r="F72" s="223"/>
      <c r="G72" s="19">
        <f t="shared" si="5"/>
        <v>0</v>
      </c>
      <c r="H72" s="20"/>
      <c r="I72" s="52">
        <f t="shared" si="6"/>
        <v>0</v>
      </c>
      <c r="J72" s="67" t="s">
        <v>7</v>
      </c>
      <c r="M72" s="2" t="s">
        <v>40</v>
      </c>
    </row>
    <row r="73" spans="1:13" ht="15">
      <c r="A73" s="51">
        <v>26</v>
      </c>
      <c r="B73" s="17">
        <v>460560303</v>
      </c>
      <c r="C73" s="16" t="s">
        <v>50</v>
      </c>
      <c r="D73" s="16" t="s">
        <v>10</v>
      </c>
      <c r="E73" s="18">
        <v>13</v>
      </c>
      <c r="F73" s="223"/>
      <c r="G73" s="19">
        <f t="shared" si="5"/>
        <v>0</v>
      </c>
      <c r="H73" s="20"/>
      <c r="I73" s="52">
        <f t="shared" si="6"/>
        <v>0</v>
      </c>
      <c r="J73" s="67" t="s">
        <v>7</v>
      </c>
      <c r="M73" s="2" t="s">
        <v>40</v>
      </c>
    </row>
    <row r="74" spans="1:13" ht="15">
      <c r="A74" s="51">
        <v>27</v>
      </c>
      <c r="B74" s="17">
        <v>460600001</v>
      </c>
      <c r="C74" s="16" t="s">
        <v>43</v>
      </c>
      <c r="D74" s="16" t="s">
        <v>23</v>
      </c>
      <c r="E74" s="18">
        <v>1.3</v>
      </c>
      <c r="F74" s="223"/>
      <c r="G74" s="19">
        <f t="shared" si="5"/>
        <v>0</v>
      </c>
      <c r="H74" s="20"/>
      <c r="I74" s="52">
        <f t="shared" si="6"/>
        <v>0</v>
      </c>
      <c r="J74" s="67" t="s">
        <v>7</v>
      </c>
      <c r="M74" s="2" t="s">
        <v>40</v>
      </c>
    </row>
    <row r="75" spans="1:13" ht="15">
      <c r="A75" s="51">
        <v>28</v>
      </c>
      <c r="B75" s="17">
        <v>460620013</v>
      </c>
      <c r="C75" s="16" t="s">
        <v>53</v>
      </c>
      <c r="D75" s="16" t="s">
        <v>45</v>
      </c>
      <c r="E75" s="18">
        <v>6.5</v>
      </c>
      <c r="F75" s="223"/>
      <c r="G75" s="19">
        <f t="shared" si="5"/>
        <v>0</v>
      </c>
      <c r="H75" s="20"/>
      <c r="I75" s="52">
        <f t="shared" si="6"/>
        <v>0</v>
      </c>
      <c r="J75" s="67" t="s">
        <v>7</v>
      </c>
      <c r="M75" s="2" t="s">
        <v>40</v>
      </c>
    </row>
    <row r="76" spans="1:17" s="8" customFormat="1" ht="14.25">
      <c r="A76" s="55"/>
      <c r="B76" s="27"/>
      <c r="C76" s="26" t="s">
        <v>81</v>
      </c>
      <c r="D76" s="26"/>
      <c r="E76" s="28"/>
      <c r="F76" s="28"/>
      <c r="G76" s="29">
        <f>SUM(G55:G75)</f>
        <v>0</v>
      </c>
      <c r="H76" s="30"/>
      <c r="I76" s="56">
        <f>SUM(I55:I75)</f>
        <v>0</v>
      </c>
      <c r="J76" s="70"/>
      <c r="M76" s="10" t="s">
        <v>40</v>
      </c>
      <c r="N76" s="109"/>
      <c r="O76" s="109"/>
      <c r="P76" s="109"/>
      <c r="Q76" s="109"/>
    </row>
    <row r="77" spans="1:17" s="9" customFormat="1" ht="19.5" customHeight="1">
      <c r="A77" s="57" t="s">
        <v>88</v>
      </c>
      <c r="B77" s="32"/>
      <c r="C77" s="31"/>
      <c r="D77" s="31"/>
      <c r="E77" s="33"/>
      <c r="F77" s="33"/>
      <c r="G77" s="34"/>
      <c r="H77" s="35"/>
      <c r="I77" s="58"/>
      <c r="J77" s="71"/>
      <c r="M77" s="36"/>
      <c r="N77" s="108"/>
      <c r="O77" s="108"/>
      <c r="P77" s="108"/>
      <c r="Q77" s="108"/>
    </row>
    <row r="78" spans="1:15" ht="15">
      <c r="A78" s="51">
        <v>66</v>
      </c>
      <c r="B78" s="17">
        <v>219001244</v>
      </c>
      <c r="C78" s="16" t="s">
        <v>55</v>
      </c>
      <c r="D78" s="16" t="s">
        <v>2</v>
      </c>
      <c r="E78" s="18">
        <v>1</v>
      </c>
      <c r="F78" s="223"/>
      <c r="G78" s="19">
        <f>E78*F78</f>
        <v>0</v>
      </c>
      <c r="H78" s="20"/>
      <c r="I78" s="52"/>
      <c r="J78" s="67" t="s">
        <v>7</v>
      </c>
      <c r="K78" s="1" t="s">
        <v>4</v>
      </c>
      <c r="M78" s="2" t="s">
        <v>54</v>
      </c>
      <c r="O78" s="111">
        <f>G78</f>
        <v>0</v>
      </c>
    </row>
    <row r="79" spans="1:13" ht="15">
      <c r="A79" s="51"/>
      <c r="B79" s="17"/>
      <c r="C79" s="16" t="s">
        <v>56</v>
      </c>
      <c r="D79" s="15"/>
      <c r="E79" s="18"/>
      <c r="F79" s="18"/>
      <c r="G79" s="19">
        <f>E79*F79</f>
        <v>0</v>
      </c>
      <c r="H79" s="20"/>
      <c r="I79" s="52"/>
      <c r="J79" s="68"/>
      <c r="K79" s="1" t="s">
        <v>6</v>
      </c>
      <c r="M79" s="2" t="s">
        <v>54</v>
      </c>
    </row>
    <row r="80" spans="1:15" ht="15">
      <c r="A80" s="51">
        <v>67</v>
      </c>
      <c r="B80" s="17">
        <v>219000211</v>
      </c>
      <c r="C80" s="16" t="s">
        <v>57</v>
      </c>
      <c r="D80" s="16" t="s">
        <v>58</v>
      </c>
      <c r="E80" s="18">
        <v>10</v>
      </c>
      <c r="F80" s="223"/>
      <c r="G80" s="19">
        <f>E80*F80</f>
        <v>0</v>
      </c>
      <c r="H80" s="20"/>
      <c r="I80" s="52"/>
      <c r="J80" s="67" t="s">
        <v>7</v>
      </c>
      <c r="K80" s="1" t="s">
        <v>4</v>
      </c>
      <c r="M80" s="2" t="s">
        <v>54</v>
      </c>
      <c r="O80" s="111">
        <f>G80</f>
        <v>0</v>
      </c>
    </row>
    <row r="81" spans="1:15" ht="15">
      <c r="A81" s="51">
        <v>68</v>
      </c>
      <c r="B81" s="17">
        <v>219000231</v>
      </c>
      <c r="C81" s="16" t="s">
        <v>59</v>
      </c>
      <c r="D81" s="16" t="s">
        <v>58</v>
      </c>
      <c r="E81" s="18">
        <v>10</v>
      </c>
      <c r="F81" s="223"/>
      <c r="G81" s="19">
        <f>E81*F81</f>
        <v>0</v>
      </c>
      <c r="H81" s="20"/>
      <c r="I81" s="52"/>
      <c r="J81" s="67" t="s">
        <v>7</v>
      </c>
      <c r="K81" s="1" t="s">
        <v>4</v>
      </c>
      <c r="M81" s="2" t="s">
        <v>54</v>
      </c>
      <c r="O81" s="111">
        <f>G81</f>
        <v>0</v>
      </c>
    </row>
    <row r="82" spans="1:15" ht="15.75" thickBot="1">
      <c r="A82" s="53">
        <v>69</v>
      </c>
      <c r="B82" s="22">
        <v>219000235</v>
      </c>
      <c r="C82" s="21" t="s">
        <v>60</v>
      </c>
      <c r="D82" s="21" t="s">
        <v>61</v>
      </c>
      <c r="E82" s="23">
        <v>20</v>
      </c>
      <c r="F82" s="224"/>
      <c r="G82" s="24">
        <f>E82*F82</f>
        <v>0</v>
      </c>
      <c r="H82" s="25"/>
      <c r="I82" s="54"/>
      <c r="J82" s="69" t="s">
        <v>7</v>
      </c>
      <c r="K82" s="1" t="s">
        <v>4</v>
      </c>
      <c r="M82" s="2" t="s">
        <v>54</v>
      </c>
      <c r="O82" s="111">
        <f>G82</f>
        <v>0</v>
      </c>
    </row>
    <row r="83" spans="1:17" s="8" customFormat="1" ht="15" thickBot="1">
      <c r="A83" s="59"/>
      <c r="B83" s="60"/>
      <c r="C83" s="61" t="s">
        <v>81</v>
      </c>
      <c r="D83" s="61"/>
      <c r="E83" s="62"/>
      <c r="F83" s="62"/>
      <c r="G83" s="63">
        <f>SUM(G78:G82)</f>
        <v>0</v>
      </c>
      <c r="H83" s="64"/>
      <c r="I83" s="65">
        <f>SUM(I78:I82)</f>
        <v>0</v>
      </c>
      <c r="J83" s="72"/>
      <c r="M83" s="8" t="s">
        <v>54</v>
      </c>
      <c r="N83" s="109">
        <f>SUM(N39:N82)</f>
        <v>0</v>
      </c>
      <c r="O83" s="109">
        <f>SUM(O8:O82)</f>
        <v>0</v>
      </c>
      <c r="P83" s="109"/>
      <c r="Q83" s="109"/>
    </row>
    <row r="84" spans="2:9" ht="15">
      <c r="B84" s="4"/>
      <c r="E84" s="3"/>
      <c r="F84" s="3"/>
      <c r="G84" s="5"/>
      <c r="H84" s="6"/>
      <c r="I84" s="7"/>
    </row>
    <row r="85" spans="1:9" ht="15">
      <c r="A85" s="1" t="s">
        <v>332</v>
      </c>
      <c r="B85" s="4"/>
      <c r="E85" s="3"/>
      <c r="F85" s="3"/>
      <c r="G85" s="5"/>
      <c r="H85" s="6"/>
      <c r="I85" s="7"/>
    </row>
    <row r="86" spans="1:9" ht="15">
      <c r="A86" s="1" t="s">
        <v>90</v>
      </c>
      <c r="B86" s="4"/>
      <c r="E86" s="3"/>
      <c r="F86" s="3"/>
      <c r="G86" s="5"/>
      <c r="H86" s="6"/>
      <c r="I86" s="7"/>
    </row>
    <row r="87" spans="2:9" ht="15">
      <c r="B87" s="4"/>
      <c r="E87" s="3"/>
      <c r="F87" s="3"/>
      <c r="G87" s="5"/>
      <c r="H87" s="6"/>
      <c r="I87" s="7"/>
    </row>
    <row r="88" spans="2:9" ht="15">
      <c r="B88" s="4"/>
      <c r="E88" s="3"/>
      <c r="F88" s="3"/>
      <c r="G88" s="5"/>
      <c r="H88" s="6"/>
      <c r="I88" s="7"/>
    </row>
    <row r="89" spans="2:9" ht="15">
      <c r="B89" s="4"/>
      <c r="E89" s="3"/>
      <c r="F89" s="3"/>
      <c r="G89" s="5"/>
      <c r="H89" s="6"/>
      <c r="I89" s="7"/>
    </row>
    <row r="90" spans="2:9" ht="15">
      <c r="B90" s="4"/>
      <c r="E90" s="3"/>
      <c r="F90" s="3"/>
      <c r="G90" s="5"/>
      <c r="H90" s="6"/>
      <c r="I90" s="7"/>
    </row>
    <row r="91" spans="2:9" ht="15">
      <c r="B91" s="4"/>
      <c r="E91" s="3"/>
      <c r="F91" s="3"/>
      <c r="G91" s="5"/>
      <c r="H91" s="6"/>
      <c r="I91" s="7"/>
    </row>
    <row r="92" spans="2:9" ht="15">
      <c r="B92" s="4"/>
      <c r="E92" s="3"/>
      <c r="F92" s="3"/>
      <c r="G92" s="5"/>
      <c r="H92" s="6"/>
      <c r="I92" s="7"/>
    </row>
    <row r="93" spans="2:9" ht="15">
      <c r="B93" s="4"/>
      <c r="E93" s="3"/>
      <c r="F93" s="3"/>
      <c r="G93" s="5"/>
      <c r="H93" s="6"/>
      <c r="I93" s="7"/>
    </row>
    <row r="94" spans="2:9" ht="15">
      <c r="B94" s="4"/>
      <c r="E94" s="3"/>
      <c r="F94" s="3"/>
      <c r="G94" s="5"/>
      <c r="H94" s="6"/>
      <c r="I94" s="7"/>
    </row>
    <row r="95" spans="2:9" ht="15">
      <c r="B95" s="4"/>
      <c r="E95" s="3"/>
      <c r="F95" s="3"/>
      <c r="G95" s="5"/>
      <c r="H95" s="6"/>
      <c r="I95" s="7"/>
    </row>
    <row r="96" spans="2:9" ht="15">
      <c r="B96" s="4"/>
      <c r="E96" s="3"/>
      <c r="F96" s="3"/>
      <c r="G96" s="5"/>
      <c r="H96" s="6"/>
      <c r="I96" s="7"/>
    </row>
    <row r="97" spans="2:9" ht="15">
      <c r="B97" s="4"/>
      <c r="E97" s="3"/>
      <c r="F97" s="3"/>
      <c r="G97" s="5"/>
      <c r="H97" s="6"/>
      <c r="I97" s="7"/>
    </row>
    <row r="98" spans="2:9" ht="15">
      <c r="B98" s="4"/>
      <c r="E98" s="3"/>
      <c r="F98" s="3"/>
      <c r="G98" s="5"/>
      <c r="H98" s="6"/>
      <c r="I98" s="7"/>
    </row>
    <row r="99" spans="2:9" ht="15">
      <c r="B99" s="4"/>
      <c r="E99" s="3"/>
      <c r="F99" s="3"/>
      <c r="G99" s="5"/>
      <c r="H99" s="6"/>
      <c r="I99" s="7"/>
    </row>
    <row r="100" spans="2:9" ht="15">
      <c r="B100" s="4"/>
      <c r="E100" s="3"/>
      <c r="F100" s="3"/>
      <c r="G100" s="5"/>
      <c r="H100" s="6"/>
      <c r="I100" s="7"/>
    </row>
    <row r="101" spans="2:9" ht="15">
      <c r="B101" s="4"/>
      <c r="E101" s="3"/>
      <c r="F101" s="3"/>
      <c r="G101" s="5"/>
      <c r="H101" s="6"/>
      <c r="I101" s="7"/>
    </row>
  </sheetData>
  <sheetProtection/>
  <printOptions horizontalCentered="1"/>
  <pageMargins left="0.7" right="0.7" top="0.787401575" bottom="0.787401575" header="0.3" footer="0.3"/>
  <pageSetup fitToHeight="0" fitToWidth="1" orientation="portrait" paperSize="9" scale="74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M1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2.7109375" style="0" customWidth="1"/>
    <col min="3" max="3" width="5.28125" style="0" customWidth="1"/>
    <col min="4" max="4" width="11.57421875" style="0" customWidth="1"/>
    <col min="5" max="5" width="10.7109375" style="0" customWidth="1"/>
    <col min="6" max="6" width="39.140625" style="0" customWidth="1"/>
    <col min="7" max="7" width="8.00390625" style="0" customWidth="1"/>
    <col min="8" max="8" width="11.7109375" style="0" customWidth="1"/>
    <col min="9" max="9" width="12.8515625" style="0" customWidth="1"/>
    <col min="10" max="10" width="13.28125" style="0" customWidth="1"/>
    <col min="11" max="31" width="0" style="0" hidden="1" customWidth="1"/>
    <col min="43" max="49" width="0" style="0" hidden="1" customWidth="1"/>
    <col min="51" max="69" width="0" style="0" hidden="1" customWidth="1"/>
  </cols>
  <sheetData>
    <row r="1" ht="15">
      <c r="A1" s="137"/>
    </row>
    <row r="2" spans="12:46" ht="36.75" customHeight="1">
      <c r="L2" s="229" t="s">
        <v>114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12" t="s">
        <v>113</v>
      </c>
    </row>
    <row r="3" spans="2:46" ht="6.7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5"/>
      <c r="AT3" s="112" t="s">
        <v>153</v>
      </c>
    </row>
    <row r="4" spans="2:46" ht="24.75" customHeight="1">
      <c r="B4" s="115"/>
      <c r="D4" s="116" t="s">
        <v>154</v>
      </c>
      <c r="L4" s="115"/>
      <c r="M4" s="138" t="s">
        <v>117</v>
      </c>
      <c r="AT4" s="112" t="s">
        <v>112</v>
      </c>
    </row>
    <row r="5" spans="2:12" ht="6.75" customHeight="1">
      <c r="B5" s="115"/>
      <c r="L5" s="115"/>
    </row>
    <row r="6" spans="1:31" s="122" customFormat="1" ht="12" customHeight="1">
      <c r="A6" s="120"/>
      <c r="B6" s="121"/>
      <c r="C6" s="120"/>
      <c r="D6" s="117" t="s">
        <v>118</v>
      </c>
      <c r="E6" s="120"/>
      <c r="F6" s="120"/>
      <c r="G6" s="120"/>
      <c r="H6" s="120"/>
      <c r="I6" s="120"/>
      <c r="J6" s="120"/>
      <c r="K6" s="120"/>
      <c r="L6" s="139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</row>
    <row r="7" spans="1:31" s="122" customFormat="1" ht="30" customHeight="1">
      <c r="A7" s="120"/>
      <c r="B7" s="121"/>
      <c r="C7" s="120"/>
      <c r="D7" s="120"/>
      <c r="E7" s="231" t="s">
        <v>119</v>
      </c>
      <c r="F7" s="232"/>
      <c r="G7" s="232"/>
      <c r="H7" s="232"/>
      <c r="I7" s="120"/>
      <c r="J7" s="120"/>
      <c r="K7" s="120"/>
      <c r="L7" s="139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</row>
    <row r="8" spans="1:31" s="122" customFormat="1" ht="15">
      <c r="A8" s="120"/>
      <c r="B8" s="121"/>
      <c r="C8" s="120"/>
      <c r="D8" s="120"/>
      <c r="E8" s="120"/>
      <c r="F8" s="120"/>
      <c r="G8" s="120"/>
      <c r="H8" s="120"/>
      <c r="I8" s="120"/>
      <c r="J8" s="120"/>
      <c r="K8" s="120"/>
      <c r="L8" s="139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</row>
    <row r="9" spans="1:31" s="122" customFormat="1" ht="12" customHeight="1">
      <c r="A9" s="120"/>
      <c r="B9" s="121"/>
      <c r="C9" s="120"/>
      <c r="D9" s="117" t="s">
        <v>120</v>
      </c>
      <c r="E9" s="120"/>
      <c r="F9" s="118" t="s">
        <v>75</v>
      </c>
      <c r="G9" s="120"/>
      <c r="H9" s="120"/>
      <c r="I9" s="117" t="s">
        <v>121</v>
      </c>
      <c r="J9" s="118" t="s">
        <v>75</v>
      </c>
      <c r="K9" s="120"/>
      <c r="L9" s="139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</row>
    <row r="10" spans="1:31" s="122" customFormat="1" ht="12" customHeight="1">
      <c r="A10" s="120"/>
      <c r="B10" s="121"/>
      <c r="C10" s="120"/>
      <c r="D10" s="117" t="s">
        <v>122</v>
      </c>
      <c r="E10" s="120"/>
      <c r="F10" s="118" t="s">
        <v>123</v>
      </c>
      <c r="G10" s="120"/>
      <c r="H10" s="120"/>
      <c r="I10" s="117" t="s">
        <v>124</v>
      </c>
      <c r="J10" s="140" t="str">
        <f>'[1]Rekapitulace stavby'!AN8</f>
        <v>6. 5. 2024</v>
      </c>
      <c r="K10" s="120"/>
      <c r="L10" s="139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</row>
    <row r="11" spans="1:31" s="122" customFormat="1" ht="10.5" customHeight="1">
      <c r="A11" s="120"/>
      <c r="B11" s="121"/>
      <c r="C11" s="120"/>
      <c r="D11" s="120"/>
      <c r="E11" s="120"/>
      <c r="F11" s="120"/>
      <c r="G11" s="120"/>
      <c r="H11" s="120"/>
      <c r="I11" s="120"/>
      <c r="J11" s="120"/>
      <c r="K11" s="120"/>
      <c r="L11" s="139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</row>
    <row r="12" spans="1:31" s="122" customFormat="1" ht="12" customHeight="1">
      <c r="A12" s="120"/>
      <c r="B12" s="121"/>
      <c r="C12" s="120"/>
      <c r="D12" s="117" t="s">
        <v>125</v>
      </c>
      <c r="E12" s="120"/>
      <c r="F12" s="120"/>
      <c r="G12" s="120"/>
      <c r="H12" s="120"/>
      <c r="I12" s="117" t="s">
        <v>126</v>
      </c>
      <c r="J12" s="118">
        <f>IF('[1]Rekapitulace stavby'!AN10="","",'[1]Rekapitulace stavby'!AN10)</f>
      </c>
      <c r="K12" s="120"/>
      <c r="L12" s="139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</row>
    <row r="13" spans="1:31" s="122" customFormat="1" ht="18" customHeight="1">
      <c r="A13" s="120"/>
      <c r="B13" s="121"/>
      <c r="C13" s="120"/>
      <c r="D13" s="120"/>
      <c r="E13" s="118" t="str">
        <f>IF('[1]Rekapitulace stavby'!E11="","",'[1]Rekapitulace stavby'!E11)</f>
        <v> </v>
      </c>
      <c r="F13" s="120"/>
      <c r="G13" s="120"/>
      <c r="H13" s="120"/>
      <c r="I13" s="117" t="s">
        <v>127</v>
      </c>
      <c r="J13" s="118">
        <f>IF('[1]Rekapitulace stavby'!AN11="","",'[1]Rekapitulace stavby'!AN11)</f>
      </c>
      <c r="K13" s="120"/>
      <c r="L13" s="139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</row>
    <row r="14" spans="1:31" s="122" customFormat="1" ht="6.75" customHeight="1">
      <c r="A14" s="120"/>
      <c r="B14" s="121"/>
      <c r="C14" s="120"/>
      <c r="D14" s="120"/>
      <c r="E14" s="120"/>
      <c r="F14" s="120"/>
      <c r="G14" s="120"/>
      <c r="H14" s="120"/>
      <c r="I14" s="120"/>
      <c r="J14" s="120"/>
      <c r="K14" s="120"/>
      <c r="L14" s="139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</row>
    <row r="15" spans="1:31" s="122" customFormat="1" ht="12" customHeight="1">
      <c r="A15" s="120"/>
      <c r="B15" s="121"/>
      <c r="C15" s="120"/>
      <c r="D15" s="117" t="s">
        <v>128</v>
      </c>
      <c r="E15" s="120"/>
      <c r="F15" s="120"/>
      <c r="G15" s="120"/>
      <c r="H15" s="120"/>
      <c r="I15" s="117" t="s">
        <v>126</v>
      </c>
      <c r="J15" s="118" t="s">
        <v>75</v>
      </c>
      <c r="K15" s="120"/>
      <c r="L15" s="139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</row>
    <row r="16" spans="1:31" s="122" customFormat="1" ht="18" customHeight="1">
      <c r="A16" s="120"/>
      <c r="B16" s="121"/>
      <c r="C16" s="120"/>
      <c r="D16" s="120"/>
      <c r="E16" s="118" t="s">
        <v>129</v>
      </c>
      <c r="F16" s="120"/>
      <c r="G16" s="120"/>
      <c r="H16" s="120"/>
      <c r="I16" s="117" t="s">
        <v>127</v>
      </c>
      <c r="J16" s="118" t="s">
        <v>75</v>
      </c>
      <c r="K16" s="120"/>
      <c r="L16" s="139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</row>
    <row r="17" spans="1:31" s="122" customFormat="1" ht="6.75" customHeight="1">
      <c r="A17" s="120"/>
      <c r="B17" s="121"/>
      <c r="C17" s="120"/>
      <c r="D17" s="120"/>
      <c r="E17" s="120"/>
      <c r="F17" s="120"/>
      <c r="G17" s="120"/>
      <c r="H17" s="120"/>
      <c r="I17" s="120"/>
      <c r="J17" s="120"/>
      <c r="K17" s="120"/>
      <c r="L17" s="139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</row>
    <row r="18" spans="1:31" s="122" customFormat="1" ht="12" customHeight="1">
      <c r="A18" s="120"/>
      <c r="B18" s="121"/>
      <c r="C18" s="120"/>
      <c r="D18" s="117" t="s">
        <v>130</v>
      </c>
      <c r="E18" s="120"/>
      <c r="F18" s="120"/>
      <c r="G18" s="120"/>
      <c r="H18" s="120"/>
      <c r="I18" s="117" t="s">
        <v>126</v>
      </c>
      <c r="J18" s="118">
        <f>IF('[1]Rekapitulace stavby'!AN16="","",'[1]Rekapitulace stavby'!AN16)</f>
      </c>
      <c r="K18" s="120"/>
      <c r="L18" s="139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</row>
    <row r="19" spans="1:31" s="122" customFormat="1" ht="18" customHeight="1">
      <c r="A19" s="120"/>
      <c r="B19" s="121"/>
      <c r="C19" s="120"/>
      <c r="D19" s="120"/>
      <c r="E19" s="118" t="str">
        <f>IF('[1]Rekapitulace stavby'!E17="","",'[1]Rekapitulace stavby'!E17)</f>
        <v> </v>
      </c>
      <c r="F19" s="120"/>
      <c r="G19" s="120"/>
      <c r="H19" s="120"/>
      <c r="I19" s="117" t="s">
        <v>127</v>
      </c>
      <c r="J19" s="118">
        <f>IF('[1]Rekapitulace stavby'!AN17="","",'[1]Rekapitulace stavby'!AN17)</f>
      </c>
      <c r="K19" s="120"/>
      <c r="L19" s="139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</row>
    <row r="20" spans="1:31" s="122" customFormat="1" ht="6.75" customHeight="1">
      <c r="A20" s="120"/>
      <c r="B20" s="121"/>
      <c r="C20" s="120"/>
      <c r="D20" s="120"/>
      <c r="E20" s="120"/>
      <c r="F20" s="120"/>
      <c r="G20" s="120"/>
      <c r="H20" s="120"/>
      <c r="I20" s="120"/>
      <c r="J20" s="120"/>
      <c r="K20" s="120"/>
      <c r="L20" s="139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</row>
    <row r="21" spans="1:31" s="122" customFormat="1" ht="12" customHeight="1">
      <c r="A21" s="120"/>
      <c r="B21" s="121"/>
      <c r="C21" s="120"/>
      <c r="D21" s="117" t="s">
        <v>131</v>
      </c>
      <c r="E21" s="120"/>
      <c r="F21" s="120"/>
      <c r="G21" s="120"/>
      <c r="H21" s="120"/>
      <c r="I21" s="117" t="s">
        <v>126</v>
      </c>
      <c r="J21" s="118">
        <f>IF('[1]Rekapitulace stavby'!AN19="","",'[1]Rekapitulace stavby'!AN19)</f>
      </c>
      <c r="K21" s="120"/>
      <c r="L21" s="139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</row>
    <row r="22" spans="1:31" s="122" customFormat="1" ht="18" customHeight="1">
      <c r="A22" s="120"/>
      <c r="B22" s="121"/>
      <c r="C22" s="120"/>
      <c r="D22" s="120"/>
      <c r="E22" s="118" t="str">
        <f>IF('[1]Rekapitulace stavby'!E20="","",'[1]Rekapitulace stavby'!E20)</f>
        <v> </v>
      </c>
      <c r="F22" s="120"/>
      <c r="G22" s="120"/>
      <c r="H22" s="120"/>
      <c r="I22" s="117" t="s">
        <v>127</v>
      </c>
      <c r="J22" s="118">
        <f>IF('[1]Rekapitulace stavby'!AN20="","",'[1]Rekapitulace stavby'!AN20)</f>
      </c>
      <c r="K22" s="120"/>
      <c r="L22" s="139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</row>
    <row r="23" spans="1:31" s="122" customFormat="1" ht="6.75" customHeight="1">
      <c r="A23" s="120"/>
      <c r="B23" s="121"/>
      <c r="C23" s="120"/>
      <c r="D23" s="120"/>
      <c r="E23" s="120"/>
      <c r="F23" s="120"/>
      <c r="G23" s="120"/>
      <c r="H23" s="120"/>
      <c r="I23" s="120"/>
      <c r="J23" s="120"/>
      <c r="K23" s="120"/>
      <c r="L23" s="139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</row>
    <row r="24" spans="1:31" s="122" customFormat="1" ht="12" customHeight="1">
      <c r="A24" s="120"/>
      <c r="B24" s="121"/>
      <c r="C24" s="120"/>
      <c r="D24" s="117" t="s">
        <v>132</v>
      </c>
      <c r="E24" s="120"/>
      <c r="F24" s="120"/>
      <c r="G24" s="120"/>
      <c r="H24" s="120"/>
      <c r="I24" s="120"/>
      <c r="J24" s="120"/>
      <c r="K24" s="120"/>
      <c r="L24" s="139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</row>
    <row r="25" spans="1:31" s="144" customFormat="1" ht="71.25" customHeight="1">
      <c r="A25" s="141"/>
      <c r="B25" s="142"/>
      <c r="C25" s="141"/>
      <c r="D25" s="141"/>
      <c r="E25" s="233" t="s">
        <v>133</v>
      </c>
      <c r="F25" s="233"/>
      <c r="G25" s="233"/>
      <c r="H25" s="233"/>
      <c r="I25" s="141"/>
      <c r="J25" s="141"/>
      <c r="K25" s="141"/>
      <c r="L25" s="143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</row>
    <row r="26" spans="1:31" s="122" customFormat="1" ht="6.75" customHeight="1">
      <c r="A26" s="120"/>
      <c r="B26" s="121"/>
      <c r="C26" s="120"/>
      <c r="D26" s="120"/>
      <c r="E26" s="120"/>
      <c r="F26" s="120"/>
      <c r="G26" s="120"/>
      <c r="H26" s="120"/>
      <c r="I26" s="120"/>
      <c r="J26" s="120"/>
      <c r="K26" s="120"/>
      <c r="L26" s="139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</row>
    <row r="27" spans="1:31" s="122" customFormat="1" ht="6.75" customHeight="1">
      <c r="A27" s="120"/>
      <c r="B27" s="121"/>
      <c r="C27" s="120"/>
      <c r="D27" s="135"/>
      <c r="E27" s="135"/>
      <c r="F27" s="135"/>
      <c r="G27" s="135"/>
      <c r="H27" s="135"/>
      <c r="I27" s="135"/>
      <c r="J27" s="135"/>
      <c r="K27" s="135"/>
      <c r="L27" s="139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122" customFormat="1" ht="24.75" customHeight="1">
      <c r="A28" s="120"/>
      <c r="B28" s="121"/>
      <c r="C28" s="120"/>
      <c r="D28" s="145" t="s">
        <v>134</v>
      </c>
      <c r="E28" s="120"/>
      <c r="F28" s="120"/>
      <c r="G28" s="120"/>
      <c r="H28" s="120"/>
      <c r="I28" s="120"/>
      <c r="J28" s="146">
        <f>ROUND(J83,2)</f>
        <v>0</v>
      </c>
      <c r="K28" s="120"/>
      <c r="L28" s="139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</row>
    <row r="29" spans="1:31" s="122" customFormat="1" ht="6.75" customHeight="1">
      <c r="A29" s="120"/>
      <c r="B29" s="121"/>
      <c r="C29" s="120"/>
      <c r="D29" s="135"/>
      <c r="E29" s="135"/>
      <c r="F29" s="135"/>
      <c r="G29" s="135"/>
      <c r="H29" s="135"/>
      <c r="I29" s="135"/>
      <c r="J29" s="135"/>
      <c r="K29" s="135"/>
      <c r="L29" s="139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122" customFormat="1" ht="14.25" customHeight="1">
      <c r="A30" s="120"/>
      <c r="B30" s="121"/>
      <c r="C30" s="120"/>
      <c r="D30" s="120"/>
      <c r="E30" s="120"/>
      <c r="F30" s="147" t="s">
        <v>136</v>
      </c>
      <c r="G30" s="120"/>
      <c r="H30" s="120"/>
      <c r="I30" s="147" t="s">
        <v>135</v>
      </c>
      <c r="J30" s="147" t="s">
        <v>137</v>
      </c>
      <c r="K30" s="120"/>
      <c r="L30" s="139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</row>
    <row r="31" spans="1:31" s="122" customFormat="1" ht="14.25" customHeight="1">
      <c r="A31" s="120"/>
      <c r="B31" s="121"/>
      <c r="C31" s="120"/>
      <c r="D31" s="148" t="s">
        <v>72</v>
      </c>
      <c r="E31" s="117" t="s">
        <v>138</v>
      </c>
      <c r="F31" s="149">
        <f>ROUND((SUM(BE83:BE141)),2)</f>
        <v>0</v>
      </c>
      <c r="G31" s="120"/>
      <c r="H31" s="120"/>
      <c r="I31" s="150">
        <v>0.21</v>
      </c>
      <c r="J31" s="149">
        <f>ROUND(((SUM(BE83:BE141))*I31),2)</f>
        <v>0</v>
      </c>
      <c r="K31" s="120"/>
      <c r="L31" s="139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s="122" customFormat="1" ht="14.25" customHeight="1">
      <c r="A32" s="120"/>
      <c r="B32" s="121"/>
      <c r="C32" s="120"/>
      <c r="D32" s="120"/>
      <c r="E32" s="117" t="s">
        <v>139</v>
      </c>
      <c r="F32" s="149">
        <f>ROUND((SUM(BF83:BF141)),2)</f>
        <v>0</v>
      </c>
      <c r="G32" s="120"/>
      <c r="H32" s="120"/>
      <c r="I32" s="150">
        <v>0.12</v>
      </c>
      <c r="J32" s="149">
        <f>ROUND(((SUM(BF83:BF141))*I32),2)</f>
        <v>0</v>
      </c>
      <c r="K32" s="120"/>
      <c r="L32" s="139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</row>
    <row r="33" spans="1:31" s="122" customFormat="1" ht="14.25" customHeight="1" hidden="1">
      <c r="A33" s="120"/>
      <c r="B33" s="121"/>
      <c r="C33" s="120"/>
      <c r="D33" s="120"/>
      <c r="E33" s="117" t="s">
        <v>140</v>
      </c>
      <c r="F33" s="149">
        <f>ROUND((SUM(BG83:BG141)),2)</f>
        <v>0</v>
      </c>
      <c r="G33" s="120"/>
      <c r="H33" s="120"/>
      <c r="I33" s="150">
        <v>0.21</v>
      </c>
      <c r="J33" s="149">
        <f>0</f>
        <v>0</v>
      </c>
      <c r="K33" s="120"/>
      <c r="L33" s="139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s="122" customFormat="1" ht="14.25" customHeight="1" hidden="1">
      <c r="A34" s="120"/>
      <c r="B34" s="121"/>
      <c r="C34" s="120"/>
      <c r="D34" s="120"/>
      <c r="E34" s="117" t="s">
        <v>141</v>
      </c>
      <c r="F34" s="149">
        <f>ROUND((SUM(BH83:BH141)),2)</f>
        <v>0</v>
      </c>
      <c r="G34" s="120"/>
      <c r="H34" s="120"/>
      <c r="I34" s="150">
        <v>0.12</v>
      </c>
      <c r="J34" s="149">
        <f>0</f>
        <v>0</v>
      </c>
      <c r="K34" s="120"/>
      <c r="L34" s="139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</row>
    <row r="35" spans="1:31" s="122" customFormat="1" ht="14.25" customHeight="1" hidden="1">
      <c r="A35" s="120"/>
      <c r="B35" s="121"/>
      <c r="C35" s="120"/>
      <c r="D35" s="120"/>
      <c r="E35" s="117" t="s">
        <v>142</v>
      </c>
      <c r="F35" s="149">
        <f>ROUND((SUM(BI83:BI141)),2)</f>
        <v>0</v>
      </c>
      <c r="G35" s="120"/>
      <c r="H35" s="120"/>
      <c r="I35" s="150">
        <v>0</v>
      </c>
      <c r="J35" s="149">
        <f>0</f>
        <v>0</v>
      </c>
      <c r="K35" s="120"/>
      <c r="L35" s="139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</row>
    <row r="36" spans="1:31" s="122" customFormat="1" ht="6.75" customHeight="1">
      <c r="A36" s="120"/>
      <c r="B36" s="121"/>
      <c r="C36" s="120"/>
      <c r="D36" s="120"/>
      <c r="E36" s="120"/>
      <c r="F36" s="120"/>
      <c r="G36" s="120"/>
      <c r="H36" s="120"/>
      <c r="I36" s="120"/>
      <c r="J36" s="120"/>
      <c r="K36" s="120"/>
      <c r="L36" s="139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s="122" customFormat="1" ht="24.75" customHeight="1">
      <c r="A37" s="120"/>
      <c r="B37" s="121"/>
      <c r="C37" s="151"/>
      <c r="D37" s="152" t="s">
        <v>143</v>
      </c>
      <c r="E37" s="130"/>
      <c r="F37" s="130"/>
      <c r="G37" s="153" t="s">
        <v>144</v>
      </c>
      <c r="H37" s="154" t="s">
        <v>145</v>
      </c>
      <c r="I37" s="130"/>
      <c r="J37" s="155">
        <f>SUM(J28:J35)</f>
        <v>0</v>
      </c>
      <c r="K37" s="156"/>
      <c r="L37" s="139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</row>
    <row r="38" spans="1:31" s="122" customFormat="1" ht="14.25" customHeight="1">
      <c r="A38" s="120"/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39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</row>
    <row r="42" spans="1:31" s="122" customFormat="1" ht="6.75" customHeight="1">
      <c r="A42" s="120"/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39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</row>
    <row r="43" spans="1:31" s="122" customFormat="1" ht="24.75" customHeight="1">
      <c r="A43" s="120"/>
      <c r="B43" s="121"/>
      <c r="C43" s="116" t="s">
        <v>155</v>
      </c>
      <c r="D43" s="120"/>
      <c r="E43" s="120"/>
      <c r="F43" s="120"/>
      <c r="G43" s="120"/>
      <c r="H43" s="120"/>
      <c r="I43" s="120"/>
      <c r="J43" s="120"/>
      <c r="K43" s="120"/>
      <c r="L43" s="139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</row>
    <row r="44" spans="1:31" s="122" customFormat="1" ht="6.75" customHeight="1">
      <c r="A44" s="120"/>
      <c r="B44" s="121"/>
      <c r="C44" s="120"/>
      <c r="D44" s="120"/>
      <c r="E44" s="120"/>
      <c r="F44" s="120"/>
      <c r="G44" s="120"/>
      <c r="H44" s="120"/>
      <c r="I44" s="120"/>
      <c r="J44" s="120"/>
      <c r="K44" s="120"/>
      <c r="L44" s="139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</row>
    <row r="45" spans="1:31" s="122" customFormat="1" ht="12" customHeight="1">
      <c r="A45" s="120"/>
      <c r="B45" s="121"/>
      <c r="C45" s="117" t="s">
        <v>118</v>
      </c>
      <c r="D45" s="120"/>
      <c r="E45" s="120"/>
      <c r="F45" s="120"/>
      <c r="G45" s="120"/>
      <c r="H45" s="120"/>
      <c r="I45" s="120"/>
      <c r="J45" s="120"/>
      <c r="K45" s="120"/>
      <c r="L45" s="139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</row>
    <row r="46" spans="1:31" s="122" customFormat="1" ht="30" customHeight="1">
      <c r="A46" s="120"/>
      <c r="B46" s="121"/>
      <c r="C46" s="120"/>
      <c r="D46" s="120"/>
      <c r="E46" s="231" t="str">
        <f>E7</f>
        <v>OPRAVA CHODNÍKU V PIVOVARSKÉ ULICI V DOMAŽLICÍCH</v>
      </c>
      <c r="F46" s="232"/>
      <c r="G46" s="232"/>
      <c r="H46" s="232"/>
      <c r="I46" s="120"/>
      <c r="J46" s="120"/>
      <c r="K46" s="120"/>
      <c r="L46" s="139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</row>
    <row r="47" spans="1:31" s="122" customFormat="1" ht="6.75" customHeight="1">
      <c r="A47" s="120"/>
      <c r="B47" s="121"/>
      <c r="C47" s="120"/>
      <c r="D47" s="120"/>
      <c r="E47" s="120"/>
      <c r="F47" s="120"/>
      <c r="G47" s="120"/>
      <c r="H47" s="120"/>
      <c r="I47" s="120"/>
      <c r="J47" s="120"/>
      <c r="K47" s="120"/>
      <c r="L47" s="139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</row>
    <row r="48" spans="1:31" s="122" customFormat="1" ht="12" customHeight="1">
      <c r="A48" s="120"/>
      <c r="B48" s="121"/>
      <c r="C48" s="117" t="s">
        <v>122</v>
      </c>
      <c r="D48" s="120"/>
      <c r="E48" s="120"/>
      <c r="F48" s="118" t="str">
        <f>F10</f>
        <v>Domažlice</v>
      </c>
      <c r="G48" s="120"/>
      <c r="H48" s="120"/>
      <c r="I48" s="117" t="s">
        <v>124</v>
      </c>
      <c r="J48" s="140" t="str">
        <f>IF(J10="","",J10)</f>
        <v>6. 5. 2024</v>
      </c>
      <c r="K48" s="120"/>
      <c r="L48" s="139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</row>
    <row r="49" spans="1:31" s="122" customFormat="1" ht="6.75" customHeight="1">
      <c r="A49" s="120"/>
      <c r="B49" s="121"/>
      <c r="C49" s="120"/>
      <c r="D49" s="120"/>
      <c r="E49" s="120"/>
      <c r="F49" s="120"/>
      <c r="G49" s="120"/>
      <c r="H49" s="120"/>
      <c r="I49" s="120"/>
      <c r="J49" s="120"/>
      <c r="K49" s="120"/>
      <c r="L49" s="139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</row>
    <row r="50" spans="1:31" s="122" customFormat="1" ht="15" customHeight="1">
      <c r="A50" s="120"/>
      <c r="B50" s="121"/>
      <c r="C50" s="117" t="s">
        <v>125</v>
      </c>
      <c r="D50" s="120"/>
      <c r="E50" s="120"/>
      <c r="F50" s="118" t="str">
        <f>E13</f>
        <v> </v>
      </c>
      <c r="G50" s="120"/>
      <c r="H50" s="120"/>
      <c r="I50" s="117" t="s">
        <v>130</v>
      </c>
      <c r="J50" s="119" t="str">
        <f>E19</f>
        <v> </v>
      </c>
      <c r="K50" s="120"/>
      <c r="L50" s="139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</row>
    <row r="51" spans="1:31" s="122" customFormat="1" ht="15" customHeight="1">
      <c r="A51" s="120"/>
      <c r="B51" s="121"/>
      <c r="C51" s="117" t="s">
        <v>128</v>
      </c>
      <c r="D51" s="120"/>
      <c r="E51" s="120"/>
      <c r="F51" s="118" t="str">
        <f>IF(E16="","",E16)</f>
        <v>Bude určen ve výběrovém řízení</v>
      </c>
      <c r="G51" s="120"/>
      <c r="H51" s="120"/>
      <c r="I51" s="117" t="s">
        <v>131</v>
      </c>
      <c r="J51" s="119" t="str">
        <f>E22</f>
        <v> </v>
      </c>
      <c r="K51" s="120"/>
      <c r="L51" s="139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</row>
    <row r="52" spans="1:31" s="122" customFormat="1" ht="9.75" customHeight="1">
      <c r="A52" s="120"/>
      <c r="B52" s="121"/>
      <c r="C52" s="120"/>
      <c r="D52" s="120"/>
      <c r="E52" s="120"/>
      <c r="F52" s="120"/>
      <c r="G52" s="120"/>
      <c r="H52" s="120"/>
      <c r="I52" s="120"/>
      <c r="J52" s="120"/>
      <c r="K52" s="120"/>
      <c r="L52" s="139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</row>
    <row r="53" spans="1:31" s="122" customFormat="1" ht="29.25" customHeight="1">
      <c r="A53" s="120"/>
      <c r="B53" s="121"/>
      <c r="C53" s="157" t="s">
        <v>156</v>
      </c>
      <c r="D53" s="151"/>
      <c r="E53" s="151"/>
      <c r="F53" s="151"/>
      <c r="G53" s="151"/>
      <c r="H53" s="151"/>
      <c r="I53" s="151"/>
      <c r="J53" s="158" t="s">
        <v>157</v>
      </c>
      <c r="K53" s="151"/>
      <c r="L53" s="139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</row>
    <row r="54" spans="1:31" s="122" customFormat="1" ht="9.75" customHeight="1">
      <c r="A54" s="120"/>
      <c r="B54" s="121"/>
      <c r="C54" s="120"/>
      <c r="D54" s="120"/>
      <c r="E54" s="120"/>
      <c r="F54" s="120"/>
      <c r="G54" s="120"/>
      <c r="H54" s="120"/>
      <c r="I54" s="120"/>
      <c r="J54" s="120"/>
      <c r="K54" s="120"/>
      <c r="L54" s="139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</row>
    <row r="55" spans="1:47" s="122" customFormat="1" ht="22.5" customHeight="1">
      <c r="A55" s="120"/>
      <c r="B55" s="121"/>
      <c r="C55" s="159" t="s">
        <v>149</v>
      </c>
      <c r="D55" s="120"/>
      <c r="E55" s="120"/>
      <c r="F55" s="120"/>
      <c r="G55" s="120"/>
      <c r="H55" s="120"/>
      <c r="I55" s="120"/>
      <c r="J55" s="146">
        <f>J83</f>
        <v>0</v>
      </c>
      <c r="K55" s="120"/>
      <c r="L55" s="139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U55" s="112" t="s">
        <v>158</v>
      </c>
    </row>
    <row r="56" spans="2:12" s="160" customFormat="1" ht="24.75" customHeight="1">
      <c r="B56" s="161"/>
      <c r="D56" s="162" t="s">
        <v>159</v>
      </c>
      <c r="E56" s="163"/>
      <c r="F56" s="163"/>
      <c r="G56" s="163"/>
      <c r="H56" s="163"/>
      <c r="I56" s="163"/>
      <c r="J56" s="164">
        <f>J84</f>
        <v>0</v>
      </c>
      <c r="L56" s="161"/>
    </row>
    <row r="57" spans="2:12" s="165" customFormat="1" ht="19.5" customHeight="1">
      <c r="B57" s="166"/>
      <c r="D57" s="167" t="s">
        <v>160</v>
      </c>
      <c r="E57" s="168"/>
      <c r="F57" s="168"/>
      <c r="G57" s="168"/>
      <c r="H57" s="168"/>
      <c r="I57" s="168"/>
      <c r="J57" s="169">
        <f>J85</f>
        <v>0</v>
      </c>
      <c r="L57" s="166"/>
    </row>
    <row r="58" spans="2:12" s="165" customFormat="1" ht="19.5" customHeight="1">
      <c r="B58" s="166"/>
      <c r="D58" s="167" t="s">
        <v>161</v>
      </c>
      <c r="E58" s="168"/>
      <c r="F58" s="168"/>
      <c r="G58" s="168"/>
      <c r="H58" s="168"/>
      <c r="I58" s="168"/>
      <c r="J58" s="169">
        <f>J92</f>
        <v>0</v>
      </c>
      <c r="L58" s="166"/>
    </row>
    <row r="59" spans="2:12" s="165" customFormat="1" ht="19.5" customHeight="1">
      <c r="B59" s="166"/>
      <c r="D59" s="167" t="s">
        <v>162</v>
      </c>
      <c r="E59" s="168"/>
      <c r="F59" s="168"/>
      <c r="G59" s="168"/>
      <c r="H59" s="168"/>
      <c r="I59" s="168"/>
      <c r="J59" s="169">
        <f>J101</f>
        <v>0</v>
      </c>
      <c r="L59" s="166"/>
    </row>
    <row r="60" spans="2:12" s="165" customFormat="1" ht="19.5" customHeight="1">
      <c r="B60" s="166"/>
      <c r="D60" s="167" t="s">
        <v>163</v>
      </c>
      <c r="E60" s="168"/>
      <c r="F60" s="168"/>
      <c r="G60" s="168"/>
      <c r="H60" s="168"/>
      <c r="I60" s="168"/>
      <c r="J60" s="169">
        <f>J112</f>
        <v>0</v>
      </c>
      <c r="L60" s="166"/>
    </row>
    <row r="61" spans="2:12" s="165" customFormat="1" ht="19.5" customHeight="1">
      <c r="B61" s="166"/>
      <c r="D61" s="167" t="s">
        <v>164</v>
      </c>
      <c r="E61" s="168"/>
      <c r="F61" s="168"/>
      <c r="G61" s="168"/>
      <c r="H61" s="168"/>
      <c r="I61" s="168"/>
      <c r="J61" s="169">
        <f>J125</f>
        <v>0</v>
      </c>
      <c r="L61" s="166"/>
    </row>
    <row r="62" spans="2:12" s="160" customFormat="1" ht="24.75" customHeight="1">
      <c r="B62" s="161"/>
      <c r="D62" s="162" t="s">
        <v>165</v>
      </c>
      <c r="E62" s="163"/>
      <c r="F62" s="163"/>
      <c r="G62" s="163"/>
      <c r="H62" s="163"/>
      <c r="I62" s="163"/>
      <c r="J62" s="164">
        <f>J128</f>
        <v>0</v>
      </c>
      <c r="L62" s="161"/>
    </row>
    <row r="63" spans="2:12" s="165" customFormat="1" ht="19.5" customHeight="1">
      <c r="B63" s="166"/>
      <c r="D63" s="167" t="s">
        <v>166</v>
      </c>
      <c r="E63" s="168"/>
      <c r="F63" s="168"/>
      <c r="G63" s="168"/>
      <c r="H63" s="168"/>
      <c r="I63" s="168"/>
      <c r="J63" s="169">
        <f>J129</f>
        <v>0</v>
      </c>
      <c r="L63" s="166"/>
    </row>
    <row r="64" spans="2:12" s="165" customFormat="1" ht="19.5" customHeight="1">
      <c r="B64" s="166"/>
      <c r="D64" s="167" t="s">
        <v>167</v>
      </c>
      <c r="E64" s="168"/>
      <c r="F64" s="168"/>
      <c r="G64" s="168"/>
      <c r="H64" s="168"/>
      <c r="I64" s="168"/>
      <c r="J64" s="169">
        <f>J132</f>
        <v>0</v>
      </c>
      <c r="L64" s="166"/>
    </row>
    <row r="65" spans="2:12" s="165" customFormat="1" ht="19.5" customHeight="1">
      <c r="B65" s="166"/>
      <c r="D65" s="167" t="s">
        <v>168</v>
      </c>
      <c r="E65" s="168"/>
      <c r="F65" s="168"/>
      <c r="G65" s="168"/>
      <c r="H65" s="168"/>
      <c r="I65" s="168"/>
      <c r="J65" s="169">
        <f>J139</f>
        <v>0</v>
      </c>
      <c r="L65" s="166"/>
    </row>
    <row r="66" spans="1:31" s="122" customFormat="1" ht="21.75" customHeight="1">
      <c r="A66" s="120"/>
      <c r="B66" s="121"/>
      <c r="C66" s="120"/>
      <c r="D66" s="120"/>
      <c r="E66" s="120"/>
      <c r="F66" s="120"/>
      <c r="G66" s="120"/>
      <c r="H66" s="120"/>
      <c r="I66" s="120"/>
      <c r="J66" s="120"/>
      <c r="K66" s="120"/>
      <c r="L66" s="139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</row>
    <row r="67" spans="1:31" s="122" customFormat="1" ht="6.75" customHeight="1">
      <c r="A67" s="120"/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39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</row>
    <row r="71" spans="1:31" s="122" customFormat="1" ht="6.75" customHeight="1">
      <c r="A71" s="120"/>
      <c r="B71" s="125"/>
      <c r="C71" s="126"/>
      <c r="D71" s="126"/>
      <c r="E71" s="126"/>
      <c r="F71" s="126"/>
      <c r="G71" s="126"/>
      <c r="H71" s="126"/>
      <c r="I71" s="126"/>
      <c r="J71" s="126"/>
      <c r="K71" s="126"/>
      <c r="L71" s="139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</row>
    <row r="72" spans="1:31" s="122" customFormat="1" ht="24.75" customHeight="1">
      <c r="A72" s="120"/>
      <c r="B72" s="121"/>
      <c r="C72" s="116" t="s">
        <v>169</v>
      </c>
      <c r="D72" s="120"/>
      <c r="E72" s="120"/>
      <c r="F72" s="120"/>
      <c r="G72" s="120"/>
      <c r="H72" s="120"/>
      <c r="I72" s="120"/>
      <c r="J72" s="120"/>
      <c r="K72" s="120"/>
      <c r="L72" s="139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</row>
    <row r="73" spans="1:31" s="122" customFormat="1" ht="6.75" customHeight="1">
      <c r="A73" s="120"/>
      <c r="B73" s="121"/>
      <c r="C73" s="120"/>
      <c r="D73" s="120"/>
      <c r="E73" s="120"/>
      <c r="F73" s="120"/>
      <c r="G73" s="120"/>
      <c r="H73" s="120"/>
      <c r="I73" s="120"/>
      <c r="J73" s="120"/>
      <c r="K73" s="120"/>
      <c r="L73" s="139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</row>
    <row r="74" spans="1:31" s="122" customFormat="1" ht="12" customHeight="1">
      <c r="A74" s="120"/>
      <c r="B74" s="121"/>
      <c r="C74" s="117" t="s">
        <v>118</v>
      </c>
      <c r="D74" s="120"/>
      <c r="E74" s="120"/>
      <c r="F74" s="120"/>
      <c r="G74" s="120"/>
      <c r="H74" s="120"/>
      <c r="I74" s="120"/>
      <c r="J74" s="120"/>
      <c r="K74" s="120"/>
      <c r="L74" s="139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</row>
    <row r="75" spans="1:31" s="122" customFormat="1" ht="30" customHeight="1">
      <c r="A75" s="120"/>
      <c r="B75" s="121"/>
      <c r="C75" s="120"/>
      <c r="D75" s="120"/>
      <c r="E75" s="231" t="str">
        <f>E7</f>
        <v>OPRAVA CHODNÍKU V PIVOVARSKÉ ULICI V DOMAŽLICÍCH</v>
      </c>
      <c r="F75" s="232"/>
      <c r="G75" s="232"/>
      <c r="H75" s="232"/>
      <c r="I75" s="120"/>
      <c r="J75" s="120"/>
      <c r="K75" s="120"/>
      <c r="L75" s="139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</row>
    <row r="76" spans="1:31" s="122" customFormat="1" ht="6.75" customHeight="1">
      <c r="A76" s="120"/>
      <c r="B76" s="121"/>
      <c r="C76" s="120"/>
      <c r="D76" s="120"/>
      <c r="E76" s="120"/>
      <c r="F76" s="120"/>
      <c r="G76" s="120"/>
      <c r="H76" s="120"/>
      <c r="I76" s="120"/>
      <c r="J76" s="120"/>
      <c r="K76" s="120"/>
      <c r="L76" s="139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</row>
    <row r="77" spans="1:31" s="122" customFormat="1" ht="12" customHeight="1">
      <c r="A77" s="120"/>
      <c r="B77" s="121"/>
      <c r="C77" s="117" t="s">
        <v>122</v>
      </c>
      <c r="D77" s="120"/>
      <c r="E77" s="120"/>
      <c r="F77" s="118" t="str">
        <f>F10</f>
        <v>Domažlice</v>
      </c>
      <c r="G77" s="120"/>
      <c r="H77" s="120"/>
      <c r="I77" s="117" t="s">
        <v>124</v>
      </c>
      <c r="J77" s="140" t="str">
        <f>IF(J10="","",J10)</f>
        <v>6. 5. 2024</v>
      </c>
      <c r="K77" s="120"/>
      <c r="L77" s="139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</row>
    <row r="78" spans="1:31" s="122" customFormat="1" ht="6.75" customHeight="1">
      <c r="A78" s="120"/>
      <c r="B78" s="121"/>
      <c r="C78" s="120"/>
      <c r="D78" s="120"/>
      <c r="E78" s="120"/>
      <c r="F78" s="120"/>
      <c r="G78" s="120"/>
      <c r="H78" s="120"/>
      <c r="I78" s="120"/>
      <c r="J78" s="120"/>
      <c r="K78" s="120"/>
      <c r="L78" s="139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</row>
    <row r="79" spans="1:31" s="122" customFormat="1" ht="15" customHeight="1">
      <c r="A79" s="120"/>
      <c r="B79" s="121"/>
      <c r="C79" s="117" t="s">
        <v>125</v>
      </c>
      <c r="D79" s="120"/>
      <c r="E79" s="120"/>
      <c r="F79" s="118" t="str">
        <f>E13</f>
        <v> </v>
      </c>
      <c r="G79" s="120"/>
      <c r="H79" s="120"/>
      <c r="I79" s="117" t="s">
        <v>130</v>
      </c>
      <c r="J79" s="119" t="str">
        <f>E19</f>
        <v> </v>
      </c>
      <c r="K79" s="120"/>
      <c r="L79" s="139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</row>
    <row r="80" spans="1:31" s="122" customFormat="1" ht="15" customHeight="1">
      <c r="A80" s="120"/>
      <c r="B80" s="121"/>
      <c r="C80" s="117" t="s">
        <v>128</v>
      </c>
      <c r="D80" s="120"/>
      <c r="E80" s="120"/>
      <c r="F80" s="118" t="str">
        <f>IF(E16="","",E16)</f>
        <v>Bude určen ve výběrovém řízení</v>
      </c>
      <c r="G80" s="120"/>
      <c r="H80" s="120"/>
      <c r="I80" s="117" t="s">
        <v>131</v>
      </c>
      <c r="J80" s="119" t="str">
        <f>E22</f>
        <v> </v>
      </c>
      <c r="K80" s="120"/>
      <c r="L80" s="139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</row>
    <row r="81" spans="1:31" s="122" customFormat="1" ht="9.75" customHeight="1">
      <c r="A81" s="120"/>
      <c r="B81" s="121"/>
      <c r="C81" s="120"/>
      <c r="D81" s="120"/>
      <c r="E81" s="120"/>
      <c r="F81" s="120"/>
      <c r="G81" s="120"/>
      <c r="H81" s="120"/>
      <c r="I81" s="120"/>
      <c r="J81" s="120"/>
      <c r="K81" s="120"/>
      <c r="L81" s="139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</row>
    <row r="82" spans="1:31" s="176" customFormat="1" ht="29.25" customHeight="1">
      <c r="A82" s="170"/>
      <c r="B82" s="171"/>
      <c r="C82" s="172" t="s">
        <v>170</v>
      </c>
      <c r="D82" s="173" t="s">
        <v>148</v>
      </c>
      <c r="E82" s="173" t="s">
        <v>146</v>
      </c>
      <c r="F82" s="173" t="s">
        <v>147</v>
      </c>
      <c r="G82" s="173" t="s">
        <v>171</v>
      </c>
      <c r="H82" s="173" t="s">
        <v>172</v>
      </c>
      <c r="I82" s="173" t="s">
        <v>173</v>
      </c>
      <c r="J82" s="173" t="s">
        <v>157</v>
      </c>
      <c r="K82" s="174" t="s">
        <v>174</v>
      </c>
      <c r="L82" s="175"/>
      <c r="M82" s="131" t="s">
        <v>75</v>
      </c>
      <c r="N82" s="132" t="s">
        <v>72</v>
      </c>
      <c r="O82" s="132" t="s">
        <v>175</v>
      </c>
      <c r="P82" s="132" t="s">
        <v>176</v>
      </c>
      <c r="Q82" s="132" t="s">
        <v>177</v>
      </c>
      <c r="R82" s="132" t="s">
        <v>178</v>
      </c>
      <c r="S82" s="132" t="s">
        <v>179</v>
      </c>
      <c r="T82" s="133" t="s">
        <v>180</v>
      </c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</row>
    <row r="83" spans="1:63" s="122" customFormat="1" ht="22.5" customHeight="1">
      <c r="A83" s="120"/>
      <c r="B83" s="121"/>
      <c r="C83" s="136" t="s">
        <v>181</v>
      </c>
      <c r="D83" s="120"/>
      <c r="E83" s="120"/>
      <c r="F83" s="120"/>
      <c r="G83" s="120"/>
      <c r="H83" s="120"/>
      <c r="I83" s="120"/>
      <c r="J83" s="177">
        <f>BK83</f>
        <v>0</v>
      </c>
      <c r="K83" s="120"/>
      <c r="L83" s="121"/>
      <c r="M83" s="134"/>
      <c r="N83" s="127"/>
      <c r="O83" s="135"/>
      <c r="P83" s="178">
        <f>P84+P128</f>
        <v>54.9892</v>
      </c>
      <c r="Q83" s="135"/>
      <c r="R83" s="178">
        <f>R84+R128</f>
        <v>0.00275</v>
      </c>
      <c r="S83" s="135"/>
      <c r="T83" s="179">
        <f>T84+T128</f>
        <v>43.456</v>
      </c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T83" s="112" t="s">
        <v>150</v>
      </c>
      <c r="AU83" s="112" t="s">
        <v>158</v>
      </c>
      <c r="BK83" s="180">
        <f>BK84+BK128</f>
        <v>0</v>
      </c>
    </row>
    <row r="84" spans="2:63" s="181" customFormat="1" ht="25.5" customHeight="1">
      <c r="B84" s="182"/>
      <c r="D84" s="183" t="s">
        <v>150</v>
      </c>
      <c r="E84" s="184" t="s">
        <v>182</v>
      </c>
      <c r="F84" s="184" t="s">
        <v>183</v>
      </c>
      <c r="J84" s="185">
        <f>BK84</f>
        <v>0</v>
      </c>
      <c r="L84" s="182"/>
      <c r="M84" s="186"/>
      <c r="N84" s="187"/>
      <c r="O84" s="187"/>
      <c r="P84" s="188">
        <f>P85+P92+P101+P112+P125</f>
        <v>54.9892</v>
      </c>
      <c r="Q84" s="187"/>
      <c r="R84" s="188">
        <f>R85+R92+R101+R112+R125</f>
        <v>0.00275</v>
      </c>
      <c r="S84" s="187"/>
      <c r="T84" s="189">
        <f>T85+T92+T101+T112+T125</f>
        <v>43.456</v>
      </c>
      <c r="AR84" s="183" t="s">
        <v>152</v>
      </c>
      <c r="AT84" s="190" t="s">
        <v>150</v>
      </c>
      <c r="AU84" s="190" t="s">
        <v>151</v>
      </c>
      <c r="AY84" s="183" t="s">
        <v>184</v>
      </c>
      <c r="BK84" s="191">
        <f>BK85+BK92+BK101+BK112+BK125</f>
        <v>0</v>
      </c>
    </row>
    <row r="85" spans="2:63" s="181" customFormat="1" ht="22.5" customHeight="1">
      <c r="B85" s="182"/>
      <c r="D85" s="183" t="s">
        <v>150</v>
      </c>
      <c r="E85" s="192" t="s">
        <v>152</v>
      </c>
      <c r="F85" s="192" t="s">
        <v>87</v>
      </c>
      <c r="J85" s="193">
        <f>BK85</f>
        <v>0</v>
      </c>
      <c r="L85" s="182"/>
      <c r="M85" s="186"/>
      <c r="N85" s="187"/>
      <c r="O85" s="187"/>
      <c r="P85" s="188">
        <f>SUM(P86:P91)</f>
        <v>23.52</v>
      </c>
      <c r="Q85" s="187"/>
      <c r="R85" s="188">
        <f>SUM(R86:R91)</f>
        <v>0</v>
      </c>
      <c r="S85" s="187"/>
      <c r="T85" s="189">
        <f>SUM(T86:T91)</f>
        <v>43.456</v>
      </c>
      <c r="AR85" s="183" t="s">
        <v>152</v>
      </c>
      <c r="AT85" s="190" t="s">
        <v>150</v>
      </c>
      <c r="AU85" s="190" t="s">
        <v>152</v>
      </c>
      <c r="AY85" s="183" t="s">
        <v>184</v>
      </c>
      <c r="BK85" s="191">
        <f>SUM(BK86:BK91)</f>
        <v>0</v>
      </c>
    </row>
    <row r="86" spans="1:65" s="122" customFormat="1" ht="66.75" customHeight="1">
      <c r="A86" s="120"/>
      <c r="B86" s="194"/>
      <c r="C86" s="195" t="s">
        <v>152</v>
      </c>
      <c r="D86" s="195" t="s">
        <v>185</v>
      </c>
      <c r="E86" s="196" t="s">
        <v>186</v>
      </c>
      <c r="F86" s="197" t="s">
        <v>187</v>
      </c>
      <c r="G86" s="198" t="s">
        <v>45</v>
      </c>
      <c r="H86" s="199">
        <v>112</v>
      </c>
      <c r="I86" s="227"/>
      <c r="J86" s="200">
        <f>ROUND(I86*H86,2)</f>
        <v>0</v>
      </c>
      <c r="K86" s="197" t="s">
        <v>188</v>
      </c>
      <c r="L86" s="121"/>
      <c r="M86" s="201" t="s">
        <v>75</v>
      </c>
      <c r="N86" s="202" t="s">
        <v>138</v>
      </c>
      <c r="O86" s="203">
        <v>0.102</v>
      </c>
      <c r="P86" s="203">
        <f>O86*H86</f>
        <v>11.424</v>
      </c>
      <c r="Q86" s="203">
        <v>0</v>
      </c>
      <c r="R86" s="203">
        <f>Q86*H86</f>
        <v>0</v>
      </c>
      <c r="S86" s="203">
        <v>0.29</v>
      </c>
      <c r="T86" s="204">
        <f>S86*H86</f>
        <v>32.48</v>
      </c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R86" s="205" t="s">
        <v>189</v>
      </c>
      <c r="AT86" s="205" t="s">
        <v>185</v>
      </c>
      <c r="AU86" s="205" t="s">
        <v>153</v>
      </c>
      <c r="AY86" s="112" t="s">
        <v>184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112" t="s">
        <v>152</v>
      </c>
      <c r="BK86" s="206">
        <f>ROUND(I86*H86,2)</f>
        <v>0</v>
      </c>
      <c r="BL86" s="112" t="s">
        <v>189</v>
      </c>
      <c r="BM86" s="205" t="s">
        <v>190</v>
      </c>
    </row>
    <row r="87" spans="1:47" s="122" customFormat="1" ht="10.5" customHeight="1">
      <c r="A87" s="120"/>
      <c r="B87" s="121"/>
      <c r="C87" s="120"/>
      <c r="D87" s="207" t="s">
        <v>191</v>
      </c>
      <c r="E87" s="120"/>
      <c r="F87" s="208" t="s">
        <v>192</v>
      </c>
      <c r="G87" s="120"/>
      <c r="H87" s="120"/>
      <c r="I87" s="120"/>
      <c r="J87" s="120"/>
      <c r="K87" s="120"/>
      <c r="L87" s="121"/>
      <c r="M87" s="209"/>
      <c r="N87" s="210"/>
      <c r="O87" s="128"/>
      <c r="P87" s="128"/>
      <c r="Q87" s="128"/>
      <c r="R87" s="128"/>
      <c r="S87" s="128"/>
      <c r="T87" s="129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T87" s="112" t="s">
        <v>191</v>
      </c>
      <c r="AU87" s="112" t="s">
        <v>153</v>
      </c>
    </row>
    <row r="88" spans="1:65" s="122" customFormat="1" ht="55.5" customHeight="1">
      <c r="A88" s="120"/>
      <c r="B88" s="194"/>
      <c r="C88" s="195" t="s">
        <v>153</v>
      </c>
      <c r="D88" s="195" t="s">
        <v>185</v>
      </c>
      <c r="E88" s="196" t="s">
        <v>193</v>
      </c>
      <c r="F88" s="197" t="s">
        <v>194</v>
      </c>
      <c r="G88" s="198" t="s">
        <v>45</v>
      </c>
      <c r="H88" s="199">
        <v>112</v>
      </c>
      <c r="I88" s="227"/>
      <c r="J88" s="200">
        <f>ROUND(I88*H88,2)</f>
        <v>0</v>
      </c>
      <c r="K88" s="197" t="s">
        <v>188</v>
      </c>
      <c r="L88" s="121"/>
      <c r="M88" s="201" t="s">
        <v>75</v>
      </c>
      <c r="N88" s="202" t="s">
        <v>138</v>
      </c>
      <c r="O88" s="203">
        <v>0.08</v>
      </c>
      <c r="P88" s="203">
        <f>O88*H88</f>
        <v>8.96</v>
      </c>
      <c r="Q88" s="203">
        <v>0</v>
      </c>
      <c r="R88" s="203">
        <f>Q88*H88</f>
        <v>0</v>
      </c>
      <c r="S88" s="203">
        <v>0.098</v>
      </c>
      <c r="T88" s="204">
        <f>S88*H88</f>
        <v>10.976</v>
      </c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R88" s="205" t="s">
        <v>189</v>
      </c>
      <c r="AT88" s="205" t="s">
        <v>185</v>
      </c>
      <c r="AU88" s="205" t="s">
        <v>153</v>
      </c>
      <c r="AY88" s="112" t="s">
        <v>184</v>
      </c>
      <c r="BE88" s="206">
        <f>IF(N88="základní",J88,0)</f>
        <v>0</v>
      </c>
      <c r="BF88" s="206">
        <f>IF(N88="snížená",J88,0)</f>
        <v>0</v>
      </c>
      <c r="BG88" s="206">
        <f>IF(N88="zákl. přenesená",J88,0)</f>
        <v>0</v>
      </c>
      <c r="BH88" s="206">
        <f>IF(N88="sníž. přenesená",J88,0)</f>
        <v>0</v>
      </c>
      <c r="BI88" s="206">
        <f>IF(N88="nulová",J88,0)</f>
        <v>0</v>
      </c>
      <c r="BJ88" s="112" t="s">
        <v>152</v>
      </c>
      <c r="BK88" s="206">
        <f>ROUND(I88*H88,2)</f>
        <v>0</v>
      </c>
      <c r="BL88" s="112" t="s">
        <v>189</v>
      </c>
      <c r="BM88" s="205" t="s">
        <v>195</v>
      </c>
    </row>
    <row r="89" spans="1:47" s="122" customFormat="1" ht="10.5" customHeight="1">
      <c r="A89" s="120"/>
      <c r="B89" s="121"/>
      <c r="C89" s="120"/>
      <c r="D89" s="207" t="s">
        <v>191</v>
      </c>
      <c r="E89" s="120"/>
      <c r="F89" s="208" t="s">
        <v>196</v>
      </c>
      <c r="G89" s="120"/>
      <c r="H89" s="120"/>
      <c r="I89" s="120"/>
      <c r="J89" s="120"/>
      <c r="K89" s="120"/>
      <c r="L89" s="121"/>
      <c r="M89" s="209"/>
      <c r="N89" s="210"/>
      <c r="O89" s="128"/>
      <c r="P89" s="128"/>
      <c r="Q89" s="128"/>
      <c r="R89" s="128"/>
      <c r="S89" s="128"/>
      <c r="T89" s="129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T89" s="112" t="s">
        <v>191</v>
      </c>
      <c r="AU89" s="112" t="s">
        <v>153</v>
      </c>
    </row>
    <row r="90" spans="1:65" s="122" customFormat="1" ht="33" customHeight="1">
      <c r="A90" s="120"/>
      <c r="B90" s="194"/>
      <c r="C90" s="195" t="s">
        <v>197</v>
      </c>
      <c r="D90" s="195" t="s">
        <v>185</v>
      </c>
      <c r="E90" s="196" t="s">
        <v>198</v>
      </c>
      <c r="F90" s="197" t="s">
        <v>199</v>
      </c>
      <c r="G90" s="198" t="s">
        <v>45</v>
      </c>
      <c r="H90" s="199">
        <v>112</v>
      </c>
      <c r="I90" s="227"/>
      <c r="J90" s="200">
        <f>ROUND(I90*H90,2)</f>
        <v>0</v>
      </c>
      <c r="K90" s="197" t="s">
        <v>188</v>
      </c>
      <c r="L90" s="121"/>
      <c r="M90" s="201" t="s">
        <v>75</v>
      </c>
      <c r="N90" s="202" t="s">
        <v>138</v>
      </c>
      <c r="O90" s="203">
        <v>0.028</v>
      </c>
      <c r="P90" s="203">
        <f>O90*H90</f>
        <v>3.136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R90" s="205" t="s">
        <v>189</v>
      </c>
      <c r="AT90" s="205" t="s">
        <v>185</v>
      </c>
      <c r="AU90" s="205" t="s">
        <v>153</v>
      </c>
      <c r="AY90" s="112" t="s">
        <v>184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112" t="s">
        <v>152</v>
      </c>
      <c r="BK90" s="206">
        <f>ROUND(I90*H90,2)</f>
        <v>0</v>
      </c>
      <c r="BL90" s="112" t="s">
        <v>189</v>
      </c>
      <c r="BM90" s="205" t="s">
        <v>200</v>
      </c>
    </row>
    <row r="91" spans="1:47" s="122" customFormat="1" ht="10.5" customHeight="1">
      <c r="A91" s="120"/>
      <c r="B91" s="121"/>
      <c r="C91" s="120"/>
      <c r="D91" s="207" t="s">
        <v>191</v>
      </c>
      <c r="E91" s="120"/>
      <c r="F91" s="208" t="s">
        <v>201</v>
      </c>
      <c r="G91" s="120"/>
      <c r="H91" s="120"/>
      <c r="I91" s="120"/>
      <c r="J91" s="120"/>
      <c r="K91" s="120"/>
      <c r="L91" s="121"/>
      <c r="M91" s="209"/>
      <c r="N91" s="210"/>
      <c r="O91" s="128"/>
      <c r="P91" s="128"/>
      <c r="Q91" s="128"/>
      <c r="R91" s="128"/>
      <c r="S91" s="128"/>
      <c r="T91" s="129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T91" s="112" t="s">
        <v>191</v>
      </c>
      <c r="AU91" s="112" t="s">
        <v>153</v>
      </c>
    </row>
    <row r="92" spans="2:63" s="181" customFormat="1" ht="22.5" customHeight="1">
      <c r="B92" s="182"/>
      <c r="D92" s="183" t="s">
        <v>150</v>
      </c>
      <c r="E92" s="192" t="s">
        <v>202</v>
      </c>
      <c r="F92" s="192" t="s">
        <v>203</v>
      </c>
      <c r="J92" s="193">
        <f>BK92</f>
        <v>0</v>
      </c>
      <c r="L92" s="182"/>
      <c r="M92" s="186"/>
      <c r="N92" s="187"/>
      <c r="O92" s="187"/>
      <c r="P92" s="188">
        <f>SUM(P93:P100)</f>
        <v>26.926</v>
      </c>
      <c r="Q92" s="187"/>
      <c r="R92" s="188">
        <f>SUM(R93:R100)</f>
        <v>0</v>
      </c>
      <c r="S92" s="187"/>
      <c r="T92" s="189">
        <f>SUM(T93:T100)</f>
        <v>0</v>
      </c>
      <c r="AR92" s="183" t="s">
        <v>152</v>
      </c>
      <c r="AT92" s="190" t="s">
        <v>150</v>
      </c>
      <c r="AU92" s="190" t="s">
        <v>152</v>
      </c>
      <c r="AY92" s="183" t="s">
        <v>184</v>
      </c>
      <c r="BK92" s="191">
        <f>SUM(BK93:BK100)</f>
        <v>0</v>
      </c>
    </row>
    <row r="93" spans="1:65" s="122" customFormat="1" ht="33" customHeight="1">
      <c r="A93" s="120"/>
      <c r="B93" s="194"/>
      <c r="C93" s="195" t="s">
        <v>189</v>
      </c>
      <c r="D93" s="195" t="s">
        <v>185</v>
      </c>
      <c r="E93" s="196" t="s">
        <v>204</v>
      </c>
      <c r="F93" s="197" t="s">
        <v>205</v>
      </c>
      <c r="G93" s="198" t="s">
        <v>45</v>
      </c>
      <c r="H93" s="199">
        <v>93</v>
      </c>
      <c r="I93" s="227"/>
      <c r="J93" s="200">
        <f>ROUND(I93*H93,2)</f>
        <v>0</v>
      </c>
      <c r="K93" s="197" t="s">
        <v>188</v>
      </c>
      <c r="L93" s="121"/>
      <c r="M93" s="201" t="s">
        <v>75</v>
      </c>
      <c r="N93" s="202" t="s">
        <v>138</v>
      </c>
      <c r="O93" s="203">
        <v>0.094</v>
      </c>
      <c r="P93" s="203">
        <f>O93*H93</f>
        <v>8.742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R93" s="205" t="s">
        <v>189</v>
      </c>
      <c r="AT93" s="205" t="s">
        <v>185</v>
      </c>
      <c r="AU93" s="205" t="s">
        <v>153</v>
      </c>
      <c r="AY93" s="112" t="s">
        <v>184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12" t="s">
        <v>152</v>
      </c>
      <c r="BK93" s="206">
        <f>ROUND(I93*H93,2)</f>
        <v>0</v>
      </c>
      <c r="BL93" s="112" t="s">
        <v>189</v>
      </c>
      <c r="BM93" s="205" t="s">
        <v>206</v>
      </c>
    </row>
    <row r="94" spans="1:47" s="122" customFormat="1" ht="10.5" customHeight="1">
      <c r="A94" s="120"/>
      <c r="B94" s="121"/>
      <c r="C94" s="120"/>
      <c r="D94" s="207" t="s">
        <v>191</v>
      </c>
      <c r="E94" s="120"/>
      <c r="F94" s="208" t="s">
        <v>207</v>
      </c>
      <c r="G94" s="120"/>
      <c r="H94" s="120"/>
      <c r="I94" s="120"/>
      <c r="J94" s="120"/>
      <c r="K94" s="120"/>
      <c r="L94" s="121"/>
      <c r="M94" s="209"/>
      <c r="N94" s="210"/>
      <c r="O94" s="128"/>
      <c r="P94" s="128"/>
      <c r="Q94" s="128"/>
      <c r="R94" s="128"/>
      <c r="S94" s="128"/>
      <c r="T94" s="129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T94" s="112" t="s">
        <v>191</v>
      </c>
      <c r="AU94" s="112" t="s">
        <v>153</v>
      </c>
    </row>
    <row r="95" spans="1:65" s="122" customFormat="1" ht="33" customHeight="1">
      <c r="A95" s="120"/>
      <c r="B95" s="194"/>
      <c r="C95" s="195" t="s">
        <v>202</v>
      </c>
      <c r="D95" s="195" t="s">
        <v>185</v>
      </c>
      <c r="E95" s="196" t="s">
        <v>208</v>
      </c>
      <c r="F95" s="197" t="s">
        <v>209</v>
      </c>
      <c r="G95" s="198" t="s">
        <v>45</v>
      </c>
      <c r="H95" s="199">
        <v>19</v>
      </c>
      <c r="I95" s="227"/>
      <c r="J95" s="200">
        <f>ROUND(I95*H95,2)</f>
        <v>0</v>
      </c>
      <c r="K95" s="197" t="s">
        <v>188</v>
      </c>
      <c r="L95" s="121"/>
      <c r="M95" s="201" t="s">
        <v>75</v>
      </c>
      <c r="N95" s="202" t="s">
        <v>138</v>
      </c>
      <c r="O95" s="203">
        <v>0.12</v>
      </c>
      <c r="P95" s="203">
        <f>O95*H95</f>
        <v>2.28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R95" s="205" t="s">
        <v>189</v>
      </c>
      <c r="AT95" s="205" t="s">
        <v>185</v>
      </c>
      <c r="AU95" s="205" t="s">
        <v>153</v>
      </c>
      <c r="AY95" s="112" t="s">
        <v>184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12" t="s">
        <v>152</v>
      </c>
      <c r="BK95" s="206">
        <f>ROUND(I95*H95,2)</f>
        <v>0</v>
      </c>
      <c r="BL95" s="112" t="s">
        <v>189</v>
      </c>
      <c r="BM95" s="205" t="s">
        <v>210</v>
      </c>
    </row>
    <row r="96" spans="1:47" s="122" customFormat="1" ht="10.5" customHeight="1">
      <c r="A96" s="120"/>
      <c r="B96" s="121"/>
      <c r="C96" s="120"/>
      <c r="D96" s="207" t="s">
        <v>191</v>
      </c>
      <c r="E96" s="120"/>
      <c r="F96" s="208" t="s">
        <v>211</v>
      </c>
      <c r="G96" s="120"/>
      <c r="H96" s="120"/>
      <c r="I96" s="120"/>
      <c r="J96" s="120"/>
      <c r="K96" s="120"/>
      <c r="L96" s="121"/>
      <c r="M96" s="209"/>
      <c r="N96" s="210"/>
      <c r="O96" s="128"/>
      <c r="P96" s="128"/>
      <c r="Q96" s="128"/>
      <c r="R96" s="128"/>
      <c r="S96" s="128"/>
      <c r="T96" s="129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T96" s="112" t="s">
        <v>191</v>
      </c>
      <c r="AU96" s="112" t="s">
        <v>153</v>
      </c>
    </row>
    <row r="97" spans="1:65" s="122" customFormat="1" ht="37.5" customHeight="1">
      <c r="A97" s="120"/>
      <c r="B97" s="194"/>
      <c r="C97" s="195" t="s">
        <v>212</v>
      </c>
      <c r="D97" s="195" t="s">
        <v>185</v>
      </c>
      <c r="E97" s="196" t="s">
        <v>213</v>
      </c>
      <c r="F97" s="197" t="s">
        <v>214</v>
      </c>
      <c r="G97" s="198" t="s">
        <v>45</v>
      </c>
      <c r="H97" s="199">
        <v>112</v>
      </c>
      <c r="I97" s="227"/>
      <c r="J97" s="200">
        <f>ROUND(I97*H97,2)</f>
        <v>0</v>
      </c>
      <c r="K97" s="197" t="s">
        <v>188</v>
      </c>
      <c r="L97" s="121"/>
      <c r="M97" s="201" t="s">
        <v>75</v>
      </c>
      <c r="N97" s="202" t="s">
        <v>138</v>
      </c>
      <c r="O97" s="203">
        <v>0.076</v>
      </c>
      <c r="P97" s="203">
        <f>O97*H97</f>
        <v>8.512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R97" s="205" t="s">
        <v>189</v>
      </c>
      <c r="AT97" s="205" t="s">
        <v>185</v>
      </c>
      <c r="AU97" s="205" t="s">
        <v>153</v>
      </c>
      <c r="AY97" s="112" t="s">
        <v>184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12" t="s">
        <v>152</v>
      </c>
      <c r="BK97" s="206">
        <f>ROUND(I97*H97,2)</f>
        <v>0</v>
      </c>
      <c r="BL97" s="112" t="s">
        <v>189</v>
      </c>
      <c r="BM97" s="205" t="s">
        <v>215</v>
      </c>
    </row>
    <row r="98" spans="1:47" s="122" customFormat="1" ht="10.5" customHeight="1">
      <c r="A98" s="120"/>
      <c r="B98" s="121"/>
      <c r="C98" s="120"/>
      <c r="D98" s="207" t="s">
        <v>191</v>
      </c>
      <c r="E98" s="120"/>
      <c r="F98" s="208" t="s">
        <v>216</v>
      </c>
      <c r="G98" s="120"/>
      <c r="H98" s="120"/>
      <c r="I98" s="120"/>
      <c r="J98" s="120"/>
      <c r="K98" s="120"/>
      <c r="L98" s="121"/>
      <c r="M98" s="209"/>
      <c r="N98" s="210"/>
      <c r="O98" s="128"/>
      <c r="P98" s="128"/>
      <c r="Q98" s="128"/>
      <c r="R98" s="128"/>
      <c r="S98" s="128"/>
      <c r="T98" s="129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T98" s="112" t="s">
        <v>191</v>
      </c>
      <c r="AU98" s="112" t="s">
        <v>153</v>
      </c>
    </row>
    <row r="99" spans="1:65" s="122" customFormat="1" ht="44.25" customHeight="1">
      <c r="A99" s="120"/>
      <c r="B99" s="194"/>
      <c r="C99" s="195" t="s">
        <v>217</v>
      </c>
      <c r="D99" s="195" t="s">
        <v>185</v>
      </c>
      <c r="E99" s="196" t="s">
        <v>218</v>
      </c>
      <c r="F99" s="197" t="s">
        <v>219</v>
      </c>
      <c r="G99" s="198" t="s">
        <v>45</v>
      </c>
      <c r="H99" s="199">
        <v>112</v>
      </c>
      <c r="I99" s="227"/>
      <c r="J99" s="200">
        <f>ROUND(I99*H99,2)</f>
        <v>0</v>
      </c>
      <c r="K99" s="197" t="s">
        <v>188</v>
      </c>
      <c r="L99" s="121"/>
      <c r="M99" s="201" t="s">
        <v>75</v>
      </c>
      <c r="N99" s="202" t="s">
        <v>138</v>
      </c>
      <c r="O99" s="203">
        <v>0.066</v>
      </c>
      <c r="P99" s="203">
        <f>O99*H99</f>
        <v>7.392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R99" s="205" t="s">
        <v>189</v>
      </c>
      <c r="AT99" s="205" t="s">
        <v>185</v>
      </c>
      <c r="AU99" s="205" t="s">
        <v>153</v>
      </c>
      <c r="AY99" s="112" t="s">
        <v>184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12" t="s">
        <v>152</v>
      </c>
      <c r="BK99" s="206">
        <f>ROUND(I99*H99,2)</f>
        <v>0</v>
      </c>
      <c r="BL99" s="112" t="s">
        <v>189</v>
      </c>
      <c r="BM99" s="205" t="s">
        <v>220</v>
      </c>
    </row>
    <row r="100" spans="1:47" s="122" customFormat="1" ht="10.5" customHeight="1">
      <c r="A100" s="120"/>
      <c r="B100" s="121"/>
      <c r="C100" s="120"/>
      <c r="D100" s="207" t="s">
        <v>191</v>
      </c>
      <c r="E100" s="120"/>
      <c r="F100" s="208" t="s">
        <v>221</v>
      </c>
      <c r="G100" s="120"/>
      <c r="H100" s="120"/>
      <c r="I100" s="120"/>
      <c r="J100" s="120"/>
      <c r="K100" s="120"/>
      <c r="L100" s="121"/>
      <c r="M100" s="209"/>
      <c r="N100" s="210"/>
      <c r="O100" s="128"/>
      <c r="P100" s="128"/>
      <c r="Q100" s="128"/>
      <c r="R100" s="128"/>
      <c r="S100" s="128"/>
      <c r="T100" s="129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T100" s="112" t="s">
        <v>191</v>
      </c>
      <c r="AU100" s="112" t="s">
        <v>153</v>
      </c>
    </row>
    <row r="101" spans="2:63" s="181" customFormat="1" ht="22.5" customHeight="1">
      <c r="B101" s="182"/>
      <c r="D101" s="183" t="s">
        <v>150</v>
      </c>
      <c r="E101" s="192" t="s">
        <v>222</v>
      </c>
      <c r="F101" s="192" t="s">
        <v>223</v>
      </c>
      <c r="J101" s="193">
        <f>BK101</f>
        <v>0</v>
      </c>
      <c r="L101" s="182"/>
      <c r="M101" s="186"/>
      <c r="N101" s="187"/>
      <c r="O101" s="187"/>
      <c r="P101" s="188">
        <f>SUM(P102:P111)</f>
        <v>2.334</v>
      </c>
      <c r="Q101" s="187"/>
      <c r="R101" s="188">
        <f>SUM(R102:R111)</f>
        <v>0.00275</v>
      </c>
      <c r="S101" s="187"/>
      <c r="T101" s="189">
        <f>SUM(T102:T111)</f>
        <v>0</v>
      </c>
      <c r="AR101" s="183" t="s">
        <v>152</v>
      </c>
      <c r="AT101" s="190" t="s">
        <v>150</v>
      </c>
      <c r="AU101" s="190" t="s">
        <v>152</v>
      </c>
      <c r="AY101" s="183" t="s">
        <v>184</v>
      </c>
      <c r="BK101" s="191">
        <f>SUM(BK102:BK111)</f>
        <v>0</v>
      </c>
    </row>
    <row r="102" spans="1:65" s="122" customFormat="1" ht="24" customHeight="1">
      <c r="A102" s="120"/>
      <c r="B102" s="194"/>
      <c r="C102" s="195" t="s">
        <v>224</v>
      </c>
      <c r="D102" s="195" t="s">
        <v>185</v>
      </c>
      <c r="E102" s="196" t="s">
        <v>225</v>
      </c>
      <c r="F102" s="197" t="s">
        <v>226</v>
      </c>
      <c r="G102" s="198" t="s">
        <v>227</v>
      </c>
      <c r="H102" s="199">
        <v>2</v>
      </c>
      <c r="I102" s="227"/>
      <c r="J102" s="200">
        <f>ROUND(I102*H102,2)</f>
        <v>0</v>
      </c>
      <c r="K102" s="197" t="s">
        <v>188</v>
      </c>
      <c r="L102" s="121"/>
      <c r="M102" s="201" t="s">
        <v>75</v>
      </c>
      <c r="N102" s="202" t="s">
        <v>138</v>
      </c>
      <c r="O102" s="203">
        <v>0.249</v>
      </c>
      <c r="P102" s="203">
        <f>O102*H102</f>
        <v>0.498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R102" s="205" t="s">
        <v>189</v>
      </c>
      <c r="AT102" s="205" t="s">
        <v>185</v>
      </c>
      <c r="AU102" s="205" t="s">
        <v>153</v>
      </c>
      <c r="AY102" s="112" t="s">
        <v>184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12" t="s">
        <v>152</v>
      </c>
      <c r="BK102" s="206">
        <f>ROUND(I102*H102,2)</f>
        <v>0</v>
      </c>
      <c r="BL102" s="112" t="s">
        <v>189</v>
      </c>
      <c r="BM102" s="205" t="s">
        <v>228</v>
      </c>
    </row>
    <row r="103" spans="1:47" s="122" customFormat="1" ht="10.5" customHeight="1">
      <c r="A103" s="120"/>
      <c r="B103" s="121"/>
      <c r="C103" s="120"/>
      <c r="D103" s="207" t="s">
        <v>191</v>
      </c>
      <c r="E103" s="120"/>
      <c r="F103" s="208" t="s">
        <v>229</v>
      </c>
      <c r="G103" s="120"/>
      <c r="H103" s="120"/>
      <c r="I103" s="120"/>
      <c r="J103" s="120"/>
      <c r="K103" s="120"/>
      <c r="L103" s="121"/>
      <c r="M103" s="209"/>
      <c r="N103" s="210"/>
      <c r="O103" s="128"/>
      <c r="P103" s="128"/>
      <c r="Q103" s="128"/>
      <c r="R103" s="128"/>
      <c r="S103" s="128"/>
      <c r="T103" s="129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T103" s="112" t="s">
        <v>191</v>
      </c>
      <c r="AU103" s="112" t="s">
        <v>153</v>
      </c>
    </row>
    <row r="104" spans="1:65" s="122" customFormat="1" ht="37.5" customHeight="1">
      <c r="A104" s="120"/>
      <c r="B104" s="194"/>
      <c r="C104" s="195" t="s">
        <v>222</v>
      </c>
      <c r="D104" s="195" t="s">
        <v>185</v>
      </c>
      <c r="E104" s="196" t="s">
        <v>230</v>
      </c>
      <c r="F104" s="197" t="s">
        <v>231</v>
      </c>
      <c r="G104" s="198" t="s">
        <v>227</v>
      </c>
      <c r="H104" s="199">
        <v>60</v>
      </c>
      <c r="I104" s="227"/>
      <c r="J104" s="200">
        <f>ROUND(I104*H104,2)</f>
        <v>0</v>
      </c>
      <c r="K104" s="197" t="s">
        <v>188</v>
      </c>
      <c r="L104" s="121"/>
      <c r="M104" s="201" t="s">
        <v>75</v>
      </c>
      <c r="N104" s="202" t="s">
        <v>138</v>
      </c>
      <c r="O104" s="203">
        <v>0</v>
      </c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R104" s="205" t="s">
        <v>189</v>
      </c>
      <c r="AT104" s="205" t="s">
        <v>185</v>
      </c>
      <c r="AU104" s="205" t="s">
        <v>153</v>
      </c>
      <c r="AY104" s="112" t="s">
        <v>184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12" t="s">
        <v>152</v>
      </c>
      <c r="BK104" s="206">
        <f>ROUND(I104*H104,2)</f>
        <v>0</v>
      </c>
      <c r="BL104" s="112" t="s">
        <v>189</v>
      </c>
      <c r="BM104" s="205" t="s">
        <v>232</v>
      </c>
    </row>
    <row r="105" spans="1:47" s="122" customFormat="1" ht="10.5" customHeight="1">
      <c r="A105" s="120"/>
      <c r="B105" s="121"/>
      <c r="C105" s="120"/>
      <c r="D105" s="207" t="s">
        <v>191</v>
      </c>
      <c r="E105" s="120"/>
      <c r="F105" s="208" t="s">
        <v>233</v>
      </c>
      <c r="G105" s="120"/>
      <c r="H105" s="120"/>
      <c r="I105" s="120"/>
      <c r="J105" s="120"/>
      <c r="K105" s="120"/>
      <c r="L105" s="121"/>
      <c r="M105" s="209"/>
      <c r="N105" s="210"/>
      <c r="O105" s="128"/>
      <c r="P105" s="128"/>
      <c r="Q105" s="128"/>
      <c r="R105" s="128"/>
      <c r="S105" s="128"/>
      <c r="T105" s="129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T105" s="112" t="s">
        <v>191</v>
      </c>
      <c r="AU105" s="112" t="s">
        <v>153</v>
      </c>
    </row>
    <row r="106" spans="1:65" s="122" customFormat="1" ht="37.5" customHeight="1">
      <c r="A106" s="120"/>
      <c r="B106" s="194"/>
      <c r="C106" s="195" t="s">
        <v>234</v>
      </c>
      <c r="D106" s="195" t="s">
        <v>185</v>
      </c>
      <c r="E106" s="196" t="s">
        <v>235</v>
      </c>
      <c r="F106" s="197" t="s">
        <v>236</v>
      </c>
      <c r="G106" s="198" t="s">
        <v>10</v>
      </c>
      <c r="H106" s="199">
        <v>4.5</v>
      </c>
      <c r="I106" s="227"/>
      <c r="J106" s="200">
        <f>ROUND(I106*H106,2)</f>
        <v>0</v>
      </c>
      <c r="K106" s="197" t="s">
        <v>188</v>
      </c>
      <c r="L106" s="121"/>
      <c r="M106" s="201" t="s">
        <v>75</v>
      </c>
      <c r="N106" s="202" t="s">
        <v>138</v>
      </c>
      <c r="O106" s="203">
        <v>0.067</v>
      </c>
      <c r="P106" s="203">
        <f>O106*H106</f>
        <v>0.3015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R106" s="205" t="s">
        <v>189</v>
      </c>
      <c r="AT106" s="205" t="s">
        <v>185</v>
      </c>
      <c r="AU106" s="205" t="s">
        <v>153</v>
      </c>
      <c r="AY106" s="112" t="s">
        <v>184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12" t="s">
        <v>152</v>
      </c>
      <c r="BK106" s="206">
        <f>ROUND(I106*H106,2)</f>
        <v>0</v>
      </c>
      <c r="BL106" s="112" t="s">
        <v>189</v>
      </c>
      <c r="BM106" s="205" t="s">
        <v>237</v>
      </c>
    </row>
    <row r="107" spans="1:47" s="122" customFormat="1" ht="10.5" customHeight="1">
      <c r="A107" s="120"/>
      <c r="B107" s="121"/>
      <c r="C107" s="120"/>
      <c r="D107" s="207" t="s">
        <v>191</v>
      </c>
      <c r="E107" s="120"/>
      <c r="F107" s="208" t="s">
        <v>238</v>
      </c>
      <c r="G107" s="120"/>
      <c r="H107" s="120"/>
      <c r="I107" s="120"/>
      <c r="J107" s="120"/>
      <c r="K107" s="120"/>
      <c r="L107" s="121"/>
      <c r="M107" s="209"/>
      <c r="N107" s="210"/>
      <c r="O107" s="128"/>
      <c r="P107" s="128"/>
      <c r="Q107" s="128"/>
      <c r="R107" s="128"/>
      <c r="S107" s="128"/>
      <c r="T107" s="129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T107" s="112" t="s">
        <v>191</v>
      </c>
      <c r="AU107" s="112" t="s">
        <v>153</v>
      </c>
    </row>
    <row r="108" spans="1:65" s="122" customFormat="1" ht="62.25" customHeight="1">
      <c r="A108" s="120"/>
      <c r="B108" s="194"/>
      <c r="C108" s="195" t="s">
        <v>239</v>
      </c>
      <c r="D108" s="195" t="s">
        <v>185</v>
      </c>
      <c r="E108" s="196" t="s">
        <v>240</v>
      </c>
      <c r="F108" s="197" t="s">
        <v>241</v>
      </c>
      <c r="G108" s="198" t="s">
        <v>10</v>
      </c>
      <c r="H108" s="199">
        <v>4.5</v>
      </c>
      <c r="I108" s="227"/>
      <c r="J108" s="200">
        <f>ROUND(I108*H108,2)</f>
        <v>0</v>
      </c>
      <c r="K108" s="197" t="s">
        <v>188</v>
      </c>
      <c r="L108" s="121"/>
      <c r="M108" s="201" t="s">
        <v>75</v>
      </c>
      <c r="N108" s="202" t="s">
        <v>138</v>
      </c>
      <c r="O108" s="203">
        <v>0.186</v>
      </c>
      <c r="P108" s="203">
        <f>O108*H108</f>
        <v>0.837</v>
      </c>
      <c r="Q108" s="203">
        <v>0.00061</v>
      </c>
      <c r="R108" s="203">
        <f>Q108*H108</f>
        <v>0.00275</v>
      </c>
      <c r="S108" s="203">
        <v>0</v>
      </c>
      <c r="T108" s="204">
        <f>S108*H108</f>
        <v>0</v>
      </c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R108" s="205" t="s">
        <v>189</v>
      </c>
      <c r="AT108" s="205" t="s">
        <v>185</v>
      </c>
      <c r="AU108" s="205" t="s">
        <v>153</v>
      </c>
      <c r="AY108" s="112" t="s">
        <v>184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12" t="s">
        <v>152</v>
      </c>
      <c r="BK108" s="206">
        <f>ROUND(I108*H108,2)</f>
        <v>0</v>
      </c>
      <c r="BL108" s="112" t="s">
        <v>189</v>
      </c>
      <c r="BM108" s="205" t="s">
        <v>242</v>
      </c>
    </row>
    <row r="109" spans="1:47" s="122" customFormat="1" ht="10.5" customHeight="1">
      <c r="A109" s="120"/>
      <c r="B109" s="121"/>
      <c r="C109" s="120"/>
      <c r="D109" s="207" t="s">
        <v>191</v>
      </c>
      <c r="E109" s="120"/>
      <c r="F109" s="208" t="s">
        <v>243</v>
      </c>
      <c r="G109" s="120"/>
      <c r="H109" s="120"/>
      <c r="I109" s="120"/>
      <c r="J109" s="120"/>
      <c r="K109" s="120"/>
      <c r="L109" s="121"/>
      <c r="M109" s="209"/>
      <c r="N109" s="210"/>
      <c r="O109" s="128"/>
      <c r="P109" s="128"/>
      <c r="Q109" s="128"/>
      <c r="R109" s="128"/>
      <c r="S109" s="128"/>
      <c r="T109" s="129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T109" s="112" t="s">
        <v>191</v>
      </c>
      <c r="AU109" s="112" t="s">
        <v>153</v>
      </c>
    </row>
    <row r="110" spans="1:65" s="122" customFormat="1" ht="24" customHeight="1">
      <c r="A110" s="120"/>
      <c r="B110" s="194"/>
      <c r="C110" s="195" t="s">
        <v>116</v>
      </c>
      <c r="D110" s="195" t="s">
        <v>185</v>
      </c>
      <c r="E110" s="196" t="s">
        <v>244</v>
      </c>
      <c r="F110" s="197" t="s">
        <v>245</v>
      </c>
      <c r="G110" s="198" t="s">
        <v>10</v>
      </c>
      <c r="H110" s="199">
        <v>4.5</v>
      </c>
      <c r="I110" s="227"/>
      <c r="J110" s="200">
        <f>ROUND(I110*H110,2)</f>
        <v>0</v>
      </c>
      <c r="K110" s="197" t="s">
        <v>188</v>
      </c>
      <c r="L110" s="121"/>
      <c r="M110" s="201" t="s">
        <v>75</v>
      </c>
      <c r="N110" s="202" t="s">
        <v>138</v>
      </c>
      <c r="O110" s="203">
        <v>0.155</v>
      </c>
      <c r="P110" s="203">
        <f>O110*H110</f>
        <v>0.6975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R110" s="205" t="s">
        <v>189</v>
      </c>
      <c r="AT110" s="205" t="s">
        <v>185</v>
      </c>
      <c r="AU110" s="205" t="s">
        <v>153</v>
      </c>
      <c r="AY110" s="112" t="s">
        <v>184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112" t="s">
        <v>152</v>
      </c>
      <c r="BK110" s="206">
        <f>ROUND(I110*H110,2)</f>
        <v>0</v>
      </c>
      <c r="BL110" s="112" t="s">
        <v>189</v>
      </c>
      <c r="BM110" s="205" t="s">
        <v>246</v>
      </c>
    </row>
    <row r="111" spans="1:47" s="122" customFormat="1" ht="10.5" customHeight="1">
      <c r="A111" s="120"/>
      <c r="B111" s="121"/>
      <c r="C111" s="120"/>
      <c r="D111" s="207" t="s">
        <v>191</v>
      </c>
      <c r="E111" s="120"/>
      <c r="F111" s="208" t="s">
        <v>247</v>
      </c>
      <c r="G111" s="120"/>
      <c r="H111" s="120"/>
      <c r="I111" s="120"/>
      <c r="J111" s="120"/>
      <c r="K111" s="120"/>
      <c r="L111" s="121"/>
      <c r="M111" s="209"/>
      <c r="N111" s="210"/>
      <c r="O111" s="128"/>
      <c r="P111" s="128"/>
      <c r="Q111" s="128"/>
      <c r="R111" s="128"/>
      <c r="S111" s="128"/>
      <c r="T111" s="129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T111" s="112" t="s">
        <v>191</v>
      </c>
      <c r="AU111" s="112" t="s">
        <v>153</v>
      </c>
    </row>
    <row r="112" spans="2:63" s="181" customFormat="1" ht="22.5" customHeight="1">
      <c r="B112" s="182"/>
      <c r="D112" s="183" t="s">
        <v>150</v>
      </c>
      <c r="E112" s="192" t="s">
        <v>248</v>
      </c>
      <c r="F112" s="192" t="s">
        <v>249</v>
      </c>
      <c r="J112" s="193">
        <f>BK112</f>
        <v>0</v>
      </c>
      <c r="L112" s="182"/>
      <c r="M112" s="186"/>
      <c r="N112" s="187"/>
      <c r="O112" s="187"/>
      <c r="P112" s="188">
        <f>SUM(P113:P124)</f>
        <v>2.209</v>
      </c>
      <c r="Q112" s="187"/>
      <c r="R112" s="188">
        <f>SUM(R113:R124)</f>
        <v>0</v>
      </c>
      <c r="S112" s="187"/>
      <c r="T112" s="189">
        <f>SUM(T113:T124)</f>
        <v>0</v>
      </c>
      <c r="AR112" s="183" t="s">
        <v>152</v>
      </c>
      <c r="AT112" s="190" t="s">
        <v>150</v>
      </c>
      <c r="AU112" s="190" t="s">
        <v>152</v>
      </c>
      <c r="AY112" s="183" t="s">
        <v>184</v>
      </c>
      <c r="BK112" s="191">
        <f>SUM(BK113:BK124)</f>
        <v>0</v>
      </c>
    </row>
    <row r="113" spans="1:65" s="122" customFormat="1" ht="37.5" customHeight="1">
      <c r="A113" s="120"/>
      <c r="B113" s="194"/>
      <c r="C113" s="195" t="s">
        <v>250</v>
      </c>
      <c r="D113" s="195" t="s">
        <v>185</v>
      </c>
      <c r="E113" s="196" t="s">
        <v>251</v>
      </c>
      <c r="F113" s="197" t="s">
        <v>252</v>
      </c>
      <c r="G113" s="198" t="s">
        <v>253</v>
      </c>
      <c r="H113" s="199">
        <v>32.5</v>
      </c>
      <c r="I113" s="227"/>
      <c r="J113" s="200">
        <f>ROUND(I113*H113,2)</f>
        <v>0</v>
      </c>
      <c r="K113" s="197" t="s">
        <v>188</v>
      </c>
      <c r="L113" s="121"/>
      <c r="M113" s="201" t="s">
        <v>75</v>
      </c>
      <c r="N113" s="202" t="s">
        <v>138</v>
      </c>
      <c r="O113" s="203">
        <v>0.03</v>
      </c>
      <c r="P113" s="203">
        <f>O113*H113</f>
        <v>0.975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R113" s="205" t="s">
        <v>189</v>
      </c>
      <c r="AT113" s="205" t="s">
        <v>185</v>
      </c>
      <c r="AU113" s="205" t="s">
        <v>153</v>
      </c>
      <c r="AY113" s="112" t="s">
        <v>184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112" t="s">
        <v>152</v>
      </c>
      <c r="BK113" s="206">
        <f>ROUND(I113*H113,2)</f>
        <v>0</v>
      </c>
      <c r="BL113" s="112" t="s">
        <v>189</v>
      </c>
      <c r="BM113" s="205" t="s">
        <v>254</v>
      </c>
    </row>
    <row r="114" spans="1:47" s="122" customFormat="1" ht="10.5" customHeight="1">
      <c r="A114" s="120"/>
      <c r="B114" s="121"/>
      <c r="C114" s="120"/>
      <c r="D114" s="207" t="s">
        <v>191</v>
      </c>
      <c r="E114" s="120"/>
      <c r="F114" s="208" t="s">
        <v>255</v>
      </c>
      <c r="G114" s="120"/>
      <c r="H114" s="120"/>
      <c r="I114" s="120"/>
      <c r="J114" s="120"/>
      <c r="K114" s="120"/>
      <c r="L114" s="121"/>
      <c r="M114" s="209"/>
      <c r="N114" s="210"/>
      <c r="O114" s="128"/>
      <c r="P114" s="128"/>
      <c r="Q114" s="128"/>
      <c r="R114" s="128"/>
      <c r="S114" s="128"/>
      <c r="T114" s="129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T114" s="112" t="s">
        <v>191</v>
      </c>
      <c r="AU114" s="112" t="s">
        <v>153</v>
      </c>
    </row>
    <row r="115" spans="1:65" s="122" customFormat="1" ht="37.5" customHeight="1">
      <c r="A115" s="120"/>
      <c r="B115" s="194"/>
      <c r="C115" s="195" t="s">
        <v>256</v>
      </c>
      <c r="D115" s="195" t="s">
        <v>185</v>
      </c>
      <c r="E115" s="196" t="s">
        <v>257</v>
      </c>
      <c r="F115" s="197" t="s">
        <v>258</v>
      </c>
      <c r="G115" s="198" t="s">
        <v>253</v>
      </c>
      <c r="H115" s="199">
        <v>292.5</v>
      </c>
      <c r="I115" s="227"/>
      <c r="J115" s="200">
        <f>ROUND(I115*H115,2)</f>
        <v>0</v>
      </c>
      <c r="K115" s="197" t="s">
        <v>188</v>
      </c>
      <c r="L115" s="121"/>
      <c r="M115" s="201" t="s">
        <v>75</v>
      </c>
      <c r="N115" s="202" t="s">
        <v>138</v>
      </c>
      <c r="O115" s="203">
        <v>0.002</v>
      </c>
      <c r="P115" s="203">
        <f>O115*H115</f>
        <v>0.585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R115" s="205" t="s">
        <v>189</v>
      </c>
      <c r="AT115" s="205" t="s">
        <v>185</v>
      </c>
      <c r="AU115" s="205" t="s">
        <v>153</v>
      </c>
      <c r="AY115" s="112" t="s">
        <v>184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12" t="s">
        <v>152</v>
      </c>
      <c r="BK115" s="206">
        <f>ROUND(I115*H115,2)</f>
        <v>0</v>
      </c>
      <c r="BL115" s="112" t="s">
        <v>189</v>
      </c>
      <c r="BM115" s="205" t="s">
        <v>259</v>
      </c>
    </row>
    <row r="116" spans="1:47" s="122" customFormat="1" ht="10.5" customHeight="1">
      <c r="A116" s="120"/>
      <c r="B116" s="121"/>
      <c r="C116" s="120"/>
      <c r="D116" s="207" t="s">
        <v>191</v>
      </c>
      <c r="E116" s="120"/>
      <c r="F116" s="208" t="s">
        <v>260</v>
      </c>
      <c r="G116" s="120"/>
      <c r="H116" s="120"/>
      <c r="I116" s="120"/>
      <c r="J116" s="120"/>
      <c r="K116" s="120"/>
      <c r="L116" s="121"/>
      <c r="M116" s="209"/>
      <c r="N116" s="210"/>
      <c r="O116" s="128"/>
      <c r="P116" s="128"/>
      <c r="Q116" s="128"/>
      <c r="R116" s="128"/>
      <c r="S116" s="128"/>
      <c r="T116" s="129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T116" s="112" t="s">
        <v>191</v>
      </c>
      <c r="AU116" s="112" t="s">
        <v>153</v>
      </c>
    </row>
    <row r="117" spans="1:65" s="122" customFormat="1" ht="37.5" customHeight="1">
      <c r="A117" s="120"/>
      <c r="B117" s="194"/>
      <c r="C117" s="195" t="s">
        <v>261</v>
      </c>
      <c r="D117" s="195" t="s">
        <v>185</v>
      </c>
      <c r="E117" s="196" t="s">
        <v>262</v>
      </c>
      <c r="F117" s="197" t="s">
        <v>263</v>
      </c>
      <c r="G117" s="198" t="s">
        <v>253</v>
      </c>
      <c r="H117" s="199">
        <v>11</v>
      </c>
      <c r="I117" s="227"/>
      <c r="J117" s="200">
        <f>ROUND(I117*H117,2)</f>
        <v>0</v>
      </c>
      <c r="K117" s="197" t="s">
        <v>188</v>
      </c>
      <c r="L117" s="121"/>
      <c r="M117" s="201" t="s">
        <v>75</v>
      </c>
      <c r="N117" s="202" t="s">
        <v>138</v>
      </c>
      <c r="O117" s="203">
        <v>0.032</v>
      </c>
      <c r="P117" s="203">
        <f>O117*H117</f>
        <v>0.352</v>
      </c>
      <c r="Q117" s="203">
        <v>0</v>
      </c>
      <c r="R117" s="203">
        <f>Q117*H117</f>
        <v>0</v>
      </c>
      <c r="S117" s="203">
        <v>0</v>
      </c>
      <c r="T117" s="204">
        <f>S117*H117</f>
        <v>0</v>
      </c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R117" s="205" t="s">
        <v>189</v>
      </c>
      <c r="AT117" s="205" t="s">
        <v>185</v>
      </c>
      <c r="AU117" s="205" t="s">
        <v>153</v>
      </c>
      <c r="AY117" s="112" t="s">
        <v>184</v>
      </c>
      <c r="BE117" s="206">
        <f>IF(N117="základní",J117,0)</f>
        <v>0</v>
      </c>
      <c r="BF117" s="206">
        <f>IF(N117="snížená",J117,0)</f>
        <v>0</v>
      </c>
      <c r="BG117" s="206">
        <f>IF(N117="zákl. přenesená",J117,0)</f>
        <v>0</v>
      </c>
      <c r="BH117" s="206">
        <f>IF(N117="sníž. přenesená",J117,0)</f>
        <v>0</v>
      </c>
      <c r="BI117" s="206">
        <f>IF(N117="nulová",J117,0)</f>
        <v>0</v>
      </c>
      <c r="BJ117" s="112" t="s">
        <v>152</v>
      </c>
      <c r="BK117" s="206">
        <f>ROUND(I117*H117,2)</f>
        <v>0</v>
      </c>
      <c r="BL117" s="112" t="s">
        <v>189</v>
      </c>
      <c r="BM117" s="205" t="s">
        <v>264</v>
      </c>
    </row>
    <row r="118" spans="1:47" s="122" customFormat="1" ht="10.5" customHeight="1">
      <c r="A118" s="120"/>
      <c r="B118" s="121"/>
      <c r="C118" s="120"/>
      <c r="D118" s="207" t="s">
        <v>191</v>
      </c>
      <c r="E118" s="120"/>
      <c r="F118" s="208" t="s">
        <v>265</v>
      </c>
      <c r="G118" s="120"/>
      <c r="H118" s="120"/>
      <c r="I118" s="120"/>
      <c r="J118" s="120"/>
      <c r="K118" s="120"/>
      <c r="L118" s="121"/>
      <c r="M118" s="209"/>
      <c r="N118" s="210"/>
      <c r="O118" s="128"/>
      <c r="P118" s="128"/>
      <c r="Q118" s="128"/>
      <c r="R118" s="128"/>
      <c r="S118" s="128"/>
      <c r="T118" s="129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T118" s="112" t="s">
        <v>191</v>
      </c>
      <c r="AU118" s="112" t="s">
        <v>153</v>
      </c>
    </row>
    <row r="119" spans="1:65" s="122" customFormat="1" ht="37.5" customHeight="1">
      <c r="A119" s="120"/>
      <c r="B119" s="194"/>
      <c r="C119" s="195" t="s">
        <v>266</v>
      </c>
      <c r="D119" s="195" t="s">
        <v>185</v>
      </c>
      <c r="E119" s="196" t="s">
        <v>267</v>
      </c>
      <c r="F119" s="197" t="s">
        <v>258</v>
      </c>
      <c r="G119" s="198" t="s">
        <v>253</v>
      </c>
      <c r="H119" s="199">
        <v>99</v>
      </c>
      <c r="I119" s="227"/>
      <c r="J119" s="200">
        <f>ROUND(I119*H119,2)</f>
        <v>0</v>
      </c>
      <c r="K119" s="197" t="s">
        <v>188</v>
      </c>
      <c r="L119" s="121"/>
      <c r="M119" s="201" t="s">
        <v>75</v>
      </c>
      <c r="N119" s="202" t="s">
        <v>138</v>
      </c>
      <c r="O119" s="203">
        <v>0.003</v>
      </c>
      <c r="P119" s="203">
        <f>O119*H119</f>
        <v>0.297</v>
      </c>
      <c r="Q119" s="203">
        <v>0</v>
      </c>
      <c r="R119" s="203">
        <f>Q119*H119</f>
        <v>0</v>
      </c>
      <c r="S119" s="203">
        <v>0</v>
      </c>
      <c r="T119" s="204">
        <f>S119*H119</f>
        <v>0</v>
      </c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R119" s="205" t="s">
        <v>189</v>
      </c>
      <c r="AT119" s="205" t="s">
        <v>185</v>
      </c>
      <c r="AU119" s="205" t="s">
        <v>153</v>
      </c>
      <c r="AY119" s="112" t="s">
        <v>184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12" t="s">
        <v>152</v>
      </c>
      <c r="BK119" s="206">
        <f>ROUND(I119*H119,2)</f>
        <v>0</v>
      </c>
      <c r="BL119" s="112" t="s">
        <v>189</v>
      </c>
      <c r="BM119" s="205" t="s">
        <v>268</v>
      </c>
    </row>
    <row r="120" spans="1:47" s="122" customFormat="1" ht="10.5" customHeight="1">
      <c r="A120" s="120"/>
      <c r="B120" s="121"/>
      <c r="C120" s="120"/>
      <c r="D120" s="207" t="s">
        <v>191</v>
      </c>
      <c r="E120" s="120"/>
      <c r="F120" s="208" t="s">
        <v>269</v>
      </c>
      <c r="G120" s="120"/>
      <c r="H120" s="120"/>
      <c r="I120" s="120"/>
      <c r="J120" s="120"/>
      <c r="K120" s="120"/>
      <c r="L120" s="121"/>
      <c r="M120" s="209"/>
      <c r="N120" s="210"/>
      <c r="O120" s="128"/>
      <c r="P120" s="128"/>
      <c r="Q120" s="128"/>
      <c r="R120" s="128"/>
      <c r="S120" s="128"/>
      <c r="T120" s="129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T120" s="112" t="s">
        <v>191</v>
      </c>
      <c r="AU120" s="112" t="s">
        <v>153</v>
      </c>
    </row>
    <row r="121" spans="1:65" s="122" customFormat="1" ht="44.25" customHeight="1">
      <c r="A121" s="120"/>
      <c r="B121" s="194"/>
      <c r="C121" s="195" t="s">
        <v>270</v>
      </c>
      <c r="D121" s="195" t="s">
        <v>185</v>
      </c>
      <c r="E121" s="196" t="s">
        <v>271</v>
      </c>
      <c r="F121" s="197" t="s">
        <v>272</v>
      </c>
      <c r="G121" s="198" t="s">
        <v>253</v>
      </c>
      <c r="H121" s="199">
        <v>32.5</v>
      </c>
      <c r="I121" s="227"/>
      <c r="J121" s="200">
        <f>ROUND(I121*H121,2)</f>
        <v>0</v>
      </c>
      <c r="K121" s="197" t="s">
        <v>188</v>
      </c>
      <c r="L121" s="121"/>
      <c r="M121" s="201" t="s">
        <v>75</v>
      </c>
      <c r="N121" s="202" t="s">
        <v>138</v>
      </c>
      <c r="O121" s="203">
        <v>0</v>
      </c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R121" s="205" t="s">
        <v>189</v>
      </c>
      <c r="AT121" s="205" t="s">
        <v>185</v>
      </c>
      <c r="AU121" s="205" t="s">
        <v>153</v>
      </c>
      <c r="AY121" s="112" t="s">
        <v>184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12" t="s">
        <v>152</v>
      </c>
      <c r="BK121" s="206">
        <f>ROUND(I121*H121,2)</f>
        <v>0</v>
      </c>
      <c r="BL121" s="112" t="s">
        <v>189</v>
      </c>
      <c r="BM121" s="205" t="s">
        <v>273</v>
      </c>
    </row>
    <row r="122" spans="1:47" s="122" customFormat="1" ht="10.5" customHeight="1">
      <c r="A122" s="120"/>
      <c r="B122" s="121"/>
      <c r="C122" s="120"/>
      <c r="D122" s="207" t="s">
        <v>191</v>
      </c>
      <c r="E122" s="120"/>
      <c r="F122" s="208" t="s">
        <v>274</v>
      </c>
      <c r="G122" s="120"/>
      <c r="H122" s="120"/>
      <c r="I122" s="120"/>
      <c r="J122" s="120"/>
      <c r="K122" s="120"/>
      <c r="L122" s="121"/>
      <c r="M122" s="209"/>
      <c r="N122" s="210"/>
      <c r="O122" s="128"/>
      <c r="P122" s="128"/>
      <c r="Q122" s="128"/>
      <c r="R122" s="128"/>
      <c r="S122" s="128"/>
      <c r="T122" s="129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T122" s="112" t="s">
        <v>191</v>
      </c>
      <c r="AU122" s="112" t="s">
        <v>153</v>
      </c>
    </row>
    <row r="123" spans="1:65" s="122" customFormat="1" ht="44.25" customHeight="1">
      <c r="A123" s="120"/>
      <c r="B123" s="194"/>
      <c r="C123" s="195" t="s">
        <v>275</v>
      </c>
      <c r="D123" s="195" t="s">
        <v>185</v>
      </c>
      <c r="E123" s="196" t="s">
        <v>276</v>
      </c>
      <c r="F123" s="197" t="s">
        <v>277</v>
      </c>
      <c r="G123" s="198" t="s">
        <v>253</v>
      </c>
      <c r="H123" s="199">
        <v>11</v>
      </c>
      <c r="I123" s="227"/>
      <c r="J123" s="200">
        <f>ROUND(I123*H123,2)</f>
        <v>0</v>
      </c>
      <c r="K123" s="197" t="s">
        <v>188</v>
      </c>
      <c r="L123" s="121"/>
      <c r="M123" s="201" t="s">
        <v>75</v>
      </c>
      <c r="N123" s="202" t="s">
        <v>138</v>
      </c>
      <c r="O123" s="203">
        <v>0</v>
      </c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R123" s="205" t="s">
        <v>189</v>
      </c>
      <c r="AT123" s="205" t="s">
        <v>185</v>
      </c>
      <c r="AU123" s="205" t="s">
        <v>153</v>
      </c>
      <c r="AY123" s="112" t="s">
        <v>184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12" t="s">
        <v>152</v>
      </c>
      <c r="BK123" s="206">
        <f>ROUND(I123*H123,2)</f>
        <v>0</v>
      </c>
      <c r="BL123" s="112" t="s">
        <v>189</v>
      </c>
      <c r="BM123" s="205" t="s">
        <v>278</v>
      </c>
    </row>
    <row r="124" spans="1:47" s="122" customFormat="1" ht="10.5" customHeight="1">
      <c r="A124" s="120"/>
      <c r="B124" s="121"/>
      <c r="C124" s="120"/>
      <c r="D124" s="207" t="s">
        <v>191</v>
      </c>
      <c r="E124" s="120"/>
      <c r="F124" s="208" t="s">
        <v>279</v>
      </c>
      <c r="G124" s="120"/>
      <c r="H124" s="120"/>
      <c r="I124" s="120"/>
      <c r="J124" s="120"/>
      <c r="K124" s="120"/>
      <c r="L124" s="121"/>
      <c r="M124" s="209"/>
      <c r="N124" s="210"/>
      <c r="O124" s="128"/>
      <c r="P124" s="128"/>
      <c r="Q124" s="128"/>
      <c r="R124" s="128"/>
      <c r="S124" s="128"/>
      <c r="T124" s="129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T124" s="112" t="s">
        <v>191</v>
      </c>
      <c r="AU124" s="112" t="s">
        <v>153</v>
      </c>
    </row>
    <row r="125" spans="2:63" s="181" customFormat="1" ht="22.5" customHeight="1">
      <c r="B125" s="182"/>
      <c r="D125" s="183" t="s">
        <v>150</v>
      </c>
      <c r="E125" s="192" t="s">
        <v>280</v>
      </c>
      <c r="F125" s="192" t="s">
        <v>281</v>
      </c>
      <c r="J125" s="193">
        <f>BK125</f>
        <v>0</v>
      </c>
      <c r="L125" s="182"/>
      <c r="M125" s="186"/>
      <c r="N125" s="187"/>
      <c r="O125" s="187"/>
      <c r="P125" s="188">
        <f>SUM(P126:P127)</f>
        <v>0.0002</v>
      </c>
      <c r="Q125" s="187"/>
      <c r="R125" s="188">
        <f>SUM(R126:R127)</f>
        <v>0</v>
      </c>
      <c r="S125" s="187"/>
      <c r="T125" s="189">
        <f>SUM(T126:T127)</f>
        <v>0</v>
      </c>
      <c r="AR125" s="183" t="s">
        <v>152</v>
      </c>
      <c r="AT125" s="190" t="s">
        <v>150</v>
      </c>
      <c r="AU125" s="190" t="s">
        <v>152</v>
      </c>
      <c r="AY125" s="183" t="s">
        <v>184</v>
      </c>
      <c r="BK125" s="191">
        <f>SUM(BK126:BK127)</f>
        <v>0</v>
      </c>
    </row>
    <row r="126" spans="1:65" s="122" customFormat="1" ht="44.25" customHeight="1">
      <c r="A126" s="120"/>
      <c r="B126" s="194"/>
      <c r="C126" s="195" t="s">
        <v>282</v>
      </c>
      <c r="D126" s="195" t="s">
        <v>185</v>
      </c>
      <c r="E126" s="196" t="s">
        <v>283</v>
      </c>
      <c r="F126" s="197" t="s">
        <v>284</v>
      </c>
      <c r="G126" s="198" t="s">
        <v>253</v>
      </c>
      <c r="H126" s="199">
        <v>0.003</v>
      </c>
      <c r="I126" s="227"/>
      <c r="J126" s="200">
        <f>ROUND(I126*H126,2)</f>
        <v>0</v>
      </c>
      <c r="K126" s="197" t="s">
        <v>188</v>
      </c>
      <c r="L126" s="121"/>
      <c r="M126" s="201" t="s">
        <v>75</v>
      </c>
      <c r="N126" s="202" t="s">
        <v>138</v>
      </c>
      <c r="O126" s="203">
        <v>0.066</v>
      </c>
      <c r="P126" s="203">
        <f>O126*H126</f>
        <v>0.0002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R126" s="205" t="s">
        <v>189</v>
      </c>
      <c r="AT126" s="205" t="s">
        <v>185</v>
      </c>
      <c r="AU126" s="205" t="s">
        <v>153</v>
      </c>
      <c r="AY126" s="112" t="s">
        <v>184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112" t="s">
        <v>152</v>
      </c>
      <c r="BK126" s="206">
        <f>ROUND(I126*H126,2)</f>
        <v>0</v>
      </c>
      <c r="BL126" s="112" t="s">
        <v>189</v>
      </c>
      <c r="BM126" s="205" t="s">
        <v>285</v>
      </c>
    </row>
    <row r="127" spans="1:47" s="122" customFormat="1" ht="10.5" customHeight="1">
      <c r="A127" s="120"/>
      <c r="B127" s="121"/>
      <c r="C127" s="120"/>
      <c r="D127" s="207" t="s">
        <v>191</v>
      </c>
      <c r="E127" s="120"/>
      <c r="F127" s="208" t="s">
        <v>286</v>
      </c>
      <c r="G127" s="120"/>
      <c r="H127" s="120"/>
      <c r="I127" s="120"/>
      <c r="J127" s="120"/>
      <c r="K127" s="120"/>
      <c r="L127" s="121"/>
      <c r="M127" s="209"/>
      <c r="N127" s="210"/>
      <c r="O127" s="128"/>
      <c r="P127" s="128"/>
      <c r="Q127" s="128"/>
      <c r="R127" s="128"/>
      <c r="S127" s="128"/>
      <c r="T127" s="129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T127" s="112" t="s">
        <v>191</v>
      </c>
      <c r="AU127" s="112" t="s">
        <v>153</v>
      </c>
    </row>
    <row r="128" spans="2:63" s="181" customFormat="1" ht="25.5" customHeight="1">
      <c r="B128" s="182"/>
      <c r="D128" s="183" t="s">
        <v>150</v>
      </c>
      <c r="E128" s="184" t="s">
        <v>287</v>
      </c>
      <c r="F128" s="184" t="s">
        <v>288</v>
      </c>
      <c r="J128" s="185">
        <f>BK128</f>
        <v>0</v>
      </c>
      <c r="L128" s="182"/>
      <c r="M128" s="186"/>
      <c r="N128" s="187"/>
      <c r="O128" s="187"/>
      <c r="P128" s="188">
        <f>P129+P132+P139</f>
        <v>0</v>
      </c>
      <c r="Q128" s="187"/>
      <c r="R128" s="188">
        <f>R129+R132+R139</f>
        <v>0</v>
      </c>
      <c r="S128" s="187"/>
      <c r="T128" s="189">
        <f>T129+T132+T139</f>
        <v>0</v>
      </c>
      <c r="AR128" s="183" t="s">
        <v>202</v>
      </c>
      <c r="AT128" s="190" t="s">
        <v>150</v>
      </c>
      <c r="AU128" s="190" t="s">
        <v>151</v>
      </c>
      <c r="AY128" s="183" t="s">
        <v>184</v>
      </c>
      <c r="BK128" s="191">
        <f>BK129+BK132+BK139</f>
        <v>0</v>
      </c>
    </row>
    <row r="129" spans="2:63" s="181" customFormat="1" ht="22.5" customHeight="1">
      <c r="B129" s="182"/>
      <c r="D129" s="183" t="s">
        <v>150</v>
      </c>
      <c r="E129" s="192" t="s">
        <v>289</v>
      </c>
      <c r="F129" s="192" t="s">
        <v>290</v>
      </c>
      <c r="J129" s="193">
        <f>BK129</f>
        <v>0</v>
      </c>
      <c r="L129" s="182"/>
      <c r="M129" s="186"/>
      <c r="N129" s="187"/>
      <c r="O129" s="187"/>
      <c r="P129" s="188">
        <f>SUM(P130:P131)</f>
        <v>0</v>
      </c>
      <c r="Q129" s="187"/>
      <c r="R129" s="188">
        <f>SUM(R130:R131)</f>
        <v>0</v>
      </c>
      <c r="S129" s="187"/>
      <c r="T129" s="189">
        <f>SUM(T130:T131)</f>
        <v>0</v>
      </c>
      <c r="AR129" s="183" t="s">
        <v>202</v>
      </c>
      <c r="AT129" s="190" t="s">
        <v>150</v>
      </c>
      <c r="AU129" s="190" t="s">
        <v>152</v>
      </c>
      <c r="AY129" s="183" t="s">
        <v>184</v>
      </c>
      <c r="BK129" s="191">
        <f>SUM(BK130:BK131)</f>
        <v>0</v>
      </c>
    </row>
    <row r="130" spans="1:65" s="122" customFormat="1" ht="24" customHeight="1">
      <c r="A130" s="120"/>
      <c r="B130" s="194"/>
      <c r="C130" s="195" t="s">
        <v>291</v>
      </c>
      <c r="D130" s="195" t="s">
        <v>185</v>
      </c>
      <c r="E130" s="196" t="s">
        <v>292</v>
      </c>
      <c r="F130" s="197" t="s">
        <v>293</v>
      </c>
      <c r="G130" s="198" t="s">
        <v>294</v>
      </c>
      <c r="H130" s="199">
        <v>1</v>
      </c>
      <c r="I130" s="227"/>
      <c r="J130" s="200">
        <f>ROUND(I130*H130,2)</f>
        <v>0</v>
      </c>
      <c r="K130" s="197" t="s">
        <v>188</v>
      </c>
      <c r="L130" s="121"/>
      <c r="M130" s="201" t="s">
        <v>75</v>
      </c>
      <c r="N130" s="202" t="s">
        <v>138</v>
      </c>
      <c r="O130" s="203">
        <v>0</v>
      </c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R130" s="205" t="s">
        <v>295</v>
      </c>
      <c r="AT130" s="205" t="s">
        <v>185</v>
      </c>
      <c r="AU130" s="205" t="s">
        <v>153</v>
      </c>
      <c r="AY130" s="112" t="s">
        <v>184</v>
      </c>
      <c r="BE130" s="206">
        <f>IF(N130="základní",J130,0)</f>
        <v>0</v>
      </c>
      <c r="BF130" s="206">
        <f>IF(N130="snížená",J130,0)</f>
        <v>0</v>
      </c>
      <c r="BG130" s="206">
        <f>IF(N130="zákl. přenesená",J130,0)</f>
        <v>0</v>
      </c>
      <c r="BH130" s="206">
        <f>IF(N130="sníž. přenesená",J130,0)</f>
        <v>0</v>
      </c>
      <c r="BI130" s="206">
        <f>IF(N130="nulová",J130,0)</f>
        <v>0</v>
      </c>
      <c r="BJ130" s="112" t="s">
        <v>152</v>
      </c>
      <c r="BK130" s="206">
        <f>ROUND(I130*H130,2)</f>
        <v>0</v>
      </c>
      <c r="BL130" s="112" t="s">
        <v>295</v>
      </c>
      <c r="BM130" s="205" t="s">
        <v>296</v>
      </c>
    </row>
    <row r="131" spans="1:47" s="122" customFormat="1" ht="10.5" customHeight="1">
      <c r="A131" s="120"/>
      <c r="B131" s="121"/>
      <c r="C131" s="120"/>
      <c r="D131" s="207" t="s">
        <v>191</v>
      </c>
      <c r="E131" s="120"/>
      <c r="F131" s="208" t="s">
        <v>297</v>
      </c>
      <c r="G131" s="120"/>
      <c r="H131" s="120"/>
      <c r="I131" s="120"/>
      <c r="J131" s="120"/>
      <c r="K131" s="120"/>
      <c r="L131" s="121"/>
      <c r="M131" s="209"/>
      <c r="N131" s="210"/>
      <c r="O131" s="128"/>
      <c r="P131" s="128"/>
      <c r="Q131" s="128"/>
      <c r="R131" s="128"/>
      <c r="S131" s="128"/>
      <c r="T131" s="129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T131" s="112" t="s">
        <v>191</v>
      </c>
      <c r="AU131" s="112" t="s">
        <v>153</v>
      </c>
    </row>
    <row r="132" spans="2:63" s="181" customFormat="1" ht="22.5" customHeight="1">
      <c r="B132" s="182"/>
      <c r="D132" s="183" t="s">
        <v>150</v>
      </c>
      <c r="E132" s="192" t="s">
        <v>298</v>
      </c>
      <c r="F132" s="192" t="s">
        <v>299</v>
      </c>
      <c r="J132" s="193">
        <f>BK132</f>
        <v>0</v>
      </c>
      <c r="L132" s="182"/>
      <c r="M132" s="186"/>
      <c r="N132" s="187"/>
      <c r="O132" s="187"/>
      <c r="P132" s="188">
        <f>SUM(P133:P138)</f>
        <v>0</v>
      </c>
      <c r="Q132" s="187"/>
      <c r="R132" s="188">
        <f>SUM(R133:R138)</f>
        <v>0</v>
      </c>
      <c r="S132" s="187"/>
      <c r="T132" s="189">
        <f>SUM(T133:T138)</f>
        <v>0</v>
      </c>
      <c r="AR132" s="183" t="s">
        <v>202</v>
      </c>
      <c r="AT132" s="190" t="s">
        <v>150</v>
      </c>
      <c r="AU132" s="190" t="s">
        <v>152</v>
      </c>
      <c r="AY132" s="183" t="s">
        <v>184</v>
      </c>
      <c r="BK132" s="191">
        <f>SUM(BK133:BK138)</f>
        <v>0</v>
      </c>
    </row>
    <row r="133" spans="1:65" s="122" customFormat="1" ht="16.5" customHeight="1">
      <c r="A133" s="120"/>
      <c r="B133" s="194"/>
      <c r="C133" s="195" t="s">
        <v>115</v>
      </c>
      <c r="D133" s="195" t="s">
        <v>185</v>
      </c>
      <c r="E133" s="196" t="s">
        <v>300</v>
      </c>
      <c r="F133" s="197" t="s">
        <v>301</v>
      </c>
      <c r="G133" s="198" t="s">
        <v>227</v>
      </c>
      <c r="H133" s="199">
        <v>2</v>
      </c>
      <c r="I133" s="227"/>
      <c r="J133" s="200">
        <f>ROUND(I133*H133,2)</f>
        <v>0</v>
      </c>
      <c r="K133" s="197" t="s">
        <v>188</v>
      </c>
      <c r="L133" s="121"/>
      <c r="M133" s="201" t="s">
        <v>75</v>
      </c>
      <c r="N133" s="202" t="s">
        <v>138</v>
      </c>
      <c r="O133" s="203">
        <v>0</v>
      </c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R133" s="205" t="s">
        <v>295</v>
      </c>
      <c r="AT133" s="205" t="s">
        <v>185</v>
      </c>
      <c r="AU133" s="205" t="s">
        <v>153</v>
      </c>
      <c r="AY133" s="112" t="s">
        <v>184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12" t="s">
        <v>152</v>
      </c>
      <c r="BK133" s="206">
        <f>ROUND(I133*H133,2)</f>
        <v>0</v>
      </c>
      <c r="BL133" s="112" t="s">
        <v>295</v>
      </c>
      <c r="BM133" s="205" t="s">
        <v>302</v>
      </c>
    </row>
    <row r="134" spans="1:47" s="122" customFormat="1" ht="10.5" customHeight="1">
      <c r="A134" s="120"/>
      <c r="B134" s="121"/>
      <c r="C134" s="120"/>
      <c r="D134" s="207" t="s">
        <v>191</v>
      </c>
      <c r="E134" s="120"/>
      <c r="F134" s="208" t="s">
        <v>303</v>
      </c>
      <c r="G134" s="120"/>
      <c r="H134" s="120"/>
      <c r="I134" s="120"/>
      <c r="J134" s="120"/>
      <c r="K134" s="120"/>
      <c r="L134" s="121"/>
      <c r="M134" s="209"/>
      <c r="N134" s="210"/>
      <c r="O134" s="128"/>
      <c r="P134" s="128"/>
      <c r="Q134" s="128"/>
      <c r="R134" s="128"/>
      <c r="S134" s="128"/>
      <c r="T134" s="129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T134" s="112" t="s">
        <v>191</v>
      </c>
      <c r="AU134" s="112" t="s">
        <v>153</v>
      </c>
    </row>
    <row r="135" spans="1:65" s="122" customFormat="1" ht="16.5" customHeight="1">
      <c r="A135" s="120"/>
      <c r="B135" s="194"/>
      <c r="C135" s="195" t="s">
        <v>304</v>
      </c>
      <c r="D135" s="195" t="s">
        <v>185</v>
      </c>
      <c r="E135" s="196" t="s">
        <v>305</v>
      </c>
      <c r="F135" s="197" t="s">
        <v>306</v>
      </c>
      <c r="G135" s="198" t="s">
        <v>227</v>
      </c>
      <c r="H135" s="199">
        <v>2</v>
      </c>
      <c r="I135" s="227"/>
      <c r="J135" s="200">
        <f>ROUND(I135*H135,2)</f>
        <v>0</v>
      </c>
      <c r="K135" s="197" t="s">
        <v>188</v>
      </c>
      <c r="L135" s="121"/>
      <c r="M135" s="201" t="s">
        <v>75</v>
      </c>
      <c r="N135" s="202" t="s">
        <v>138</v>
      </c>
      <c r="O135" s="203">
        <v>0</v>
      </c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R135" s="205" t="s">
        <v>295</v>
      </c>
      <c r="AT135" s="205" t="s">
        <v>185</v>
      </c>
      <c r="AU135" s="205" t="s">
        <v>153</v>
      </c>
      <c r="AY135" s="112" t="s">
        <v>184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12" t="s">
        <v>152</v>
      </c>
      <c r="BK135" s="206">
        <f>ROUND(I135*H135,2)</f>
        <v>0</v>
      </c>
      <c r="BL135" s="112" t="s">
        <v>295</v>
      </c>
      <c r="BM135" s="205" t="s">
        <v>307</v>
      </c>
    </row>
    <row r="136" spans="1:47" s="122" customFormat="1" ht="10.5" customHeight="1">
      <c r="A136" s="120"/>
      <c r="B136" s="121"/>
      <c r="C136" s="120"/>
      <c r="D136" s="207" t="s">
        <v>191</v>
      </c>
      <c r="E136" s="120"/>
      <c r="F136" s="208" t="s">
        <v>308</v>
      </c>
      <c r="G136" s="120"/>
      <c r="H136" s="120"/>
      <c r="I136" s="120"/>
      <c r="J136" s="120"/>
      <c r="K136" s="120"/>
      <c r="L136" s="121"/>
      <c r="M136" s="209"/>
      <c r="N136" s="210"/>
      <c r="O136" s="128"/>
      <c r="P136" s="128"/>
      <c r="Q136" s="128"/>
      <c r="R136" s="128"/>
      <c r="S136" s="128"/>
      <c r="T136" s="129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T136" s="112" t="s">
        <v>191</v>
      </c>
      <c r="AU136" s="112" t="s">
        <v>153</v>
      </c>
    </row>
    <row r="137" spans="1:65" s="122" customFormat="1" ht="16.5" customHeight="1">
      <c r="A137" s="120"/>
      <c r="B137" s="194"/>
      <c r="C137" s="195" t="s">
        <v>309</v>
      </c>
      <c r="D137" s="195" t="s">
        <v>185</v>
      </c>
      <c r="E137" s="196" t="s">
        <v>310</v>
      </c>
      <c r="F137" s="197" t="s">
        <v>311</v>
      </c>
      <c r="G137" s="198" t="s">
        <v>227</v>
      </c>
      <c r="H137" s="199">
        <v>2</v>
      </c>
      <c r="I137" s="227"/>
      <c r="J137" s="200">
        <f>ROUND(I137*H137,2)</f>
        <v>0</v>
      </c>
      <c r="K137" s="197" t="s">
        <v>188</v>
      </c>
      <c r="L137" s="121"/>
      <c r="M137" s="201" t="s">
        <v>75</v>
      </c>
      <c r="N137" s="202" t="s">
        <v>138</v>
      </c>
      <c r="O137" s="203">
        <v>0</v>
      </c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R137" s="205" t="s">
        <v>295</v>
      </c>
      <c r="AT137" s="205" t="s">
        <v>185</v>
      </c>
      <c r="AU137" s="205" t="s">
        <v>153</v>
      </c>
      <c r="AY137" s="112" t="s">
        <v>184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12" t="s">
        <v>152</v>
      </c>
      <c r="BK137" s="206">
        <f>ROUND(I137*H137,2)</f>
        <v>0</v>
      </c>
      <c r="BL137" s="112" t="s">
        <v>295</v>
      </c>
      <c r="BM137" s="205" t="s">
        <v>312</v>
      </c>
    </row>
    <row r="138" spans="1:47" s="122" customFormat="1" ht="10.5" customHeight="1">
      <c r="A138" s="120"/>
      <c r="B138" s="121"/>
      <c r="C138" s="120"/>
      <c r="D138" s="207" t="s">
        <v>191</v>
      </c>
      <c r="E138" s="120"/>
      <c r="F138" s="208" t="s">
        <v>313</v>
      </c>
      <c r="G138" s="120"/>
      <c r="H138" s="120"/>
      <c r="I138" s="120"/>
      <c r="J138" s="120"/>
      <c r="K138" s="120"/>
      <c r="L138" s="121"/>
      <c r="M138" s="209"/>
      <c r="N138" s="210"/>
      <c r="O138" s="128"/>
      <c r="P138" s="128"/>
      <c r="Q138" s="128"/>
      <c r="R138" s="128"/>
      <c r="S138" s="128"/>
      <c r="T138" s="129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T138" s="112" t="s">
        <v>191</v>
      </c>
      <c r="AU138" s="112" t="s">
        <v>153</v>
      </c>
    </row>
    <row r="139" spans="2:63" s="181" customFormat="1" ht="22.5" customHeight="1">
      <c r="B139" s="182"/>
      <c r="D139" s="183" t="s">
        <v>150</v>
      </c>
      <c r="E139" s="192" t="s">
        <v>314</v>
      </c>
      <c r="F139" s="192" t="s">
        <v>315</v>
      </c>
      <c r="J139" s="193">
        <f>BK139</f>
        <v>0</v>
      </c>
      <c r="L139" s="182"/>
      <c r="M139" s="186"/>
      <c r="N139" s="187"/>
      <c r="O139" s="187"/>
      <c r="P139" s="188">
        <f>SUM(P140:P141)</f>
        <v>0</v>
      </c>
      <c r="Q139" s="187"/>
      <c r="R139" s="188">
        <f>SUM(R140:R141)</f>
        <v>0</v>
      </c>
      <c r="S139" s="187"/>
      <c r="T139" s="189">
        <f>SUM(T140:T141)</f>
        <v>0</v>
      </c>
      <c r="AR139" s="183" t="s">
        <v>202</v>
      </c>
      <c r="AT139" s="190" t="s">
        <v>150</v>
      </c>
      <c r="AU139" s="190" t="s">
        <v>152</v>
      </c>
      <c r="AY139" s="183" t="s">
        <v>184</v>
      </c>
      <c r="BK139" s="191">
        <f>SUM(BK140:BK141)</f>
        <v>0</v>
      </c>
    </row>
    <row r="140" spans="1:65" s="122" customFormat="1" ht="24" customHeight="1">
      <c r="A140" s="120"/>
      <c r="B140" s="194"/>
      <c r="C140" s="195" t="s">
        <v>316</v>
      </c>
      <c r="D140" s="195" t="s">
        <v>185</v>
      </c>
      <c r="E140" s="196" t="s">
        <v>317</v>
      </c>
      <c r="F140" s="197" t="s">
        <v>318</v>
      </c>
      <c r="G140" s="198" t="s">
        <v>294</v>
      </c>
      <c r="H140" s="199">
        <v>1</v>
      </c>
      <c r="I140" s="227"/>
      <c r="J140" s="200">
        <f>ROUND(I140*H140,2)</f>
        <v>0</v>
      </c>
      <c r="K140" s="197" t="s">
        <v>188</v>
      </c>
      <c r="L140" s="121"/>
      <c r="M140" s="201" t="s">
        <v>75</v>
      </c>
      <c r="N140" s="202" t="s">
        <v>138</v>
      </c>
      <c r="O140" s="203">
        <v>0</v>
      </c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R140" s="205" t="s">
        <v>295</v>
      </c>
      <c r="AT140" s="205" t="s">
        <v>185</v>
      </c>
      <c r="AU140" s="205" t="s">
        <v>153</v>
      </c>
      <c r="AY140" s="112" t="s">
        <v>184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12" t="s">
        <v>152</v>
      </c>
      <c r="BK140" s="206">
        <f>ROUND(I140*H140,2)</f>
        <v>0</v>
      </c>
      <c r="BL140" s="112" t="s">
        <v>295</v>
      </c>
      <c r="BM140" s="205" t="s">
        <v>319</v>
      </c>
    </row>
    <row r="141" spans="1:47" s="122" customFormat="1" ht="10.5" customHeight="1">
      <c r="A141" s="120"/>
      <c r="B141" s="121"/>
      <c r="C141" s="120"/>
      <c r="D141" s="207" t="s">
        <v>191</v>
      </c>
      <c r="E141" s="120"/>
      <c r="F141" s="208" t="s">
        <v>320</v>
      </c>
      <c r="G141" s="120"/>
      <c r="H141" s="120"/>
      <c r="I141" s="120"/>
      <c r="J141" s="120"/>
      <c r="K141" s="120"/>
      <c r="L141" s="121"/>
      <c r="M141" s="211"/>
      <c r="N141" s="212"/>
      <c r="O141" s="213"/>
      <c r="P141" s="213"/>
      <c r="Q141" s="213"/>
      <c r="R141" s="213"/>
      <c r="S141" s="213"/>
      <c r="T141" s="214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T141" s="112" t="s">
        <v>191</v>
      </c>
      <c r="AU141" s="112" t="s">
        <v>153</v>
      </c>
    </row>
    <row r="142" spans="1:31" s="122" customFormat="1" ht="6.75" customHeight="1">
      <c r="A142" s="120"/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1"/>
      <c r="M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</row>
  </sheetData>
  <sheetProtection/>
  <mergeCells count="5">
    <mergeCell ref="L2:V2"/>
    <mergeCell ref="E7:H7"/>
    <mergeCell ref="E25:H25"/>
    <mergeCell ref="E46:H46"/>
    <mergeCell ref="E75:H75"/>
  </mergeCells>
  <hyperlinks>
    <hyperlink ref="F87" r:id="rId1" display="https://podminky.urs.cz/item/CS_URS_2024_01/113107162"/>
    <hyperlink ref="F89" r:id="rId2" display="https://podminky.urs.cz/item/CS_URS_2024_01/113107181"/>
    <hyperlink ref="F91" r:id="rId3" display="https://podminky.urs.cz/item/CS_URS_2024_01/181951114"/>
    <hyperlink ref="F94" r:id="rId4" display="https://podminky.urs.cz/item/CS_URS_2024_01/564851011"/>
    <hyperlink ref="F96" r:id="rId5" display="https://podminky.urs.cz/item/CS_URS_2024_01/564871011"/>
    <hyperlink ref="F98" r:id="rId6" display="https://podminky.urs.cz/item/CS_URS_2024_01/564920411"/>
    <hyperlink ref="F100" r:id="rId7" display="https://podminky.urs.cz/item/CS_URS_2024_01/577133111"/>
    <hyperlink ref="F103" r:id="rId8" display="https://podminky.urs.cz/item/CS_URS_2024_01/913211111"/>
    <hyperlink ref="F105" r:id="rId9" display="https://podminky.urs.cz/item/CS_URS_2024_01/913211211"/>
    <hyperlink ref="F107" r:id="rId10" display="https://podminky.urs.cz/item/CS_URS_2024_01/919731121"/>
    <hyperlink ref="F109" r:id="rId11" display="https://podminky.urs.cz/item/CS_URS_2024_01/919732211"/>
    <hyperlink ref="F111" r:id="rId12" display="https://podminky.urs.cz/item/CS_URS_2024_01/919735111"/>
    <hyperlink ref="F114" r:id="rId13" display="https://podminky.urs.cz/item/CS_URS_2024_01/997221551"/>
    <hyperlink ref="F116" r:id="rId14" display="https://podminky.urs.cz/item/CS_URS_2024_01/997221559"/>
    <hyperlink ref="F118" r:id="rId15" display="https://podminky.urs.cz/item/CS_URS_2024_01/997221561"/>
    <hyperlink ref="F120" r:id="rId16" display="https://podminky.urs.cz/item/CS_URS_2024_01/997221569"/>
    <hyperlink ref="F122" r:id="rId17" display="https://podminky.urs.cz/item/CS_URS_2024_01/997221873"/>
    <hyperlink ref="F124" r:id="rId18" display="https://podminky.urs.cz/item/CS_URS_2024_01/997221875"/>
    <hyperlink ref="F127" r:id="rId19" display="https://podminky.urs.cz/item/CS_URS_2024_01/998225111"/>
    <hyperlink ref="F131" r:id="rId20" display="https://podminky.urs.cz/item/CS_URS_2024_01/012103000"/>
    <hyperlink ref="F134" r:id="rId21" display="https://podminky.urs.cz/item/CS_URS_2024_01/032103000"/>
    <hyperlink ref="F136" r:id="rId22" display="https://podminky.urs.cz/item/CS_URS_2024_01/034503000"/>
    <hyperlink ref="F138" r:id="rId23" display="https://podminky.urs.cz/item/CS_URS_2024_01/039103000"/>
    <hyperlink ref="F141" r:id="rId24" display="https://podminky.urs.cz/item/CS_URS_2024_01/043154000"/>
  </hyperlinks>
  <printOptions/>
  <pageMargins left="0.7" right="0.7" top="0.787401575" bottom="0.787401575" header="0.3" footer="0.3"/>
  <pageSetup orientation="landscape" paperSize="9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Guitarist</dc:creator>
  <cp:keywords/>
  <dc:description/>
  <cp:lastModifiedBy>Guitarist</cp:lastModifiedBy>
  <cp:lastPrinted>2024-05-06T12:38:43Z</cp:lastPrinted>
  <dcterms:created xsi:type="dcterms:W3CDTF">2023-11-23T16:12:11Z</dcterms:created>
  <dcterms:modified xsi:type="dcterms:W3CDTF">2024-05-06T13:31:08Z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