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kapitulace stavby" sheetId="2" r:id="rId1"/>
    <sheet name="2023-03 - STAVEBNÍ ÚPRAVY..." sheetId="1" r:id="rId2"/>
  </sheets>
  <externalReferences>
    <externalReference r:id="rId5"/>
  </externalReferences>
  <definedNames>
    <definedName name="_xlnm.Print_Area" localSheetId="1">'2023-03 - STAVEBNÍ ÚPRAVY...'!$B$3:$J$184</definedName>
    <definedName name="_xlnm.Print_Area" localSheetId="0">'Rekapitulace stavby'!$B$3:$AQ$97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<sst xmlns="http://schemas.openxmlformats.org/spreadsheetml/2006/main" count="987" uniqueCount="329">
  <si>
    <t>{58676cdb-4fd1-4db5-9869-8f426ed8b3e4}</t>
  </si>
  <si>
    <t>1</t>
  </si>
  <si>
    <t>KRYCÍ LIST SOUPISU PRACÍ</t>
  </si>
  <si>
    <t>v ---  níže se nacházejí doplnkové a pomocné údaje k sestavám  --- v</t>
  </si>
  <si>
    <t>False</t>
  </si>
  <si>
    <t>Stavba:</t>
  </si>
  <si>
    <t>STAVEBNÍ ÚPRAVY OPLOCENÍ. MÁNESOVA č.p. 204, DOMAŽLICE</t>
  </si>
  <si>
    <t>KSO:</t>
  </si>
  <si>
    <t/>
  </si>
  <si>
    <t>CC-CZ:</t>
  </si>
  <si>
    <t>Místo:</t>
  </si>
  <si>
    <t>Domažlice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</si>
  <si>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</si>
  <si>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</si>
  <si>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</si>
  <si>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</si>
  <si>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</si>
  <si>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</si>
  <si>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</si>
  <si>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</si>
  <si>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</si>
  <si>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</si>
  <si>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</si>
  <si>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</si>
  <si>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</si>
  <si>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</si>
  <si>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</si>
  <si>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</si>
  <si>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</si>
  <si>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</si>
  <si>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</si>
  <si>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</si>
  <si>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</si>
  <si>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</si>
  <si>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</si>
  <si>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</si>
  <si>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</si>
  <si>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</si>
  <si>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</si>
  <si>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</si>
  <si>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</si>
  <si>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</si>
  <si>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</si>
  <si>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</si>
  <si>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</si>
  <si>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</si>
  <si>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</si>
  <si>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</si>
  <si>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</si>
  <si>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</si>
  <si>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</si>
  <si>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</si>
  <si>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</si>
  <si>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HZS - Hodinové zúčtovací sazby</t>
  </si>
  <si>
    <t>VRN - Vedlejší rozpočtové náklady</t>
  </si>
  <si>
    <t xml:space="preserve">    VRN9 - Ostatní náklady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</si>
  <si>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</si>
  <si>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</si>
  <si>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</si>
  <si>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</si>
  <si>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</si>
  <si>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</si>
  <si>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</si>
  <si>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</si>
  <si>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</si>
  <si>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</si>
  <si>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</si>
  <si>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</si>
  <si>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</si>
  <si>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</si>
  <si>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</si>
  <si>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</si>
  <si>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</si>
  <si>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</si>
  <si>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</si>
  <si>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0</t>
  </si>
  <si>
    <t>ROZPOCET</t>
  </si>
  <si>
    <t>Zemní práce</t>
  </si>
  <si>
    <t>K</t>
  </si>
  <si>
    <t>132212132</t>
  </si>
  <si>
    <t>Hloubení nezapažených rýh šířky do 800 mm v nesoudržných horninách třídy těžitelnosti I skupiny 3 ručně</t>
  </si>
  <si>
    <t>m3</t>
  </si>
  <si>
    <t>4</t>
  </si>
  <si>
    <t>2</t>
  </si>
  <si>
    <t>1995866144</t>
  </si>
  <si>
    <t>162551107R</t>
  </si>
  <si>
    <t>Vodorovné přemístění výkopku/sypaniny z horniny třídy těžitelnosti I skupiny 1 až 3 na skládku</t>
  </si>
  <si>
    <t>-1702875586</t>
  </si>
  <si>
    <t>3</t>
  </si>
  <si>
    <t>167111101</t>
  </si>
  <si>
    <t>Nakládání výkopku z hornin třídy těžitelnosti I skupiny 1 až 3 ručně</t>
  </si>
  <si>
    <t>1692103872</t>
  </si>
  <si>
    <t>171201231</t>
  </si>
  <si>
    <t>Poplatek za uložení zeminy a kamení na recyklační skládce (skládkovné) kód odpadu 17 05 04</t>
  </si>
  <si>
    <t>t</t>
  </si>
  <si>
    <t>-2040040668</t>
  </si>
  <si>
    <t>5</t>
  </si>
  <si>
    <t>171251201</t>
  </si>
  <si>
    <t>Uložení sypaniny na skládky nebo meziskládky</t>
  </si>
  <si>
    <t>-1475931238</t>
  </si>
  <si>
    <t>Zakládání</t>
  </si>
  <si>
    <t>6</t>
  </si>
  <si>
    <t>271542211</t>
  </si>
  <si>
    <t>Podsyp pod základové konstrukce se zhutněním z netříděné štěrkodrtě</t>
  </si>
  <si>
    <t>11749008</t>
  </si>
  <si>
    <t>7</t>
  </si>
  <si>
    <t>274313611</t>
  </si>
  <si>
    <t>Základové pásy z betonu tř. C 16/20</t>
  </si>
  <si>
    <t>-1675870970</t>
  </si>
  <si>
    <t>Svislé a kompletní konstrukce</t>
  </si>
  <si>
    <t>8</t>
  </si>
  <si>
    <t>348101120</t>
  </si>
  <si>
    <t>Osazení vrat nebo vrátek k oplocení na sloupky zděné nebo betonové pl přes 2 do 4 m2</t>
  </si>
  <si>
    <t>kus</t>
  </si>
  <si>
    <t>-598460853</t>
  </si>
  <si>
    <t>9</t>
  </si>
  <si>
    <t>M</t>
  </si>
  <si>
    <t>348-010</t>
  </si>
  <si>
    <t>vrátka plotová dvoukřídlá tahokov 1550x1500mm</t>
  </si>
  <si>
    <t>120800866</t>
  </si>
  <si>
    <t>10</t>
  </si>
  <si>
    <t>348101140</t>
  </si>
  <si>
    <t>Osazení vrat nebo vrátek k oplocení na sloupky zděné nebo betonové pl přes 6 do 8 m2</t>
  </si>
  <si>
    <t>-1122766011</t>
  </si>
  <si>
    <t>11</t>
  </si>
  <si>
    <t>348-020</t>
  </si>
  <si>
    <t>brána plotová dvoukřídlá tahokov 4300x1500mm</t>
  </si>
  <si>
    <t>-556122744</t>
  </si>
  <si>
    <t>12</t>
  </si>
  <si>
    <t>348272213</t>
  </si>
  <si>
    <t>Plotová zeď tl 195 mm z betonových tvarovek oboustranně štípaných přírodních na MC vč spárování</t>
  </si>
  <si>
    <t>m2</t>
  </si>
  <si>
    <t>-929064085</t>
  </si>
  <si>
    <t>13</t>
  </si>
  <si>
    <t>348272513</t>
  </si>
  <si>
    <t>Plotová stříška pro zeď tl 195 mm z tvarovek hladkých nebo štípaných přírodních</t>
  </si>
  <si>
    <t>m</t>
  </si>
  <si>
    <t>-2050940658</t>
  </si>
  <si>
    <t>14</t>
  </si>
  <si>
    <t>348273221R</t>
  </si>
  <si>
    <t>Plotový sloupek 400x400 mm z tvarovek štípaných přírodních vč spárování a výplně betonem</t>
  </si>
  <si>
    <t>-1035704837</t>
  </si>
  <si>
    <t>15</t>
  </si>
  <si>
    <t>348273511</t>
  </si>
  <si>
    <t>Sloupová hlavice 400x400 mm z tvarovek hladkých nebo štípaných přírodních</t>
  </si>
  <si>
    <t>-2044496637</t>
  </si>
  <si>
    <t>16</t>
  </si>
  <si>
    <t>348273911</t>
  </si>
  <si>
    <t>Pant vratový vkládaný do ložných spár plotového sloupku</t>
  </si>
  <si>
    <t>910996307</t>
  </si>
  <si>
    <t>17</t>
  </si>
  <si>
    <t>348273912</t>
  </si>
  <si>
    <t>Pant na vrátka vkládaný do ložných spár plotového sloupku</t>
  </si>
  <si>
    <t>-570773541</t>
  </si>
  <si>
    <t>18</t>
  </si>
  <si>
    <t>348361216</t>
  </si>
  <si>
    <t>Výztuž zábradlí nebo zábradelních zídek z betonářské oceli 10 505</t>
  </si>
  <si>
    <t>-717587237</t>
  </si>
  <si>
    <t>19</t>
  </si>
  <si>
    <t>348941111</t>
  </si>
  <si>
    <t>Osazování rámového oplocení na MC v rámu do 1500 mm</t>
  </si>
  <si>
    <t>-862208849</t>
  </si>
  <si>
    <t>20</t>
  </si>
  <si>
    <t>348-030</t>
  </si>
  <si>
    <t>plotové dílce tahokov výšky 950 mm</t>
  </si>
  <si>
    <t>1182905032</t>
  </si>
  <si>
    <t>Ostatní konstrukce a práce, bourání</t>
  </si>
  <si>
    <t>21</t>
  </si>
  <si>
    <t>900-010</t>
  </si>
  <si>
    <t>Dodávka a monzíž skříně plynoměru</t>
  </si>
  <si>
    <t>-1377808463</t>
  </si>
  <si>
    <t>22</t>
  </si>
  <si>
    <t>900-020</t>
  </si>
  <si>
    <t>Dodávka a monzíž skříně elektroměru</t>
  </si>
  <si>
    <t>1263645914</t>
  </si>
  <si>
    <t>23</t>
  </si>
  <si>
    <t>900-030</t>
  </si>
  <si>
    <t>Demontáž skříně elektroměru</t>
  </si>
  <si>
    <t>1088973217</t>
  </si>
  <si>
    <t>24</t>
  </si>
  <si>
    <t>900-040</t>
  </si>
  <si>
    <t>Odstranění pilíře HUP</t>
  </si>
  <si>
    <t>-1930240843</t>
  </si>
  <si>
    <t>25</t>
  </si>
  <si>
    <t>962023491</t>
  </si>
  <si>
    <t>Bourání zdiva nadzákladového smíšeného na MC přes 1 m3</t>
  </si>
  <si>
    <t>669473827</t>
  </si>
  <si>
    <t>26</t>
  </si>
  <si>
    <t>962052211</t>
  </si>
  <si>
    <t>Bourání zdiva nadzákladového ze ŽB přes 1 m3</t>
  </si>
  <si>
    <t>760737506</t>
  </si>
  <si>
    <t>27</t>
  </si>
  <si>
    <t>966003814</t>
  </si>
  <si>
    <t>Rozebrání oplocení s příčníky a betonovými sloupky z prken a latí</t>
  </si>
  <si>
    <t>-804739130</t>
  </si>
  <si>
    <t>28</t>
  </si>
  <si>
    <t>966071821</t>
  </si>
  <si>
    <t>Rozebrání oplocení z drátěného pletiva se čtvercovými oky v do 1,6 m</t>
  </si>
  <si>
    <t>2066516107</t>
  </si>
  <si>
    <t>29</t>
  </si>
  <si>
    <t>966072811</t>
  </si>
  <si>
    <t>Rozebrání rámového oplocení na ocelové sloupky v přes 1 do 2 m</t>
  </si>
  <si>
    <t>1370251597</t>
  </si>
  <si>
    <t>30</t>
  </si>
  <si>
    <t>966073810</t>
  </si>
  <si>
    <t>Rozebrání vrat a vrátek k oplocení pl do 2 m2</t>
  </si>
  <si>
    <t>-414907234</t>
  </si>
  <si>
    <t>31</t>
  </si>
  <si>
    <t>966073812</t>
  </si>
  <si>
    <t>Rozebrání vrat a vrátek k oplocení pl přes 6 do 10 m2</t>
  </si>
  <si>
    <t>-496096227</t>
  </si>
  <si>
    <t>32</t>
  </si>
  <si>
    <t>976047231</t>
  </si>
  <si>
    <t>Vybourání betonových nebo ŽB krycích desek tl do 100 mm</t>
  </si>
  <si>
    <t>-305789307</t>
  </si>
  <si>
    <t>33</t>
  </si>
  <si>
    <t>985112133R</t>
  </si>
  <si>
    <t>Odsekání stávajícího základu do požadovaného tvaru</t>
  </si>
  <si>
    <t>991091586</t>
  </si>
  <si>
    <t>34</t>
  </si>
  <si>
    <t>985131111</t>
  </si>
  <si>
    <t>Očištění ploch stěn, rubu kleneb a podlah tlakovou vodou</t>
  </si>
  <si>
    <t>145263506</t>
  </si>
  <si>
    <t>35</t>
  </si>
  <si>
    <t>985311313R</t>
  </si>
  <si>
    <t>Reprofilace stávajícího základu do požadovaného tvaru</t>
  </si>
  <si>
    <t>-422220065</t>
  </si>
  <si>
    <t>997</t>
  </si>
  <si>
    <t>Přesun sutě</t>
  </si>
  <si>
    <t>36</t>
  </si>
  <si>
    <t>997013501</t>
  </si>
  <si>
    <t>Odvoz suti a vybouraných hmot na skládku nebo meziskládku do 1 km se složením</t>
  </si>
  <si>
    <t>177845796</t>
  </si>
  <si>
    <t>37</t>
  </si>
  <si>
    <t>997013509</t>
  </si>
  <si>
    <t>Příplatek k odvozu suti a vybouraných hmot na skládku ZKD 1 km přes 1 km</t>
  </si>
  <si>
    <t>-202979909</t>
  </si>
  <si>
    <t>38</t>
  </si>
  <si>
    <t>997013871</t>
  </si>
  <si>
    <t>Poplatek za uložení stavebního odpadu na recyklační skládce (skládkovné) směsného stavebního a demoličního kód odpadu 17 09 04</t>
  </si>
  <si>
    <t>-247354888</t>
  </si>
  <si>
    <t>998</t>
  </si>
  <si>
    <t>Přesun hmot</t>
  </si>
  <si>
    <t>39</t>
  </si>
  <si>
    <t>998232110R</t>
  </si>
  <si>
    <t>Přesun hmot pro oplocení zděné z cihel nebo tvárnic v do 3 m</t>
  </si>
  <si>
    <t>-2022039727</t>
  </si>
  <si>
    <t>PSV</t>
  </si>
  <si>
    <t>Práce a dodávky PSV</t>
  </si>
  <si>
    <t>711</t>
  </si>
  <si>
    <t>Izolace proti vodě, vlhkosti a plynům</t>
  </si>
  <si>
    <t>40</t>
  </si>
  <si>
    <t>711111001</t>
  </si>
  <si>
    <t>Provedení izolace proti zemní vlhkosti vodorovné za studena nátěrem penetračním</t>
  </si>
  <si>
    <t>-517311414</t>
  </si>
  <si>
    <t>41</t>
  </si>
  <si>
    <t>11163150</t>
  </si>
  <si>
    <t>lak penetrační asfaltový</t>
  </si>
  <si>
    <t>-1253709295</t>
  </si>
  <si>
    <t>42</t>
  </si>
  <si>
    <t>711141559</t>
  </si>
  <si>
    <t>Provedení izolace proti zemní vlhkosti pásy přitavením vodorovné NAIP</t>
  </si>
  <si>
    <t>-98835654</t>
  </si>
  <si>
    <t>43</t>
  </si>
  <si>
    <t>62832001</t>
  </si>
  <si>
    <t>pás asfaltový natavitelný oxidovaný s vložkou ze skleněné rohože typu V60 s jemnozrnným minerálním posypem tl 3,5mm</t>
  </si>
  <si>
    <t>-106446814</t>
  </si>
  <si>
    <t>44</t>
  </si>
  <si>
    <t>998711101</t>
  </si>
  <si>
    <t>Přesun hmot tonážní pro izolace proti vodě, vlhkosti a plynům v objektech v do 6 m</t>
  </si>
  <si>
    <t>-1457071487</t>
  </si>
  <si>
    <t>HZS</t>
  </si>
  <si>
    <t>Hodinové zúčtovací sazby</t>
  </si>
  <si>
    <t>45</t>
  </si>
  <si>
    <t>HZS2232</t>
  </si>
  <si>
    <t>Hodinová zúčtovací sazba elektrikář odborný</t>
  </si>
  <si>
    <t>hod</t>
  </si>
  <si>
    <t>512</t>
  </si>
  <si>
    <t>985200801</t>
  </si>
  <si>
    <t>46</t>
  </si>
  <si>
    <t>HZS3112</t>
  </si>
  <si>
    <t>Hodinová zúčtovací sazba montér potrubí odborný</t>
  </si>
  <si>
    <t>11672231</t>
  </si>
  <si>
    <t>VRN</t>
  </si>
  <si>
    <t>Vedlejší rozpočtové náklady</t>
  </si>
  <si>
    <t>VRN9</t>
  </si>
  <si>
    <t>Ostatní náklady</t>
  </si>
  <si>
    <t>47</t>
  </si>
  <si>
    <t>090001000</t>
  </si>
  <si>
    <t>Zařízení staveniště a ostatní vedlejší náklady</t>
  </si>
  <si>
    <t>%</t>
  </si>
  <si>
    <t>1024</t>
  </si>
  <si>
    <t>1199601808</t>
  </si>
  <si>
    <t>Město Domažlice</t>
  </si>
  <si>
    <t>Export Komplet</t>
  </si>
  <si>
    <t>2.0</t>
  </si>
  <si>
    <t>ZAMOK</t>
  </si>
  <si>
    <t>0,01</t>
  </si>
  <si>
    <t>REKAPITULACE STAVBY</t>
  </si>
  <si>
    <t>Návod na vyplnění</t>
  </si>
  <si>
    <t>0,001</t>
  </si>
  <si>
    <t>Kód:</t>
  </si>
  <si>
    <t>2023-03</t>
  </si>
  <si>
    <t>21. 8. 2023</t>
  </si>
  <si>
    <t xml:space="preserve"> </t>
  </si>
  <si>
    <t>Vyplň údaj</t>
  </si>
  <si>
    <t>True</t>
  </si>
  <si>
    <t>REKAPITULACE OBJEKTŮ STAVBY A SOUPISŮ PRACÍ</t>
  </si>
  <si>
    <t>Informatívní údaje z listů zakázek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</si>
  <si>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</si>
  <si>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</si>
  <si>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</si>
  <si>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</si>
  <si>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</si>
  <si>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</si>
  <si>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</si>
  <si>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</si>
  <si>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</si>
  <si>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</si>
  <si>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</si>
  <si>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</si>
  <si>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</si>
  <si>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</si>
  <si>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</si>
  <si>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IMPORT</t>
  </si>
  <si>
    <t>{00000000-0000-0000-0000-000000000000}</t>
  </si>
  <si>
    <t>STA</t>
  </si>
  <si>
    <t>###NOINSERT###</t>
  </si>
  <si>
    <t xml:space="preserve"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</si>
</sst>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EBEB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4" fontId="14" fillId="0" borderId="12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15" fillId="0" borderId="3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3" borderId="14" xfId="0" applyFont="1" applyFill="1" applyBorder="1" applyAlignment="1" applyProtection="1">
      <alignment horizontal="center" vertical="center" wrapText="1"/>
      <protection/>
    </xf>
    <xf numFmtId="0" fontId="12" fillId="3" borderId="15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166" fontId="17" fillId="0" borderId="4" xfId="0" applyNumberFormat="1" applyFont="1" applyBorder="1" applyAlignment="1" applyProtection="1">
      <alignment/>
      <protection/>
    </xf>
    <xf numFmtId="166" fontId="17" fillId="0" borderId="17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9" fillId="0" borderId="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9" fillId="0" borderId="3" xfId="0" applyFont="1" applyBorder="1" applyAlignment="1">
      <alignment/>
    </xf>
    <xf numFmtId="0" fontId="19" fillId="0" borderId="1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66" fontId="19" fillId="0" borderId="0" xfId="0" applyNumberFormat="1" applyFont="1" applyBorder="1" applyAlignment="1" applyProtection="1">
      <alignment/>
      <protection/>
    </xf>
    <xf numFmtId="166" fontId="19" fillId="0" borderId="19" xfId="0" applyNumberFormat="1" applyFont="1" applyBorder="1" applyAlignment="1" applyProtection="1">
      <alignment/>
      <protection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 applyProtection="1">
      <alignment horizontal="left"/>
      <protection/>
    </xf>
    <xf numFmtId="4" fontId="15" fillId="0" borderId="0" xfId="0" applyNumberFormat="1" applyFont="1" applyAlignment="1" applyProtection="1">
      <alignment/>
      <protection/>
    </xf>
    <xf numFmtId="0" fontId="12" fillId="0" borderId="20" xfId="0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167" fontId="12" fillId="0" borderId="20" xfId="0" applyNumberFormat="1" applyFont="1" applyBorder="1" applyAlignment="1" applyProtection="1">
      <alignment vertical="center"/>
      <protection/>
    </xf>
    <xf numFmtId="4" fontId="12" fillId="2" borderId="20" xfId="0" applyNumberFormat="1" applyFont="1" applyFill="1" applyBorder="1" applyAlignment="1" applyProtection="1">
      <alignment vertical="center"/>
      <protection locked="0"/>
    </xf>
    <xf numFmtId="4" fontId="1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6" fillId="2" borderId="18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166" fontId="16" fillId="0" borderId="1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0" xfId="0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167" fontId="20" fillId="0" borderId="20" xfId="0" applyNumberFormat="1" applyFont="1" applyBorder="1" applyAlignment="1" applyProtection="1">
      <alignment vertical="center"/>
      <protection/>
    </xf>
    <xf numFmtId="4" fontId="20" fillId="0" borderId="20" xfId="0" applyNumberFormat="1" applyFont="1" applyBorder="1" applyAlignment="1" applyProtection="1">
      <alignment vertical="center"/>
      <protection/>
    </xf>
    <xf numFmtId="0" fontId="21" fillId="0" borderId="20" xfId="0" applyFont="1" applyBorder="1" applyAlignment="1" applyProtection="1">
      <alignment vertical="center"/>
      <protection/>
    </xf>
    <xf numFmtId="0" fontId="21" fillId="0" borderId="3" xfId="0" applyFont="1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7" fontId="12" fillId="2" borderId="20" xfId="0" applyNumberFormat="1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16" fillId="0" borderId="12" xfId="0" applyNumberFormat="1" applyFont="1" applyBorder="1" applyAlignment="1" applyProtection="1">
      <alignment vertical="center"/>
      <protection/>
    </xf>
    <xf numFmtId="166" fontId="16" fillId="0" borderId="22" xfId="0" applyNumberFormat="1" applyFont="1" applyBorder="1" applyAlignment="1" applyProtection="1">
      <alignment vertical="center"/>
      <protection/>
    </xf>
    <xf numFmtId="0" fontId="7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8" fillId="4" borderId="0" xfId="0" applyNumberFormat="1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0" xfId="0" applyProtection="1"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0" fillId="0" borderId="8" xfId="0" applyBorder="1" applyProtection="1"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0" fillId="5" borderId="0" xfId="0" applyFont="1" applyFill="1" applyAlignment="1" applyProtection="1">
      <alignment vertical="center"/>
      <protection/>
    </xf>
    <xf numFmtId="0" fontId="10" fillId="5" borderId="5" xfId="0" applyFont="1" applyFill="1" applyBorder="1" applyAlignment="1" applyProtection="1">
      <alignment horizontal="left" vertical="center"/>
      <protection/>
    </xf>
    <xf numFmtId="0" fontId="0" fillId="5" borderId="6" xfId="0" applyFont="1" applyFill="1" applyBorder="1" applyAlignment="1" applyProtection="1">
      <alignment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12" fillId="3" borderId="0" xfId="0" applyFont="1" applyFill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3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0" fillId="0" borderId="3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2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27" fillId="0" borderId="16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2" fillId="3" borderId="5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left" vertic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right" vertical="center"/>
      <protection/>
    </xf>
    <xf numFmtId="0" fontId="12" fillId="3" borderId="7" xfId="0" applyFont="1" applyFill="1" applyBorder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0" fillId="5" borderId="6" xfId="0" applyFont="1" applyFill="1" applyBorder="1" applyAlignment="1" applyProtection="1">
      <alignment horizontal="left" vertical="center"/>
      <protection/>
    </xf>
    <xf numFmtId="0" fontId="0" fillId="5" borderId="6" xfId="0" applyFont="1" applyFill="1" applyBorder="1" applyAlignment="1" applyProtection="1">
      <alignment vertical="center"/>
      <protection/>
    </xf>
    <xf numFmtId="4" fontId="10" fillId="5" borderId="6" xfId="0" applyNumberFormat="1" applyFont="1" applyFill="1" applyBorder="1" applyAlignment="1" applyProtection="1">
      <alignment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/>
    <xf numFmtId="0" fontId="6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v&#253;m&#283;r%20Stavebn&#237;%20&#250;pravy%20plotu%20M&#225;nesova%20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23-03 - STAVEBNÍ ÚPRAVY..."/>
    </sheetNames>
    <sheetDataSet>
      <sheetData sheetId="0">
        <row r="8">
          <cell r="AN8" t="str">
            <v>21. 8. 2023</v>
          </cell>
        </row>
        <row r="11"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</row>
        <row r="124">
          <cell r="P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7"/>
  <sheetViews>
    <sheetView tabSelected="1" view="pageBreakPreview" zoomScale="55" zoomScaleSheetLayoutView="55" workbookViewId="0" topLeftCell="A12">
      <selection activeCell="CK65" sqref="CK65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6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42.7109375" style="0" customWidth="1"/>
    <col min="61" max="84" width="9.140625" style="0" hidden="1" customWidth="1"/>
  </cols>
  <sheetData>
    <row r="1" spans="1:74" ht="15">
      <c r="A1" s="142" t="s">
        <v>294</v>
      </c>
      <c r="AZ1" s="142" t="s">
        <v>8</v>
      </c>
      <c r="BA1" s="142" t="s">
        <v>295</v>
      </c>
      <c r="BB1" s="142" t="s">
        <v>296</v>
      </c>
      <c r="BT1" s="142" t="s">
        <v>4</v>
      </c>
      <c r="BU1" s="142" t="s">
        <v>4</v>
      </c>
      <c r="BV1" s="142" t="s">
        <v>0</v>
      </c>
    </row>
    <row r="2" spans="44:72" ht="36.9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" t="s">
        <v>297</v>
      </c>
      <c r="BT2" s="1" t="s">
        <v>167</v>
      </c>
    </row>
    <row r="3" spans="2:72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4"/>
      <c r="BS3" s="1" t="s">
        <v>297</v>
      </c>
      <c r="BT3" s="1" t="s">
        <v>142</v>
      </c>
    </row>
    <row r="4" spans="2:71" ht="24.95" customHeight="1">
      <c r="B4" s="145"/>
      <c r="C4" s="146"/>
      <c r="D4" s="43" t="s">
        <v>298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4"/>
      <c r="AS4" s="147" t="s">
        <v>3</v>
      </c>
      <c r="BE4" s="148" t="s">
        <v>299</v>
      </c>
      <c r="BS4" s="1" t="s">
        <v>300</v>
      </c>
    </row>
    <row r="5" spans="2:71" ht="12" customHeight="1">
      <c r="B5" s="145"/>
      <c r="C5" s="146"/>
      <c r="D5" s="149" t="s">
        <v>301</v>
      </c>
      <c r="E5" s="146"/>
      <c r="F5" s="146"/>
      <c r="G5" s="146"/>
      <c r="H5" s="146"/>
      <c r="I5" s="146"/>
      <c r="J5" s="146"/>
      <c r="K5" s="240" t="s">
        <v>302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146"/>
      <c r="AL5" s="146"/>
      <c r="AM5" s="146"/>
      <c r="AN5" s="146"/>
      <c r="AO5" s="146"/>
      <c r="AP5" s="146"/>
      <c r="AQ5" s="146"/>
      <c r="AR5" s="4"/>
      <c r="BE5" s="242" t="s">
        <v>328</v>
      </c>
      <c r="BS5" s="1" t="s">
        <v>297</v>
      </c>
    </row>
    <row r="6" spans="2:71" ht="36.95" customHeight="1">
      <c r="B6" s="145"/>
      <c r="C6" s="146"/>
      <c r="D6" s="150" t="s">
        <v>5</v>
      </c>
      <c r="E6" s="146"/>
      <c r="F6" s="146"/>
      <c r="G6" s="146"/>
      <c r="H6" s="146"/>
      <c r="I6" s="146"/>
      <c r="J6" s="146"/>
      <c r="K6" s="245" t="s">
        <v>6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146"/>
      <c r="AL6" s="146"/>
      <c r="AM6" s="146"/>
      <c r="AN6" s="146"/>
      <c r="AO6" s="146"/>
      <c r="AP6" s="146"/>
      <c r="AQ6" s="146"/>
      <c r="AR6" s="4"/>
      <c r="BE6" s="243"/>
      <c r="BS6" s="1" t="s">
        <v>297</v>
      </c>
    </row>
    <row r="7" spans="2:71" ht="12" customHeight="1">
      <c r="B7" s="145"/>
      <c r="C7" s="146"/>
      <c r="D7" s="45" t="s">
        <v>7</v>
      </c>
      <c r="E7" s="146"/>
      <c r="F7" s="146"/>
      <c r="G7" s="146"/>
      <c r="H7" s="146"/>
      <c r="I7" s="146"/>
      <c r="J7" s="146"/>
      <c r="K7" s="46" t="s">
        <v>8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45" t="s">
        <v>9</v>
      </c>
      <c r="AL7" s="146"/>
      <c r="AM7" s="146"/>
      <c r="AN7" s="46" t="s">
        <v>8</v>
      </c>
      <c r="AO7" s="146"/>
      <c r="AP7" s="146"/>
      <c r="AQ7" s="146"/>
      <c r="AR7" s="4"/>
      <c r="BE7" s="243"/>
      <c r="BS7" s="1" t="s">
        <v>297</v>
      </c>
    </row>
    <row r="8" spans="2:71" ht="12" customHeight="1">
      <c r="B8" s="145"/>
      <c r="C8" s="146"/>
      <c r="D8" s="45" t="s">
        <v>10</v>
      </c>
      <c r="E8" s="146"/>
      <c r="F8" s="146"/>
      <c r="G8" s="146"/>
      <c r="H8" s="146"/>
      <c r="I8" s="146"/>
      <c r="J8" s="146"/>
      <c r="K8" s="46" t="s">
        <v>11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45" t="s">
        <v>12</v>
      </c>
      <c r="AL8" s="146"/>
      <c r="AM8" s="146"/>
      <c r="AN8" s="260" t="s">
        <v>303</v>
      </c>
      <c r="AO8" s="146"/>
      <c r="AP8" s="146"/>
      <c r="AQ8" s="146"/>
      <c r="AR8" s="4"/>
      <c r="BE8" s="243"/>
      <c r="BS8" s="1" t="s">
        <v>297</v>
      </c>
    </row>
    <row r="9" spans="2:71" ht="14.45" customHeight="1">
      <c r="B9" s="145"/>
      <c r="C9" s="146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146"/>
      <c r="AK9" s="146"/>
      <c r="AL9" s="146"/>
      <c r="AM9" s="146"/>
      <c r="AN9" s="146"/>
      <c r="AO9" s="146"/>
      <c r="AP9" s="146"/>
      <c r="AQ9" s="146"/>
      <c r="AR9" s="4"/>
      <c r="BE9" s="243"/>
      <c r="BS9" s="1" t="s">
        <v>297</v>
      </c>
    </row>
    <row r="10" spans="2:71" ht="12" customHeight="1">
      <c r="B10" s="145"/>
      <c r="C10" s="146"/>
      <c r="D10" s="45" t="s">
        <v>13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45" t="s">
        <v>14</v>
      </c>
      <c r="AL10" s="146"/>
      <c r="AM10" s="146"/>
      <c r="AN10" s="46" t="s">
        <v>8</v>
      </c>
      <c r="AO10" s="146"/>
      <c r="AP10" s="146"/>
      <c r="AQ10" s="146"/>
      <c r="AR10" s="4"/>
      <c r="BE10" s="243"/>
      <c r="BS10" s="1" t="s">
        <v>297</v>
      </c>
    </row>
    <row r="11" spans="2:71" ht="18.4" customHeight="1">
      <c r="B11" s="145"/>
      <c r="C11" s="146"/>
      <c r="D11" s="210" t="s">
        <v>304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146"/>
      <c r="AK11" s="45" t="s">
        <v>15</v>
      </c>
      <c r="AL11" s="146"/>
      <c r="AM11" s="146"/>
      <c r="AN11" s="46" t="s">
        <v>8</v>
      </c>
      <c r="AO11" s="146"/>
      <c r="AP11" s="146"/>
      <c r="AQ11" s="146"/>
      <c r="AR11" s="4"/>
      <c r="BE11" s="243"/>
      <c r="BS11" s="1" t="s">
        <v>297</v>
      </c>
    </row>
    <row r="12" spans="2:71" ht="6.95" customHeight="1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4"/>
      <c r="BE12" s="243"/>
      <c r="BS12" s="1" t="s">
        <v>297</v>
      </c>
    </row>
    <row r="13" spans="2:71" ht="12" customHeight="1">
      <c r="B13" s="145"/>
      <c r="C13" s="146"/>
      <c r="D13" s="45" t="s">
        <v>16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45" t="s">
        <v>14</v>
      </c>
      <c r="AL13" s="146"/>
      <c r="AM13" s="146"/>
      <c r="AN13" s="151" t="s">
        <v>305</v>
      </c>
      <c r="AO13" s="146"/>
      <c r="AP13" s="146"/>
      <c r="AQ13" s="146"/>
      <c r="AR13" s="4"/>
      <c r="BE13" s="243"/>
      <c r="BS13" s="1" t="s">
        <v>297</v>
      </c>
    </row>
    <row r="14" spans="2:71" ht="15">
      <c r="B14" s="145"/>
      <c r="C14" s="146"/>
      <c r="D14" s="146"/>
      <c r="E14" s="246" t="s">
        <v>305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45" t="s">
        <v>15</v>
      </c>
      <c r="AL14" s="146"/>
      <c r="AM14" s="146"/>
      <c r="AN14" s="151" t="s">
        <v>305</v>
      </c>
      <c r="AO14" s="146"/>
      <c r="AP14" s="146"/>
      <c r="AQ14" s="146"/>
      <c r="AR14" s="4"/>
      <c r="BE14" s="243"/>
      <c r="BS14" s="1" t="s">
        <v>297</v>
      </c>
    </row>
    <row r="15" spans="2:71" ht="6.95" customHeight="1"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4"/>
      <c r="BE15" s="243"/>
      <c r="BS15" s="1" t="s">
        <v>4</v>
      </c>
    </row>
    <row r="16" spans="2:71" ht="12" customHeight="1">
      <c r="B16" s="145"/>
      <c r="C16" s="146"/>
      <c r="D16" s="45" t="s">
        <v>17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45" t="s">
        <v>14</v>
      </c>
      <c r="AL16" s="146"/>
      <c r="AM16" s="146"/>
      <c r="AN16" s="46" t="s">
        <v>8</v>
      </c>
      <c r="AO16" s="146"/>
      <c r="AP16" s="146"/>
      <c r="AQ16" s="146"/>
      <c r="AR16" s="4"/>
      <c r="BE16" s="243"/>
      <c r="BS16" s="1" t="s">
        <v>4</v>
      </c>
    </row>
    <row r="17" spans="2:71" ht="18.4" customHeight="1">
      <c r="B17" s="145"/>
      <c r="C17" s="146"/>
      <c r="D17" s="210" t="s">
        <v>304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146"/>
      <c r="AK17" s="45" t="s">
        <v>15</v>
      </c>
      <c r="AL17" s="146"/>
      <c r="AM17" s="146"/>
      <c r="AN17" s="46" t="s">
        <v>8</v>
      </c>
      <c r="AO17" s="146"/>
      <c r="AP17" s="146"/>
      <c r="AQ17" s="146"/>
      <c r="AR17" s="4"/>
      <c r="BE17" s="243"/>
      <c r="BS17" s="1" t="s">
        <v>306</v>
      </c>
    </row>
    <row r="18" spans="2:71" ht="6.95" customHeight="1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4"/>
      <c r="BE18" s="243"/>
      <c r="BS18" s="1" t="s">
        <v>297</v>
      </c>
    </row>
    <row r="19" spans="2:71" ht="12" customHeight="1">
      <c r="B19" s="145"/>
      <c r="C19" s="146"/>
      <c r="D19" s="45" t="s">
        <v>18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45" t="s">
        <v>14</v>
      </c>
      <c r="AL19" s="146"/>
      <c r="AM19" s="146"/>
      <c r="AN19" s="46" t="s">
        <v>8</v>
      </c>
      <c r="AO19" s="146"/>
      <c r="AP19" s="146"/>
      <c r="AQ19" s="146"/>
      <c r="AR19" s="4"/>
      <c r="BE19" s="243"/>
      <c r="BS19" s="1" t="s">
        <v>297</v>
      </c>
    </row>
    <row r="20" spans="2:71" ht="18.4" customHeight="1">
      <c r="B20" s="145"/>
      <c r="C20" s="146"/>
      <c r="D20" s="210" t="s">
        <v>304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146"/>
      <c r="AK20" s="45" t="s">
        <v>15</v>
      </c>
      <c r="AL20" s="146"/>
      <c r="AM20" s="146"/>
      <c r="AN20" s="46" t="s">
        <v>8</v>
      </c>
      <c r="AO20" s="146"/>
      <c r="AP20" s="146"/>
      <c r="AQ20" s="146"/>
      <c r="AR20" s="4"/>
      <c r="BE20" s="243"/>
      <c r="BS20" s="1" t="s">
        <v>306</v>
      </c>
    </row>
    <row r="21" spans="2:57" ht="6.95" customHeight="1"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4"/>
      <c r="BE21" s="243"/>
    </row>
    <row r="22" spans="2:57" ht="12" customHeight="1">
      <c r="B22" s="145"/>
      <c r="C22" s="146"/>
      <c r="D22" s="45" t="s">
        <v>19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4"/>
      <c r="BE22" s="243"/>
    </row>
    <row r="23" spans="2:57" ht="16.5" customHeight="1">
      <c r="B23" s="145"/>
      <c r="C23" s="146"/>
      <c r="D23" s="146"/>
      <c r="E23" s="248" t="s">
        <v>8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146"/>
      <c r="AP23" s="146"/>
      <c r="AQ23" s="146"/>
      <c r="AR23" s="4"/>
      <c r="BE23" s="243"/>
    </row>
    <row r="24" spans="2:57" ht="6.95" customHeight="1"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4"/>
      <c r="BE24" s="243"/>
    </row>
    <row r="25" spans="2:57" ht="6.95" customHeight="1">
      <c r="B25" s="145"/>
      <c r="C25" s="146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46"/>
      <c r="AQ25" s="146"/>
      <c r="AR25" s="4"/>
      <c r="BE25" s="243"/>
    </row>
    <row r="26" spans="1:57" s="11" customFormat="1" ht="25.9" customHeight="1">
      <c r="A26" s="7"/>
      <c r="B26" s="42"/>
      <c r="C26" s="44"/>
      <c r="D26" s="153" t="s">
        <v>20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249">
        <f>'2023-03 - STAVEBNÍ ÚPRAVY...'!J28</f>
        <v>0</v>
      </c>
      <c r="AL26" s="250"/>
      <c r="AM26" s="250"/>
      <c r="AN26" s="250"/>
      <c r="AO26" s="250"/>
      <c r="AP26" s="44"/>
      <c r="AQ26" s="44"/>
      <c r="AR26" s="8"/>
      <c r="BE26" s="243"/>
    </row>
    <row r="27" spans="1:57" s="11" customFormat="1" ht="6.95" customHeight="1">
      <c r="A27" s="7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8"/>
      <c r="BE27" s="243"/>
    </row>
    <row r="28" spans="1:57" s="11" customFormat="1" ht="15">
      <c r="A28" s="7"/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251" t="s">
        <v>22</v>
      </c>
      <c r="M28" s="251"/>
      <c r="N28" s="251"/>
      <c r="O28" s="251"/>
      <c r="P28" s="251"/>
      <c r="Q28" s="44"/>
      <c r="R28" s="44"/>
      <c r="S28" s="44"/>
      <c r="T28" s="44"/>
      <c r="U28" s="44"/>
      <c r="V28" s="44"/>
      <c r="W28" s="251" t="s">
        <v>21</v>
      </c>
      <c r="X28" s="251"/>
      <c r="Y28" s="251"/>
      <c r="Z28" s="251"/>
      <c r="AA28" s="251"/>
      <c r="AB28" s="251"/>
      <c r="AC28" s="251"/>
      <c r="AD28" s="251"/>
      <c r="AE28" s="251"/>
      <c r="AF28" s="44"/>
      <c r="AG28" s="44"/>
      <c r="AH28" s="44"/>
      <c r="AI28" s="44"/>
      <c r="AJ28" s="44"/>
      <c r="AK28" s="251" t="s">
        <v>23</v>
      </c>
      <c r="AL28" s="251"/>
      <c r="AM28" s="251"/>
      <c r="AN28" s="251"/>
      <c r="AO28" s="251"/>
      <c r="AP28" s="44"/>
      <c r="AQ28" s="44"/>
      <c r="AR28" s="8"/>
      <c r="BE28" s="243"/>
    </row>
    <row r="29" spans="2:57" s="155" customFormat="1" ht="14.45" customHeight="1">
      <c r="B29" s="156"/>
      <c r="C29" s="157"/>
      <c r="D29" s="45" t="s">
        <v>24</v>
      </c>
      <c r="E29" s="157"/>
      <c r="F29" s="45" t="s">
        <v>25</v>
      </c>
      <c r="G29" s="157"/>
      <c r="H29" s="157"/>
      <c r="I29" s="157"/>
      <c r="J29" s="157"/>
      <c r="K29" s="157"/>
      <c r="L29" s="230">
        <v>0.21</v>
      </c>
      <c r="M29" s="231"/>
      <c r="N29" s="231"/>
      <c r="O29" s="231"/>
      <c r="P29" s="231"/>
      <c r="Q29" s="157"/>
      <c r="R29" s="157"/>
      <c r="S29" s="157"/>
      <c r="T29" s="157"/>
      <c r="U29" s="157"/>
      <c r="V29" s="157"/>
      <c r="W29" s="232">
        <f>'2023-03 - STAVEBNÍ ÚPRAVY...'!F31</f>
        <v>0</v>
      </c>
      <c r="X29" s="231"/>
      <c r="Y29" s="231"/>
      <c r="Z29" s="231"/>
      <c r="AA29" s="231"/>
      <c r="AB29" s="231"/>
      <c r="AC29" s="231"/>
      <c r="AD29" s="231"/>
      <c r="AE29" s="231"/>
      <c r="AF29" s="157"/>
      <c r="AG29" s="157"/>
      <c r="AH29" s="157"/>
      <c r="AI29" s="157"/>
      <c r="AJ29" s="157"/>
      <c r="AK29" s="232">
        <f>W29*L29</f>
        <v>0</v>
      </c>
      <c r="AL29" s="231"/>
      <c r="AM29" s="231"/>
      <c r="AN29" s="231"/>
      <c r="AO29" s="231"/>
      <c r="AP29" s="157"/>
      <c r="AQ29" s="157"/>
      <c r="AR29" s="158"/>
      <c r="BE29" s="244"/>
    </row>
    <row r="30" spans="2:57" s="155" customFormat="1" ht="14.45" customHeight="1">
      <c r="B30" s="156"/>
      <c r="C30" s="157"/>
      <c r="D30" s="157"/>
      <c r="E30" s="157"/>
      <c r="F30" s="45" t="s">
        <v>26</v>
      </c>
      <c r="G30" s="157"/>
      <c r="H30" s="157"/>
      <c r="I30" s="157"/>
      <c r="J30" s="157"/>
      <c r="K30" s="157"/>
      <c r="L30" s="230">
        <v>0.12</v>
      </c>
      <c r="M30" s="231"/>
      <c r="N30" s="231"/>
      <c r="O30" s="231"/>
      <c r="P30" s="231"/>
      <c r="Q30" s="157"/>
      <c r="R30" s="157"/>
      <c r="S30" s="157"/>
      <c r="T30" s="157"/>
      <c r="U30" s="157"/>
      <c r="V30" s="157"/>
      <c r="W30" s="232">
        <f>'2023-03 - STAVEBNÍ ÚPRAVY...'!F32</f>
        <v>0</v>
      </c>
      <c r="X30" s="231"/>
      <c r="Y30" s="231"/>
      <c r="Z30" s="231"/>
      <c r="AA30" s="231"/>
      <c r="AB30" s="231"/>
      <c r="AC30" s="231"/>
      <c r="AD30" s="231"/>
      <c r="AE30" s="231"/>
      <c r="AF30" s="157"/>
      <c r="AG30" s="157"/>
      <c r="AH30" s="157"/>
      <c r="AI30" s="157"/>
      <c r="AJ30" s="157"/>
      <c r="AK30" s="232">
        <f>W30*L30</f>
        <v>0</v>
      </c>
      <c r="AL30" s="231"/>
      <c r="AM30" s="231"/>
      <c r="AN30" s="231"/>
      <c r="AO30" s="231"/>
      <c r="AP30" s="157"/>
      <c r="AQ30" s="157"/>
      <c r="AR30" s="158"/>
      <c r="BE30" s="244"/>
    </row>
    <row r="31" spans="2:57" s="155" customFormat="1" ht="14.45" customHeight="1" hidden="1">
      <c r="B31" s="156"/>
      <c r="C31" s="157"/>
      <c r="D31" s="157"/>
      <c r="E31" s="157"/>
      <c r="F31" s="45" t="s">
        <v>27</v>
      </c>
      <c r="G31" s="157"/>
      <c r="H31" s="157"/>
      <c r="I31" s="157"/>
      <c r="J31" s="157"/>
      <c r="K31" s="157"/>
      <c r="L31" s="230">
        <v>0.21</v>
      </c>
      <c r="M31" s="231"/>
      <c r="N31" s="231"/>
      <c r="O31" s="231"/>
      <c r="P31" s="231"/>
      <c r="Q31" s="157"/>
      <c r="R31" s="157"/>
      <c r="S31" s="157"/>
      <c r="T31" s="157"/>
      <c r="U31" s="157"/>
      <c r="V31" s="157"/>
      <c r="W31" s="232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F31" s="157"/>
      <c r="AG31" s="157"/>
      <c r="AH31" s="157"/>
      <c r="AI31" s="157"/>
      <c r="AJ31" s="157"/>
      <c r="AK31" s="232">
        <v>0</v>
      </c>
      <c r="AL31" s="231"/>
      <c r="AM31" s="231"/>
      <c r="AN31" s="231"/>
      <c r="AO31" s="231"/>
      <c r="AP31" s="157"/>
      <c r="AQ31" s="157"/>
      <c r="AR31" s="158"/>
      <c r="BE31" s="244"/>
    </row>
    <row r="32" spans="2:57" s="155" customFormat="1" ht="14.45" customHeight="1" hidden="1">
      <c r="B32" s="156"/>
      <c r="C32" s="157"/>
      <c r="D32" s="157"/>
      <c r="E32" s="157"/>
      <c r="F32" s="45" t="s">
        <v>28</v>
      </c>
      <c r="G32" s="157"/>
      <c r="H32" s="157"/>
      <c r="I32" s="157"/>
      <c r="J32" s="157"/>
      <c r="K32" s="157"/>
      <c r="L32" s="230">
        <v>0.15</v>
      </c>
      <c r="M32" s="231"/>
      <c r="N32" s="231"/>
      <c r="O32" s="231"/>
      <c r="P32" s="231"/>
      <c r="Q32" s="157"/>
      <c r="R32" s="157"/>
      <c r="S32" s="157"/>
      <c r="T32" s="157"/>
      <c r="U32" s="157"/>
      <c r="V32" s="157"/>
      <c r="W32" s="232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F32" s="157"/>
      <c r="AG32" s="157"/>
      <c r="AH32" s="157"/>
      <c r="AI32" s="157"/>
      <c r="AJ32" s="157"/>
      <c r="AK32" s="232">
        <v>0</v>
      </c>
      <c r="AL32" s="231"/>
      <c r="AM32" s="231"/>
      <c r="AN32" s="231"/>
      <c r="AO32" s="231"/>
      <c r="AP32" s="157"/>
      <c r="AQ32" s="157"/>
      <c r="AR32" s="158"/>
      <c r="BE32" s="244"/>
    </row>
    <row r="33" spans="2:57" s="155" customFormat="1" ht="14.45" customHeight="1" hidden="1">
      <c r="B33" s="156"/>
      <c r="C33" s="157"/>
      <c r="D33" s="157"/>
      <c r="E33" s="157"/>
      <c r="F33" s="45" t="s">
        <v>29</v>
      </c>
      <c r="G33" s="157"/>
      <c r="H33" s="157"/>
      <c r="I33" s="157"/>
      <c r="J33" s="157"/>
      <c r="K33" s="157"/>
      <c r="L33" s="230">
        <v>0</v>
      </c>
      <c r="M33" s="231"/>
      <c r="N33" s="231"/>
      <c r="O33" s="231"/>
      <c r="P33" s="231"/>
      <c r="Q33" s="157"/>
      <c r="R33" s="157"/>
      <c r="S33" s="157"/>
      <c r="T33" s="157"/>
      <c r="U33" s="157"/>
      <c r="V33" s="157"/>
      <c r="W33" s="232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F33" s="157"/>
      <c r="AG33" s="157"/>
      <c r="AH33" s="157"/>
      <c r="AI33" s="157"/>
      <c r="AJ33" s="157"/>
      <c r="AK33" s="232">
        <v>0</v>
      </c>
      <c r="AL33" s="231"/>
      <c r="AM33" s="231"/>
      <c r="AN33" s="231"/>
      <c r="AO33" s="231"/>
      <c r="AP33" s="157"/>
      <c r="AQ33" s="157"/>
      <c r="AR33" s="158"/>
      <c r="BE33" s="244"/>
    </row>
    <row r="34" spans="1:57" s="11" customFormat="1" ht="6.95" customHeight="1">
      <c r="A34" s="7"/>
      <c r="B34" s="4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8"/>
      <c r="BE34" s="243"/>
    </row>
    <row r="35" spans="1:57" s="11" customFormat="1" ht="25.9" customHeight="1">
      <c r="A35" s="7"/>
      <c r="B35" s="42"/>
      <c r="C35" s="159"/>
      <c r="D35" s="160" t="s">
        <v>30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2" t="s">
        <v>31</v>
      </c>
      <c r="U35" s="161"/>
      <c r="V35" s="161"/>
      <c r="W35" s="161"/>
      <c r="X35" s="233" t="s">
        <v>32</v>
      </c>
      <c r="Y35" s="234"/>
      <c r="Z35" s="234"/>
      <c r="AA35" s="234"/>
      <c r="AB35" s="234"/>
      <c r="AC35" s="161"/>
      <c r="AD35" s="161"/>
      <c r="AE35" s="161"/>
      <c r="AF35" s="161"/>
      <c r="AG35" s="161"/>
      <c r="AH35" s="161"/>
      <c r="AI35" s="161"/>
      <c r="AJ35" s="161"/>
      <c r="AK35" s="235">
        <f>AK30+AK29+AK26</f>
        <v>0</v>
      </c>
      <c r="AL35" s="234"/>
      <c r="AM35" s="234"/>
      <c r="AN35" s="234"/>
      <c r="AO35" s="236"/>
      <c r="AP35" s="159"/>
      <c r="AQ35" s="159"/>
      <c r="AR35" s="8"/>
      <c r="BE35" s="7"/>
    </row>
    <row r="36" spans="1:57" s="11" customFormat="1" ht="6.95" customHeight="1">
      <c r="A36" s="7"/>
      <c r="B36" s="4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8"/>
      <c r="BE36" s="7"/>
    </row>
    <row r="37" spans="1:57" s="11" customFormat="1" ht="14.45" customHeight="1">
      <c r="A37" s="7"/>
      <c r="B37" s="4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8"/>
      <c r="BE37" s="7"/>
    </row>
    <row r="38" spans="2:44" ht="14.45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4"/>
    </row>
    <row r="39" spans="2:44" ht="14.45" customHeight="1"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4"/>
    </row>
    <row r="40" spans="2:44" ht="14.45" customHeight="1"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4"/>
    </row>
    <row r="41" spans="2:44" ht="14.45" customHeight="1"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4"/>
    </row>
    <row r="42" spans="2:44" ht="14.45" customHeigh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4"/>
    </row>
    <row r="43" spans="2:44" ht="14.45" customHeigh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4"/>
    </row>
    <row r="44" spans="2:44" ht="14.45" customHeight="1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4"/>
    </row>
    <row r="45" spans="2:44" ht="14.45" customHeight="1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4"/>
    </row>
    <row r="46" spans="2:44" ht="14.45" customHeight="1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4"/>
    </row>
    <row r="47" spans="2:44" ht="14.45" customHeight="1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4"/>
    </row>
    <row r="48" spans="2:44" ht="14.45" customHeight="1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4"/>
    </row>
    <row r="49" spans="2:44" s="11" customFormat="1" ht="14.45" customHeight="1">
      <c r="B49" s="163"/>
      <c r="C49" s="164"/>
      <c r="D49" s="165" t="s">
        <v>33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5" t="s">
        <v>34</v>
      </c>
      <c r="AI49" s="166"/>
      <c r="AJ49" s="166"/>
      <c r="AK49" s="166"/>
      <c r="AL49" s="166"/>
      <c r="AM49" s="166"/>
      <c r="AN49" s="166"/>
      <c r="AO49" s="166"/>
      <c r="AP49" s="164"/>
      <c r="AQ49" s="164"/>
      <c r="AR49" s="10"/>
    </row>
    <row r="50" spans="2:44" ht="1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4"/>
    </row>
    <row r="51" spans="2:44" ht="1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4"/>
    </row>
    <row r="52" spans="2:44" ht="15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4"/>
    </row>
    <row r="53" spans="2:44" ht="15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4"/>
    </row>
    <row r="54" spans="2:44" ht="15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4"/>
    </row>
    <row r="55" spans="2:44" ht="15">
      <c r="B55" s="145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4"/>
    </row>
    <row r="56" spans="2:44" ht="15">
      <c r="B56" s="145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4"/>
    </row>
    <row r="57" spans="2:44" ht="15">
      <c r="B57" s="145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4"/>
    </row>
    <row r="58" spans="2:44" ht="15"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4"/>
    </row>
    <row r="59" spans="2:44" ht="15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4"/>
    </row>
    <row r="60" spans="1:57" s="11" customFormat="1" ht="15">
      <c r="A60" s="7"/>
      <c r="B60" s="42"/>
      <c r="C60" s="44"/>
      <c r="D60" s="167" t="s">
        <v>35</v>
      </c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67" t="s">
        <v>36</v>
      </c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67" t="s">
        <v>35</v>
      </c>
      <c r="AI60" s="154"/>
      <c r="AJ60" s="154"/>
      <c r="AK60" s="154"/>
      <c r="AL60" s="154"/>
      <c r="AM60" s="167" t="s">
        <v>36</v>
      </c>
      <c r="AN60" s="154"/>
      <c r="AO60" s="154"/>
      <c r="AP60" s="44"/>
      <c r="AQ60" s="44"/>
      <c r="AR60" s="8"/>
      <c r="BE60" s="7"/>
    </row>
    <row r="61" spans="2:44" ht="15">
      <c r="B61" s="145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4"/>
    </row>
    <row r="62" spans="2:44" ht="15">
      <c r="B62" s="14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4"/>
    </row>
    <row r="63" spans="2:44" ht="15">
      <c r="B63" s="145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4"/>
    </row>
    <row r="64" spans="1:57" s="11" customFormat="1" ht="15">
      <c r="A64" s="7"/>
      <c r="B64" s="42"/>
      <c r="C64" s="44"/>
      <c r="D64" s="165" t="s">
        <v>37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5" t="s">
        <v>38</v>
      </c>
      <c r="AI64" s="168"/>
      <c r="AJ64" s="168"/>
      <c r="AK64" s="168"/>
      <c r="AL64" s="168"/>
      <c r="AM64" s="168"/>
      <c r="AN64" s="168"/>
      <c r="AO64" s="168"/>
      <c r="AP64" s="44"/>
      <c r="AQ64" s="44"/>
      <c r="AR64" s="8"/>
      <c r="BE64" s="7"/>
    </row>
    <row r="65" spans="2:44" ht="15"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4"/>
    </row>
    <row r="66" spans="2:44" ht="15"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4"/>
    </row>
    <row r="67" spans="2:44" ht="15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4"/>
    </row>
    <row r="68" spans="2:44" ht="15">
      <c r="B68" s="145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4"/>
    </row>
    <row r="69" spans="2:44" ht="15">
      <c r="B69" s="145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4"/>
    </row>
    <row r="70" spans="2:44" ht="15">
      <c r="B70" s="14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4"/>
    </row>
    <row r="71" spans="2:44" ht="15">
      <c r="B71" s="14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4"/>
    </row>
    <row r="72" spans="2:44" ht="15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4"/>
    </row>
    <row r="73" spans="2:44" ht="15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4"/>
    </row>
    <row r="74" spans="2:44" ht="15">
      <c r="B74" s="145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4"/>
    </row>
    <row r="75" spans="1:57" s="11" customFormat="1" ht="15">
      <c r="A75" s="7"/>
      <c r="B75" s="42"/>
      <c r="C75" s="44"/>
      <c r="D75" s="167" t="s">
        <v>35</v>
      </c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67" t="s">
        <v>36</v>
      </c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67" t="s">
        <v>35</v>
      </c>
      <c r="AI75" s="154"/>
      <c r="AJ75" s="154"/>
      <c r="AK75" s="154"/>
      <c r="AL75" s="154"/>
      <c r="AM75" s="167" t="s">
        <v>36</v>
      </c>
      <c r="AN75" s="154"/>
      <c r="AO75" s="154"/>
      <c r="AP75" s="44"/>
      <c r="AQ75" s="44"/>
      <c r="AR75" s="8"/>
      <c r="BE75" s="7"/>
    </row>
    <row r="76" spans="1:57" s="11" customFormat="1" ht="15">
      <c r="A76" s="7"/>
      <c r="B76" s="42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8"/>
      <c r="BE76" s="7"/>
    </row>
    <row r="77" spans="1:57" s="11" customFormat="1" ht="6.95" customHeight="1">
      <c r="A77" s="7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8"/>
      <c r="BE77" s="7"/>
    </row>
    <row r="81" spans="1:57" s="11" customFormat="1" ht="6.95" customHeight="1">
      <c r="A81" s="7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8"/>
      <c r="BE81" s="7"/>
    </row>
    <row r="82" spans="1:57" s="11" customFormat="1" ht="24.95" customHeight="1">
      <c r="A82" s="7"/>
      <c r="B82" s="42"/>
      <c r="C82" s="43" t="s">
        <v>307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8"/>
      <c r="BE82" s="7"/>
    </row>
    <row r="83" spans="1:57" s="11" customFormat="1" ht="6.95" customHeight="1">
      <c r="A83" s="7"/>
      <c r="B83" s="42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8"/>
      <c r="BE83" s="7"/>
    </row>
    <row r="84" spans="2:44" s="169" customFormat="1" ht="12" customHeight="1">
      <c r="B84" s="170"/>
      <c r="C84" s="45" t="s">
        <v>301</v>
      </c>
      <c r="D84" s="171"/>
      <c r="E84" s="171"/>
      <c r="F84" s="171"/>
      <c r="G84" s="171"/>
      <c r="H84" s="171"/>
      <c r="I84" s="171"/>
      <c r="J84" s="171"/>
      <c r="K84" s="171"/>
      <c r="L84" s="171" t="str">
        <f>K5</f>
        <v>2023-03</v>
      </c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2"/>
    </row>
    <row r="85" spans="2:44" s="173" customFormat="1" ht="36.95" customHeight="1">
      <c r="B85" s="174"/>
      <c r="C85" s="175" t="s">
        <v>5</v>
      </c>
      <c r="D85" s="176"/>
      <c r="E85" s="176"/>
      <c r="F85" s="176"/>
      <c r="G85" s="176"/>
      <c r="H85" s="176"/>
      <c r="I85" s="176"/>
      <c r="J85" s="176"/>
      <c r="K85" s="176"/>
      <c r="L85" s="237" t="str">
        <f>K6</f>
        <v>STAVEBNÍ ÚPRAVY OPLOCENÍ. MÁNESOVA č.p. 204, DOMAŽLICE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176"/>
      <c r="AL85" s="176"/>
      <c r="AM85" s="176"/>
      <c r="AN85" s="176"/>
      <c r="AO85" s="176"/>
      <c r="AP85" s="176"/>
      <c r="AQ85" s="176"/>
      <c r="AR85" s="177"/>
    </row>
    <row r="86" spans="1:57" s="11" customFormat="1" ht="6.95" customHeight="1">
      <c r="A86" s="7"/>
      <c r="B86" s="4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8"/>
      <c r="BE86" s="7"/>
    </row>
    <row r="87" spans="1:57" s="11" customFormat="1" ht="12" customHeight="1">
      <c r="A87" s="7"/>
      <c r="B87" s="42"/>
      <c r="C87" s="45" t="s">
        <v>10</v>
      </c>
      <c r="D87" s="44"/>
      <c r="E87" s="44"/>
      <c r="F87" s="44"/>
      <c r="G87" s="44"/>
      <c r="H87" s="44"/>
      <c r="I87" s="44"/>
      <c r="J87" s="44"/>
      <c r="K87" s="44"/>
      <c r="L87" s="178" t="str">
        <f>IF(K8="","",K8)</f>
        <v>Domažlice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5" t="s">
        <v>12</v>
      </c>
      <c r="AJ87" s="44"/>
      <c r="AK87" s="44"/>
      <c r="AL87" s="44"/>
      <c r="AM87" s="216" t="str">
        <f>IF(AN8="","",AN8)</f>
        <v>21. 8. 2023</v>
      </c>
      <c r="AN87" s="216"/>
      <c r="AO87" s="44"/>
      <c r="AP87" s="44"/>
      <c r="AQ87" s="44"/>
      <c r="AR87" s="8"/>
      <c r="BE87" s="7"/>
    </row>
    <row r="88" spans="1:57" s="11" customFormat="1" ht="6.95" customHeight="1">
      <c r="A88" s="7"/>
      <c r="B88" s="42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8"/>
      <c r="BE88" s="7"/>
    </row>
    <row r="89" spans="1:57" s="11" customFormat="1" ht="15.2" customHeight="1">
      <c r="A89" s="7"/>
      <c r="B89" s="42"/>
      <c r="C89" s="45" t="s">
        <v>13</v>
      </c>
      <c r="D89" s="44"/>
      <c r="E89" s="44"/>
      <c r="F89" s="44"/>
      <c r="G89" s="44"/>
      <c r="H89" s="44"/>
      <c r="I89" s="44"/>
      <c r="J89" s="44"/>
      <c r="K89" s="44"/>
      <c r="L89" s="171" t="str">
        <f>IF(D11="","",D11)</f>
        <v xml:space="preserve"> 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5" t="s">
        <v>17</v>
      </c>
      <c r="AJ89" s="44"/>
      <c r="AK89" s="44"/>
      <c r="AL89" s="44"/>
      <c r="AM89" s="217" t="str">
        <f>IF(D17="","",D17)</f>
        <v xml:space="preserve"> </v>
      </c>
      <c r="AN89" s="218"/>
      <c r="AO89" s="218"/>
      <c r="AP89" s="218"/>
      <c r="AQ89" s="44"/>
      <c r="AR89" s="8"/>
      <c r="AS89" s="219" t="s">
        <v>308</v>
      </c>
      <c r="AT89" s="220"/>
      <c r="AU89" s="179"/>
      <c r="AV89" s="179"/>
      <c r="AW89" s="179"/>
      <c r="AX89" s="179"/>
      <c r="AY89" s="179"/>
      <c r="AZ89" s="179"/>
      <c r="BA89" s="179"/>
      <c r="BB89" s="179"/>
      <c r="BC89" s="179"/>
      <c r="BD89" s="180"/>
      <c r="BE89" s="7"/>
    </row>
    <row r="90" spans="1:57" s="11" customFormat="1" ht="15.2" customHeight="1">
      <c r="A90" s="7"/>
      <c r="B90" s="42"/>
      <c r="C90" s="45" t="s">
        <v>16</v>
      </c>
      <c r="D90" s="44"/>
      <c r="E90" s="44"/>
      <c r="F90" s="44"/>
      <c r="G90" s="44"/>
      <c r="H90" s="44"/>
      <c r="I90" s="44"/>
      <c r="J90" s="44"/>
      <c r="K90" s="44"/>
      <c r="L90" s="171" t="str">
        <f>IF(E14="Vyplň údaj","",E14)</f>
        <v/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5" t="s">
        <v>18</v>
      </c>
      <c r="AJ90" s="44"/>
      <c r="AK90" s="44"/>
      <c r="AL90" s="44"/>
      <c r="AM90" s="217" t="str">
        <f>IF(D20="","",D20)</f>
        <v xml:space="preserve"> </v>
      </c>
      <c r="AN90" s="218"/>
      <c r="AO90" s="218"/>
      <c r="AP90" s="218"/>
      <c r="AQ90" s="44"/>
      <c r="AR90" s="8"/>
      <c r="AS90" s="221"/>
      <c r="AT90" s="222"/>
      <c r="AU90" s="181"/>
      <c r="AV90" s="181"/>
      <c r="AW90" s="181"/>
      <c r="AX90" s="181"/>
      <c r="AY90" s="181"/>
      <c r="AZ90" s="181"/>
      <c r="BA90" s="181"/>
      <c r="BB90" s="181"/>
      <c r="BC90" s="181"/>
      <c r="BD90" s="182"/>
      <c r="BE90" s="7"/>
    </row>
    <row r="91" spans="1:57" s="11" customFormat="1" ht="10.9" customHeight="1">
      <c r="A91" s="7"/>
      <c r="B91" s="4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8"/>
      <c r="AS91" s="223"/>
      <c r="AT91" s="224"/>
      <c r="AU91" s="118"/>
      <c r="AV91" s="118"/>
      <c r="AW91" s="118"/>
      <c r="AX91" s="118"/>
      <c r="AY91" s="118"/>
      <c r="AZ91" s="118"/>
      <c r="BA91" s="118"/>
      <c r="BB91" s="118"/>
      <c r="BC91" s="118"/>
      <c r="BD91" s="183"/>
      <c r="BE91" s="7"/>
    </row>
    <row r="92" spans="1:57" s="11" customFormat="1" ht="29.25" customHeight="1">
      <c r="A92" s="7"/>
      <c r="B92" s="42"/>
      <c r="C92" s="225" t="s">
        <v>59</v>
      </c>
      <c r="D92" s="226"/>
      <c r="E92" s="226"/>
      <c r="F92" s="226"/>
      <c r="G92" s="226"/>
      <c r="H92" s="184"/>
      <c r="I92" s="227" t="s">
        <v>60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8" t="s">
        <v>309</v>
      </c>
      <c r="AH92" s="226"/>
      <c r="AI92" s="226"/>
      <c r="AJ92" s="226"/>
      <c r="AK92" s="226"/>
      <c r="AL92" s="226"/>
      <c r="AM92" s="226"/>
      <c r="AN92" s="227" t="s">
        <v>310</v>
      </c>
      <c r="AO92" s="226"/>
      <c r="AP92" s="229"/>
      <c r="AQ92" s="185" t="s">
        <v>58</v>
      </c>
      <c r="AR92" s="8"/>
      <c r="AS92" s="79" t="s">
        <v>311</v>
      </c>
      <c r="AT92" s="80" t="s">
        <v>312</v>
      </c>
      <c r="AU92" s="80" t="s">
        <v>313</v>
      </c>
      <c r="AV92" s="80" t="s">
        <v>314</v>
      </c>
      <c r="AW92" s="80" t="s">
        <v>315</v>
      </c>
      <c r="AX92" s="80" t="s">
        <v>316</v>
      </c>
      <c r="AY92" s="80" t="s">
        <v>317</v>
      </c>
      <c r="AZ92" s="80" t="s">
        <v>318</v>
      </c>
      <c r="BA92" s="80" t="s">
        <v>319</v>
      </c>
      <c r="BB92" s="80" t="s">
        <v>320</v>
      </c>
      <c r="BC92" s="80" t="s">
        <v>321</v>
      </c>
      <c r="BD92" s="81" t="s">
        <v>322</v>
      </c>
      <c r="BE92" s="7"/>
    </row>
    <row r="93" spans="1:57" s="11" customFormat="1" ht="10.9" customHeight="1">
      <c r="A93" s="7"/>
      <c r="B93" s="42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8"/>
      <c r="AS93" s="85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186"/>
      <c r="BE93" s="7"/>
    </row>
    <row r="94" spans="2:90" s="187" customFormat="1" ht="32.45" customHeight="1">
      <c r="B94" s="188"/>
      <c r="C94" s="83" t="s">
        <v>323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211">
        <f>ROUND(AG95,2)</f>
        <v>0</v>
      </c>
      <c r="AH94" s="211"/>
      <c r="AI94" s="211"/>
      <c r="AJ94" s="211"/>
      <c r="AK94" s="211"/>
      <c r="AL94" s="211"/>
      <c r="AM94" s="211"/>
      <c r="AN94" s="212">
        <f>AN95</f>
        <v>0</v>
      </c>
      <c r="AO94" s="212"/>
      <c r="AP94" s="212"/>
      <c r="AQ94" s="190" t="s">
        <v>8</v>
      </c>
      <c r="AR94" s="191"/>
      <c r="AS94" s="192">
        <f>ROUND(AS95,2)</f>
        <v>0</v>
      </c>
      <c r="AT94" s="193">
        <f>ROUND(SUM(AV94:AW94),2)</f>
        <v>0</v>
      </c>
      <c r="AU94" s="194">
        <f>ROUND(AU95,5)</f>
        <v>0</v>
      </c>
      <c r="AV94" s="193">
        <f>ROUND(AZ94*L29,2)</f>
        <v>0</v>
      </c>
      <c r="AW94" s="193">
        <f>ROUND(BA94*L30,2)</f>
        <v>0</v>
      </c>
      <c r="AX94" s="193">
        <f>ROUND(BB94*L29,2)</f>
        <v>0</v>
      </c>
      <c r="AY94" s="193">
        <f>ROUND(BC94*L30,2)</f>
        <v>0</v>
      </c>
      <c r="AZ94" s="193">
        <f>ROUND(AZ95,2)</f>
        <v>0</v>
      </c>
      <c r="BA94" s="193">
        <f>ROUND(BA95,2)</f>
        <v>0</v>
      </c>
      <c r="BB94" s="193">
        <f>ROUND(BB95,2)</f>
        <v>0</v>
      </c>
      <c r="BC94" s="193">
        <f>ROUND(BC95,2)</f>
        <v>0</v>
      </c>
      <c r="BD94" s="195">
        <f>ROUND(BD95,2)</f>
        <v>0</v>
      </c>
      <c r="BS94" s="196" t="s">
        <v>72</v>
      </c>
      <c r="BT94" s="196" t="s">
        <v>75</v>
      </c>
      <c r="BV94" s="196" t="s">
        <v>324</v>
      </c>
      <c r="BW94" s="196" t="s">
        <v>0</v>
      </c>
      <c r="BX94" s="196" t="s">
        <v>325</v>
      </c>
      <c r="CL94" s="196" t="s">
        <v>8</v>
      </c>
    </row>
    <row r="95" spans="1:90" s="207" customFormat="1" ht="27.75" customHeight="1">
      <c r="A95" s="197"/>
      <c r="B95" s="198"/>
      <c r="C95" s="199"/>
      <c r="D95" s="213" t="s">
        <v>302</v>
      </c>
      <c r="E95" s="213"/>
      <c r="F95" s="213"/>
      <c r="G95" s="213"/>
      <c r="H95" s="213"/>
      <c r="I95" s="200"/>
      <c r="J95" s="213" t="s">
        <v>6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4">
        <f>AK26</f>
        <v>0</v>
      </c>
      <c r="AH95" s="215"/>
      <c r="AI95" s="215"/>
      <c r="AJ95" s="215"/>
      <c r="AK95" s="215"/>
      <c r="AL95" s="215"/>
      <c r="AM95" s="215"/>
      <c r="AN95" s="214">
        <f>AK35</f>
        <v>0</v>
      </c>
      <c r="AO95" s="215"/>
      <c r="AP95" s="215"/>
      <c r="AQ95" s="201" t="s">
        <v>326</v>
      </c>
      <c r="AR95" s="202"/>
      <c r="AS95" s="203">
        <v>0</v>
      </c>
      <c r="AT95" s="204">
        <f>ROUND(SUM(AV95:AW95),2)</f>
        <v>0</v>
      </c>
      <c r="AU95" s="205">
        <f>'[1]2023-03 - STAVEBNÍ ÚPRAVY...'!P124</f>
        <v>0</v>
      </c>
      <c r="AV95" s="204">
        <f>'[1]2023-03 - STAVEBNÍ ÚPRAVY...'!J31</f>
        <v>0</v>
      </c>
      <c r="AW95" s="204">
        <f>'[1]2023-03 - STAVEBNÍ ÚPRAVY...'!J32</f>
        <v>0</v>
      </c>
      <c r="AX95" s="204">
        <f>'[1]2023-03 - STAVEBNÍ ÚPRAVY...'!J33</f>
        <v>0</v>
      </c>
      <c r="AY95" s="204">
        <f>'[1]2023-03 - STAVEBNÍ ÚPRAVY...'!J34</f>
        <v>0</v>
      </c>
      <c r="AZ95" s="204">
        <f>'[1]2023-03 - STAVEBNÍ ÚPRAVY...'!F31</f>
        <v>0</v>
      </c>
      <c r="BA95" s="204">
        <f>'[1]2023-03 - STAVEBNÍ ÚPRAVY...'!F32</f>
        <v>0</v>
      </c>
      <c r="BB95" s="204">
        <f>'[1]2023-03 - STAVEBNÍ ÚPRAVY...'!F33</f>
        <v>0</v>
      </c>
      <c r="BC95" s="204">
        <f>'[1]2023-03 - STAVEBNÍ ÚPRAVY...'!F34</f>
        <v>0</v>
      </c>
      <c r="BD95" s="206">
        <f>'[1]2023-03 - STAVEBNÍ ÚPRAVY...'!F35</f>
        <v>0</v>
      </c>
      <c r="BT95" s="208" t="s">
        <v>1</v>
      </c>
      <c r="BU95" s="208" t="s">
        <v>327</v>
      </c>
      <c r="BV95" s="208" t="s">
        <v>324</v>
      </c>
      <c r="BW95" s="208" t="s">
        <v>0</v>
      </c>
      <c r="BX95" s="208" t="s">
        <v>325</v>
      </c>
      <c r="CL95" s="208" t="s">
        <v>8</v>
      </c>
    </row>
    <row r="96" spans="1:57" s="11" customFormat="1" ht="30" customHeight="1">
      <c r="A96" s="7"/>
      <c r="B96" s="42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8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s="11" customFormat="1" ht="6.95" customHeight="1">
      <c r="A97" s="7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8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</sheetData>
  <sheetProtection password="9299" sheet="1" objects="1" scenarios="1"/>
  <mergeCells count="46"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S89:AT91"/>
    <mergeCell ref="AM90:AP90"/>
    <mergeCell ref="C92:G92"/>
    <mergeCell ref="I92:AF92"/>
    <mergeCell ref="AG92:AM92"/>
    <mergeCell ref="AN92:AP92"/>
    <mergeCell ref="AN94:AP94"/>
    <mergeCell ref="D95:H95"/>
    <mergeCell ref="J95:AF95"/>
    <mergeCell ref="AG95:AM95"/>
    <mergeCell ref="AN95:AP95"/>
    <mergeCell ref="D9:AI9"/>
    <mergeCell ref="D11:AI11"/>
    <mergeCell ref="D17:AI17"/>
    <mergeCell ref="D20:AI20"/>
    <mergeCell ref="AG94:AM94"/>
    <mergeCell ref="AM87:AN87"/>
    <mergeCell ref="AM89:AP89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</mergeCells>
  <printOptions/>
  <pageMargins left="0.7" right="0.7" top="0.787401575" bottom="0.787401575" header="0.3" footer="0.3"/>
  <pageSetup horizontalDpi="600" verticalDpi="600" orientation="portrait" paperSize="9" scale="40" r:id="rId1"/>
  <rowBreaks count="1" manualBreakCount="1">
    <brk id="79" min="1" max="16383" man="1"/>
  </rowBreaks>
  <colBreaks count="1" manualBreakCount="1">
    <brk id="5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84"/>
  <sheetViews>
    <sheetView view="pageBreakPreview" zoomScale="60" workbookViewId="0" topLeftCell="A51">
      <selection activeCell="I156" sqref="I156:I15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84" width="9.140625" style="0" hidden="1" customWidth="1"/>
  </cols>
  <sheetData>
    <row r="2" spans="12:46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" t="s">
        <v>0</v>
      </c>
    </row>
    <row r="3" spans="2:46" ht="6.9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 t="s">
        <v>1</v>
      </c>
    </row>
    <row r="4" spans="2:46" ht="24.95" customHeight="1">
      <c r="B4" s="4"/>
      <c r="D4" s="5" t="s">
        <v>2</v>
      </c>
      <c r="L4" s="4"/>
      <c r="M4" s="6" t="s">
        <v>3</v>
      </c>
      <c r="AT4" s="1" t="s">
        <v>4</v>
      </c>
    </row>
    <row r="5" spans="2:12" ht="6.95" customHeight="1">
      <c r="B5" s="4"/>
      <c r="L5" s="4"/>
    </row>
    <row r="6" spans="1:31" s="11" customFormat="1" ht="12" customHeight="1">
      <c r="A6" s="7"/>
      <c r="B6" s="8"/>
      <c r="C6" s="7"/>
      <c r="D6" s="9" t="s">
        <v>5</v>
      </c>
      <c r="E6" s="7"/>
      <c r="F6" s="7"/>
      <c r="G6" s="7"/>
      <c r="H6" s="7"/>
      <c r="I6" s="7"/>
      <c r="J6" s="7"/>
      <c r="K6" s="7"/>
      <c r="L6" s="1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1" customFormat="1" ht="30" customHeight="1">
      <c r="A7" s="7"/>
      <c r="B7" s="8"/>
      <c r="C7" s="7"/>
      <c r="D7" s="7"/>
      <c r="E7" s="255" t="s">
        <v>6</v>
      </c>
      <c r="F7" s="256"/>
      <c r="G7" s="256"/>
      <c r="H7" s="256"/>
      <c r="I7" s="7"/>
      <c r="J7" s="7"/>
      <c r="K7" s="7"/>
      <c r="L7" s="1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1" customFormat="1" ht="15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1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1" customFormat="1" ht="12" customHeight="1">
      <c r="A9" s="7"/>
      <c r="B9" s="8"/>
      <c r="C9" s="7"/>
      <c r="D9" s="259" t="s">
        <v>7</v>
      </c>
      <c r="E9" s="259"/>
      <c r="F9" s="12" t="s">
        <v>8</v>
      </c>
      <c r="G9" s="7"/>
      <c r="H9" s="7"/>
      <c r="I9" s="9" t="s">
        <v>9</v>
      </c>
      <c r="J9" s="12" t="s">
        <v>8</v>
      </c>
      <c r="K9" s="7"/>
      <c r="L9" s="1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1" customFormat="1" ht="12" customHeight="1">
      <c r="A10" s="7"/>
      <c r="B10" s="8"/>
      <c r="C10" s="7"/>
      <c r="D10" s="259" t="s">
        <v>10</v>
      </c>
      <c r="E10" s="259"/>
      <c r="F10" s="12" t="s">
        <v>11</v>
      </c>
      <c r="G10" s="7"/>
      <c r="H10" s="7"/>
      <c r="I10" s="9" t="s">
        <v>12</v>
      </c>
      <c r="J10" s="13" t="str">
        <f>'[1]Rekapitulace stavby'!AN8</f>
        <v>21. 8. 2023</v>
      </c>
      <c r="K10" s="7"/>
      <c r="L10" s="1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1" customFormat="1" ht="10.9" customHeight="1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1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11" customFormat="1" ht="12" customHeight="1">
      <c r="A12" s="7"/>
      <c r="B12" s="8"/>
      <c r="C12" s="7"/>
      <c r="D12" s="252" t="s">
        <v>13</v>
      </c>
      <c r="E12" s="252"/>
      <c r="F12" s="7"/>
      <c r="G12" s="7"/>
      <c r="H12" s="7"/>
      <c r="I12" s="9" t="s">
        <v>14</v>
      </c>
      <c r="J12" s="12"/>
      <c r="K12" s="7"/>
      <c r="L12" s="1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11" customFormat="1" ht="18" customHeight="1">
      <c r="A13" s="7"/>
      <c r="B13" s="8"/>
      <c r="C13" s="7"/>
      <c r="D13" s="253" t="s">
        <v>293</v>
      </c>
      <c r="E13" s="253"/>
      <c r="F13" s="253"/>
      <c r="G13" s="253"/>
      <c r="H13" s="253"/>
      <c r="I13" s="9" t="s">
        <v>15</v>
      </c>
      <c r="J13" s="12" t="str">
        <f>IF('[1]Rekapitulace stavby'!AN11="","",'[1]Rekapitulace stavby'!AN11)</f>
        <v/>
      </c>
      <c r="K13" s="7"/>
      <c r="L13" s="1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11" customFormat="1" ht="6.95" customHeight="1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  <c r="L14" s="10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11" customFormat="1" ht="12" customHeight="1">
      <c r="A15" s="7"/>
      <c r="B15" s="8"/>
      <c r="C15" s="7"/>
      <c r="D15" s="252" t="s">
        <v>16</v>
      </c>
      <c r="E15" s="252"/>
      <c r="F15" s="252"/>
      <c r="G15" s="252"/>
      <c r="H15" s="252"/>
      <c r="I15" s="9" t="s">
        <v>14</v>
      </c>
      <c r="J15" s="14" t="str">
        <f>'[1]Rekapitulace stavby'!AN13</f>
        <v>Vyplň údaj</v>
      </c>
      <c r="K15" s="7"/>
      <c r="L15" s="10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11" customFormat="1" ht="18" customHeight="1">
      <c r="A16" s="7"/>
      <c r="B16" s="8"/>
      <c r="C16" s="7"/>
      <c r="D16" s="7"/>
      <c r="E16" s="257" t="str">
        <f>'[1]Rekapitulace stavby'!E14</f>
        <v>Vyplň údaj</v>
      </c>
      <c r="F16" s="253"/>
      <c r="G16" s="253"/>
      <c r="H16" s="253"/>
      <c r="I16" s="9" t="s">
        <v>15</v>
      </c>
      <c r="J16" s="14" t="str">
        <f>'[1]Rekapitulace stavby'!AN14</f>
        <v>Vyplň údaj</v>
      </c>
      <c r="K16" s="7"/>
      <c r="L16" s="10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11" customFormat="1" ht="6.95" customHeight="1">
      <c r="A17" s="7"/>
      <c r="B17" s="8"/>
      <c r="C17" s="7"/>
      <c r="D17" s="1"/>
      <c r="E17" s="1"/>
      <c r="F17" s="1"/>
      <c r="G17" s="1"/>
      <c r="H17" s="1"/>
      <c r="I17" s="7"/>
      <c r="J17" s="7"/>
      <c r="K17" s="7"/>
      <c r="L17" s="1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11" customFormat="1" ht="12" customHeight="1">
      <c r="A18" s="7"/>
      <c r="B18" s="8"/>
      <c r="C18" s="7"/>
      <c r="D18" s="252" t="s">
        <v>17</v>
      </c>
      <c r="E18" s="252"/>
      <c r="F18" s="252"/>
      <c r="G18" s="252"/>
      <c r="H18" s="252"/>
      <c r="I18" s="9" t="s">
        <v>14</v>
      </c>
      <c r="J18" s="12" t="str">
        <f>IF('[1]Rekapitulace stavby'!AN16="","",'[1]Rekapitulace stavby'!AN16)</f>
        <v/>
      </c>
      <c r="K18" s="7"/>
      <c r="L18" s="1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11" customFormat="1" ht="18" customHeight="1">
      <c r="A19" s="7"/>
      <c r="B19" s="8"/>
      <c r="C19" s="7"/>
      <c r="D19" s="253" t="str">
        <f>IF('[1]Rekapitulace stavby'!E17="","",'[1]Rekapitulace stavby'!E17)</f>
        <v xml:space="preserve"> </v>
      </c>
      <c r="E19" s="253"/>
      <c r="F19" s="253"/>
      <c r="G19" s="253"/>
      <c r="H19" s="253"/>
      <c r="I19" s="9" t="s">
        <v>15</v>
      </c>
      <c r="J19" s="12" t="str">
        <f>IF('[1]Rekapitulace stavby'!AN17="","",'[1]Rekapitulace stavby'!AN17)</f>
        <v/>
      </c>
      <c r="K19" s="7"/>
      <c r="L19" s="10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11" customFormat="1" ht="6.95" customHeight="1">
      <c r="A20" s="7"/>
      <c r="B20" s="8"/>
      <c r="C20" s="7"/>
      <c r="D20" s="1"/>
      <c r="E20" s="1"/>
      <c r="F20" s="1"/>
      <c r="G20" s="1"/>
      <c r="H20" s="1"/>
      <c r="I20" s="7"/>
      <c r="J20" s="7"/>
      <c r="K20" s="7"/>
      <c r="L20" s="1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11" customFormat="1" ht="12" customHeight="1">
      <c r="A21" s="7"/>
      <c r="B21" s="8"/>
      <c r="C21" s="7"/>
      <c r="D21" s="252" t="s">
        <v>18</v>
      </c>
      <c r="E21" s="252"/>
      <c r="F21" s="252"/>
      <c r="G21" s="252"/>
      <c r="H21" s="252"/>
      <c r="I21" s="9" t="s">
        <v>14</v>
      </c>
      <c r="J21" s="12" t="str">
        <f>IF('[1]Rekapitulace stavby'!AN19="","",'[1]Rekapitulace stavby'!AN19)</f>
        <v/>
      </c>
      <c r="K21" s="7"/>
      <c r="L21" s="10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11" customFormat="1" ht="18" customHeight="1">
      <c r="A22" s="7"/>
      <c r="B22" s="8"/>
      <c r="C22" s="7"/>
      <c r="D22" s="1"/>
      <c r="E22" s="12" t="str">
        <f>IF('[1]Rekapitulace stavby'!E20="","",'[1]Rekapitulace stavby'!E20)</f>
        <v xml:space="preserve"> </v>
      </c>
      <c r="F22" s="1"/>
      <c r="G22" s="1"/>
      <c r="H22" s="1"/>
      <c r="I22" s="9" t="s">
        <v>15</v>
      </c>
      <c r="J22" s="12" t="str">
        <f>IF('[1]Rekapitulace stavby'!AN20="","",'[1]Rekapitulace stavby'!AN20)</f>
        <v/>
      </c>
      <c r="K22" s="7"/>
      <c r="L22" s="10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1" customFormat="1" ht="6.95" customHeight="1">
      <c r="A23" s="7"/>
      <c r="B23" s="8"/>
      <c r="C23" s="7"/>
      <c r="D23" s="1"/>
      <c r="E23" s="1"/>
      <c r="F23" s="1"/>
      <c r="G23" s="1"/>
      <c r="H23" s="1"/>
      <c r="I23" s="7"/>
      <c r="J23" s="7"/>
      <c r="K23" s="7"/>
      <c r="L23" s="10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1" customFormat="1" ht="12" customHeight="1">
      <c r="A24" s="7"/>
      <c r="B24" s="8"/>
      <c r="C24" s="7"/>
      <c r="D24" s="252" t="s">
        <v>19</v>
      </c>
      <c r="E24" s="252"/>
      <c r="F24" s="252"/>
      <c r="G24" s="252"/>
      <c r="H24" s="252"/>
      <c r="I24" s="7"/>
      <c r="J24" s="7"/>
      <c r="K24" s="7"/>
      <c r="L24" s="10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8" customFormat="1" ht="16.5" customHeight="1">
      <c r="A25" s="15"/>
      <c r="B25" s="16"/>
      <c r="C25" s="15"/>
      <c r="D25" s="254" t="s">
        <v>8</v>
      </c>
      <c r="E25" s="254"/>
      <c r="F25" s="254"/>
      <c r="G25" s="254"/>
      <c r="H25" s="254"/>
      <c r="I25" s="15"/>
      <c r="J25" s="15"/>
      <c r="K25" s="15"/>
      <c r="L25" s="1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1" customFormat="1" ht="6.95" customHeight="1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10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11" customFormat="1" ht="6.95" customHeight="1">
      <c r="A27" s="7"/>
      <c r="B27" s="8"/>
      <c r="C27" s="7"/>
      <c r="D27" s="19"/>
      <c r="E27" s="19"/>
      <c r="F27" s="19"/>
      <c r="G27" s="19"/>
      <c r="H27" s="19"/>
      <c r="I27" s="19"/>
      <c r="J27" s="19"/>
      <c r="K27" s="19"/>
      <c r="L27" s="1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11" customFormat="1" ht="25.35" customHeight="1">
      <c r="A28" s="7"/>
      <c r="B28" s="8"/>
      <c r="C28" s="7"/>
      <c r="D28" s="139" t="s">
        <v>20</v>
      </c>
      <c r="E28" s="140"/>
      <c r="F28" s="140"/>
      <c r="G28" s="140"/>
      <c r="H28" s="140"/>
      <c r="I28" s="140"/>
      <c r="J28" s="141">
        <f>ROUND(J124,2)</f>
        <v>0</v>
      </c>
      <c r="K28" s="7"/>
      <c r="L28" s="1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1" customFormat="1" ht="6.95" customHeight="1">
      <c r="A29" s="7"/>
      <c r="B29" s="8"/>
      <c r="C29" s="7"/>
      <c r="D29" s="19"/>
      <c r="E29" s="19"/>
      <c r="F29" s="19"/>
      <c r="G29" s="19"/>
      <c r="H29" s="19"/>
      <c r="I29" s="19"/>
      <c r="J29" s="19"/>
      <c r="K29" s="19"/>
      <c r="L29" s="1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11" customFormat="1" ht="14.45" customHeight="1">
      <c r="A30" s="7"/>
      <c r="B30" s="8"/>
      <c r="C30" s="7"/>
      <c r="D30" s="7"/>
      <c r="E30" s="7"/>
      <c r="F30" s="20" t="s">
        <v>21</v>
      </c>
      <c r="G30" s="7"/>
      <c r="H30" s="7"/>
      <c r="I30" s="20" t="s">
        <v>22</v>
      </c>
      <c r="J30" s="20" t="s">
        <v>23</v>
      </c>
      <c r="K30" s="7"/>
      <c r="L30" s="10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11" customFormat="1" ht="14.45" customHeight="1">
      <c r="A31" s="7"/>
      <c r="B31" s="8"/>
      <c r="C31" s="7"/>
      <c r="D31" s="21" t="s">
        <v>24</v>
      </c>
      <c r="E31" s="9" t="s">
        <v>25</v>
      </c>
      <c r="F31" s="22">
        <f>ROUND((SUM(BE124:BE183)),2)</f>
        <v>0</v>
      </c>
      <c r="G31" s="7"/>
      <c r="H31" s="7"/>
      <c r="I31" s="23">
        <v>0.21</v>
      </c>
      <c r="J31" s="22">
        <f>ROUND(((SUM(BE124:BE183))*I31),2)</f>
        <v>0</v>
      </c>
      <c r="K31" s="7"/>
      <c r="L31" s="10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11" customFormat="1" ht="14.45" customHeight="1">
      <c r="A32" s="7"/>
      <c r="B32" s="8"/>
      <c r="C32" s="7"/>
      <c r="D32" s="7"/>
      <c r="E32" s="9" t="s">
        <v>26</v>
      </c>
      <c r="F32" s="22">
        <f>ROUND((SUM(BF124:BF183)),2)</f>
        <v>0</v>
      </c>
      <c r="G32" s="7"/>
      <c r="H32" s="7"/>
      <c r="I32" s="23">
        <v>0.12</v>
      </c>
      <c r="J32" s="22">
        <f>ROUND(((SUM(BF124:BF183))*I32),2)</f>
        <v>0</v>
      </c>
      <c r="K32" s="7"/>
      <c r="L32" s="10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1" customFormat="1" ht="14.45" customHeight="1" hidden="1">
      <c r="A33" s="7"/>
      <c r="B33" s="8"/>
      <c r="C33" s="7"/>
      <c r="D33" s="7"/>
      <c r="E33" s="9" t="s">
        <v>27</v>
      </c>
      <c r="F33" s="22">
        <f>ROUND((SUM(BG124:BG183)),2)</f>
        <v>0</v>
      </c>
      <c r="G33" s="7"/>
      <c r="H33" s="7"/>
      <c r="I33" s="23">
        <v>0.21</v>
      </c>
      <c r="J33" s="22">
        <f>0</f>
        <v>0</v>
      </c>
      <c r="K33" s="7"/>
      <c r="L33" s="10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11" customFormat="1" ht="14.45" customHeight="1" hidden="1">
      <c r="A34" s="7"/>
      <c r="B34" s="8"/>
      <c r="C34" s="7"/>
      <c r="D34" s="7"/>
      <c r="E34" s="9" t="s">
        <v>28</v>
      </c>
      <c r="F34" s="22">
        <f>ROUND((SUM(BH124:BH183)),2)</f>
        <v>0</v>
      </c>
      <c r="G34" s="7"/>
      <c r="H34" s="7"/>
      <c r="I34" s="23">
        <v>0.15</v>
      </c>
      <c r="J34" s="22">
        <f>0</f>
        <v>0</v>
      </c>
      <c r="K34" s="7"/>
      <c r="L34" s="10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11" customFormat="1" ht="14.45" customHeight="1" hidden="1">
      <c r="A35" s="7"/>
      <c r="B35" s="8"/>
      <c r="C35" s="7"/>
      <c r="D35" s="7"/>
      <c r="E35" s="9" t="s">
        <v>29</v>
      </c>
      <c r="F35" s="22">
        <f>ROUND((SUM(BI124:BI183)),2)</f>
        <v>0</v>
      </c>
      <c r="G35" s="7"/>
      <c r="H35" s="7"/>
      <c r="I35" s="23">
        <v>0</v>
      </c>
      <c r="J35" s="22">
        <f>0</f>
        <v>0</v>
      </c>
      <c r="K35" s="7"/>
      <c r="L35" s="10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11" customFormat="1" ht="6.95" customHeight="1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10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11" customFormat="1" ht="25.35" customHeight="1">
      <c r="A37" s="7"/>
      <c r="B37" s="8"/>
      <c r="C37" s="24"/>
      <c r="D37" s="25" t="s">
        <v>30</v>
      </c>
      <c r="E37" s="26"/>
      <c r="F37" s="26"/>
      <c r="G37" s="27" t="s">
        <v>31</v>
      </c>
      <c r="H37" s="28" t="s">
        <v>32</v>
      </c>
      <c r="I37" s="26"/>
      <c r="J37" s="29">
        <f>SUM(J28:J35)</f>
        <v>0</v>
      </c>
      <c r="K37" s="30"/>
      <c r="L37" s="10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11" customFormat="1" ht="14.45" customHeight="1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10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2:12" ht="14.45" customHeight="1">
      <c r="B39" s="4"/>
      <c r="L39" s="4"/>
    </row>
    <row r="40" spans="2:12" ht="14.45" customHeight="1">
      <c r="B40" s="4"/>
      <c r="L40" s="4"/>
    </row>
    <row r="41" spans="2:12" ht="14.45" customHeight="1">
      <c r="B41" s="4"/>
      <c r="L41" s="4"/>
    </row>
    <row r="42" spans="2:12" ht="14.45" customHeight="1">
      <c r="B42" s="4"/>
      <c r="L42" s="4"/>
    </row>
    <row r="43" spans="2:12" ht="14.45" customHeight="1">
      <c r="B43" s="4"/>
      <c r="L43" s="4"/>
    </row>
    <row r="44" spans="2:12" ht="14.45" customHeight="1">
      <c r="B44" s="4"/>
      <c r="L44" s="4"/>
    </row>
    <row r="45" spans="2:12" ht="14.45" customHeight="1">
      <c r="B45" s="4"/>
      <c r="L45" s="4"/>
    </row>
    <row r="46" spans="2:12" ht="14.45" customHeight="1">
      <c r="B46" s="4"/>
      <c r="L46" s="4"/>
    </row>
    <row r="47" spans="2:12" ht="14.45" customHeight="1">
      <c r="B47" s="4"/>
      <c r="L47" s="4"/>
    </row>
    <row r="48" spans="2:12" ht="14.45" customHeight="1">
      <c r="B48" s="4"/>
      <c r="L48" s="4"/>
    </row>
    <row r="49" spans="2:12" ht="14.45" customHeight="1">
      <c r="B49" s="4"/>
      <c r="L49" s="4"/>
    </row>
    <row r="50" spans="2:12" s="11" customFormat="1" ht="14.45" customHeight="1">
      <c r="B50" s="10"/>
      <c r="D50" s="31" t="s">
        <v>33</v>
      </c>
      <c r="E50" s="32"/>
      <c r="F50" s="32"/>
      <c r="G50" s="31" t="s">
        <v>34</v>
      </c>
      <c r="H50" s="32"/>
      <c r="I50" s="32"/>
      <c r="J50" s="32"/>
      <c r="K50" s="32"/>
      <c r="L50" s="10"/>
    </row>
    <row r="51" spans="2:12" ht="15">
      <c r="B51" s="4"/>
      <c r="L51" s="4"/>
    </row>
    <row r="52" spans="2:12" ht="15">
      <c r="B52" s="4"/>
      <c r="L52" s="4"/>
    </row>
    <row r="53" spans="2:12" ht="15">
      <c r="B53" s="4"/>
      <c r="L53" s="4"/>
    </row>
    <row r="54" spans="2:12" ht="15">
      <c r="B54" s="4"/>
      <c r="L54" s="4"/>
    </row>
    <row r="55" spans="2:12" ht="15">
      <c r="B55" s="4"/>
      <c r="L55" s="4"/>
    </row>
    <row r="56" spans="2:12" ht="15">
      <c r="B56" s="4"/>
      <c r="L56" s="4"/>
    </row>
    <row r="57" spans="2:12" ht="15">
      <c r="B57" s="4"/>
      <c r="L57" s="4"/>
    </row>
    <row r="58" spans="2:12" ht="15">
      <c r="B58" s="4"/>
      <c r="L58" s="4"/>
    </row>
    <row r="59" spans="2:12" ht="15">
      <c r="B59" s="4"/>
      <c r="L59" s="4"/>
    </row>
    <row r="60" spans="2:12" ht="15">
      <c r="B60" s="4"/>
      <c r="L60" s="4"/>
    </row>
    <row r="61" spans="1:31" s="11" customFormat="1" ht="15">
      <c r="A61" s="7"/>
      <c r="B61" s="8"/>
      <c r="C61" s="7"/>
      <c r="D61" s="33" t="s">
        <v>35</v>
      </c>
      <c r="E61" s="34"/>
      <c r="F61" s="35" t="s">
        <v>36</v>
      </c>
      <c r="G61" s="33" t="s">
        <v>35</v>
      </c>
      <c r="H61" s="34"/>
      <c r="I61" s="34"/>
      <c r="J61" s="36" t="s">
        <v>36</v>
      </c>
      <c r="K61" s="34"/>
      <c r="L61" s="10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2:12" ht="15">
      <c r="B62" s="4"/>
      <c r="L62" s="4"/>
    </row>
    <row r="63" spans="2:12" ht="15">
      <c r="B63" s="4"/>
      <c r="L63" s="4"/>
    </row>
    <row r="64" spans="2:12" ht="15">
      <c r="B64" s="4"/>
      <c r="L64" s="4"/>
    </row>
    <row r="65" spans="1:31" s="11" customFormat="1" ht="15">
      <c r="A65" s="7"/>
      <c r="B65" s="8"/>
      <c r="C65" s="7"/>
      <c r="D65" s="31" t="s">
        <v>37</v>
      </c>
      <c r="E65" s="37"/>
      <c r="F65" s="37"/>
      <c r="G65" s="31" t="s">
        <v>38</v>
      </c>
      <c r="H65" s="37"/>
      <c r="I65" s="37"/>
      <c r="J65" s="37"/>
      <c r="K65" s="37"/>
      <c r="L65" s="10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2:12" ht="15">
      <c r="B66" s="4"/>
      <c r="L66" s="4"/>
    </row>
    <row r="67" spans="2:12" ht="15">
      <c r="B67" s="4"/>
      <c r="L67" s="4"/>
    </row>
    <row r="68" spans="2:12" ht="15">
      <c r="B68" s="4"/>
      <c r="L68" s="4"/>
    </row>
    <row r="69" spans="2:12" ht="15">
      <c r="B69" s="4"/>
      <c r="L69" s="4"/>
    </row>
    <row r="70" spans="2:12" ht="15">
      <c r="B70" s="4"/>
      <c r="L70" s="4"/>
    </row>
    <row r="71" spans="2:12" ht="15">
      <c r="B71" s="4"/>
      <c r="L71" s="4"/>
    </row>
    <row r="72" spans="2:12" ht="15">
      <c r="B72" s="4"/>
      <c r="L72" s="4"/>
    </row>
    <row r="73" spans="2:12" ht="15">
      <c r="B73" s="4"/>
      <c r="L73" s="4"/>
    </row>
    <row r="74" spans="2:12" ht="15">
      <c r="B74" s="4"/>
      <c r="L74" s="4"/>
    </row>
    <row r="75" spans="2:12" ht="15">
      <c r="B75" s="4"/>
      <c r="L75" s="4"/>
    </row>
    <row r="76" spans="1:31" s="11" customFormat="1" ht="15">
      <c r="A76" s="7"/>
      <c r="B76" s="8"/>
      <c r="C76" s="7"/>
      <c r="D76" s="33" t="s">
        <v>35</v>
      </c>
      <c r="E76" s="34"/>
      <c r="F76" s="35" t="s">
        <v>36</v>
      </c>
      <c r="G76" s="33" t="s">
        <v>35</v>
      </c>
      <c r="H76" s="34"/>
      <c r="I76" s="34"/>
      <c r="J76" s="36" t="s">
        <v>36</v>
      </c>
      <c r="K76" s="34"/>
      <c r="L76" s="10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s="11" customFormat="1" ht="14.45" customHeight="1">
      <c r="A77" s="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81" spans="1:31" s="11" customFormat="1" ht="6.95" customHeight="1">
      <c r="A81" s="7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0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s="11" customFormat="1" ht="24.95" customHeight="1">
      <c r="A82" s="7"/>
      <c r="B82" s="42"/>
      <c r="C82" s="43" t="s">
        <v>39</v>
      </c>
      <c r="D82" s="44"/>
      <c r="E82" s="44"/>
      <c r="F82" s="44"/>
      <c r="G82" s="44"/>
      <c r="H82" s="44"/>
      <c r="I82" s="44"/>
      <c r="J82" s="44"/>
      <c r="K82" s="44"/>
      <c r="L82" s="10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s="11" customFormat="1" ht="6.95" customHeight="1">
      <c r="A83" s="7"/>
      <c r="B83" s="42"/>
      <c r="C83" s="44"/>
      <c r="D83" s="44"/>
      <c r="E83" s="44"/>
      <c r="F83" s="44"/>
      <c r="G83" s="44"/>
      <c r="H83" s="44"/>
      <c r="I83" s="44"/>
      <c r="J83" s="44"/>
      <c r="K83" s="44"/>
      <c r="L83" s="1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s="11" customFormat="1" ht="12" customHeight="1">
      <c r="A84" s="7"/>
      <c r="B84" s="42"/>
      <c r="C84" s="45" t="s">
        <v>5</v>
      </c>
      <c r="D84" s="44"/>
      <c r="E84" s="44"/>
      <c r="F84" s="44"/>
      <c r="G84" s="44"/>
      <c r="H84" s="44"/>
      <c r="I84" s="44"/>
      <c r="J84" s="44"/>
      <c r="K84" s="44"/>
      <c r="L84" s="10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s="11" customFormat="1" ht="30" customHeight="1">
      <c r="A85" s="7"/>
      <c r="B85" s="42"/>
      <c r="C85" s="44"/>
      <c r="D85" s="44"/>
      <c r="E85" s="237" t="str">
        <f>E7</f>
        <v>STAVEBNÍ ÚPRAVY OPLOCENÍ. MÁNESOVA č.p. 204, DOMAŽLICE</v>
      </c>
      <c r="F85" s="258"/>
      <c r="G85" s="258"/>
      <c r="H85" s="258"/>
      <c r="I85" s="44"/>
      <c r="J85" s="44"/>
      <c r="K85" s="44"/>
      <c r="L85" s="10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s="11" customFormat="1" ht="6.95" customHeight="1">
      <c r="A86" s="7"/>
      <c r="B86" s="42"/>
      <c r="C86" s="44"/>
      <c r="D86" s="44"/>
      <c r="E86" s="44"/>
      <c r="F86" s="44"/>
      <c r="G86" s="44"/>
      <c r="H86" s="44"/>
      <c r="I86" s="44"/>
      <c r="J86" s="44"/>
      <c r="K86" s="44"/>
      <c r="L86" s="10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11" customFormat="1" ht="12" customHeight="1">
      <c r="A87" s="7"/>
      <c r="B87" s="42"/>
      <c r="C87" s="45" t="s">
        <v>10</v>
      </c>
      <c r="D87" s="44"/>
      <c r="E87" s="44"/>
      <c r="F87" s="46" t="str">
        <f>F10</f>
        <v>Domažlice</v>
      </c>
      <c r="G87" s="44"/>
      <c r="H87" s="44"/>
      <c r="I87" s="45" t="s">
        <v>12</v>
      </c>
      <c r="J87" s="47" t="str">
        <f>IF(J10="","",J10)</f>
        <v>21. 8. 2023</v>
      </c>
      <c r="K87" s="44"/>
      <c r="L87" s="10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s="11" customFormat="1" ht="6.95" customHeight="1">
      <c r="A88" s="7"/>
      <c r="B88" s="42"/>
      <c r="C88" s="44"/>
      <c r="D88" s="44"/>
      <c r="E88" s="44"/>
      <c r="F88" s="44"/>
      <c r="G88" s="44"/>
      <c r="H88" s="44"/>
      <c r="I88" s="44"/>
      <c r="J88" s="44"/>
      <c r="K88" s="44"/>
      <c r="L88" s="1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s="11" customFormat="1" ht="15.2" customHeight="1">
      <c r="A89" s="7"/>
      <c r="B89" s="42"/>
      <c r="C89" s="45" t="s">
        <v>13</v>
      </c>
      <c r="D89" s="44"/>
      <c r="E89" s="44"/>
      <c r="F89" s="46" t="str">
        <f>D13</f>
        <v>Město Domažlice</v>
      </c>
      <c r="G89" s="44"/>
      <c r="H89" s="44"/>
      <c r="I89" s="45" t="s">
        <v>17</v>
      </c>
      <c r="J89" s="48" t="str">
        <f>D19</f>
        <v xml:space="preserve"> </v>
      </c>
      <c r="K89" s="44"/>
      <c r="L89" s="10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s="11" customFormat="1" ht="15.2" customHeight="1">
      <c r="A90" s="7"/>
      <c r="B90" s="42"/>
      <c r="C90" s="45" t="s">
        <v>16</v>
      </c>
      <c r="D90" s="44"/>
      <c r="E90" s="44"/>
      <c r="F90" s="46" t="str">
        <f>IF(E16="","",E16)</f>
        <v>Vyplň údaj</v>
      </c>
      <c r="G90" s="44"/>
      <c r="H90" s="44"/>
      <c r="I90" s="45" t="s">
        <v>18</v>
      </c>
      <c r="J90" s="48" t="str">
        <f>E22</f>
        <v xml:space="preserve"> </v>
      </c>
      <c r="K90" s="44"/>
      <c r="L90" s="10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s="11" customFormat="1" ht="10.35" customHeight="1">
      <c r="A91" s="7"/>
      <c r="B91" s="42"/>
      <c r="C91" s="44"/>
      <c r="D91" s="44"/>
      <c r="E91" s="44"/>
      <c r="F91" s="44"/>
      <c r="G91" s="44"/>
      <c r="H91" s="44"/>
      <c r="I91" s="44"/>
      <c r="J91" s="44"/>
      <c r="K91" s="44"/>
      <c r="L91" s="10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s="11" customFormat="1" ht="29.25" customHeight="1">
      <c r="A92" s="7"/>
      <c r="B92" s="42"/>
      <c r="C92" s="49" t="s">
        <v>40</v>
      </c>
      <c r="D92" s="50"/>
      <c r="E92" s="50"/>
      <c r="F92" s="50"/>
      <c r="G92" s="50"/>
      <c r="H92" s="50"/>
      <c r="I92" s="50"/>
      <c r="J92" s="51" t="s">
        <v>41</v>
      </c>
      <c r="K92" s="50"/>
      <c r="L92" s="10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11" customFormat="1" ht="10.35" customHeight="1">
      <c r="A93" s="7"/>
      <c r="B93" s="42"/>
      <c r="C93" s="44"/>
      <c r="D93" s="44"/>
      <c r="E93" s="44"/>
      <c r="F93" s="44"/>
      <c r="G93" s="44"/>
      <c r="H93" s="44"/>
      <c r="I93" s="44"/>
      <c r="J93" s="44"/>
      <c r="K93" s="44"/>
      <c r="L93" s="10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7" s="11" customFormat="1" ht="22.9" customHeight="1">
      <c r="A94" s="7"/>
      <c r="B94" s="42"/>
      <c r="C94" s="52" t="s">
        <v>42</v>
      </c>
      <c r="D94" s="44"/>
      <c r="E94" s="44"/>
      <c r="F94" s="44"/>
      <c r="G94" s="44"/>
      <c r="H94" s="44"/>
      <c r="I94" s="44"/>
      <c r="J94" s="53">
        <f>J124</f>
        <v>0</v>
      </c>
      <c r="K94" s="44"/>
      <c r="L94" s="10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U94" s="1" t="s">
        <v>43</v>
      </c>
    </row>
    <row r="95" spans="2:12" s="54" customFormat="1" ht="24.95" customHeight="1">
      <c r="B95" s="55"/>
      <c r="C95" s="56"/>
      <c r="D95" s="57" t="s">
        <v>44</v>
      </c>
      <c r="E95" s="58"/>
      <c r="F95" s="58"/>
      <c r="G95" s="58"/>
      <c r="H95" s="58"/>
      <c r="I95" s="58"/>
      <c r="J95" s="59">
        <f>J125</f>
        <v>0</v>
      </c>
      <c r="K95" s="56"/>
      <c r="L95" s="60"/>
    </row>
    <row r="96" spans="2:12" s="61" customFormat="1" ht="19.9" customHeight="1">
      <c r="B96" s="62"/>
      <c r="C96" s="63"/>
      <c r="D96" s="64" t="s">
        <v>45</v>
      </c>
      <c r="E96" s="65"/>
      <c r="F96" s="65"/>
      <c r="G96" s="65"/>
      <c r="H96" s="65"/>
      <c r="I96" s="65"/>
      <c r="J96" s="66">
        <f>J126</f>
        <v>0</v>
      </c>
      <c r="K96" s="63"/>
      <c r="L96" s="67"/>
    </row>
    <row r="97" spans="2:12" s="61" customFormat="1" ht="19.9" customHeight="1">
      <c r="B97" s="62"/>
      <c r="C97" s="63"/>
      <c r="D97" s="64" t="s">
        <v>46</v>
      </c>
      <c r="E97" s="65"/>
      <c r="F97" s="65"/>
      <c r="G97" s="65"/>
      <c r="H97" s="65"/>
      <c r="I97" s="65"/>
      <c r="J97" s="66">
        <f>J132</f>
        <v>0</v>
      </c>
      <c r="K97" s="63"/>
      <c r="L97" s="67"/>
    </row>
    <row r="98" spans="2:12" s="61" customFormat="1" ht="19.9" customHeight="1">
      <c r="B98" s="62"/>
      <c r="C98" s="63"/>
      <c r="D98" s="64" t="s">
        <v>47</v>
      </c>
      <c r="E98" s="65"/>
      <c r="F98" s="65"/>
      <c r="G98" s="65"/>
      <c r="H98" s="65"/>
      <c r="I98" s="65"/>
      <c r="J98" s="66">
        <f>J135</f>
        <v>0</v>
      </c>
      <c r="K98" s="63"/>
      <c r="L98" s="67"/>
    </row>
    <row r="99" spans="2:12" s="61" customFormat="1" ht="19.9" customHeight="1">
      <c r="B99" s="62"/>
      <c r="C99" s="63"/>
      <c r="D99" s="64" t="s">
        <v>48</v>
      </c>
      <c r="E99" s="65"/>
      <c r="F99" s="65"/>
      <c r="G99" s="65"/>
      <c r="H99" s="65"/>
      <c r="I99" s="65"/>
      <c r="J99" s="66">
        <f>J149</f>
        <v>0</v>
      </c>
      <c r="K99" s="63"/>
      <c r="L99" s="67"/>
    </row>
    <row r="100" spans="2:12" s="61" customFormat="1" ht="19.9" customHeight="1">
      <c r="B100" s="62"/>
      <c r="C100" s="63"/>
      <c r="D100" s="64" t="s">
        <v>49</v>
      </c>
      <c r="E100" s="65"/>
      <c r="F100" s="65"/>
      <c r="G100" s="65"/>
      <c r="H100" s="65"/>
      <c r="I100" s="65"/>
      <c r="J100" s="66">
        <f>J165</f>
        <v>0</v>
      </c>
      <c r="K100" s="63"/>
      <c r="L100" s="67"/>
    </row>
    <row r="101" spans="2:12" s="61" customFormat="1" ht="19.9" customHeight="1">
      <c r="B101" s="62"/>
      <c r="C101" s="63"/>
      <c r="D101" s="64" t="s">
        <v>50</v>
      </c>
      <c r="E101" s="65"/>
      <c r="F101" s="65"/>
      <c r="G101" s="65"/>
      <c r="H101" s="65"/>
      <c r="I101" s="65"/>
      <c r="J101" s="66">
        <f>J169</f>
        <v>0</v>
      </c>
      <c r="K101" s="63"/>
      <c r="L101" s="67"/>
    </row>
    <row r="102" spans="2:12" s="54" customFormat="1" ht="24.95" customHeight="1">
      <c r="B102" s="55"/>
      <c r="C102" s="56"/>
      <c r="D102" s="57" t="s">
        <v>51</v>
      </c>
      <c r="E102" s="58"/>
      <c r="F102" s="58"/>
      <c r="G102" s="58"/>
      <c r="H102" s="58"/>
      <c r="I102" s="58"/>
      <c r="J102" s="59">
        <f>J171</f>
        <v>0</v>
      </c>
      <c r="K102" s="56"/>
      <c r="L102" s="60"/>
    </row>
    <row r="103" spans="2:12" s="61" customFormat="1" ht="19.9" customHeight="1">
      <c r="B103" s="62"/>
      <c r="C103" s="63"/>
      <c r="D103" s="64" t="s">
        <v>52</v>
      </c>
      <c r="E103" s="65"/>
      <c r="F103" s="65"/>
      <c r="G103" s="65"/>
      <c r="H103" s="65"/>
      <c r="I103" s="65"/>
      <c r="J103" s="66">
        <f>J172</f>
        <v>0</v>
      </c>
      <c r="K103" s="63"/>
      <c r="L103" s="67"/>
    </row>
    <row r="104" spans="2:12" s="54" customFormat="1" ht="24.95" customHeight="1">
      <c r="B104" s="55"/>
      <c r="C104" s="56"/>
      <c r="D104" s="57" t="s">
        <v>53</v>
      </c>
      <c r="E104" s="58"/>
      <c r="F104" s="58"/>
      <c r="G104" s="58"/>
      <c r="H104" s="58"/>
      <c r="I104" s="58"/>
      <c r="J104" s="59">
        <f>J178</f>
        <v>0</v>
      </c>
      <c r="K104" s="56"/>
      <c r="L104" s="60"/>
    </row>
    <row r="105" spans="2:12" s="54" customFormat="1" ht="24.95" customHeight="1">
      <c r="B105" s="55"/>
      <c r="C105" s="56"/>
      <c r="D105" s="57" t="s">
        <v>54</v>
      </c>
      <c r="E105" s="58"/>
      <c r="F105" s="58"/>
      <c r="G105" s="58"/>
      <c r="H105" s="58"/>
      <c r="I105" s="58"/>
      <c r="J105" s="59">
        <f>J181</f>
        <v>0</v>
      </c>
      <c r="K105" s="56"/>
      <c r="L105" s="60"/>
    </row>
    <row r="106" spans="2:12" s="61" customFormat="1" ht="19.9" customHeight="1">
      <c r="B106" s="62"/>
      <c r="C106" s="63"/>
      <c r="D106" s="64" t="s">
        <v>55</v>
      </c>
      <c r="E106" s="65"/>
      <c r="F106" s="65"/>
      <c r="G106" s="65"/>
      <c r="H106" s="65"/>
      <c r="I106" s="65"/>
      <c r="J106" s="66">
        <f>J182</f>
        <v>0</v>
      </c>
      <c r="K106" s="63"/>
      <c r="L106" s="67"/>
    </row>
    <row r="107" spans="1:31" s="11" customFormat="1" ht="21.75" customHeight="1">
      <c r="A107" s="7"/>
      <c r="B107" s="42"/>
      <c r="C107" s="44"/>
      <c r="D107" s="44"/>
      <c r="E107" s="44"/>
      <c r="F107" s="44"/>
      <c r="G107" s="44"/>
      <c r="H107" s="44"/>
      <c r="I107" s="44"/>
      <c r="J107" s="44"/>
      <c r="K107" s="44"/>
      <c r="L107" s="10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s="11" customFormat="1" ht="6.95" customHeight="1">
      <c r="A108" s="7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10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12" spans="1:31" s="11" customFormat="1" ht="6.95" customHeight="1">
      <c r="A112" s="7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10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s="11" customFormat="1" ht="24.95" customHeight="1">
      <c r="A113" s="7"/>
      <c r="B113" s="42"/>
      <c r="C113" s="43" t="s">
        <v>56</v>
      </c>
      <c r="D113" s="44"/>
      <c r="E113" s="44"/>
      <c r="F113" s="44"/>
      <c r="G113" s="44"/>
      <c r="H113" s="44"/>
      <c r="I113" s="44"/>
      <c r="J113" s="44"/>
      <c r="K113" s="44"/>
      <c r="L113" s="10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s="11" customFormat="1" ht="6.95" customHeight="1">
      <c r="A114" s="7"/>
      <c r="B114" s="42"/>
      <c r="C114" s="44"/>
      <c r="D114" s="44"/>
      <c r="E114" s="44"/>
      <c r="F114" s="44"/>
      <c r="G114" s="44"/>
      <c r="H114" s="44"/>
      <c r="I114" s="44"/>
      <c r="J114" s="44"/>
      <c r="K114" s="44"/>
      <c r="L114" s="10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s="11" customFormat="1" ht="12" customHeight="1">
      <c r="A115" s="7"/>
      <c r="B115" s="42"/>
      <c r="C115" s="45" t="s">
        <v>5</v>
      </c>
      <c r="D115" s="44"/>
      <c r="E115" s="44"/>
      <c r="F115" s="44"/>
      <c r="G115" s="44"/>
      <c r="H115" s="44"/>
      <c r="I115" s="44"/>
      <c r="J115" s="44"/>
      <c r="K115" s="44"/>
      <c r="L115" s="10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s="11" customFormat="1" ht="30" customHeight="1">
      <c r="A116" s="7"/>
      <c r="B116" s="42"/>
      <c r="C116" s="44"/>
      <c r="D116" s="44"/>
      <c r="E116" s="237" t="str">
        <f>E7</f>
        <v>STAVEBNÍ ÚPRAVY OPLOCENÍ. MÁNESOVA č.p. 204, DOMAŽLICE</v>
      </c>
      <c r="F116" s="258"/>
      <c r="G116" s="258"/>
      <c r="H116" s="258"/>
      <c r="I116" s="44"/>
      <c r="J116" s="44"/>
      <c r="K116" s="44"/>
      <c r="L116" s="10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s="11" customFormat="1" ht="6.95" customHeight="1">
      <c r="A117" s="7"/>
      <c r="B117" s="42"/>
      <c r="C117" s="44"/>
      <c r="D117" s="44"/>
      <c r="E117" s="44"/>
      <c r="F117" s="44"/>
      <c r="G117" s="44"/>
      <c r="H117" s="44"/>
      <c r="I117" s="44"/>
      <c r="J117" s="44"/>
      <c r="K117" s="44"/>
      <c r="L117" s="10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s="11" customFormat="1" ht="12" customHeight="1">
      <c r="A118" s="7"/>
      <c r="B118" s="42"/>
      <c r="C118" s="45" t="s">
        <v>10</v>
      </c>
      <c r="D118" s="44"/>
      <c r="E118" s="44"/>
      <c r="F118" s="46" t="str">
        <f>F10</f>
        <v>Domažlice</v>
      </c>
      <c r="G118" s="44"/>
      <c r="H118" s="44"/>
      <c r="I118" s="45" t="s">
        <v>12</v>
      </c>
      <c r="J118" s="47" t="str">
        <f>IF(J10="","",J10)</f>
        <v>21. 8. 2023</v>
      </c>
      <c r="K118" s="44"/>
      <c r="L118" s="10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s="11" customFormat="1" ht="6.95" customHeight="1">
      <c r="A119" s="7"/>
      <c r="B119" s="42"/>
      <c r="C119" s="44"/>
      <c r="D119" s="44"/>
      <c r="E119" s="44"/>
      <c r="F119" s="44"/>
      <c r="G119" s="44"/>
      <c r="H119" s="44"/>
      <c r="I119" s="44"/>
      <c r="J119" s="44"/>
      <c r="K119" s="44"/>
      <c r="L119" s="10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s="11" customFormat="1" ht="15.2" customHeight="1">
      <c r="A120" s="7"/>
      <c r="B120" s="42"/>
      <c r="C120" s="45" t="s">
        <v>13</v>
      </c>
      <c r="D120" s="44"/>
      <c r="E120" s="44"/>
      <c r="F120" s="46" t="str">
        <f>D13</f>
        <v>Město Domažlice</v>
      </c>
      <c r="G120" s="44"/>
      <c r="H120" s="44"/>
      <c r="I120" s="45" t="s">
        <v>17</v>
      </c>
      <c r="J120" s="48" t="str">
        <f>D19</f>
        <v xml:space="preserve"> </v>
      </c>
      <c r="K120" s="44"/>
      <c r="L120" s="10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s="11" customFormat="1" ht="15.2" customHeight="1">
      <c r="A121" s="7"/>
      <c r="B121" s="42"/>
      <c r="C121" s="45" t="s">
        <v>16</v>
      </c>
      <c r="D121" s="44"/>
      <c r="E121" s="44"/>
      <c r="F121" s="46" t="str">
        <f>IF(E16="","",E16)</f>
        <v>Vyplň údaj</v>
      </c>
      <c r="G121" s="44"/>
      <c r="H121" s="44"/>
      <c r="I121" s="45" t="s">
        <v>18</v>
      </c>
      <c r="J121" s="48" t="str">
        <f>E22</f>
        <v xml:space="preserve"> </v>
      </c>
      <c r="K121" s="44"/>
      <c r="L121" s="10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s="11" customFormat="1" ht="10.35" customHeight="1">
      <c r="A122" s="7"/>
      <c r="B122" s="42"/>
      <c r="C122" s="44"/>
      <c r="D122" s="44"/>
      <c r="E122" s="44"/>
      <c r="F122" s="44"/>
      <c r="G122" s="44"/>
      <c r="H122" s="44"/>
      <c r="I122" s="44"/>
      <c r="J122" s="44"/>
      <c r="K122" s="44"/>
      <c r="L122" s="10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s="82" customFormat="1" ht="29.25" customHeight="1">
      <c r="A123" s="72"/>
      <c r="B123" s="73"/>
      <c r="C123" s="74" t="s">
        <v>57</v>
      </c>
      <c r="D123" s="75" t="s">
        <v>58</v>
      </c>
      <c r="E123" s="75" t="s">
        <v>59</v>
      </c>
      <c r="F123" s="75" t="s">
        <v>60</v>
      </c>
      <c r="G123" s="75" t="s">
        <v>61</v>
      </c>
      <c r="H123" s="75" t="s">
        <v>62</v>
      </c>
      <c r="I123" s="75" t="s">
        <v>63</v>
      </c>
      <c r="J123" s="76" t="s">
        <v>41</v>
      </c>
      <c r="K123" s="77" t="s">
        <v>64</v>
      </c>
      <c r="L123" s="78"/>
      <c r="M123" s="79" t="s">
        <v>8</v>
      </c>
      <c r="N123" s="80" t="s">
        <v>24</v>
      </c>
      <c r="O123" s="80" t="s">
        <v>65</v>
      </c>
      <c r="P123" s="80" t="s">
        <v>66</v>
      </c>
      <c r="Q123" s="80" t="s">
        <v>67</v>
      </c>
      <c r="R123" s="80" t="s">
        <v>68</v>
      </c>
      <c r="S123" s="80" t="s">
        <v>69</v>
      </c>
      <c r="T123" s="81" t="s">
        <v>70</v>
      </c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63" s="11" customFormat="1" ht="22.9" customHeight="1">
      <c r="A124" s="7"/>
      <c r="B124" s="42"/>
      <c r="C124" s="83" t="s">
        <v>71</v>
      </c>
      <c r="D124" s="44"/>
      <c r="E124" s="44"/>
      <c r="F124" s="44"/>
      <c r="G124" s="44"/>
      <c r="H124" s="44"/>
      <c r="I124" s="44"/>
      <c r="J124" s="84">
        <f>BK124</f>
        <v>0</v>
      </c>
      <c r="K124" s="44"/>
      <c r="L124" s="8"/>
      <c r="M124" s="85"/>
      <c r="N124" s="86"/>
      <c r="O124" s="87"/>
      <c r="P124" s="88">
        <f>P125+P171+P178+P181</f>
        <v>0</v>
      </c>
      <c r="Q124" s="87"/>
      <c r="R124" s="88">
        <f>R125+R171+R178+R181</f>
        <v>75.81417010000001</v>
      </c>
      <c r="S124" s="87"/>
      <c r="T124" s="89">
        <f>T125+T171+T178+T181</f>
        <v>91.92706979999998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T124" s="1" t="s">
        <v>72</v>
      </c>
      <c r="AU124" s="1" t="s">
        <v>43</v>
      </c>
      <c r="BK124" s="90">
        <f>BK125+BK171+BK178+BK181</f>
        <v>0</v>
      </c>
    </row>
    <row r="125" spans="2:63" s="91" customFormat="1" ht="25.9" customHeight="1">
      <c r="B125" s="92"/>
      <c r="C125" s="93"/>
      <c r="D125" s="94" t="s">
        <v>72</v>
      </c>
      <c r="E125" s="95" t="s">
        <v>73</v>
      </c>
      <c r="F125" s="95" t="s">
        <v>74</v>
      </c>
      <c r="G125" s="93"/>
      <c r="H125" s="93"/>
      <c r="I125" s="96"/>
      <c r="J125" s="97">
        <f>BK125</f>
        <v>0</v>
      </c>
      <c r="K125" s="93"/>
      <c r="L125" s="98"/>
      <c r="M125" s="99"/>
      <c r="N125" s="100"/>
      <c r="O125" s="100"/>
      <c r="P125" s="101">
        <f>P126+P132+P135+P149+P165+P169</f>
        <v>0</v>
      </c>
      <c r="Q125" s="100"/>
      <c r="R125" s="101">
        <f>R126+R132+R135+R149+R165+R169</f>
        <v>75.65328850000002</v>
      </c>
      <c r="S125" s="100"/>
      <c r="T125" s="102">
        <f>T126+T132+T135+T149+T165+T169</f>
        <v>91.92706979999998</v>
      </c>
      <c r="AR125" s="103" t="s">
        <v>1</v>
      </c>
      <c r="AT125" s="104" t="s">
        <v>72</v>
      </c>
      <c r="AU125" s="104" t="s">
        <v>75</v>
      </c>
      <c r="AY125" s="103" t="s">
        <v>76</v>
      </c>
      <c r="BK125" s="105">
        <f>BK126+BK132+BK135+BK149+BK165+BK169</f>
        <v>0</v>
      </c>
    </row>
    <row r="126" spans="2:63" s="91" customFormat="1" ht="22.9" customHeight="1">
      <c r="B126" s="92"/>
      <c r="C126" s="93"/>
      <c r="D126" s="94" t="s">
        <v>72</v>
      </c>
      <c r="E126" s="106" t="s">
        <v>1</v>
      </c>
      <c r="F126" s="106" t="s">
        <v>77</v>
      </c>
      <c r="G126" s="93"/>
      <c r="H126" s="93"/>
      <c r="I126" s="96"/>
      <c r="J126" s="107">
        <f>BK126</f>
        <v>0</v>
      </c>
      <c r="K126" s="93"/>
      <c r="L126" s="98"/>
      <c r="M126" s="99"/>
      <c r="N126" s="100"/>
      <c r="O126" s="100"/>
      <c r="P126" s="101">
        <f>SUM(P127:P131)</f>
        <v>0</v>
      </c>
      <c r="Q126" s="100"/>
      <c r="R126" s="101">
        <f>SUM(R127:R131)</f>
        <v>0</v>
      </c>
      <c r="S126" s="100"/>
      <c r="T126" s="102">
        <f>SUM(T127:T131)</f>
        <v>0</v>
      </c>
      <c r="AR126" s="103" t="s">
        <v>1</v>
      </c>
      <c r="AT126" s="104" t="s">
        <v>72</v>
      </c>
      <c r="AU126" s="104" t="s">
        <v>1</v>
      </c>
      <c r="AY126" s="103" t="s">
        <v>76</v>
      </c>
      <c r="BK126" s="105">
        <f>SUM(BK127:BK131)</f>
        <v>0</v>
      </c>
    </row>
    <row r="127" spans="1:65" s="11" customFormat="1" ht="37.9" customHeight="1">
      <c r="A127" s="7"/>
      <c r="B127" s="42"/>
      <c r="C127" s="108" t="s">
        <v>1</v>
      </c>
      <c r="D127" s="108" t="s">
        <v>78</v>
      </c>
      <c r="E127" s="109" t="s">
        <v>79</v>
      </c>
      <c r="F127" s="110" t="s">
        <v>80</v>
      </c>
      <c r="G127" s="111" t="s">
        <v>81</v>
      </c>
      <c r="H127" s="112">
        <v>1.051</v>
      </c>
      <c r="I127" s="113"/>
      <c r="J127" s="114">
        <f>ROUND(I127*H127,2)</f>
        <v>0</v>
      </c>
      <c r="K127" s="115"/>
      <c r="L127" s="8"/>
      <c r="M127" s="116" t="s">
        <v>8</v>
      </c>
      <c r="N127" s="117" t="s">
        <v>26</v>
      </c>
      <c r="O127" s="118"/>
      <c r="P127" s="119">
        <f>O127*H127</f>
        <v>0</v>
      </c>
      <c r="Q127" s="119">
        <v>0</v>
      </c>
      <c r="R127" s="119">
        <f>Q127*H127</f>
        <v>0</v>
      </c>
      <c r="S127" s="119">
        <v>0</v>
      </c>
      <c r="T127" s="120">
        <f>S127*H127</f>
        <v>0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R127" s="121" t="s">
        <v>82</v>
      </c>
      <c r="AT127" s="121" t="s">
        <v>78</v>
      </c>
      <c r="AU127" s="121" t="s">
        <v>83</v>
      </c>
      <c r="AY127" s="1" t="s">
        <v>76</v>
      </c>
      <c r="BE127" s="122">
        <f>IF(N127="základní",J127,0)</f>
        <v>0</v>
      </c>
      <c r="BF127" s="122">
        <f>IF(N127="snížená",J127,0)</f>
        <v>0</v>
      </c>
      <c r="BG127" s="122">
        <f>IF(N127="zákl. přenesená",J127,0)</f>
        <v>0</v>
      </c>
      <c r="BH127" s="122">
        <f>IF(N127="sníž. přenesená",J127,0)</f>
        <v>0</v>
      </c>
      <c r="BI127" s="122">
        <f>IF(N127="nulová",J127,0)</f>
        <v>0</v>
      </c>
      <c r="BJ127" s="1" t="s">
        <v>83</v>
      </c>
      <c r="BK127" s="122">
        <f>ROUND(I127*H127,2)</f>
        <v>0</v>
      </c>
      <c r="BL127" s="1" t="s">
        <v>82</v>
      </c>
      <c r="BM127" s="121" t="s">
        <v>84</v>
      </c>
    </row>
    <row r="128" spans="1:65" s="11" customFormat="1" ht="24.2" customHeight="1">
      <c r="A128" s="7"/>
      <c r="B128" s="42"/>
      <c r="C128" s="108" t="s">
        <v>83</v>
      </c>
      <c r="D128" s="108" t="s">
        <v>78</v>
      </c>
      <c r="E128" s="109" t="s">
        <v>85</v>
      </c>
      <c r="F128" s="110" t="s">
        <v>86</v>
      </c>
      <c r="G128" s="111" t="s">
        <v>81</v>
      </c>
      <c r="H128" s="112">
        <v>1.051</v>
      </c>
      <c r="I128" s="113"/>
      <c r="J128" s="114">
        <f>ROUND(I128*H128,2)</f>
        <v>0</v>
      </c>
      <c r="K128" s="115"/>
      <c r="L128" s="8"/>
      <c r="M128" s="116" t="s">
        <v>8</v>
      </c>
      <c r="N128" s="117" t="s">
        <v>26</v>
      </c>
      <c r="O128" s="118"/>
      <c r="P128" s="119">
        <f>O128*H128</f>
        <v>0</v>
      </c>
      <c r="Q128" s="119">
        <v>0</v>
      </c>
      <c r="R128" s="119">
        <f>Q128*H128</f>
        <v>0</v>
      </c>
      <c r="S128" s="119">
        <v>0</v>
      </c>
      <c r="T128" s="120">
        <f>S128*H128</f>
        <v>0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R128" s="121" t="s">
        <v>82</v>
      </c>
      <c r="AT128" s="121" t="s">
        <v>78</v>
      </c>
      <c r="AU128" s="121" t="s">
        <v>83</v>
      </c>
      <c r="AY128" s="1" t="s">
        <v>76</v>
      </c>
      <c r="BE128" s="122">
        <f>IF(N128="základní",J128,0)</f>
        <v>0</v>
      </c>
      <c r="BF128" s="122">
        <f>IF(N128="snížená",J128,0)</f>
        <v>0</v>
      </c>
      <c r="BG128" s="122">
        <f>IF(N128="zákl. přenesená",J128,0)</f>
        <v>0</v>
      </c>
      <c r="BH128" s="122">
        <f>IF(N128="sníž. přenesená",J128,0)</f>
        <v>0</v>
      </c>
      <c r="BI128" s="122">
        <f>IF(N128="nulová",J128,0)</f>
        <v>0</v>
      </c>
      <c r="BJ128" s="1" t="s">
        <v>1</v>
      </c>
      <c r="BK128" s="122">
        <f>ROUND(I128*H128,2)</f>
        <v>0</v>
      </c>
      <c r="BL128" s="1" t="s">
        <v>82</v>
      </c>
      <c r="BM128" s="121" t="s">
        <v>87</v>
      </c>
    </row>
    <row r="129" spans="1:65" s="11" customFormat="1" ht="24.2" customHeight="1">
      <c r="A129" s="7"/>
      <c r="B129" s="42"/>
      <c r="C129" s="108" t="s">
        <v>88</v>
      </c>
      <c r="D129" s="108" t="s">
        <v>78</v>
      </c>
      <c r="E129" s="109" t="s">
        <v>89</v>
      </c>
      <c r="F129" s="110" t="s">
        <v>90</v>
      </c>
      <c r="G129" s="111" t="s">
        <v>81</v>
      </c>
      <c r="H129" s="112">
        <v>1.051</v>
      </c>
      <c r="I129" s="113"/>
      <c r="J129" s="114">
        <f>ROUND(I129*H129,2)</f>
        <v>0</v>
      </c>
      <c r="K129" s="115"/>
      <c r="L129" s="8"/>
      <c r="M129" s="116" t="s">
        <v>8</v>
      </c>
      <c r="N129" s="117" t="s">
        <v>26</v>
      </c>
      <c r="O129" s="118"/>
      <c r="P129" s="119">
        <f>O129*H129</f>
        <v>0</v>
      </c>
      <c r="Q129" s="119">
        <v>0</v>
      </c>
      <c r="R129" s="119">
        <f>Q129*H129</f>
        <v>0</v>
      </c>
      <c r="S129" s="119">
        <v>0</v>
      </c>
      <c r="T129" s="120">
        <f>S129*H129</f>
        <v>0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R129" s="121" t="s">
        <v>82</v>
      </c>
      <c r="AT129" s="121" t="s">
        <v>78</v>
      </c>
      <c r="AU129" s="121" t="s">
        <v>83</v>
      </c>
      <c r="AY129" s="1" t="s">
        <v>76</v>
      </c>
      <c r="BE129" s="122">
        <f>IF(N129="základní",J129,0)</f>
        <v>0</v>
      </c>
      <c r="BF129" s="122">
        <f>IF(N129="snížená",J129,0)</f>
        <v>0</v>
      </c>
      <c r="BG129" s="122">
        <f>IF(N129="zákl. přenesená",J129,0)</f>
        <v>0</v>
      </c>
      <c r="BH129" s="122">
        <f>IF(N129="sníž. přenesená",J129,0)</f>
        <v>0</v>
      </c>
      <c r="BI129" s="122">
        <f>IF(N129="nulová",J129,0)</f>
        <v>0</v>
      </c>
      <c r="BJ129" s="1" t="s">
        <v>83</v>
      </c>
      <c r="BK129" s="122">
        <f>ROUND(I129*H129,2)</f>
        <v>0</v>
      </c>
      <c r="BL129" s="1" t="s">
        <v>82</v>
      </c>
      <c r="BM129" s="121" t="s">
        <v>91</v>
      </c>
    </row>
    <row r="130" spans="1:65" s="11" customFormat="1" ht="33" customHeight="1">
      <c r="A130" s="7"/>
      <c r="B130" s="42"/>
      <c r="C130" s="108" t="s">
        <v>82</v>
      </c>
      <c r="D130" s="108" t="s">
        <v>78</v>
      </c>
      <c r="E130" s="109" t="s">
        <v>92</v>
      </c>
      <c r="F130" s="110" t="s">
        <v>93</v>
      </c>
      <c r="G130" s="111" t="s">
        <v>94</v>
      </c>
      <c r="H130" s="112">
        <v>1.892</v>
      </c>
      <c r="I130" s="113"/>
      <c r="J130" s="114">
        <f>ROUND(I130*H130,2)</f>
        <v>0</v>
      </c>
      <c r="K130" s="115"/>
      <c r="L130" s="8"/>
      <c r="M130" s="116" t="s">
        <v>8</v>
      </c>
      <c r="N130" s="117" t="s">
        <v>26</v>
      </c>
      <c r="O130" s="118"/>
      <c r="P130" s="119">
        <f>O130*H130</f>
        <v>0</v>
      </c>
      <c r="Q130" s="119">
        <v>0</v>
      </c>
      <c r="R130" s="119">
        <f>Q130*H130</f>
        <v>0</v>
      </c>
      <c r="S130" s="119">
        <v>0</v>
      </c>
      <c r="T130" s="120">
        <f>S130*H130</f>
        <v>0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R130" s="121" t="s">
        <v>82</v>
      </c>
      <c r="AT130" s="121" t="s">
        <v>78</v>
      </c>
      <c r="AU130" s="121" t="s">
        <v>83</v>
      </c>
      <c r="AY130" s="1" t="s">
        <v>76</v>
      </c>
      <c r="BE130" s="122">
        <f>IF(N130="základní",J130,0)</f>
        <v>0</v>
      </c>
      <c r="BF130" s="122">
        <f>IF(N130="snížená",J130,0)</f>
        <v>0</v>
      </c>
      <c r="BG130" s="122">
        <f>IF(N130="zákl. přenesená",J130,0)</f>
        <v>0</v>
      </c>
      <c r="BH130" s="122">
        <f>IF(N130="sníž. přenesená",J130,0)</f>
        <v>0</v>
      </c>
      <c r="BI130" s="122">
        <f>IF(N130="nulová",J130,0)</f>
        <v>0</v>
      </c>
      <c r="BJ130" s="1" t="s">
        <v>83</v>
      </c>
      <c r="BK130" s="122">
        <f>ROUND(I130*H130,2)</f>
        <v>0</v>
      </c>
      <c r="BL130" s="1" t="s">
        <v>82</v>
      </c>
      <c r="BM130" s="121" t="s">
        <v>95</v>
      </c>
    </row>
    <row r="131" spans="1:65" s="11" customFormat="1" ht="16.5" customHeight="1">
      <c r="A131" s="7"/>
      <c r="B131" s="42"/>
      <c r="C131" s="108" t="s">
        <v>96</v>
      </c>
      <c r="D131" s="108" t="s">
        <v>78</v>
      </c>
      <c r="E131" s="109" t="s">
        <v>97</v>
      </c>
      <c r="F131" s="110" t="s">
        <v>98</v>
      </c>
      <c r="G131" s="111" t="s">
        <v>81</v>
      </c>
      <c r="H131" s="112">
        <v>1.051</v>
      </c>
      <c r="I131" s="113"/>
      <c r="J131" s="114">
        <f>ROUND(I131*H131,2)</f>
        <v>0</v>
      </c>
      <c r="K131" s="115"/>
      <c r="L131" s="8"/>
      <c r="M131" s="116" t="s">
        <v>8</v>
      </c>
      <c r="N131" s="117" t="s">
        <v>26</v>
      </c>
      <c r="O131" s="118"/>
      <c r="P131" s="119">
        <f>O131*H131</f>
        <v>0</v>
      </c>
      <c r="Q131" s="119">
        <v>0</v>
      </c>
      <c r="R131" s="119">
        <f>Q131*H131</f>
        <v>0</v>
      </c>
      <c r="S131" s="119">
        <v>0</v>
      </c>
      <c r="T131" s="120">
        <f>S131*H131</f>
        <v>0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R131" s="121" t="s">
        <v>82</v>
      </c>
      <c r="AT131" s="121" t="s">
        <v>78</v>
      </c>
      <c r="AU131" s="121" t="s">
        <v>83</v>
      </c>
      <c r="AY131" s="1" t="s">
        <v>76</v>
      </c>
      <c r="BE131" s="122">
        <f>IF(N131="základní",J131,0)</f>
        <v>0</v>
      </c>
      <c r="BF131" s="122">
        <f>IF(N131="snížená",J131,0)</f>
        <v>0</v>
      </c>
      <c r="BG131" s="122">
        <f>IF(N131="zákl. přenesená",J131,0)</f>
        <v>0</v>
      </c>
      <c r="BH131" s="122">
        <f>IF(N131="sníž. přenesená",J131,0)</f>
        <v>0</v>
      </c>
      <c r="BI131" s="122">
        <f>IF(N131="nulová",J131,0)</f>
        <v>0</v>
      </c>
      <c r="BJ131" s="1" t="s">
        <v>83</v>
      </c>
      <c r="BK131" s="122">
        <f>ROUND(I131*H131,2)</f>
        <v>0</v>
      </c>
      <c r="BL131" s="1" t="s">
        <v>82</v>
      </c>
      <c r="BM131" s="121" t="s">
        <v>99</v>
      </c>
    </row>
    <row r="132" spans="2:63" s="91" customFormat="1" ht="22.9" customHeight="1">
      <c r="B132" s="92"/>
      <c r="C132" s="93"/>
      <c r="D132" s="94" t="s">
        <v>72</v>
      </c>
      <c r="E132" s="106" t="s">
        <v>83</v>
      </c>
      <c r="F132" s="106" t="s">
        <v>100</v>
      </c>
      <c r="G132" s="93"/>
      <c r="H132" s="93"/>
      <c r="I132" s="96"/>
      <c r="J132" s="107">
        <f>BK132</f>
        <v>0</v>
      </c>
      <c r="K132" s="93"/>
      <c r="L132" s="98"/>
      <c r="M132" s="99"/>
      <c r="N132" s="100"/>
      <c r="O132" s="100"/>
      <c r="P132" s="101">
        <f>SUM(P133:P134)</f>
        <v>0</v>
      </c>
      <c r="Q132" s="100"/>
      <c r="R132" s="101">
        <f>SUM(R133:R134)</f>
        <v>2.40962878</v>
      </c>
      <c r="S132" s="100"/>
      <c r="T132" s="102">
        <f>SUM(T133:T134)</f>
        <v>0</v>
      </c>
      <c r="AR132" s="103" t="s">
        <v>1</v>
      </c>
      <c r="AT132" s="104" t="s">
        <v>72</v>
      </c>
      <c r="AU132" s="104" t="s">
        <v>1</v>
      </c>
      <c r="AY132" s="103" t="s">
        <v>76</v>
      </c>
      <c r="BK132" s="105">
        <f>SUM(BK133:BK134)</f>
        <v>0</v>
      </c>
    </row>
    <row r="133" spans="1:65" s="11" customFormat="1" ht="24.2" customHeight="1">
      <c r="A133" s="7"/>
      <c r="B133" s="42"/>
      <c r="C133" s="108" t="s">
        <v>101</v>
      </c>
      <c r="D133" s="108" t="s">
        <v>78</v>
      </c>
      <c r="E133" s="109" t="s">
        <v>102</v>
      </c>
      <c r="F133" s="110" t="s">
        <v>103</v>
      </c>
      <c r="G133" s="111" t="s">
        <v>81</v>
      </c>
      <c r="H133" s="112">
        <v>0.062</v>
      </c>
      <c r="I133" s="113"/>
      <c r="J133" s="114">
        <f>ROUND(I133*H133,2)</f>
        <v>0</v>
      </c>
      <c r="K133" s="115"/>
      <c r="L133" s="8"/>
      <c r="M133" s="116" t="s">
        <v>8</v>
      </c>
      <c r="N133" s="117" t="s">
        <v>26</v>
      </c>
      <c r="O133" s="118"/>
      <c r="P133" s="119">
        <f>O133*H133</f>
        <v>0</v>
      </c>
      <c r="Q133" s="119">
        <v>2.16</v>
      </c>
      <c r="R133" s="119">
        <f>Q133*H133</f>
        <v>0.13392</v>
      </c>
      <c r="S133" s="119">
        <v>0</v>
      </c>
      <c r="T133" s="120">
        <f>S133*H133</f>
        <v>0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R133" s="121" t="s">
        <v>82</v>
      </c>
      <c r="AT133" s="121" t="s">
        <v>78</v>
      </c>
      <c r="AU133" s="121" t="s">
        <v>83</v>
      </c>
      <c r="AY133" s="1" t="s">
        <v>76</v>
      </c>
      <c r="BE133" s="122">
        <f>IF(N133="základní",J133,0)</f>
        <v>0</v>
      </c>
      <c r="BF133" s="122">
        <f>IF(N133="snížená",J133,0)</f>
        <v>0</v>
      </c>
      <c r="BG133" s="122">
        <f>IF(N133="zákl. přenesená",J133,0)</f>
        <v>0</v>
      </c>
      <c r="BH133" s="122">
        <f>IF(N133="sníž. přenesená",J133,0)</f>
        <v>0</v>
      </c>
      <c r="BI133" s="122">
        <f>IF(N133="nulová",J133,0)</f>
        <v>0</v>
      </c>
      <c r="BJ133" s="1" t="s">
        <v>83</v>
      </c>
      <c r="BK133" s="122">
        <f>ROUND(I133*H133,2)</f>
        <v>0</v>
      </c>
      <c r="BL133" s="1" t="s">
        <v>82</v>
      </c>
      <c r="BM133" s="121" t="s">
        <v>104</v>
      </c>
    </row>
    <row r="134" spans="1:65" s="11" customFormat="1" ht="16.5" customHeight="1">
      <c r="A134" s="7"/>
      <c r="B134" s="42"/>
      <c r="C134" s="108" t="s">
        <v>105</v>
      </c>
      <c r="D134" s="108" t="s">
        <v>78</v>
      </c>
      <c r="E134" s="109" t="s">
        <v>106</v>
      </c>
      <c r="F134" s="110" t="s">
        <v>107</v>
      </c>
      <c r="G134" s="111" t="s">
        <v>81</v>
      </c>
      <c r="H134" s="112">
        <v>0.989</v>
      </c>
      <c r="I134" s="113"/>
      <c r="J134" s="114">
        <f>ROUND(I134*H134,2)</f>
        <v>0</v>
      </c>
      <c r="K134" s="115"/>
      <c r="L134" s="8"/>
      <c r="M134" s="116" t="s">
        <v>8</v>
      </c>
      <c r="N134" s="117" t="s">
        <v>26</v>
      </c>
      <c r="O134" s="118"/>
      <c r="P134" s="119">
        <f>O134*H134</f>
        <v>0</v>
      </c>
      <c r="Q134" s="119">
        <v>2.30102</v>
      </c>
      <c r="R134" s="119">
        <f>Q134*H134</f>
        <v>2.27570878</v>
      </c>
      <c r="S134" s="119">
        <v>0</v>
      </c>
      <c r="T134" s="120">
        <f>S134*H134</f>
        <v>0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R134" s="121" t="s">
        <v>82</v>
      </c>
      <c r="AT134" s="121" t="s">
        <v>78</v>
      </c>
      <c r="AU134" s="121" t="s">
        <v>83</v>
      </c>
      <c r="AY134" s="1" t="s">
        <v>76</v>
      </c>
      <c r="BE134" s="122">
        <f>IF(N134="základní",J134,0)</f>
        <v>0</v>
      </c>
      <c r="BF134" s="122">
        <f>IF(N134="snížená",J134,0)</f>
        <v>0</v>
      </c>
      <c r="BG134" s="122">
        <f>IF(N134="zákl. přenesená",J134,0)</f>
        <v>0</v>
      </c>
      <c r="BH134" s="122">
        <f>IF(N134="sníž. přenesená",J134,0)</f>
        <v>0</v>
      </c>
      <c r="BI134" s="122">
        <f>IF(N134="nulová",J134,0)</f>
        <v>0</v>
      </c>
      <c r="BJ134" s="1" t="s">
        <v>83</v>
      </c>
      <c r="BK134" s="122">
        <f>ROUND(I134*H134,2)</f>
        <v>0</v>
      </c>
      <c r="BL134" s="1" t="s">
        <v>82</v>
      </c>
      <c r="BM134" s="121" t="s">
        <v>108</v>
      </c>
    </row>
    <row r="135" spans="2:63" s="91" customFormat="1" ht="22.9" customHeight="1">
      <c r="B135" s="92"/>
      <c r="C135" s="93"/>
      <c r="D135" s="94" t="s">
        <v>72</v>
      </c>
      <c r="E135" s="106" t="s">
        <v>88</v>
      </c>
      <c r="F135" s="106" t="s">
        <v>109</v>
      </c>
      <c r="G135" s="93"/>
      <c r="H135" s="93"/>
      <c r="I135" s="96"/>
      <c r="J135" s="107">
        <f>BK135</f>
        <v>0</v>
      </c>
      <c r="K135" s="93"/>
      <c r="L135" s="98"/>
      <c r="M135" s="99"/>
      <c r="N135" s="100"/>
      <c r="O135" s="100"/>
      <c r="P135" s="101">
        <f>SUM(P136:P148)</f>
        <v>0</v>
      </c>
      <c r="Q135" s="100"/>
      <c r="R135" s="101">
        <f>SUM(R136:R148)</f>
        <v>70.45285632000001</v>
      </c>
      <c r="S135" s="100"/>
      <c r="T135" s="102">
        <f>SUM(T136:T148)</f>
        <v>0</v>
      </c>
      <c r="AR135" s="103" t="s">
        <v>1</v>
      </c>
      <c r="AT135" s="104" t="s">
        <v>72</v>
      </c>
      <c r="AU135" s="104" t="s">
        <v>1</v>
      </c>
      <c r="AY135" s="103" t="s">
        <v>76</v>
      </c>
      <c r="BK135" s="105">
        <f>SUM(BK136:BK148)</f>
        <v>0</v>
      </c>
    </row>
    <row r="136" spans="1:65" s="11" customFormat="1" ht="24.2" customHeight="1">
      <c r="A136" s="7"/>
      <c r="B136" s="42"/>
      <c r="C136" s="108" t="s">
        <v>110</v>
      </c>
      <c r="D136" s="108" t="s">
        <v>78</v>
      </c>
      <c r="E136" s="109" t="s">
        <v>111</v>
      </c>
      <c r="F136" s="110" t="s">
        <v>112</v>
      </c>
      <c r="G136" s="111" t="s">
        <v>113</v>
      </c>
      <c r="H136" s="112">
        <v>1</v>
      </c>
      <c r="I136" s="113"/>
      <c r="J136" s="114">
        <f aca="true" t="shared" si="0" ref="J136:J148">ROUND(I136*H136,2)</f>
        <v>0</v>
      </c>
      <c r="K136" s="115"/>
      <c r="L136" s="8"/>
      <c r="M136" s="116" t="s">
        <v>8</v>
      </c>
      <c r="N136" s="117" t="s">
        <v>26</v>
      </c>
      <c r="O136" s="118"/>
      <c r="P136" s="119">
        <f aca="true" t="shared" si="1" ref="P136:P148">O136*H136</f>
        <v>0</v>
      </c>
      <c r="Q136" s="119">
        <v>0</v>
      </c>
      <c r="R136" s="119">
        <f aca="true" t="shared" si="2" ref="R136:R148">Q136*H136</f>
        <v>0</v>
      </c>
      <c r="S136" s="119">
        <v>0</v>
      </c>
      <c r="T136" s="120">
        <f aca="true" t="shared" si="3" ref="T136:T148">S136*H136</f>
        <v>0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R136" s="121" t="s">
        <v>82</v>
      </c>
      <c r="AT136" s="121" t="s">
        <v>78</v>
      </c>
      <c r="AU136" s="121" t="s">
        <v>83</v>
      </c>
      <c r="AY136" s="1" t="s">
        <v>76</v>
      </c>
      <c r="BE136" s="122">
        <f aca="true" t="shared" si="4" ref="BE136:BE148">IF(N136="základní",J136,0)</f>
        <v>0</v>
      </c>
      <c r="BF136" s="122">
        <f aca="true" t="shared" si="5" ref="BF136:BF148">IF(N136="snížená",J136,0)</f>
        <v>0</v>
      </c>
      <c r="BG136" s="122">
        <f aca="true" t="shared" si="6" ref="BG136:BG148">IF(N136="zákl. přenesená",J136,0)</f>
        <v>0</v>
      </c>
      <c r="BH136" s="122">
        <f aca="true" t="shared" si="7" ref="BH136:BH148">IF(N136="sníž. přenesená",J136,0)</f>
        <v>0</v>
      </c>
      <c r="BI136" s="122">
        <f aca="true" t="shared" si="8" ref="BI136:BI148">IF(N136="nulová",J136,0)</f>
        <v>0</v>
      </c>
      <c r="BJ136" s="1" t="s">
        <v>83</v>
      </c>
      <c r="BK136" s="122">
        <f aca="true" t="shared" si="9" ref="BK136:BK148">ROUND(I136*H136,2)</f>
        <v>0</v>
      </c>
      <c r="BL136" s="1" t="s">
        <v>82</v>
      </c>
      <c r="BM136" s="121" t="s">
        <v>114</v>
      </c>
    </row>
    <row r="137" spans="1:65" s="11" customFormat="1" ht="16.5" customHeight="1">
      <c r="A137" s="7"/>
      <c r="B137" s="42"/>
      <c r="C137" s="123" t="s">
        <v>115</v>
      </c>
      <c r="D137" s="123" t="s">
        <v>116</v>
      </c>
      <c r="E137" s="124" t="s">
        <v>117</v>
      </c>
      <c r="F137" s="125" t="s">
        <v>118</v>
      </c>
      <c r="G137" s="126" t="s">
        <v>113</v>
      </c>
      <c r="H137" s="127">
        <v>1</v>
      </c>
      <c r="I137" s="113"/>
      <c r="J137" s="128">
        <f t="shared" si="0"/>
        <v>0</v>
      </c>
      <c r="K137" s="129"/>
      <c r="L137" s="130"/>
      <c r="M137" s="131" t="s">
        <v>8</v>
      </c>
      <c r="N137" s="132" t="s">
        <v>26</v>
      </c>
      <c r="O137" s="118"/>
      <c r="P137" s="119">
        <f t="shared" si="1"/>
        <v>0</v>
      </c>
      <c r="Q137" s="119">
        <v>0.0873</v>
      </c>
      <c r="R137" s="119">
        <f t="shared" si="2"/>
        <v>0.0873</v>
      </c>
      <c r="S137" s="119">
        <v>0</v>
      </c>
      <c r="T137" s="120">
        <f t="shared" si="3"/>
        <v>0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R137" s="121" t="s">
        <v>110</v>
      </c>
      <c r="AT137" s="121" t="s">
        <v>116</v>
      </c>
      <c r="AU137" s="121" t="s">
        <v>83</v>
      </c>
      <c r="AY137" s="1" t="s">
        <v>76</v>
      </c>
      <c r="BE137" s="122">
        <f t="shared" si="4"/>
        <v>0</v>
      </c>
      <c r="BF137" s="122">
        <f t="shared" si="5"/>
        <v>0</v>
      </c>
      <c r="BG137" s="122">
        <f t="shared" si="6"/>
        <v>0</v>
      </c>
      <c r="BH137" s="122">
        <f t="shared" si="7"/>
        <v>0</v>
      </c>
      <c r="BI137" s="122">
        <f t="shared" si="8"/>
        <v>0</v>
      </c>
      <c r="BJ137" s="1" t="s">
        <v>83</v>
      </c>
      <c r="BK137" s="122">
        <f t="shared" si="9"/>
        <v>0</v>
      </c>
      <c r="BL137" s="1" t="s">
        <v>82</v>
      </c>
      <c r="BM137" s="121" t="s">
        <v>119</v>
      </c>
    </row>
    <row r="138" spans="1:65" s="11" customFormat="1" ht="24.2" customHeight="1">
      <c r="A138" s="7"/>
      <c r="B138" s="42"/>
      <c r="C138" s="108" t="s">
        <v>120</v>
      </c>
      <c r="D138" s="108" t="s">
        <v>78</v>
      </c>
      <c r="E138" s="109" t="s">
        <v>121</v>
      </c>
      <c r="F138" s="110" t="s">
        <v>122</v>
      </c>
      <c r="G138" s="111" t="s">
        <v>113</v>
      </c>
      <c r="H138" s="112">
        <v>2</v>
      </c>
      <c r="I138" s="113"/>
      <c r="J138" s="114">
        <f t="shared" si="0"/>
        <v>0</v>
      </c>
      <c r="K138" s="115"/>
      <c r="L138" s="8"/>
      <c r="M138" s="116" t="s">
        <v>8</v>
      </c>
      <c r="N138" s="117" t="s">
        <v>26</v>
      </c>
      <c r="O138" s="118"/>
      <c r="P138" s="119">
        <f t="shared" si="1"/>
        <v>0</v>
      </c>
      <c r="Q138" s="119">
        <v>0</v>
      </c>
      <c r="R138" s="119">
        <f t="shared" si="2"/>
        <v>0</v>
      </c>
      <c r="S138" s="119">
        <v>0</v>
      </c>
      <c r="T138" s="120">
        <f t="shared" si="3"/>
        <v>0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R138" s="121" t="s">
        <v>82</v>
      </c>
      <c r="AT138" s="121" t="s">
        <v>78</v>
      </c>
      <c r="AU138" s="121" t="s">
        <v>83</v>
      </c>
      <c r="AY138" s="1" t="s">
        <v>76</v>
      </c>
      <c r="BE138" s="122">
        <f t="shared" si="4"/>
        <v>0</v>
      </c>
      <c r="BF138" s="122">
        <f t="shared" si="5"/>
        <v>0</v>
      </c>
      <c r="BG138" s="122">
        <f t="shared" si="6"/>
        <v>0</v>
      </c>
      <c r="BH138" s="122">
        <f t="shared" si="7"/>
        <v>0</v>
      </c>
      <c r="BI138" s="122">
        <f t="shared" si="8"/>
        <v>0</v>
      </c>
      <c r="BJ138" s="1" t="s">
        <v>83</v>
      </c>
      <c r="BK138" s="122">
        <f t="shared" si="9"/>
        <v>0</v>
      </c>
      <c r="BL138" s="1" t="s">
        <v>82</v>
      </c>
      <c r="BM138" s="121" t="s">
        <v>123</v>
      </c>
    </row>
    <row r="139" spans="1:65" s="11" customFormat="1" ht="16.5" customHeight="1">
      <c r="A139" s="7"/>
      <c r="B139" s="42"/>
      <c r="C139" s="123" t="s">
        <v>124</v>
      </c>
      <c r="D139" s="123" t="s">
        <v>116</v>
      </c>
      <c r="E139" s="124" t="s">
        <v>125</v>
      </c>
      <c r="F139" s="125" t="s">
        <v>126</v>
      </c>
      <c r="G139" s="126" t="s">
        <v>113</v>
      </c>
      <c r="H139" s="127">
        <v>2</v>
      </c>
      <c r="I139" s="113"/>
      <c r="J139" s="128">
        <f t="shared" si="0"/>
        <v>0</v>
      </c>
      <c r="K139" s="129"/>
      <c r="L139" s="130"/>
      <c r="M139" s="131" t="s">
        <v>8</v>
      </c>
      <c r="N139" s="132" t="s">
        <v>26</v>
      </c>
      <c r="O139" s="118"/>
      <c r="P139" s="119">
        <f t="shared" si="1"/>
        <v>0</v>
      </c>
      <c r="Q139" s="119">
        <v>0.0873</v>
      </c>
      <c r="R139" s="119">
        <f t="shared" si="2"/>
        <v>0.1746</v>
      </c>
      <c r="S139" s="119">
        <v>0</v>
      </c>
      <c r="T139" s="120">
        <f t="shared" si="3"/>
        <v>0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R139" s="121" t="s">
        <v>110</v>
      </c>
      <c r="AT139" s="121" t="s">
        <v>116</v>
      </c>
      <c r="AU139" s="121" t="s">
        <v>83</v>
      </c>
      <c r="AY139" s="1" t="s">
        <v>76</v>
      </c>
      <c r="BE139" s="122">
        <f t="shared" si="4"/>
        <v>0</v>
      </c>
      <c r="BF139" s="122">
        <f t="shared" si="5"/>
        <v>0</v>
      </c>
      <c r="BG139" s="122">
        <f t="shared" si="6"/>
        <v>0</v>
      </c>
      <c r="BH139" s="122">
        <f t="shared" si="7"/>
        <v>0</v>
      </c>
      <c r="BI139" s="122">
        <f t="shared" si="8"/>
        <v>0</v>
      </c>
      <c r="BJ139" s="1" t="s">
        <v>83</v>
      </c>
      <c r="BK139" s="122">
        <f t="shared" si="9"/>
        <v>0</v>
      </c>
      <c r="BL139" s="1" t="s">
        <v>82</v>
      </c>
      <c r="BM139" s="121" t="s">
        <v>127</v>
      </c>
    </row>
    <row r="140" spans="1:65" s="11" customFormat="1" ht="33" customHeight="1">
      <c r="A140" s="7"/>
      <c r="B140" s="42"/>
      <c r="C140" s="108" t="s">
        <v>128</v>
      </c>
      <c r="D140" s="108" t="s">
        <v>78</v>
      </c>
      <c r="E140" s="109" t="s">
        <v>129</v>
      </c>
      <c r="F140" s="110" t="s">
        <v>130</v>
      </c>
      <c r="G140" s="111" t="s">
        <v>131</v>
      </c>
      <c r="H140" s="112">
        <v>74.496</v>
      </c>
      <c r="I140" s="113"/>
      <c r="J140" s="114">
        <f t="shared" si="0"/>
        <v>0</v>
      </c>
      <c r="K140" s="115"/>
      <c r="L140" s="8"/>
      <c r="M140" s="116" t="s">
        <v>8</v>
      </c>
      <c r="N140" s="117" t="s">
        <v>26</v>
      </c>
      <c r="O140" s="118"/>
      <c r="P140" s="119">
        <f t="shared" si="1"/>
        <v>0</v>
      </c>
      <c r="Q140" s="119">
        <v>0.29104</v>
      </c>
      <c r="R140" s="119">
        <f t="shared" si="2"/>
        <v>21.68131584</v>
      </c>
      <c r="S140" s="119">
        <v>0</v>
      </c>
      <c r="T140" s="120">
        <f t="shared" si="3"/>
        <v>0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R140" s="121" t="s">
        <v>82</v>
      </c>
      <c r="AT140" s="121" t="s">
        <v>78</v>
      </c>
      <c r="AU140" s="121" t="s">
        <v>83</v>
      </c>
      <c r="AY140" s="1" t="s">
        <v>76</v>
      </c>
      <c r="BE140" s="122">
        <f t="shared" si="4"/>
        <v>0</v>
      </c>
      <c r="BF140" s="122">
        <f t="shared" si="5"/>
        <v>0</v>
      </c>
      <c r="BG140" s="122">
        <f t="shared" si="6"/>
        <v>0</v>
      </c>
      <c r="BH140" s="122">
        <f t="shared" si="7"/>
        <v>0</v>
      </c>
      <c r="BI140" s="122">
        <f t="shared" si="8"/>
        <v>0</v>
      </c>
      <c r="BJ140" s="1" t="s">
        <v>83</v>
      </c>
      <c r="BK140" s="122">
        <f t="shared" si="9"/>
        <v>0</v>
      </c>
      <c r="BL140" s="1" t="s">
        <v>82</v>
      </c>
      <c r="BM140" s="121" t="s">
        <v>132</v>
      </c>
    </row>
    <row r="141" spans="1:65" s="11" customFormat="1" ht="24.2" customHeight="1">
      <c r="A141" s="7"/>
      <c r="B141" s="42"/>
      <c r="C141" s="108" t="s">
        <v>133</v>
      </c>
      <c r="D141" s="108" t="s">
        <v>78</v>
      </c>
      <c r="E141" s="109" t="s">
        <v>134</v>
      </c>
      <c r="F141" s="110" t="s">
        <v>135</v>
      </c>
      <c r="G141" s="111" t="s">
        <v>136</v>
      </c>
      <c r="H141" s="112">
        <v>93.12</v>
      </c>
      <c r="I141" s="113"/>
      <c r="J141" s="114">
        <f t="shared" si="0"/>
        <v>0</v>
      </c>
      <c r="K141" s="115"/>
      <c r="L141" s="8"/>
      <c r="M141" s="116" t="s">
        <v>8</v>
      </c>
      <c r="N141" s="117" t="s">
        <v>26</v>
      </c>
      <c r="O141" s="118"/>
      <c r="P141" s="119">
        <f t="shared" si="1"/>
        <v>0</v>
      </c>
      <c r="Q141" s="119">
        <v>0.0364</v>
      </c>
      <c r="R141" s="119">
        <f t="shared" si="2"/>
        <v>3.389568</v>
      </c>
      <c r="S141" s="119">
        <v>0</v>
      </c>
      <c r="T141" s="120">
        <f t="shared" si="3"/>
        <v>0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R141" s="121" t="s">
        <v>82</v>
      </c>
      <c r="AT141" s="121" t="s">
        <v>78</v>
      </c>
      <c r="AU141" s="121" t="s">
        <v>83</v>
      </c>
      <c r="AY141" s="1" t="s">
        <v>76</v>
      </c>
      <c r="BE141" s="122">
        <f t="shared" si="4"/>
        <v>0</v>
      </c>
      <c r="BF141" s="122">
        <f t="shared" si="5"/>
        <v>0</v>
      </c>
      <c r="BG141" s="122">
        <f t="shared" si="6"/>
        <v>0</v>
      </c>
      <c r="BH141" s="122">
        <f t="shared" si="7"/>
        <v>0</v>
      </c>
      <c r="BI141" s="122">
        <f t="shared" si="8"/>
        <v>0</v>
      </c>
      <c r="BJ141" s="1" t="s">
        <v>83</v>
      </c>
      <c r="BK141" s="122">
        <f t="shared" si="9"/>
        <v>0</v>
      </c>
      <c r="BL141" s="1" t="s">
        <v>82</v>
      </c>
      <c r="BM141" s="121" t="s">
        <v>137</v>
      </c>
    </row>
    <row r="142" spans="1:65" s="11" customFormat="1" ht="33" customHeight="1">
      <c r="A142" s="7"/>
      <c r="B142" s="42"/>
      <c r="C142" s="108" t="s">
        <v>138</v>
      </c>
      <c r="D142" s="108" t="s">
        <v>78</v>
      </c>
      <c r="E142" s="109" t="s">
        <v>139</v>
      </c>
      <c r="F142" s="110" t="s">
        <v>140</v>
      </c>
      <c r="G142" s="111" t="s">
        <v>136</v>
      </c>
      <c r="H142" s="112">
        <v>86</v>
      </c>
      <c r="I142" s="113"/>
      <c r="J142" s="114">
        <f t="shared" si="0"/>
        <v>0</v>
      </c>
      <c r="K142" s="115"/>
      <c r="L142" s="8"/>
      <c r="M142" s="116" t="s">
        <v>8</v>
      </c>
      <c r="N142" s="117" t="s">
        <v>26</v>
      </c>
      <c r="O142" s="118"/>
      <c r="P142" s="119">
        <f t="shared" si="1"/>
        <v>0</v>
      </c>
      <c r="Q142" s="119">
        <v>0.3659</v>
      </c>
      <c r="R142" s="119">
        <f t="shared" si="2"/>
        <v>31.4674</v>
      </c>
      <c r="S142" s="119">
        <v>0</v>
      </c>
      <c r="T142" s="120">
        <f t="shared" si="3"/>
        <v>0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R142" s="121" t="s">
        <v>82</v>
      </c>
      <c r="AT142" s="121" t="s">
        <v>78</v>
      </c>
      <c r="AU142" s="121" t="s">
        <v>83</v>
      </c>
      <c r="AY142" s="1" t="s">
        <v>76</v>
      </c>
      <c r="BE142" s="122">
        <f t="shared" si="4"/>
        <v>0</v>
      </c>
      <c r="BF142" s="122">
        <f t="shared" si="5"/>
        <v>0</v>
      </c>
      <c r="BG142" s="122">
        <f t="shared" si="6"/>
        <v>0</v>
      </c>
      <c r="BH142" s="122">
        <f t="shared" si="7"/>
        <v>0</v>
      </c>
      <c r="BI142" s="122">
        <f t="shared" si="8"/>
        <v>0</v>
      </c>
      <c r="BJ142" s="1" t="s">
        <v>83</v>
      </c>
      <c r="BK142" s="122">
        <f t="shared" si="9"/>
        <v>0</v>
      </c>
      <c r="BL142" s="1" t="s">
        <v>82</v>
      </c>
      <c r="BM142" s="121" t="s">
        <v>141</v>
      </c>
    </row>
    <row r="143" spans="1:65" s="11" customFormat="1" ht="24.2" customHeight="1">
      <c r="A143" s="7"/>
      <c r="B143" s="42"/>
      <c r="C143" s="108" t="s">
        <v>142</v>
      </c>
      <c r="D143" s="108" t="s">
        <v>78</v>
      </c>
      <c r="E143" s="109" t="s">
        <v>143</v>
      </c>
      <c r="F143" s="110" t="s">
        <v>144</v>
      </c>
      <c r="G143" s="111" t="s">
        <v>113</v>
      </c>
      <c r="H143" s="112">
        <v>43</v>
      </c>
      <c r="I143" s="113"/>
      <c r="J143" s="114">
        <f t="shared" si="0"/>
        <v>0</v>
      </c>
      <c r="K143" s="115"/>
      <c r="L143" s="8"/>
      <c r="M143" s="116" t="s">
        <v>8</v>
      </c>
      <c r="N143" s="117" t="s">
        <v>26</v>
      </c>
      <c r="O143" s="118"/>
      <c r="P143" s="119">
        <f t="shared" si="1"/>
        <v>0</v>
      </c>
      <c r="Q143" s="119">
        <v>0.0273</v>
      </c>
      <c r="R143" s="119">
        <f t="shared" si="2"/>
        <v>1.1739000000000002</v>
      </c>
      <c r="S143" s="119">
        <v>0</v>
      </c>
      <c r="T143" s="120">
        <f t="shared" si="3"/>
        <v>0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R143" s="121" t="s">
        <v>82</v>
      </c>
      <c r="AT143" s="121" t="s">
        <v>78</v>
      </c>
      <c r="AU143" s="121" t="s">
        <v>83</v>
      </c>
      <c r="AY143" s="1" t="s">
        <v>76</v>
      </c>
      <c r="BE143" s="122">
        <f t="shared" si="4"/>
        <v>0</v>
      </c>
      <c r="BF143" s="122">
        <f t="shared" si="5"/>
        <v>0</v>
      </c>
      <c r="BG143" s="122">
        <f t="shared" si="6"/>
        <v>0</v>
      </c>
      <c r="BH143" s="122">
        <f t="shared" si="7"/>
        <v>0</v>
      </c>
      <c r="BI143" s="122">
        <f t="shared" si="8"/>
        <v>0</v>
      </c>
      <c r="BJ143" s="1" t="s">
        <v>83</v>
      </c>
      <c r="BK143" s="122">
        <f t="shared" si="9"/>
        <v>0</v>
      </c>
      <c r="BL143" s="1" t="s">
        <v>82</v>
      </c>
      <c r="BM143" s="121" t="s">
        <v>145</v>
      </c>
    </row>
    <row r="144" spans="1:65" s="11" customFormat="1" ht="24.2" customHeight="1">
      <c r="A144" s="7"/>
      <c r="B144" s="42"/>
      <c r="C144" s="108" t="s">
        <v>146</v>
      </c>
      <c r="D144" s="108" t="s">
        <v>78</v>
      </c>
      <c r="E144" s="109" t="s">
        <v>147</v>
      </c>
      <c r="F144" s="110" t="s">
        <v>148</v>
      </c>
      <c r="G144" s="111" t="s">
        <v>113</v>
      </c>
      <c r="H144" s="112">
        <v>8</v>
      </c>
      <c r="I144" s="113"/>
      <c r="J144" s="114">
        <f t="shared" si="0"/>
        <v>0</v>
      </c>
      <c r="K144" s="115"/>
      <c r="L144" s="8"/>
      <c r="M144" s="116" t="s">
        <v>8</v>
      </c>
      <c r="N144" s="117" t="s">
        <v>26</v>
      </c>
      <c r="O144" s="118"/>
      <c r="P144" s="119">
        <f t="shared" si="1"/>
        <v>0</v>
      </c>
      <c r="Q144" s="119">
        <v>0.0015</v>
      </c>
      <c r="R144" s="119">
        <f t="shared" si="2"/>
        <v>0.012</v>
      </c>
      <c r="S144" s="119">
        <v>0</v>
      </c>
      <c r="T144" s="120">
        <f t="shared" si="3"/>
        <v>0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R144" s="121" t="s">
        <v>82</v>
      </c>
      <c r="AT144" s="121" t="s">
        <v>78</v>
      </c>
      <c r="AU144" s="121" t="s">
        <v>83</v>
      </c>
      <c r="AY144" s="1" t="s">
        <v>76</v>
      </c>
      <c r="BE144" s="122">
        <f t="shared" si="4"/>
        <v>0</v>
      </c>
      <c r="BF144" s="122">
        <f t="shared" si="5"/>
        <v>0</v>
      </c>
      <c r="BG144" s="122">
        <f t="shared" si="6"/>
        <v>0</v>
      </c>
      <c r="BH144" s="122">
        <f t="shared" si="7"/>
        <v>0</v>
      </c>
      <c r="BI144" s="122">
        <f t="shared" si="8"/>
        <v>0</v>
      </c>
      <c r="BJ144" s="1" t="s">
        <v>83</v>
      </c>
      <c r="BK144" s="122">
        <f t="shared" si="9"/>
        <v>0</v>
      </c>
      <c r="BL144" s="1" t="s">
        <v>82</v>
      </c>
      <c r="BM144" s="121" t="s">
        <v>149</v>
      </c>
    </row>
    <row r="145" spans="1:65" s="11" customFormat="1" ht="24.2" customHeight="1">
      <c r="A145" s="7"/>
      <c r="B145" s="42"/>
      <c r="C145" s="108" t="s">
        <v>150</v>
      </c>
      <c r="D145" s="108" t="s">
        <v>78</v>
      </c>
      <c r="E145" s="109" t="s">
        <v>151</v>
      </c>
      <c r="F145" s="110" t="s">
        <v>152</v>
      </c>
      <c r="G145" s="111" t="s">
        <v>113</v>
      </c>
      <c r="H145" s="112">
        <v>4</v>
      </c>
      <c r="I145" s="113"/>
      <c r="J145" s="114">
        <f t="shared" si="0"/>
        <v>0</v>
      </c>
      <c r="K145" s="115"/>
      <c r="L145" s="8"/>
      <c r="M145" s="116" t="s">
        <v>8</v>
      </c>
      <c r="N145" s="117" t="s">
        <v>26</v>
      </c>
      <c r="O145" s="118"/>
      <c r="P145" s="119">
        <f t="shared" si="1"/>
        <v>0</v>
      </c>
      <c r="Q145" s="119">
        <v>0.0008</v>
      </c>
      <c r="R145" s="119">
        <f t="shared" si="2"/>
        <v>0.0032</v>
      </c>
      <c r="S145" s="119">
        <v>0</v>
      </c>
      <c r="T145" s="120">
        <f t="shared" si="3"/>
        <v>0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R145" s="121" t="s">
        <v>82</v>
      </c>
      <c r="AT145" s="121" t="s">
        <v>78</v>
      </c>
      <c r="AU145" s="121" t="s">
        <v>83</v>
      </c>
      <c r="AY145" s="1" t="s">
        <v>76</v>
      </c>
      <c r="BE145" s="122">
        <f t="shared" si="4"/>
        <v>0</v>
      </c>
      <c r="BF145" s="122">
        <f t="shared" si="5"/>
        <v>0</v>
      </c>
      <c r="BG145" s="122">
        <f t="shared" si="6"/>
        <v>0</v>
      </c>
      <c r="BH145" s="122">
        <f t="shared" si="7"/>
        <v>0</v>
      </c>
      <c r="BI145" s="122">
        <f t="shared" si="8"/>
        <v>0</v>
      </c>
      <c r="BJ145" s="1" t="s">
        <v>83</v>
      </c>
      <c r="BK145" s="122">
        <f t="shared" si="9"/>
        <v>0</v>
      </c>
      <c r="BL145" s="1" t="s">
        <v>82</v>
      </c>
      <c r="BM145" s="121" t="s">
        <v>153</v>
      </c>
    </row>
    <row r="146" spans="1:65" s="11" customFormat="1" ht="24.2" customHeight="1">
      <c r="A146" s="7"/>
      <c r="B146" s="42"/>
      <c r="C146" s="108" t="s">
        <v>154</v>
      </c>
      <c r="D146" s="108" t="s">
        <v>78</v>
      </c>
      <c r="E146" s="109" t="s">
        <v>155</v>
      </c>
      <c r="F146" s="110" t="s">
        <v>156</v>
      </c>
      <c r="G146" s="111" t="s">
        <v>94</v>
      </c>
      <c r="H146" s="112">
        <v>1.912</v>
      </c>
      <c r="I146" s="113"/>
      <c r="J146" s="114">
        <f t="shared" si="0"/>
        <v>0</v>
      </c>
      <c r="K146" s="115"/>
      <c r="L146" s="8"/>
      <c r="M146" s="116" t="s">
        <v>8</v>
      </c>
      <c r="N146" s="117" t="s">
        <v>26</v>
      </c>
      <c r="O146" s="118"/>
      <c r="P146" s="119">
        <f t="shared" si="1"/>
        <v>0</v>
      </c>
      <c r="Q146" s="119">
        <v>1.05024</v>
      </c>
      <c r="R146" s="119">
        <f t="shared" si="2"/>
        <v>2.00805888</v>
      </c>
      <c r="S146" s="119">
        <v>0</v>
      </c>
      <c r="T146" s="120">
        <f t="shared" si="3"/>
        <v>0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R146" s="121" t="s">
        <v>82</v>
      </c>
      <c r="AT146" s="121" t="s">
        <v>78</v>
      </c>
      <c r="AU146" s="121" t="s">
        <v>83</v>
      </c>
      <c r="AY146" s="1" t="s">
        <v>76</v>
      </c>
      <c r="BE146" s="122">
        <f t="shared" si="4"/>
        <v>0</v>
      </c>
      <c r="BF146" s="122">
        <f t="shared" si="5"/>
        <v>0</v>
      </c>
      <c r="BG146" s="122">
        <f t="shared" si="6"/>
        <v>0</v>
      </c>
      <c r="BH146" s="122">
        <f t="shared" si="7"/>
        <v>0</v>
      </c>
      <c r="BI146" s="122">
        <f t="shared" si="8"/>
        <v>0</v>
      </c>
      <c r="BJ146" s="1" t="s">
        <v>83</v>
      </c>
      <c r="BK146" s="122">
        <f t="shared" si="9"/>
        <v>0</v>
      </c>
      <c r="BL146" s="1" t="s">
        <v>82</v>
      </c>
      <c r="BM146" s="121" t="s">
        <v>157</v>
      </c>
    </row>
    <row r="147" spans="1:65" s="11" customFormat="1" ht="24.2" customHeight="1">
      <c r="A147" s="7"/>
      <c r="B147" s="42"/>
      <c r="C147" s="108" t="s">
        <v>158</v>
      </c>
      <c r="D147" s="108" t="s">
        <v>78</v>
      </c>
      <c r="E147" s="109" t="s">
        <v>159</v>
      </c>
      <c r="F147" s="110" t="s">
        <v>160</v>
      </c>
      <c r="G147" s="111" t="s">
        <v>136</v>
      </c>
      <c r="H147" s="112">
        <v>93.12</v>
      </c>
      <c r="I147" s="113"/>
      <c r="J147" s="114">
        <f t="shared" si="0"/>
        <v>0</v>
      </c>
      <c r="K147" s="115"/>
      <c r="L147" s="8"/>
      <c r="M147" s="116" t="s">
        <v>8</v>
      </c>
      <c r="N147" s="117" t="s">
        <v>26</v>
      </c>
      <c r="O147" s="118"/>
      <c r="P147" s="119">
        <f t="shared" si="1"/>
        <v>0</v>
      </c>
      <c r="Q147" s="119">
        <v>0.02498</v>
      </c>
      <c r="R147" s="119">
        <f t="shared" si="2"/>
        <v>2.3261376</v>
      </c>
      <c r="S147" s="119">
        <v>0</v>
      </c>
      <c r="T147" s="120">
        <f t="shared" si="3"/>
        <v>0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R147" s="121" t="s">
        <v>82</v>
      </c>
      <c r="AT147" s="121" t="s">
        <v>78</v>
      </c>
      <c r="AU147" s="121" t="s">
        <v>83</v>
      </c>
      <c r="AY147" s="1" t="s">
        <v>76</v>
      </c>
      <c r="BE147" s="122">
        <f t="shared" si="4"/>
        <v>0</v>
      </c>
      <c r="BF147" s="122">
        <f t="shared" si="5"/>
        <v>0</v>
      </c>
      <c r="BG147" s="122">
        <f t="shared" si="6"/>
        <v>0</v>
      </c>
      <c r="BH147" s="122">
        <f t="shared" si="7"/>
        <v>0</v>
      </c>
      <c r="BI147" s="122">
        <f t="shared" si="8"/>
        <v>0</v>
      </c>
      <c r="BJ147" s="1" t="s">
        <v>83</v>
      </c>
      <c r="BK147" s="122">
        <f t="shared" si="9"/>
        <v>0</v>
      </c>
      <c r="BL147" s="1" t="s">
        <v>82</v>
      </c>
      <c r="BM147" s="121" t="s">
        <v>161</v>
      </c>
    </row>
    <row r="148" spans="1:65" s="11" customFormat="1" ht="16.5" customHeight="1">
      <c r="A148" s="7"/>
      <c r="B148" s="42"/>
      <c r="C148" s="123" t="s">
        <v>162</v>
      </c>
      <c r="D148" s="123" t="s">
        <v>116</v>
      </c>
      <c r="E148" s="124" t="s">
        <v>163</v>
      </c>
      <c r="F148" s="125" t="s">
        <v>164</v>
      </c>
      <c r="G148" s="126" t="s">
        <v>136</v>
      </c>
      <c r="H148" s="127">
        <v>93.12</v>
      </c>
      <c r="I148" s="113"/>
      <c r="J148" s="128">
        <f t="shared" si="0"/>
        <v>0</v>
      </c>
      <c r="K148" s="129"/>
      <c r="L148" s="130"/>
      <c r="M148" s="131" t="s">
        <v>8</v>
      </c>
      <c r="N148" s="132" t="s">
        <v>26</v>
      </c>
      <c r="O148" s="118"/>
      <c r="P148" s="119">
        <f t="shared" si="1"/>
        <v>0</v>
      </c>
      <c r="Q148" s="119">
        <v>0.0873</v>
      </c>
      <c r="R148" s="119">
        <f t="shared" si="2"/>
        <v>8.129376</v>
      </c>
      <c r="S148" s="119">
        <v>0</v>
      </c>
      <c r="T148" s="120">
        <f t="shared" si="3"/>
        <v>0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R148" s="121" t="s">
        <v>110</v>
      </c>
      <c r="AT148" s="121" t="s">
        <v>116</v>
      </c>
      <c r="AU148" s="121" t="s">
        <v>83</v>
      </c>
      <c r="AY148" s="1" t="s">
        <v>76</v>
      </c>
      <c r="BE148" s="122">
        <f t="shared" si="4"/>
        <v>0</v>
      </c>
      <c r="BF148" s="122">
        <f t="shared" si="5"/>
        <v>0</v>
      </c>
      <c r="BG148" s="122">
        <f t="shared" si="6"/>
        <v>0</v>
      </c>
      <c r="BH148" s="122">
        <f t="shared" si="7"/>
        <v>0</v>
      </c>
      <c r="BI148" s="122">
        <f t="shared" si="8"/>
        <v>0</v>
      </c>
      <c r="BJ148" s="1" t="s">
        <v>83</v>
      </c>
      <c r="BK148" s="122">
        <f t="shared" si="9"/>
        <v>0</v>
      </c>
      <c r="BL148" s="1" t="s">
        <v>82</v>
      </c>
      <c r="BM148" s="121" t="s">
        <v>165</v>
      </c>
    </row>
    <row r="149" spans="2:63" s="91" customFormat="1" ht="22.9" customHeight="1">
      <c r="B149" s="92"/>
      <c r="C149" s="93"/>
      <c r="D149" s="94" t="s">
        <v>72</v>
      </c>
      <c r="E149" s="106" t="s">
        <v>115</v>
      </c>
      <c r="F149" s="106" t="s">
        <v>166</v>
      </c>
      <c r="G149" s="93"/>
      <c r="H149" s="93"/>
      <c r="I149" s="96"/>
      <c r="J149" s="107">
        <f>BK149</f>
        <v>0</v>
      </c>
      <c r="K149" s="93"/>
      <c r="L149" s="98"/>
      <c r="M149" s="99"/>
      <c r="N149" s="100"/>
      <c r="O149" s="100"/>
      <c r="P149" s="101">
        <f>SUM(P150:P164)</f>
        <v>0</v>
      </c>
      <c r="Q149" s="100"/>
      <c r="R149" s="101">
        <f>SUM(R150:R164)</f>
        <v>2.7908034</v>
      </c>
      <c r="S149" s="100"/>
      <c r="T149" s="102">
        <f>SUM(T150:T164)</f>
        <v>91.92706979999998</v>
      </c>
      <c r="AR149" s="103" t="s">
        <v>1</v>
      </c>
      <c r="AT149" s="104" t="s">
        <v>72</v>
      </c>
      <c r="AU149" s="104" t="s">
        <v>1</v>
      </c>
      <c r="AY149" s="103" t="s">
        <v>76</v>
      </c>
      <c r="BK149" s="105">
        <f>SUM(BK150:BK164)</f>
        <v>0</v>
      </c>
    </row>
    <row r="150" spans="1:65" s="11" customFormat="1" ht="16.5" customHeight="1">
      <c r="A150" s="7"/>
      <c r="B150" s="42"/>
      <c r="C150" s="108" t="s">
        <v>167</v>
      </c>
      <c r="D150" s="108" t="s">
        <v>78</v>
      </c>
      <c r="E150" s="109" t="s">
        <v>168</v>
      </c>
      <c r="F150" s="110" t="s">
        <v>169</v>
      </c>
      <c r="G150" s="111" t="s">
        <v>113</v>
      </c>
      <c r="H150" s="112">
        <v>1</v>
      </c>
      <c r="I150" s="113"/>
      <c r="J150" s="114">
        <f aca="true" t="shared" si="10" ref="J150:J164">ROUND(I150*H150,2)</f>
        <v>0</v>
      </c>
      <c r="K150" s="115"/>
      <c r="L150" s="8"/>
      <c r="M150" s="116" t="s">
        <v>8</v>
      </c>
      <c r="N150" s="117" t="s">
        <v>26</v>
      </c>
      <c r="O150" s="118"/>
      <c r="P150" s="119">
        <f aca="true" t="shared" si="11" ref="P150:P164">O150*H150</f>
        <v>0</v>
      </c>
      <c r="Q150" s="119">
        <v>0</v>
      </c>
      <c r="R150" s="119">
        <f aca="true" t="shared" si="12" ref="R150:R164">Q150*H150</f>
        <v>0</v>
      </c>
      <c r="S150" s="119">
        <v>0</v>
      </c>
      <c r="T150" s="120">
        <f aca="true" t="shared" si="13" ref="T150:T164">S150*H150</f>
        <v>0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R150" s="121" t="s">
        <v>82</v>
      </c>
      <c r="AT150" s="121" t="s">
        <v>78</v>
      </c>
      <c r="AU150" s="121" t="s">
        <v>83</v>
      </c>
      <c r="AY150" s="1" t="s">
        <v>76</v>
      </c>
      <c r="BE150" s="122">
        <f aca="true" t="shared" si="14" ref="BE150:BE164">IF(N150="základní",J150,0)</f>
        <v>0</v>
      </c>
      <c r="BF150" s="122">
        <f aca="true" t="shared" si="15" ref="BF150:BF164">IF(N150="snížená",J150,0)</f>
        <v>0</v>
      </c>
      <c r="BG150" s="122">
        <f aca="true" t="shared" si="16" ref="BG150:BG164">IF(N150="zákl. přenesená",J150,0)</f>
        <v>0</v>
      </c>
      <c r="BH150" s="122">
        <f aca="true" t="shared" si="17" ref="BH150:BH164">IF(N150="sníž. přenesená",J150,0)</f>
        <v>0</v>
      </c>
      <c r="BI150" s="122">
        <f aca="true" t="shared" si="18" ref="BI150:BI164">IF(N150="nulová",J150,0)</f>
        <v>0</v>
      </c>
      <c r="BJ150" s="1" t="s">
        <v>83</v>
      </c>
      <c r="BK150" s="122">
        <f aca="true" t="shared" si="19" ref="BK150:BK164">ROUND(I150*H150,2)</f>
        <v>0</v>
      </c>
      <c r="BL150" s="1" t="s">
        <v>82</v>
      </c>
      <c r="BM150" s="121" t="s">
        <v>170</v>
      </c>
    </row>
    <row r="151" spans="1:65" s="11" customFormat="1" ht="16.5" customHeight="1">
      <c r="A151" s="7"/>
      <c r="B151" s="42"/>
      <c r="C151" s="108" t="s">
        <v>171</v>
      </c>
      <c r="D151" s="108" t="s">
        <v>78</v>
      </c>
      <c r="E151" s="109" t="s">
        <v>172</v>
      </c>
      <c r="F151" s="110" t="s">
        <v>173</v>
      </c>
      <c r="G151" s="111" t="s">
        <v>113</v>
      </c>
      <c r="H151" s="112">
        <v>1</v>
      </c>
      <c r="I151" s="113"/>
      <c r="J151" s="114">
        <f t="shared" si="10"/>
        <v>0</v>
      </c>
      <c r="K151" s="115"/>
      <c r="L151" s="8"/>
      <c r="M151" s="116" t="s">
        <v>8</v>
      </c>
      <c r="N151" s="117" t="s">
        <v>26</v>
      </c>
      <c r="O151" s="118"/>
      <c r="P151" s="119">
        <f t="shared" si="11"/>
        <v>0</v>
      </c>
      <c r="Q151" s="119">
        <v>0</v>
      </c>
      <c r="R151" s="119">
        <f t="shared" si="12"/>
        <v>0</v>
      </c>
      <c r="S151" s="119">
        <v>0</v>
      </c>
      <c r="T151" s="120">
        <f t="shared" si="13"/>
        <v>0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R151" s="121" t="s">
        <v>82</v>
      </c>
      <c r="AT151" s="121" t="s">
        <v>78</v>
      </c>
      <c r="AU151" s="121" t="s">
        <v>83</v>
      </c>
      <c r="AY151" s="1" t="s">
        <v>76</v>
      </c>
      <c r="BE151" s="122">
        <f t="shared" si="14"/>
        <v>0</v>
      </c>
      <c r="BF151" s="122">
        <f t="shared" si="15"/>
        <v>0</v>
      </c>
      <c r="BG151" s="122">
        <f t="shared" si="16"/>
        <v>0</v>
      </c>
      <c r="BH151" s="122">
        <f t="shared" si="17"/>
        <v>0</v>
      </c>
      <c r="BI151" s="122">
        <f t="shared" si="18"/>
        <v>0</v>
      </c>
      <c r="BJ151" s="1" t="s">
        <v>83</v>
      </c>
      <c r="BK151" s="122">
        <f t="shared" si="19"/>
        <v>0</v>
      </c>
      <c r="BL151" s="1" t="s">
        <v>82</v>
      </c>
      <c r="BM151" s="121" t="s">
        <v>174</v>
      </c>
    </row>
    <row r="152" spans="1:65" s="11" customFormat="1" ht="16.5" customHeight="1">
      <c r="A152" s="7"/>
      <c r="B152" s="42"/>
      <c r="C152" s="108" t="s">
        <v>175</v>
      </c>
      <c r="D152" s="108" t="s">
        <v>78</v>
      </c>
      <c r="E152" s="109" t="s">
        <v>176</v>
      </c>
      <c r="F152" s="110" t="s">
        <v>177</v>
      </c>
      <c r="G152" s="111" t="s">
        <v>113</v>
      </c>
      <c r="H152" s="112">
        <v>1</v>
      </c>
      <c r="I152" s="113"/>
      <c r="J152" s="114">
        <f t="shared" si="10"/>
        <v>0</v>
      </c>
      <c r="K152" s="115"/>
      <c r="L152" s="8"/>
      <c r="M152" s="116" t="s">
        <v>8</v>
      </c>
      <c r="N152" s="117" t="s">
        <v>26</v>
      </c>
      <c r="O152" s="118"/>
      <c r="P152" s="119">
        <f t="shared" si="11"/>
        <v>0</v>
      </c>
      <c r="Q152" s="119">
        <v>0</v>
      </c>
      <c r="R152" s="119">
        <f t="shared" si="12"/>
        <v>0</v>
      </c>
      <c r="S152" s="119">
        <v>0</v>
      </c>
      <c r="T152" s="120">
        <f t="shared" si="13"/>
        <v>0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R152" s="121" t="s">
        <v>82</v>
      </c>
      <c r="AT152" s="121" t="s">
        <v>78</v>
      </c>
      <c r="AU152" s="121" t="s">
        <v>83</v>
      </c>
      <c r="AY152" s="1" t="s">
        <v>76</v>
      </c>
      <c r="BE152" s="122">
        <f t="shared" si="14"/>
        <v>0</v>
      </c>
      <c r="BF152" s="122">
        <f t="shared" si="15"/>
        <v>0</v>
      </c>
      <c r="BG152" s="122">
        <f t="shared" si="16"/>
        <v>0</v>
      </c>
      <c r="BH152" s="122">
        <f t="shared" si="17"/>
        <v>0</v>
      </c>
      <c r="BI152" s="122">
        <f t="shared" si="18"/>
        <v>0</v>
      </c>
      <c r="BJ152" s="1" t="s">
        <v>83</v>
      </c>
      <c r="BK152" s="122">
        <f t="shared" si="19"/>
        <v>0</v>
      </c>
      <c r="BL152" s="1" t="s">
        <v>82</v>
      </c>
      <c r="BM152" s="121" t="s">
        <v>178</v>
      </c>
    </row>
    <row r="153" spans="1:65" s="11" customFormat="1" ht="16.5" customHeight="1">
      <c r="A153" s="7"/>
      <c r="B153" s="42"/>
      <c r="C153" s="108" t="s">
        <v>179</v>
      </c>
      <c r="D153" s="108" t="s">
        <v>78</v>
      </c>
      <c r="E153" s="109" t="s">
        <v>180</v>
      </c>
      <c r="F153" s="110" t="s">
        <v>181</v>
      </c>
      <c r="G153" s="111" t="s">
        <v>113</v>
      </c>
      <c r="H153" s="112">
        <v>1</v>
      </c>
      <c r="I153" s="113"/>
      <c r="J153" s="114">
        <f t="shared" si="10"/>
        <v>0</v>
      </c>
      <c r="K153" s="115"/>
      <c r="L153" s="8"/>
      <c r="M153" s="116" t="s">
        <v>8</v>
      </c>
      <c r="N153" s="117" t="s">
        <v>26</v>
      </c>
      <c r="O153" s="118"/>
      <c r="P153" s="119">
        <f t="shared" si="11"/>
        <v>0</v>
      </c>
      <c r="Q153" s="119">
        <v>0</v>
      </c>
      <c r="R153" s="119">
        <f t="shared" si="12"/>
        <v>0</v>
      </c>
      <c r="S153" s="119">
        <v>0</v>
      </c>
      <c r="T153" s="120">
        <f t="shared" si="13"/>
        <v>0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R153" s="121" t="s">
        <v>82</v>
      </c>
      <c r="AT153" s="121" t="s">
        <v>78</v>
      </c>
      <c r="AU153" s="121" t="s">
        <v>83</v>
      </c>
      <c r="AY153" s="1" t="s">
        <v>76</v>
      </c>
      <c r="BE153" s="122">
        <f t="shared" si="14"/>
        <v>0</v>
      </c>
      <c r="BF153" s="122">
        <f t="shared" si="15"/>
        <v>0</v>
      </c>
      <c r="BG153" s="122">
        <f t="shared" si="16"/>
        <v>0</v>
      </c>
      <c r="BH153" s="122">
        <f t="shared" si="17"/>
        <v>0</v>
      </c>
      <c r="BI153" s="122">
        <f t="shared" si="18"/>
        <v>0</v>
      </c>
      <c r="BJ153" s="1" t="s">
        <v>83</v>
      </c>
      <c r="BK153" s="122">
        <f t="shared" si="19"/>
        <v>0</v>
      </c>
      <c r="BL153" s="1" t="s">
        <v>82</v>
      </c>
      <c r="BM153" s="121" t="s">
        <v>182</v>
      </c>
    </row>
    <row r="154" spans="1:65" s="11" customFormat="1" ht="24.2" customHeight="1">
      <c r="A154" s="7"/>
      <c r="B154" s="42"/>
      <c r="C154" s="108" t="s">
        <v>183</v>
      </c>
      <c r="D154" s="108" t="s">
        <v>78</v>
      </c>
      <c r="E154" s="109" t="s">
        <v>184</v>
      </c>
      <c r="F154" s="110" t="s">
        <v>185</v>
      </c>
      <c r="G154" s="111" t="s">
        <v>81</v>
      </c>
      <c r="H154" s="112">
        <v>27.095</v>
      </c>
      <c r="I154" s="113"/>
      <c r="J154" s="114">
        <f t="shared" si="10"/>
        <v>0</v>
      </c>
      <c r="K154" s="115"/>
      <c r="L154" s="8"/>
      <c r="M154" s="116" t="s">
        <v>8</v>
      </c>
      <c r="N154" s="117" t="s">
        <v>26</v>
      </c>
      <c r="O154" s="118"/>
      <c r="P154" s="119">
        <f t="shared" si="11"/>
        <v>0</v>
      </c>
      <c r="Q154" s="119">
        <v>0</v>
      </c>
      <c r="R154" s="119">
        <f t="shared" si="12"/>
        <v>0</v>
      </c>
      <c r="S154" s="119">
        <v>2.27</v>
      </c>
      <c r="T154" s="120">
        <f t="shared" si="13"/>
        <v>61.505649999999996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R154" s="121" t="s">
        <v>82</v>
      </c>
      <c r="AT154" s="121" t="s">
        <v>78</v>
      </c>
      <c r="AU154" s="121" t="s">
        <v>83</v>
      </c>
      <c r="AY154" s="1" t="s">
        <v>76</v>
      </c>
      <c r="BE154" s="122">
        <f t="shared" si="14"/>
        <v>0</v>
      </c>
      <c r="BF154" s="122">
        <f t="shared" si="15"/>
        <v>0</v>
      </c>
      <c r="BG154" s="122">
        <f t="shared" si="16"/>
        <v>0</v>
      </c>
      <c r="BH154" s="122">
        <f t="shared" si="17"/>
        <v>0</v>
      </c>
      <c r="BI154" s="122">
        <f t="shared" si="18"/>
        <v>0</v>
      </c>
      <c r="BJ154" s="1" t="s">
        <v>83</v>
      </c>
      <c r="BK154" s="122">
        <f t="shared" si="19"/>
        <v>0</v>
      </c>
      <c r="BL154" s="1" t="s">
        <v>82</v>
      </c>
      <c r="BM154" s="121" t="s">
        <v>186</v>
      </c>
    </row>
    <row r="155" spans="1:65" s="11" customFormat="1" ht="16.5" customHeight="1">
      <c r="A155" s="7"/>
      <c r="B155" s="42"/>
      <c r="C155" s="108" t="s">
        <v>187</v>
      </c>
      <c r="D155" s="108" t="s">
        <v>78</v>
      </c>
      <c r="E155" s="109" t="s">
        <v>188</v>
      </c>
      <c r="F155" s="110" t="s">
        <v>189</v>
      </c>
      <c r="G155" s="111" t="s">
        <v>81</v>
      </c>
      <c r="H155" s="112">
        <v>0.607</v>
      </c>
      <c r="I155" s="113"/>
      <c r="J155" s="114">
        <f t="shared" si="10"/>
        <v>0</v>
      </c>
      <c r="K155" s="115"/>
      <c r="L155" s="8"/>
      <c r="M155" s="116" t="s">
        <v>8</v>
      </c>
      <c r="N155" s="117" t="s">
        <v>26</v>
      </c>
      <c r="O155" s="118"/>
      <c r="P155" s="119">
        <f t="shared" si="11"/>
        <v>0</v>
      </c>
      <c r="Q155" s="119">
        <v>0</v>
      </c>
      <c r="R155" s="119">
        <f t="shared" si="12"/>
        <v>0</v>
      </c>
      <c r="S155" s="119">
        <v>2.4</v>
      </c>
      <c r="T155" s="120">
        <f t="shared" si="13"/>
        <v>1.4567999999999999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R155" s="121" t="s">
        <v>82</v>
      </c>
      <c r="AT155" s="121" t="s">
        <v>78</v>
      </c>
      <c r="AU155" s="121" t="s">
        <v>83</v>
      </c>
      <c r="AY155" s="1" t="s">
        <v>76</v>
      </c>
      <c r="BE155" s="122">
        <f t="shared" si="14"/>
        <v>0</v>
      </c>
      <c r="BF155" s="122">
        <f t="shared" si="15"/>
        <v>0</v>
      </c>
      <c r="BG155" s="122">
        <f t="shared" si="16"/>
        <v>0</v>
      </c>
      <c r="BH155" s="122">
        <f t="shared" si="17"/>
        <v>0</v>
      </c>
      <c r="BI155" s="122">
        <f t="shared" si="18"/>
        <v>0</v>
      </c>
      <c r="BJ155" s="1" t="s">
        <v>83</v>
      </c>
      <c r="BK155" s="122">
        <f t="shared" si="19"/>
        <v>0</v>
      </c>
      <c r="BL155" s="1" t="s">
        <v>82</v>
      </c>
      <c r="BM155" s="121" t="s">
        <v>190</v>
      </c>
    </row>
    <row r="156" spans="1:65" s="11" customFormat="1" ht="24.2" customHeight="1">
      <c r="A156" s="7"/>
      <c r="B156" s="42"/>
      <c r="C156" s="108" t="s">
        <v>191</v>
      </c>
      <c r="D156" s="108" t="s">
        <v>78</v>
      </c>
      <c r="E156" s="109" t="s">
        <v>192</v>
      </c>
      <c r="F156" s="110" t="s">
        <v>193</v>
      </c>
      <c r="G156" s="111" t="s">
        <v>136</v>
      </c>
      <c r="H156" s="112">
        <v>79.45</v>
      </c>
      <c r="I156" s="113"/>
      <c r="J156" s="114">
        <f t="shared" si="10"/>
        <v>0</v>
      </c>
      <c r="K156" s="115"/>
      <c r="L156" s="8"/>
      <c r="M156" s="116" t="s">
        <v>8</v>
      </c>
      <c r="N156" s="117" t="s">
        <v>26</v>
      </c>
      <c r="O156" s="118"/>
      <c r="P156" s="119">
        <f t="shared" si="11"/>
        <v>0</v>
      </c>
      <c r="Q156" s="119">
        <v>0</v>
      </c>
      <c r="R156" s="119">
        <f t="shared" si="12"/>
        <v>0</v>
      </c>
      <c r="S156" s="119">
        <v>0.07</v>
      </c>
      <c r="T156" s="120">
        <f t="shared" si="13"/>
        <v>5.5615000000000006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R156" s="121" t="s">
        <v>82</v>
      </c>
      <c r="AT156" s="121" t="s">
        <v>78</v>
      </c>
      <c r="AU156" s="121" t="s">
        <v>83</v>
      </c>
      <c r="AY156" s="1" t="s">
        <v>76</v>
      </c>
      <c r="BE156" s="122">
        <f t="shared" si="14"/>
        <v>0</v>
      </c>
      <c r="BF156" s="122">
        <f t="shared" si="15"/>
        <v>0</v>
      </c>
      <c r="BG156" s="122">
        <f t="shared" si="16"/>
        <v>0</v>
      </c>
      <c r="BH156" s="122">
        <f t="shared" si="17"/>
        <v>0</v>
      </c>
      <c r="BI156" s="122">
        <f t="shared" si="18"/>
        <v>0</v>
      </c>
      <c r="BJ156" s="1" t="s">
        <v>83</v>
      </c>
      <c r="BK156" s="122">
        <f t="shared" si="19"/>
        <v>0</v>
      </c>
      <c r="BL156" s="1" t="s">
        <v>82</v>
      </c>
      <c r="BM156" s="121" t="s">
        <v>194</v>
      </c>
    </row>
    <row r="157" spans="1:65" s="11" customFormat="1" ht="24.2" customHeight="1">
      <c r="A157" s="7"/>
      <c r="B157" s="42"/>
      <c r="C157" s="108" t="s">
        <v>195</v>
      </c>
      <c r="D157" s="108" t="s">
        <v>78</v>
      </c>
      <c r="E157" s="109" t="s">
        <v>196</v>
      </c>
      <c r="F157" s="110" t="s">
        <v>197</v>
      </c>
      <c r="G157" s="111" t="s">
        <v>136</v>
      </c>
      <c r="H157" s="112">
        <v>9.26</v>
      </c>
      <c r="I157" s="113"/>
      <c r="J157" s="114">
        <f t="shared" si="10"/>
        <v>0</v>
      </c>
      <c r="K157" s="115"/>
      <c r="L157" s="8"/>
      <c r="M157" s="116" t="s">
        <v>8</v>
      </c>
      <c r="N157" s="117" t="s">
        <v>26</v>
      </c>
      <c r="O157" s="118"/>
      <c r="P157" s="119">
        <f t="shared" si="11"/>
        <v>0</v>
      </c>
      <c r="Q157" s="119">
        <v>0</v>
      </c>
      <c r="R157" s="119">
        <f t="shared" si="12"/>
        <v>0</v>
      </c>
      <c r="S157" s="119">
        <v>0.00198</v>
      </c>
      <c r="T157" s="120">
        <f t="shared" si="13"/>
        <v>0.0183348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R157" s="121" t="s">
        <v>82</v>
      </c>
      <c r="AT157" s="121" t="s">
        <v>78</v>
      </c>
      <c r="AU157" s="121" t="s">
        <v>83</v>
      </c>
      <c r="AY157" s="1" t="s">
        <v>76</v>
      </c>
      <c r="BE157" s="122">
        <f t="shared" si="14"/>
        <v>0</v>
      </c>
      <c r="BF157" s="122">
        <f t="shared" si="15"/>
        <v>0</v>
      </c>
      <c r="BG157" s="122">
        <f t="shared" si="16"/>
        <v>0</v>
      </c>
      <c r="BH157" s="122">
        <f t="shared" si="17"/>
        <v>0</v>
      </c>
      <c r="BI157" s="122">
        <f t="shared" si="18"/>
        <v>0</v>
      </c>
      <c r="BJ157" s="1" t="s">
        <v>83</v>
      </c>
      <c r="BK157" s="122">
        <f t="shared" si="19"/>
        <v>0</v>
      </c>
      <c r="BL157" s="1" t="s">
        <v>82</v>
      </c>
      <c r="BM157" s="121" t="s">
        <v>198</v>
      </c>
    </row>
    <row r="158" spans="1:65" s="11" customFormat="1" ht="24.2" customHeight="1">
      <c r="A158" s="7"/>
      <c r="B158" s="42"/>
      <c r="C158" s="108" t="s">
        <v>199</v>
      </c>
      <c r="D158" s="108" t="s">
        <v>78</v>
      </c>
      <c r="E158" s="109" t="s">
        <v>200</v>
      </c>
      <c r="F158" s="110" t="s">
        <v>201</v>
      </c>
      <c r="G158" s="111" t="s">
        <v>136</v>
      </c>
      <c r="H158" s="112">
        <v>0.9</v>
      </c>
      <c r="I158" s="113"/>
      <c r="J158" s="114">
        <f t="shared" si="10"/>
        <v>0</v>
      </c>
      <c r="K158" s="115"/>
      <c r="L158" s="8"/>
      <c r="M158" s="116" t="s">
        <v>8</v>
      </c>
      <c r="N158" s="117" t="s">
        <v>26</v>
      </c>
      <c r="O158" s="118"/>
      <c r="P158" s="119">
        <f t="shared" si="11"/>
        <v>0</v>
      </c>
      <c r="Q158" s="119">
        <v>0</v>
      </c>
      <c r="R158" s="119">
        <f t="shared" si="12"/>
        <v>0</v>
      </c>
      <c r="S158" s="119">
        <v>0.00925</v>
      </c>
      <c r="T158" s="120">
        <f t="shared" si="13"/>
        <v>0.008324999999999999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R158" s="121" t="s">
        <v>82</v>
      </c>
      <c r="AT158" s="121" t="s">
        <v>78</v>
      </c>
      <c r="AU158" s="121" t="s">
        <v>83</v>
      </c>
      <c r="AY158" s="1" t="s">
        <v>76</v>
      </c>
      <c r="BE158" s="122">
        <f t="shared" si="14"/>
        <v>0</v>
      </c>
      <c r="BF158" s="122">
        <f t="shared" si="15"/>
        <v>0</v>
      </c>
      <c r="BG158" s="122">
        <f t="shared" si="16"/>
        <v>0</v>
      </c>
      <c r="BH158" s="122">
        <f t="shared" si="17"/>
        <v>0</v>
      </c>
      <c r="BI158" s="122">
        <f t="shared" si="18"/>
        <v>0</v>
      </c>
      <c r="BJ158" s="1" t="s">
        <v>83</v>
      </c>
      <c r="BK158" s="122">
        <f t="shared" si="19"/>
        <v>0</v>
      </c>
      <c r="BL158" s="1" t="s">
        <v>82</v>
      </c>
      <c r="BM158" s="121" t="s">
        <v>202</v>
      </c>
    </row>
    <row r="159" spans="1:65" s="11" customFormat="1" ht="16.5" customHeight="1">
      <c r="A159" s="7"/>
      <c r="B159" s="42"/>
      <c r="C159" s="108" t="s">
        <v>203</v>
      </c>
      <c r="D159" s="108" t="s">
        <v>78</v>
      </c>
      <c r="E159" s="109" t="s">
        <v>204</v>
      </c>
      <c r="F159" s="110" t="s">
        <v>205</v>
      </c>
      <c r="G159" s="111" t="s">
        <v>113</v>
      </c>
      <c r="H159" s="112">
        <v>1</v>
      </c>
      <c r="I159" s="113"/>
      <c r="J159" s="114">
        <f t="shared" si="10"/>
        <v>0</v>
      </c>
      <c r="K159" s="115"/>
      <c r="L159" s="8"/>
      <c r="M159" s="116" t="s">
        <v>8</v>
      </c>
      <c r="N159" s="117" t="s">
        <v>26</v>
      </c>
      <c r="O159" s="118"/>
      <c r="P159" s="119">
        <f t="shared" si="11"/>
        <v>0</v>
      </c>
      <c r="Q159" s="119">
        <v>0</v>
      </c>
      <c r="R159" s="119">
        <f t="shared" si="12"/>
        <v>0</v>
      </c>
      <c r="S159" s="119">
        <v>0.192</v>
      </c>
      <c r="T159" s="120">
        <f t="shared" si="13"/>
        <v>0.192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R159" s="121" t="s">
        <v>82</v>
      </c>
      <c r="AT159" s="121" t="s">
        <v>78</v>
      </c>
      <c r="AU159" s="121" t="s">
        <v>83</v>
      </c>
      <c r="AY159" s="1" t="s">
        <v>76</v>
      </c>
      <c r="BE159" s="122">
        <f t="shared" si="14"/>
        <v>0</v>
      </c>
      <c r="BF159" s="122">
        <f t="shared" si="15"/>
        <v>0</v>
      </c>
      <c r="BG159" s="122">
        <f t="shared" si="16"/>
        <v>0</v>
      </c>
      <c r="BH159" s="122">
        <f t="shared" si="17"/>
        <v>0</v>
      </c>
      <c r="BI159" s="122">
        <f t="shared" si="18"/>
        <v>0</v>
      </c>
      <c r="BJ159" s="1" t="s">
        <v>83</v>
      </c>
      <c r="BK159" s="122">
        <f t="shared" si="19"/>
        <v>0</v>
      </c>
      <c r="BL159" s="1" t="s">
        <v>82</v>
      </c>
      <c r="BM159" s="121" t="s">
        <v>206</v>
      </c>
    </row>
    <row r="160" spans="1:65" s="11" customFormat="1" ht="21.75" customHeight="1">
      <c r="A160" s="7"/>
      <c r="B160" s="42"/>
      <c r="C160" s="108" t="s">
        <v>207</v>
      </c>
      <c r="D160" s="108" t="s">
        <v>78</v>
      </c>
      <c r="E160" s="109" t="s">
        <v>208</v>
      </c>
      <c r="F160" s="110" t="s">
        <v>209</v>
      </c>
      <c r="G160" s="111" t="s">
        <v>113</v>
      </c>
      <c r="H160" s="112">
        <v>2</v>
      </c>
      <c r="I160" s="113"/>
      <c r="J160" s="114">
        <f t="shared" si="10"/>
        <v>0</v>
      </c>
      <c r="K160" s="115"/>
      <c r="L160" s="8"/>
      <c r="M160" s="116" t="s">
        <v>8</v>
      </c>
      <c r="N160" s="117" t="s">
        <v>26</v>
      </c>
      <c r="O160" s="118"/>
      <c r="P160" s="119">
        <f t="shared" si="11"/>
        <v>0</v>
      </c>
      <c r="Q160" s="119">
        <v>0</v>
      </c>
      <c r="R160" s="119">
        <f t="shared" si="12"/>
        <v>0</v>
      </c>
      <c r="S160" s="119">
        <v>0.285</v>
      </c>
      <c r="T160" s="120">
        <f t="shared" si="13"/>
        <v>0.57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R160" s="121" t="s">
        <v>82</v>
      </c>
      <c r="AT160" s="121" t="s">
        <v>78</v>
      </c>
      <c r="AU160" s="121" t="s">
        <v>83</v>
      </c>
      <c r="AY160" s="1" t="s">
        <v>76</v>
      </c>
      <c r="BE160" s="122">
        <f t="shared" si="14"/>
        <v>0</v>
      </c>
      <c r="BF160" s="122">
        <f t="shared" si="15"/>
        <v>0</v>
      </c>
      <c r="BG160" s="122">
        <f t="shared" si="16"/>
        <v>0</v>
      </c>
      <c r="BH160" s="122">
        <f t="shared" si="17"/>
        <v>0</v>
      </c>
      <c r="BI160" s="122">
        <f t="shared" si="18"/>
        <v>0</v>
      </c>
      <c r="BJ160" s="1" t="s">
        <v>83</v>
      </c>
      <c r="BK160" s="122">
        <f t="shared" si="19"/>
        <v>0</v>
      </c>
      <c r="BL160" s="1" t="s">
        <v>82</v>
      </c>
      <c r="BM160" s="121" t="s">
        <v>210</v>
      </c>
    </row>
    <row r="161" spans="1:65" s="11" customFormat="1" ht="24.2" customHeight="1">
      <c r="A161" s="7"/>
      <c r="B161" s="42"/>
      <c r="C161" s="108" t="s">
        <v>211</v>
      </c>
      <c r="D161" s="108" t="s">
        <v>78</v>
      </c>
      <c r="E161" s="109" t="s">
        <v>212</v>
      </c>
      <c r="F161" s="110" t="s">
        <v>213</v>
      </c>
      <c r="G161" s="111" t="s">
        <v>136</v>
      </c>
      <c r="H161" s="112">
        <v>99.85</v>
      </c>
      <c r="I161" s="113"/>
      <c r="J161" s="114">
        <f t="shared" si="10"/>
        <v>0</v>
      </c>
      <c r="K161" s="115"/>
      <c r="L161" s="8"/>
      <c r="M161" s="116" t="s">
        <v>8</v>
      </c>
      <c r="N161" s="117" t="s">
        <v>26</v>
      </c>
      <c r="O161" s="118"/>
      <c r="P161" s="119">
        <f t="shared" si="11"/>
        <v>0</v>
      </c>
      <c r="Q161" s="119">
        <v>0</v>
      </c>
      <c r="R161" s="119">
        <f t="shared" si="12"/>
        <v>0</v>
      </c>
      <c r="S161" s="119">
        <v>0.176</v>
      </c>
      <c r="T161" s="120">
        <f t="shared" si="13"/>
        <v>17.5736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R161" s="121" t="s">
        <v>82</v>
      </c>
      <c r="AT161" s="121" t="s">
        <v>78</v>
      </c>
      <c r="AU161" s="121" t="s">
        <v>83</v>
      </c>
      <c r="AY161" s="1" t="s">
        <v>76</v>
      </c>
      <c r="BE161" s="122">
        <f t="shared" si="14"/>
        <v>0</v>
      </c>
      <c r="BF161" s="122">
        <f t="shared" si="15"/>
        <v>0</v>
      </c>
      <c r="BG161" s="122">
        <f t="shared" si="16"/>
        <v>0</v>
      </c>
      <c r="BH161" s="122">
        <f t="shared" si="17"/>
        <v>0</v>
      </c>
      <c r="BI161" s="122">
        <f t="shared" si="18"/>
        <v>0</v>
      </c>
      <c r="BJ161" s="1" t="s">
        <v>83</v>
      </c>
      <c r="BK161" s="122">
        <f t="shared" si="19"/>
        <v>0</v>
      </c>
      <c r="BL161" s="1" t="s">
        <v>82</v>
      </c>
      <c r="BM161" s="121" t="s">
        <v>214</v>
      </c>
    </row>
    <row r="162" spans="1:65" s="11" customFormat="1" ht="21.75" customHeight="1">
      <c r="A162" s="7"/>
      <c r="B162" s="42"/>
      <c r="C162" s="108" t="s">
        <v>215</v>
      </c>
      <c r="D162" s="108" t="s">
        <v>78</v>
      </c>
      <c r="E162" s="109" t="s">
        <v>216</v>
      </c>
      <c r="F162" s="110" t="s">
        <v>217</v>
      </c>
      <c r="G162" s="111" t="s">
        <v>131</v>
      </c>
      <c r="H162" s="112">
        <v>45.826</v>
      </c>
      <c r="I162" s="113"/>
      <c r="J162" s="114">
        <f t="shared" si="10"/>
        <v>0</v>
      </c>
      <c r="K162" s="115"/>
      <c r="L162" s="8"/>
      <c r="M162" s="116" t="s">
        <v>8</v>
      </c>
      <c r="N162" s="117" t="s">
        <v>26</v>
      </c>
      <c r="O162" s="118"/>
      <c r="P162" s="119">
        <f t="shared" si="11"/>
        <v>0</v>
      </c>
      <c r="Q162" s="119">
        <v>0</v>
      </c>
      <c r="R162" s="119">
        <f t="shared" si="12"/>
        <v>0</v>
      </c>
      <c r="S162" s="119">
        <v>0.11</v>
      </c>
      <c r="T162" s="120">
        <f t="shared" si="13"/>
        <v>5.04086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R162" s="121" t="s">
        <v>82</v>
      </c>
      <c r="AT162" s="121" t="s">
        <v>78</v>
      </c>
      <c r="AU162" s="121" t="s">
        <v>83</v>
      </c>
      <c r="AY162" s="1" t="s">
        <v>76</v>
      </c>
      <c r="BE162" s="122">
        <f t="shared" si="14"/>
        <v>0</v>
      </c>
      <c r="BF162" s="122">
        <f t="shared" si="15"/>
        <v>0</v>
      </c>
      <c r="BG162" s="122">
        <f t="shared" si="16"/>
        <v>0</v>
      </c>
      <c r="BH162" s="122">
        <f t="shared" si="17"/>
        <v>0</v>
      </c>
      <c r="BI162" s="122">
        <f t="shared" si="18"/>
        <v>0</v>
      </c>
      <c r="BJ162" s="1" t="s">
        <v>83</v>
      </c>
      <c r="BK162" s="122">
        <f t="shared" si="19"/>
        <v>0</v>
      </c>
      <c r="BL162" s="1" t="s">
        <v>82</v>
      </c>
      <c r="BM162" s="121" t="s">
        <v>218</v>
      </c>
    </row>
    <row r="163" spans="1:65" s="11" customFormat="1" ht="24.2" customHeight="1">
      <c r="A163" s="7"/>
      <c r="B163" s="42"/>
      <c r="C163" s="108" t="s">
        <v>219</v>
      </c>
      <c r="D163" s="108" t="s">
        <v>78</v>
      </c>
      <c r="E163" s="109" t="s">
        <v>220</v>
      </c>
      <c r="F163" s="110" t="s">
        <v>221</v>
      </c>
      <c r="G163" s="111" t="s">
        <v>131</v>
      </c>
      <c r="H163" s="112">
        <v>45.826</v>
      </c>
      <c r="I163" s="113"/>
      <c r="J163" s="114">
        <f t="shared" si="10"/>
        <v>0</v>
      </c>
      <c r="K163" s="115"/>
      <c r="L163" s="8"/>
      <c r="M163" s="116" t="s">
        <v>8</v>
      </c>
      <c r="N163" s="117" t="s">
        <v>26</v>
      </c>
      <c r="O163" s="118"/>
      <c r="P163" s="119">
        <f t="shared" si="11"/>
        <v>0</v>
      </c>
      <c r="Q163" s="119">
        <v>0</v>
      </c>
      <c r="R163" s="119">
        <f t="shared" si="12"/>
        <v>0</v>
      </c>
      <c r="S163" s="119">
        <v>0</v>
      </c>
      <c r="T163" s="120">
        <f t="shared" si="13"/>
        <v>0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R163" s="121" t="s">
        <v>82</v>
      </c>
      <c r="AT163" s="121" t="s">
        <v>78</v>
      </c>
      <c r="AU163" s="121" t="s">
        <v>83</v>
      </c>
      <c r="AY163" s="1" t="s">
        <v>76</v>
      </c>
      <c r="BE163" s="122">
        <f t="shared" si="14"/>
        <v>0</v>
      </c>
      <c r="BF163" s="122">
        <f t="shared" si="15"/>
        <v>0</v>
      </c>
      <c r="BG163" s="122">
        <f t="shared" si="16"/>
        <v>0</v>
      </c>
      <c r="BH163" s="122">
        <f t="shared" si="17"/>
        <v>0</v>
      </c>
      <c r="BI163" s="122">
        <f t="shared" si="18"/>
        <v>0</v>
      </c>
      <c r="BJ163" s="1" t="s">
        <v>83</v>
      </c>
      <c r="BK163" s="122">
        <f t="shared" si="19"/>
        <v>0</v>
      </c>
      <c r="BL163" s="1" t="s">
        <v>82</v>
      </c>
      <c r="BM163" s="121" t="s">
        <v>222</v>
      </c>
    </row>
    <row r="164" spans="1:65" s="11" customFormat="1" ht="21.75" customHeight="1">
      <c r="A164" s="7"/>
      <c r="B164" s="42"/>
      <c r="C164" s="108" t="s">
        <v>223</v>
      </c>
      <c r="D164" s="108" t="s">
        <v>78</v>
      </c>
      <c r="E164" s="109" t="s">
        <v>224</v>
      </c>
      <c r="F164" s="110" t="s">
        <v>225</v>
      </c>
      <c r="G164" s="111" t="s">
        <v>131</v>
      </c>
      <c r="H164" s="112">
        <v>45.826</v>
      </c>
      <c r="I164" s="113"/>
      <c r="J164" s="114">
        <f t="shared" si="10"/>
        <v>0</v>
      </c>
      <c r="K164" s="115"/>
      <c r="L164" s="8"/>
      <c r="M164" s="116" t="s">
        <v>8</v>
      </c>
      <c r="N164" s="117" t="s">
        <v>26</v>
      </c>
      <c r="O164" s="118"/>
      <c r="P164" s="119">
        <f t="shared" si="11"/>
        <v>0</v>
      </c>
      <c r="Q164" s="119">
        <v>0.0609</v>
      </c>
      <c r="R164" s="119">
        <f t="shared" si="12"/>
        <v>2.7908034</v>
      </c>
      <c r="S164" s="119">
        <v>0</v>
      </c>
      <c r="T164" s="120">
        <f t="shared" si="13"/>
        <v>0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R164" s="121" t="s">
        <v>82</v>
      </c>
      <c r="AT164" s="121" t="s">
        <v>78</v>
      </c>
      <c r="AU164" s="121" t="s">
        <v>83</v>
      </c>
      <c r="AY164" s="1" t="s">
        <v>76</v>
      </c>
      <c r="BE164" s="122">
        <f t="shared" si="14"/>
        <v>0</v>
      </c>
      <c r="BF164" s="122">
        <f t="shared" si="15"/>
        <v>0</v>
      </c>
      <c r="BG164" s="122">
        <f t="shared" si="16"/>
        <v>0</v>
      </c>
      <c r="BH164" s="122">
        <f t="shared" si="17"/>
        <v>0</v>
      </c>
      <c r="BI164" s="122">
        <f t="shared" si="18"/>
        <v>0</v>
      </c>
      <c r="BJ164" s="1" t="s">
        <v>83</v>
      </c>
      <c r="BK164" s="122">
        <f t="shared" si="19"/>
        <v>0</v>
      </c>
      <c r="BL164" s="1" t="s">
        <v>82</v>
      </c>
      <c r="BM164" s="121" t="s">
        <v>226</v>
      </c>
    </row>
    <row r="165" spans="2:63" s="91" customFormat="1" ht="22.9" customHeight="1">
      <c r="B165" s="92"/>
      <c r="C165" s="93"/>
      <c r="D165" s="94" t="s">
        <v>72</v>
      </c>
      <c r="E165" s="106" t="s">
        <v>227</v>
      </c>
      <c r="F165" s="106" t="s">
        <v>228</v>
      </c>
      <c r="G165" s="93"/>
      <c r="H165" s="93"/>
      <c r="I165" s="96"/>
      <c r="J165" s="107">
        <f>BK165</f>
        <v>0</v>
      </c>
      <c r="K165" s="93"/>
      <c r="L165" s="98"/>
      <c r="M165" s="99"/>
      <c r="N165" s="100"/>
      <c r="O165" s="100"/>
      <c r="P165" s="101">
        <f>SUM(P166:P168)</f>
        <v>0</v>
      </c>
      <c r="Q165" s="100"/>
      <c r="R165" s="101">
        <f>SUM(R166:R168)</f>
        <v>0</v>
      </c>
      <c r="S165" s="100"/>
      <c r="T165" s="102">
        <f>SUM(T166:T168)</f>
        <v>0</v>
      </c>
      <c r="AR165" s="103" t="s">
        <v>1</v>
      </c>
      <c r="AT165" s="104" t="s">
        <v>72</v>
      </c>
      <c r="AU165" s="104" t="s">
        <v>1</v>
      </c>
      <c r="AY165" s="103" t="s">
        <v>76</v>
      </c>
      <c r="BK165" s="105">
        <f>SUM(BK166:BK168)</f>
        <v>0</v>
      </c>
    </row>
    <row r="166" spans="1:65" s="11" customFormat="1" ht="24.2" customHeight="1">
      <c r="A166" s="7"/>
      <c r="B166" s="42"/>
      <c r="C166" s="108" t="s">
        <v>229</v>
      </c>
      <c r="D166" s="108" t="s">
        <v>78</v>
      </c>
      <c r="E166" s="109" t="s">
        <v>230</v>
      </c>
      <c r="F166" s="110" t="s">
        <v>231</v>
      </c>
      <c r="G166" s="111" t="s">
        <v>94</v>
      </c>
      <c r="H166" s="112">
        <v>91.927</v>
      </c>
      <c r="I166" s="113"/>
      <c r="J166" s="114">
        <f>ROUND(I166*H166,2)</f>
        <v>0</v>
      </c>
      <c r="K166" s="115"/>
      <c r="L166" s="8"/>
      <c r="M166" s="116" t="s">
        <v>8</v>
      </c>
      <c r="N166" s="117" t="s">
        <v>26</v>
      </c>
      <c r="O166" s="118"/>
      <c r="P166" s="119">
        <f>O166*H166</f>
        <v>0</v>
      </c>
      <c r="Q166" s="119">
        <v>0</v>
      </c>
      <c r="R166" s="119">
        <f>Q166*H166</f>
        <v>0</v>
      </c>
      <c r="S166" s="119">
        <v>0</v>
      </c>
      <c r="T166" s="120">
        <f>S166*H166</f>
        <v>0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R166" s="121" t="s">
        <v>82</v>
      </c>
      <c r="AT166" s="121" t="s">
        <v>78</v>
      </c>
      <c r="AU166" s="121" t="s">
        <v>83</v>
      </c>
      <c r="AY166" s="1" t="s">
        <v>76</v>
      </c>
      <c r="BE166" s="122">
        <f>IF(N166="základní",J166,0)</f>
        <v>0</v>
      </c>
      <c r="BF166" s="122">
        <f>IF(N166="snížená",J166,0)</f>
        <v>0</v>
      </c>
      <c r="BG166" s="122">
        <f>IF(N166="zákl. přenesená",J166,0)</f>
        <v>0</v>
      </c>
      <c r="BH166" s="122">
        <f>IF(N166="sníž. přenesená",J166,0)</f>
        <v>0</v>
      </c>
      <c r="BI166" s="122">
        <f>IF(N166="nulová",J166,0)</f>
        <v>0</v>
      </c>
      <c r="BJ166" s="1" t="s">
        <v>83</v>
      </c>
      <c r="BK166" s="122">
        <f>ROUND(I166*H166,2)</f>
        <v>0</v>
      </c>
      <c r="BL166" s="1" t="s">
        <v>82</v>
      </c>
      <c r="BM166" s="121" t="s">
        <v>232</v>
      </c>
    </row>
    <row r="167" spans="1:65" s="11" customFormat="1" ht="24.2" customHeight="1">
      <c r="A167" s="7"/>
      <c r="B167" s="42"/>
      <c r="C167" s="108" t="s">
        <v>233</v>
      </c>
      <c r="D167" s="108" t="s">
        <v>78</v>
      </c>
      <c r="E167" s="109" t="s">
        <v>234</v>
      </c>
      <c r="F167" s="110" t="s">
        <v>235</v>
      </c>
      <c r="G167" s="111" t="s">
        <v>94</v>
      </c>
      <c r="H167" s="112">
        <v>91.927</v>
      </c>
      <c r="I167" s="113"/>
      <c r="J167" s="114">
        <f>ROUND(I167*H167,2)</f>
        <v>0</v>
      </c>
      <c r="K167" s="115"/>
      <c r="L167" s="8"/>
      <c r="M167" s="116" t="s">
        <v>8</v>
      </c>
      <c r="N167" s="117" t="s">
        <v>26</v>
      </c>
      <c r="O167" s="118"/>
      <c r="P167" s="119">
        <f>O167*H167</f>
        <v>0</v>
      </c>
      <c r="Q167" s="119">
        <v>0</v>
      </c>
      <c r="R167" s="119">
        <f>Q167*H167</f>
        <v>0</v>
      </c>
      <c r="S167" s="119">
        <v>0</v>
      </c>
      <c r="T167" s="120">
        <f>S167*H167</f>
        <v>0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R167" s="121" t="s">
        <v>82</v>
      </c>
      <c r="AT167" s="121" t="s">
        <v>78</v>
      </c>
      <c r="AU167" s="121" t="s">
        <v>83</v>
      </c>
      <c r="AY167" s="1" t="s">
        <v>76</v>
      </c>
      <c r="BE167" s="122">
        <f>IF(N167="základní",J167,0)</f>
        <v>0</v>
      </c>
      <c r="BF167" s="122">
        <f>IF(N167="snížená",J167,0)</f>
        <v>0</v>
      </c>
      <c r="BG167" s="122">
        <f>IF(N167="zákl. přenesená",J167,0)</f>
        <v>0</v>
      </c>
      <c r="BH167" s="122">
        <f>IF(N167="sníž. přenesená",J167,0)</f>
        <v>0</v>
      </c>
      <c r="BI167" s="122">
        <f>IF(N167="nulová",J167,0)</f>
        <v>0</v>
      </c>
      <c r="BJ167" s="1" t="s">
        <v>83</v>
      </c>
      <c r="BK167" s="122">
        <f>ROUND(I167*H167,2)</f>
        <v>0</v>
      </c>
      <c r="BL167" s="1" t="s">
        <v>82</v>
      </c>
      <c r="BM167" s="121" t="s">
        <v>236</v>
      </c>
    </row>
    <row r="168" spans="1:65" s="11" customFormat="1" ht="44.25" customHeight="1">
      <c r="A168" s="7"/>
      <c r="B168" s="42"/>
      <c r="C168" s="108" t="s">
        <v>237</v>
      </c>
      <c r="D168" s="108" t="s">
        <v>78</v>
      </c>
      <c r="E168" s="109" t="s">
        <v>238</v>
      </c>
      <c r="F168" s="110" t="s">
        <v>239</v>
      </c>
      <c r="G168" s="111" t="s">
        <v>94</v>
      </c>
      <c r="H168" s="112">
        <v>91.927</v>
      </c>
      <c r="I168" s="113"/>
      <c r="J168" s="114">
        <f>ROUND(I168*H168,2)</f>
        <v>0</v>
      </c>
      <c r="K168" s="115"/>
      <c r="L168" s="8"/>
      <c r="M168" s="116" t="s">
        <v>8</v>
      </c>
      <c r="N168" s="117" t="s">
        <v>26</v>
      </c>
      <c r="O168" s="118"/>
      <c r="P168" s="119">
        <f>O168*H168</f>
        <v>0</v>
      </c>
      <c r="Q168" s="119">
        <v>0</v>
      </c>
      <c r="R168" s="119">
        <f>Q168*H168</f>
        <v>0</v>
      </c>
      <c r="S168" s="119">
        <v>0</v>
      </c>
      <c r="T168" s="120">
        <f>S168*H168</f>
        <v>0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R168" s="121" t="s">
        <v>82</v>
      </c>
      <c r="AT168" s="121" t="s">
        <v>78</v>
      </c>
      <c r="AU168" s="121" t="s">
        <v>83</v>
      </c>
      <c r="AY168" s="1" t="s">
        <v>76</v>
      </c>
      <c r="BE168" s="122">
        <f>IF(N168="základní",J168,0)</f>
        <v>0</v>
      </c>
      <c r="BF168" s="122">
        <f>IF(N168="snížená",J168,0)</f>
        <v>0</v>
      </c>
      <c r="BG168" s="122">
        <f>IF(N168="zákl. přenesená",J168,0)</f>
        <v>0</v>
      </c>
      <c r="BH168" s="122">
        <f>IF(N168="sníž. přenesená",J168,0)</f>
        <v>0</v>
      </c>
      <c r="BI168" s="122">
        <f>IF(N168="nulová",J168,0)</f>
        <v>0</v>
      </c>
      <c r="BJ168" s="1" t="s">
        <v>83</v>
      </c>
      <c r="BK168" s="122">
        <f>ROUND(I168*H168,2)</f>
        <v>0</v>
      </c>
      <c r="BL168" s="1" t="s">
        <v>82</v>
      </c>
      <c r="BM168" s="121" t="s">
        <v>240</v>
      </c>
    </row>
    <row r="169" spans="2:63" s="91" customFormat="1" ht="22.9" customHeight="1">
      <c r="B169" s="92"/>
      <c r="C169" s="93"/>
      <c r="D169" s="94" t="s">
        <v>72</v>
      </c>
      <c r="E169" s="106" t="s">
        <v>241</v>
      </c>
      <c r="F169" s="106" t="s">
        <v>242</v>
      </c>
      <c r="G169" s="93"/>
      <c r="H169" s="93"/>
      <c r="I169" s="96"/>
      <c r="J169" s="107">
        <f>BK169</f>
        <v>0</v>
      </c>
      <c r="K169" s="93"/>
      <c r="L169" s="98"/>
      <c r="M169" s="99"/>
      <c r="N169" s="100"/>
      <c r="O169" s="100"/>
      <c r="P169" s="101">
        <f>P170</f>
        <v>0</v>
      </c>
      <c r="Q169" s="100"/>
      <c r="R169" s="101">
        <f>R170</f>
        <v>0</v>
      </c>
      <c r="S169" s="100"/>
      <c r="T169" s="102">
        <f>T170</f>
        <v>0</v>
      </c>
      <c r="AR169" s="103" t="s">
        <v>1</v>
      </c>
      <c r="AT169" s="104" t="s">
        <v>72</v>
      </c>
      <c r="AU169" s="104" t="s">
        <v>1</v>
      </c>
      <c r="AY169" s="103" t="s">
        <v>76</v>
      </c>
      <c r="BK169" s="105">
        <f>BK170</f>
        <v>0</v>
      </c>
    </row>
    <row r="170" spans="1:65" s="11" customFormat="1" ht="24.2" customHeight="1">
      <c r="A170" s="7"/>
      <c r="B170" s="42"/>
      <c r="C170" s="108" t="s">
        <v>243</v>
      </c>
      <c r="D170" s="108" t="s">
        <v>78</v>
      </c>
      <c r="E170" s="109" t="s">
        <v>244</v>
      </c>
      <c r="F170" s="110" t="s">
        <v>245</v>
      </c>
      <c r="G170" s="111" t="s">
        <v>94</v>
      </c>
      <c r="H170" s="112">
        <v>75.653</v>
      </c>
      <c r="I170" s="113"/>
      <c r="J170" s="114">
        <f>ROUND(I170*H170,2)</f>
        <v>0</v>
      </c>
      <c r="K170" s="115"/>
      <c r="L170" s="8"/>
      <c r="M170" s="116" t="s">
        <v>8</v>
      </c>
      <c r="N170" s="117" t="s">
        <v>26</v>
      </c>
      <c r="O170" s="118"/>
      <c r="P170" s="119">
        <f>O170*H170</f>
        <v>0</v>
      </c>
      <c r="Q170" s="119">
        <v>0</v>
      </c>
      <c r="R170" s="119">
        <f>Q170*H170</f>
        <v>0</v>
      </c>
      <c r="S170" s="119">
        <v>0</v>
      </c>
      <c r="T170" s="120">
        <f>S170*H170</f>
        <v>0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R170" s="121" t="s">
        <v>82</v>
      </c>
      <c r="AT170" s="121" t="s">
        <v>78</v>
      </c>
      <c r="AU170" s="121" t="s">
        <v>83</v>
      </c>
      <c r="AY170" s="1" t="s">
        <v>76</v>
      </c>
      <c r="BE170" s="122">
        <f>IF(N170="základní",J170,0)</f>
        <v>0</v>
      </c>
      <c r="BF170" s="122">
        <f>IF(N170="snížená",J170,0)</f>
        <v>0</v>
      </c>
      <c r="BG170" s="122">
        <f>IF(N170="zákl. přenesená",J170,0)</f>
        <v>0</v>
      </c>
      <c r="BH170" s="122">
        <f>IF(N170="sníž. přenesená",J170,0)</f>
        <v>0</v>
      </c>
      <c r="BI170" s="122">
        <f>IF(N170="nulová",J170,0)</f>
        <v>0</v>
      </c>
      <c r="BJ170" s="1" t="s">
        <v>83</v>
      </c>
      <c r="BK170" s="122">
        <f>ROUND(I170*H170,2)</f>
        <v>0</v>
      </c>
      <c r="BL170" s="1" t="s">
        <v>82</v>
      </c>
      <c r="BM170" s="121" t="s">
        <v>246</v>
      </c>
    </row>
    <row r="171" spans="2:63" s="91" customFormat="1" ht="25.9" customHeight="1">
      <c r="B171" s="92"/>
      <c r="C171" s="93"/>
      <c r="D171" s="94" t="s">
        <v>72</v>
      </c>
      <c r="E171" s="95" t="s">
        <v>247</v>
      </c>
      <c r="F171" s="95" t="s">
        <v>248</v>
      </c>
      <c r="G171" s="93"/>
      <c r="H171" s="93"/>
      <c r="I171" s="96"/>
      <c r="J171" s="97">
        <f>BK171</f>
        <v>0</v>
      </c>
      <c r="K171" s="93"/>
      <c r="L171" s="98"/>
      <c r="M171" s="99"/>
      <c r="N171" s="100"/>
      <c r="O171" s="100"/>
      <c r="P171" s="101">
        <f>P172</f>
        <v>0</v>
      </c>
      <c r="Q171" s="100"/>
      <c r="R171" s="101">
        <f>R172</f>
        <v>0.1608816</v>
      </c>
      <c r="S171" s="100"/>
      <c r="T171" s="102">
        <f>T172</f>
        <v>0</v>
      </c>
      <c r="AR171" s="103" t="s">
        <v>83</v>
      </c>
      <c r="AT171" s="104" t="s">
        <v>72</v>
      </c>
      <c r="AU171" s="104" t="s">
        <v>75</v>
      </c>
      <c r="AY171" s="103" t="s">
        <v>76</v>
      </c>
      <c r="BK171" s="105">
        <f>BK172</f>
        <v>0</v>
      </c>
    </row>
    <row r="172" spans="2:63" s="91" customFormat="1" ht="22.9" customHeight="1">
      <c r="B172" s="92"/>
      <c r="C172" s="93"/>
      <c r="D172" s="94" t="s">
        <v>72</v>
      </c>
      <c r="E172" s="106" t="s">
        <v>249</v>
      </c>
      <c r="F172" s="106" t="s">
        <v>250</v>
      </c>
      <c r="G172" s="93"/>
      <c r="H172" s="93"/>
      <c r="I172" s="96"/>
      <c r="J172" s="107">
        <f>BK172</f>
        <v>0</v>
      </c>
      <c r="K172" s="93"/>
      <c r="L172" s="98"/>
      <c r="M172" s="99"/>
      <c r="N172" s="100"/>
      <c r="O172" s="100"/>
      <c r="P172" s="101">
        <f>SUM(P173:P177)</f>
        <v>0</v>
      </c>
      <c r="Q172" s="100"/>
      <c r="R172" s="101">
        <f>SUM(R173:R177)</f>
        <v>0.1608816</v>
      </c>
      <c r="S172" s="100"/>
      <c r="T172" s="102">
        <f>SUM(T173:T177)</f>
        <v>0</v>
      </c>
      <c r="AR172" s="103" t="s">
        <v>83</v>
      </c>
      <c r="AT172" s="104" t="s">
        <v>72</v>
      </c>
      <c r="AU172" s="104" t="s">
        <v>1</v>
      </c>
      <c r="AY172" s="103" t="s">
        <v>76</v>
      </c>
      <c r="BK172" s="105">
        <f>SUM(BK173:BK177)</f>
        <v>0</v>
      </c>
    </row>
    <row r="173" spans="1:65" s="11" customFormat="1" ht="24.2" customHeight="1">
      <c r="A173" s="7"/>
      <c r="B173" s="42"/>
      <c r="C173" s="108" t="s">
        <v>251</v>
      </c>
      <c r="D173" s="108" t="s">
        <v>78</v>
      </c>
      <c r="E173" s="109" t="s">
        <v>252</v>
      </c>
      <c r="F173" s="110" t="s">
        <v>253</v>
      </c>
      <c r="G173" s="111" t="s">
        <v>131</v>
      </c>
      <c r="H173" s="112">
        <v>25.504</v>
      </c>
      <c r="I173" s="113"/>
      <c r="J173" s="114">
        <f>ROUND(I173*H173,2)</f>
        <v>0</v>
      </c>
      <c r="K173" s="115"/>
      <c r="L173" s="8"/>
      <c r="M173" s="116" t="s">
        <v>8</v>
      </c>
      <c r="N173" s="117" t="s">
        <v>26</v>
      </c>
      <c r="O173" s="118"/>
      <c r="P173" s="119">
        <f>O173*H173</f>
        <v>0</v>
      </c>
      <c r="Q173" s="119">
        <v>0</v>
      </c>
      <c r="R173" s="119">
        <f>Q173*H173</f>
        <v>0</v>
      </c>
      <c r="S173" s="119">
        <v>0</v>
      </c>
      <c r="T173" s="120">
        <f>S173*H173</f>
        <v>0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R173" s="121" t="s">
        <v>146</v>
      </c>
      <c r="AT173" s="121" t="s">
        <v>78</v>
      </c>
      <c r="AU173" s="121" t="s">
        <v>83</v>
      </c>
      <c r="AY173" s="1" t="s">
        <v>76</v>
      </c>
      <c r="BE173" s="122">
        <f>IF(N173="základní",J173,0)</f>
        <v>0</v>
      </c>
      <c r="BF173" s="122">
        <f>IF(N173="snížená",J173,0)</f>
        <v>0</v>
      </c>
      <c r="BG173" s="122">
        <f>IF(N173="zákl. přenesená",J173,0)</f>
        <v>0</v>
      </c>
      <c r="BH173" s="122">
        <f>IF(N173="sníž. přenesená",J173,0)</f>
        <v>0</v>
      </c>
      <c r="BI173" s="122">
        <f>IF(N173="nulová",J173,0)</f>
        <v>0</v>
      </c>
      <c r="BJ173" s="1" t="s">
        <v>83</v>
      </c>
      <c r="BK173" s="122">
        <f>ROUND(I173*H173,2)</f>
        <v>0</v>
      </c>
      <c r="BL173" s="1" t="s">
        <v>146</v>
      </c>
      <c r="BM173" s="121" t="s">
        <v>254</v>
      </c>
    </row>
    <row r="174" spans="1:65" s="11" customFormat="1" ht="16.5" customHeight="1">
      <c r="A174" s="7"/>
      <c r="B174" s="42"/>
      <c r="C174" s="123" t="s">
        <v>255</v>
      </c>
      <c r="D174" s="123" t="s">
        <v>116</v>
      </c>
      <c r="E174" s="124" t="s">
        <v>256</v>
      </c>
      <c r="F174" s="125" t="s">
        <v>257</v>
      </c>
      <c r="G174" s="126" t="s">
        <v>94</v>
      </c>
      <c r="H174" s="127">
        <v>0.008</v>
      </c>
      <c r="I174" s="113"/>
      <c r="J174" s="128">
        <f>ROUND(I174*H174,2)</f>
        <v>0</v>
      </c>
      <c r="K174" s="129"/>
      <c r="L174" s="130"/>
      <c r="M174" s="131" t="s">
        <v>8</v>
      </c>
      <c r="N174" s="132" t="s">
        <v>26</v>
      </c>
      <c r="O174" s="118"/>
      <c r="P174" s="119">
        <f>O174*H174</f>
        <v>0</v>
      </c>
      <c r="Q174" s="119">
        <v>1</v>
      </c>
      <c r="R174" s="119">
        <f>Q174*H174</f>
        <v>0.008</v>
      </c>
      <c r="S174" s="119">
        <v>0</v>
      </c>
      <c r="T174" s="120">
        <f>S174*H174</f>
        <v>0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R174" s="121" t="s">
        <v>211</v>
      </c>
      <c r="AT174" s="121" t="s">
        <v>116</v>
      </c>
      <c r="AU174" s="121" t="s">
        <v>83</v>
      </c>
      <c r="AY174" s="1" t="s">
        <v>76</v>
      </c>
      <c r="BE174" s="122">
        <f>IF(N174="základní",J174,0)</f>
        <v>0</v>
      </c>
      <c r="BF174" s="122">
        <f>IF(N174="snížená",J174,0)</f>
        <v>0</v>
      </c>
      <c r="BG174" s="122">
        <f>IF(N174="zákl. přenesená",J174,0)</f>
        <v>0</v>
      </c>
      <c r="BH174" s="122">
        <f>IF(N174="sníž. přenesená",J174,0)</f>
        <v>0</v>
      </c>
      <c r="BI174" s="122">
        <f>IF(N174="nulová",J174,0)</f>
        <v>0</v>
      </c>
      <c r="BJ174" s="1" t="s">
        <v>83</v>
      </c>
      <c r="BK174" s="122">
        <f>ROUND(I174*H174,2)</f>
        <v>0</v>
      </c>
      <c r="BL174" s="1" t="s">
        <v>146</v>
      </c>
      <c r="BM174" s="121" t="s">
        <v>258</v>
      </c>
    </row>
    <row r="175" spans="1:65" s="11" customFormat="1" ht="24.2" customHeight="1">
      <c r="A175" s="7"/>
      <c r="B175" s="42"/>
      <c r="C175" s="108" t="s">
        <v>259</v>
      </c>
      <c r="D175" s="108" t="s">
        <v>78</v>
      </c>
      <c r="E175" s="109" t="s">
        <v>260</v>
      </c>
      <c r="F175" s="110" t="s">
        <v>261</v>
      </c>
      <c r="G175" s="111" t="s">
        <v>131</v>
      </c>
      <c r="H175" s="112">
        <v>25.504</v>
      </c>
      <c r="I175" s="113"/>
      <c r="J175" s="114">
        <f>ROUND(I175*H175,2)</f>
        <v>0</v>
      </c>
      <c r="K175" s="115"/>
      <c r="L175" s="8"/>
      <c r="M175" s="116" t="s">
        <v>8</v>
      </c>
      <c r="N175" s="117" t="s">
        <v>26</v>
      </c>
      <c r="O175" s="118"/>
      <c r="P175" s="119">
        <f>O175*H175</f>
        <v>0</v>
      </c>
      <c r="Q175" s="119">
        <v>0.0004</v>
      </c>
      <c r="R175" s="119">
        <f>Q175*H175</f>
        <v>0.010201600000000002</v>
      </c>
      <c r="S175" s="119">
        <v>0</v>
      </c>
      <c r="T175" s="120">
        <f>S175*H175</f>
        <v>0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R175" s="121" t="s">
        <v>146</v>
      </c>
      <c r="AT175" s="121" t="s">
        <v>78</v>
      </c>
      <c r="AU175" s="121" t="s">
        <v>83</v>
      </c>
      <c r="AY175" s="1" t="s">
        <v>76</v>
      </c>
      <c r="BE175" s="122">
        <f>IF(N175="základní",J175,0)</f>
        <v>0</v>
      </c>
      <c r="BF175" s="122">
        <f>IF(N175="snížená",J175,0)</f>
        <v>0</v>
      </c>
      <c r="BG175" s="122">
        <f>IF(N175="zákl. přenesená",J175,0)</f>
        <v>0</v>
      </c>
      <c r="BH175" s="122">
        <f>IF(N175="sníž. přenesená",J175,0)</f>
        <v>0</v>
      </c>
      <c r="BI175" s="122">
        <f>IF(N175="nulová",J175,0)</f>
        <v>0</v>
      </c>
      <c r="BJ175" s="1" t="s">
        <v>83</v>
      </c>
      <c r="BK175" s="122">
        <f>ROUND(I175*H175,2)</f>
        <v>0</v>
      </c>
      <c r="BL175" s="1" t="s">
        <v>146</v>
      </c>
      <c r="BM175" s="121" t="s">
        <v>262</v>
      </c>
    </row>
    <row r="176" spans="1:65" s="11" customFormat="1" ht="37.9" customHeight="1">
      <c r="A176" s="7"/>
      <c r="B176" s="42"/>
      <c r="C176" s="123" t="s">
        <v>263</v>
      </c>
      <c r="D176" s="123" t="s">
        <v>116</v>
      </c>
      <c r="E176" s="124" t="s">
        <v>264</v>
      </c>
      <c r="F176" s="125" t="s">
        <v>265</v>
      </c>
      <c r="G176" s="126" t="s">
        <v>131</v>
      </c>
      <c r="H176" s="127">
        <v>29.725</v>
      </c>
      <c r="I176" s="113"/>
      <c r="J176" s="128">
        <f>ROUND(I176*H176,2)</f>
        <v>0</v>
      </c>
      <c r="K176" s="129"/>
      <c r="L176" s="130"/>
      <c r="M176" s="131" t="s">
        <v>8</v>
      </c>
      <c r="N176" s="132" t="s">
        <v>26</v>
      </c>
      <c r="O176" s="118"/>
      <c r="P176" s="119">
        <f>O176*H176</f>
        <v>0</v>
      </c>
      <c r="Q176" s="119">
        <v>0.0048</v>
      </c>
      <c r="R176" s="119">
        <f>Q176*H176</f>
        <v>0.14268</v>
      </c>
      <c r="S176" s="119">
        <v>0</v>
      </c>
      <c r="T176" s="120">
        <f>S176*H176</f>
        <v>0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R176" s="121" t="s">
        <v>211</v>
      </c>
      <c r="AT176" s="121" t="s">
        <v>116</v>
      </c>
      <c r="AU176" s="121" t="s">
        <v>83</v>
      </c>
      <c r="AY176" s="1" t="s">
        <v>76</v>
      </c>
      <c r="BE176" s="122">
        <f>IF(N176="základní",J176,0)</f>
        <v>0</v>
      </c>
      <c r="BF176" s="122">
        <f>IF(N176="snížená",J176,0)</f>
        <v>0</v>
      </c>
      <c r="BG176" s="122">
        <f>IF(N176="zákl. přenesená",J176,0)</f>
        <v>0</v>
      </c>
      <c r="BH176" s="122">
        <f>IF(N176="sníž. přenesená",J176,0)</f>
        <v>0</v>
      </c>
      <c r="BI176" s="122">
        <f>IF(N176="nulová",J176,0)</f>
        <v>0</v>
      </c>
      <c r="BJ176" s="1" t="s">
        <v>83</v>
      </c>
      <c r="BK176" s="122">
        <f>ROUND(I176*H176,2)</f>
        <v>0</v>
      </c>
      <c r="BL176" s="1" t="s">
        <v>146</v>
      </c>
      <c r="BM176" s="121" t="s">
        <v>266</v>
      </c>
    </row>
    <row r="177" spans="1:65" s="11" customFormat="1" ht="24.2" customHeight="1">
      <c r="A177" s="7"/>
      <c r="B177" s="42"/>
      <c r="C177" s="108" t="s">
        <v>267</v>
      </c>
      <c r="D177" s="108" t="s">
        <v>78</v>
      </c>
      <c r="E177" s="109" t="s">
        <v>268</v>
      </c>
      <c r="F177" s="110" t="s">
        <v>269</v>
      </c>
      <c r="G177" s="111" t="s">
        <v>94</v>
      </c>
      <c r="H177" s="112">
        <v>0.161</v>
      </c>
      <c r="I177" s="113"/>
      <c r="J177" s="114">
        <f>ROUND(I177*H177,2)</f>
        <v>0</v>
      </c>
      <c r="K177" s="115"/>
      <c r="L177" s="8"/>
      <c r="M177" s="116" t="s">
        <v>8</v>
      </c>
      <c r="N177" s="117" t="s">
        <v>26</v>
      </c>
      <c r="O177" s="118"/>
      <c r="P177" s="119">
        <f>O177*H177</f>
        <v>0</v>
      </c>
      <c r="Q177" s="119">
        <v>0</v>
      </c>
      <c r="R177" s="119">
        <f>Q177*H177</f>
        <v>0</v>
      </c>
      <c r="S177" s="119">
        <v>0</v>
      </c>
      <c r="T177" s="120">
        <f>S177*H177</f>
        <v>0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R177" s="121" t="s">
        <v>146</v>
      </c>
      <c r="AT177" s="121" t="s">
        <v>78</v>
      </c>
      <c r="AU177" s="121" t="s">
        <v>83</v>
      </c>
      <c r="AY177" s="1" t="s">
        <v>76</v>
      </c>
      <c r="BE177" s="122">
        <f>IF(N177="základní",J177,0)</f>
        <v>0</v>
      </c>
      <c r="BF177" s="122">
        <f>IF(N177="snížená",J177,0)</f>
        <v>0</v>
      </c>
      <c r="BG177" s="122">
        <f>IF(N177="zákl. přenesená",J177,0)</f>
        <v>0</v>
      </c>
      <c r="BH177" s="122">
        <f>IF(N177="sníž. přenesená",J177,0)</f>
        <v>0</v>
      </c>
      <c r="BI177" s="122">
        <f>IF(N177="nulová",J177,0)</f>
        <v>0</v>
      </c>
      <c r="BJ177" s="1" t="s">
        <v>83</v>
      </c>
      <c r="BK177" s="122">
        <f>ROUND(I177*H177,2)</f>
        <v>0</v>
      </c>
      <c r="BL177" s="1" t="s">
        <v>146</v>
      </c>
      <c r="BM177" s="121" t="s">
        <v>270</v>
      </c>
    </row>
    <row r="178" spans="2:63" s="91" customFormat="1" ht="25.9" customHeight="1">
      <c r="B178" s="92"/>
      <c r="C178" s="93"/>
      <c r="D178" s="94" t="s">
        <v>72</v>
      </c>
      <c r="E178" s="95" t="s">
        <v>271</v>
      </c>
      <c r="F178" s="95" t="s">
        <v>272</v>
      </c>
      <c r="G178" s="93"/>
      <c r="H178" s="93"/>
      <c r="I178" s="96"/>
      <c r="J178" s="97">
        <f>BK178</f>
        <v>0</v>
      </c>
      <c r="K178" s="93"/>
      <c r="L178" s="98"/>
      <c r="M178" s="99"/>
      <c r="N178" s="100"/>
      <c r="O178" s="100"/>
      <c r="P178" s="101">
        <f>SUM(P179:P180)</f>
        <v>0</v>
      </c>
      <c r="Q178" s="100"/>
      <c r="R178" s="101">
        <f>SUM(R179:R180)</f>
        <v>0</v>
      </c>
      <c r="S178" s="100"/>
      <c r="T178" s="102">
        <f>SUM(T179:T180)</f>
        <v>0</v>
      </c>
      <c r="AR178" s="103" t="s">
        <v>82</v>
      </c>
      <c r="AT178" s="104" t="s">
        <v>72</v>
      </c>
      <c r="AU178" s="104" t="s">
        <v>75</v>
      </c>
      <c r="AY178" s="103" t="s">
        <v>76</v>
      </c>
      <c r="BK178" s="105">
        <f>SUM(BK179:BK180)</f>
        <v>0</v>
      </c>
    </row>
    <row r="179" spans="1:65" s="11" customFormat="1" ht="16.5" customHeight="1">
      <c r="A179" s="7"/>
      <c r="B179" s="42"/>
      <c r="C179" s="108" t="s">
        <v>273</v>
      </c>
      <c r="D179" s="108" t="s">
        <v>78</v>
      </c>
      <c r="E179" s="109" t="s">
        <v>274</v>
      </c>
      <c r="F179" s="110" t="s">
        <v>275</v>
      </c>
      <c r="G179" s="111" t="s">
        <v>276</v>
      </c>
      <c r="H179" s="112">
        <v>20</v>
      </c>
      <c r="I179" s="113"/>
      <c r="J179" s="114">
        <f>ROUND(I179*H179,2)</f>
        <v>0</v>
      </c>
      <c r="K179" s="115"/>
      <c r="L179" s="8"/>
      <c r="M179" s="116" t="s">
        <v>8</v>
      </c>
      <c r="N179" s="117" t="s">
        <v>26</v>
      </c>
      <c r="O179" s="118"/>
      <c r="P179" s="119">
        <f>O179*H179</f>
        <v>0</v>
      </c>
      <c r="Q179" s="119">
        <v>0</v>
      </c>
      <c r="R179" s="119">
        <f>Q179*H179</f>
        <v>0</v>
      </c>
      <c r="S179" s="119">
        <v>0</v>
      </c>
      <c r="T179" s="120">
        <f>S179*H179</f>
        <v>0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R179" s="121" t="s">
        <v>277</v>
      </c>
      <c r="AT179" s="121" t="s">
        <v>78</v>
      </c>
      <c r="AU179" s="121" t="s">
        <v>1</v>
      </c>
      <c r="AY179" s="1" t="s">
        <v>76</v>
      </c>
      <c r="BE179" s="122">
        <f>IF(N179="základní",J179,0)</f>
        <v>0</v>
      </c>
      <c r="BF179" s="122">
        <f>IF(N179="snížená",J179,0)</f>
        <v>0</v>
      </c>
      <c r="BG179" s="122">
        <f>IF(N179="zákl. přenesená",J179,0)</f>
        <v>0</v>
      </c>
      <c r="BH179" s="122">
        <f>IF(N179="sníž. přenesená",J179,0)</f>
        <v>0</v>
      </c>
      <c r="BI179" s="122">
        <f>IF(N179="nulová",J179,0)</f>
        <v>0</v>
      </c>
      <c r="BJ179" s="1" t="s">
        <v>83</v>
      </c>
      <c r="BK179" s="122">
        <f>ROUND(I179*H179,2)</f>
        <v>0</v>
      </c>
      <c r="BL179" s="1" t="s">
        <v>277</v>
      </c>
      <c r="BM179" s="121" t="s">
        <v>278</v>
      </c>
    </row>
    <row r="180" spans="1:65" s="11" customFormat="1" ht="16.5" customHeight="1">
      <c r="A180" s="7"/>
      <c r="B180" s="42"/>
      <c r="C180" s="108" t="s">
        <v>279</v>
      </c>
      <c r="D180" s="108" t="s">
        <v>78</v>
      </c>
      <c r="E180" s="109" t="s">
        <v>280</v>
      </c>
      <c r="F180" s="110" t="s">
        <v>281</v>
      </c>
      <c r="G180" s="111" t="s">
        <v>276</v>
      </c>
      <c r="H180" s="112">
        <v>20</v>
      </c>
      <c r="I180" s="113"/>
      <c r="J180" s="114">
        <f>ROUND(I180*H180,2)</f>
        <v>0</v>
      </c>
      <c r="K180" s="115"/>
      <c r="L180" s="8"/>
      <c r="M180" s="116" t="s">
        <v>8</v>
      </c>
      <c r="N180" s="117" t="s">
        <v>26</v>
      </c>
      <c r="O180" s="118"/>
      <c r="P180" s="119">
        <f>O180*H180</f>
        <v>0</v>
      </c>
      <c r="Q180" s="119">
        <v>0</v>
      </c>
      <c r="R180" s="119">
        <f>Q180*H180</f>
        <v>0</v>
      </c>
      <c r="S180" s="119">
        <v>0</v>
      </c>
      <c r="T180" s="120">
        <f>S180*H180</f>
        <v>0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R180" s="121" t="s">
        <v>277</v>
      </c>
      <c r="AT180" s="121" t="s">
        <v>78</v>
      </c>
      <c r="AU180" s="121" t="s">
        <v>1</v>
      </c>
      <c r="AY180" s="1" t="s">
        <v>76</v>
      </c>
      <c r="BE180" s="122">
        <f>IF(N180="základní",J180,0)</f>
        <v>0</v>
      </c>
      <c r="BF180" s="122">
        <f>IF(N180="snížená",J180,0)</f>
        <v>0</v>
      </c>
      <c r="BG180" s="122">
        <f>IF(N180="zákl. přenesená",J180,0)</f>
        <v>0</v>
      </c>
      <c r="BH180" s="122">
        <f>IF(N180="sníž. přenesená",J180,0)</f>
        <v>0</v>
      </c>
      <c r="BI180" s="122">
        <f>IF(N180="nulová",J180,0)</f>
        <v>0</v>
      </c>
      <c r="BJ180" s="1" t="s">
        <v>83</v>
      </c>
      <c r="BK180" s="122">
        <f>ROUND(I180*H180,2)</f>
        <v>0</v>
      </c>
      <c r="BL180" s="1" t="s">
        <v>277</v>
      </c>
      <c r="BM180" s="121" t="s">
        <v>282</v>
      </c>
    </row>
    <row r="181" spans="2:63" s="91" customFormat="1" ht="25.9" customHeight="1">
      <c r="B181" s="92"/>
      <c r="C181" s="93"/>
      <c r="D181" s="94" t="s">
        <v>72</v>
      </c>
      <c r="E181" s="95" t="s">
        <v>283</v>
      </c>
      <c r="F181" s="95" t="s">
        <v>284</v>
      </c>
      <c r="G181" s="93"/>
      <c r="H181" s="93"/>
      <c r="I181" s="96"/>
      <c r="J181" s="97">
        <f>BK181</f>
        <v>0</v>
      </c>
      <c r="K181" s="93"/>
      <c r="L181" s="98"/>
      <c r="M181" s="99"/>
      <c r="N181" s="100"/>
      <c r="O181" s="100"/>
      <c r="P181" s="101">
        <f>P182</f>
        <v>0</v>
      </c>
      <c r="Q181" s="100"/>
      <c r="R181" s="101">
        <f>R182</f>
        <v>0</v>
      </c>
      <c r="S181" s="100"/>
      <c r="T181" s="102">
        <f>T182</f>
        <v>0</v>
      </c>
      <c r="AR181" s="103" t="s">
        <v>96</v>
      </c>
      <c r="AT181" s="104" t="s">
        <v>72</v>
      </c>
      <c r="AU181" s="104" t="s">
        <v>75</v>
      </c>
      <c r="AY181" s="103" t="s">
        <v>76</v>
      </c>
      <c r="BK181" s="105">
        <f>BK182</f>
        <v>0</v>
      </c>
    </row>
    <row r="182" spans="2:63" s="91" customFormat="1" ht="22.9" customHeight="1">
      <c r="B182" s="92"/>
      <c r="C182" s="93"/>
      <c r="D182" s="94" t="s">
        <v>72</v>
      </c>
      <c r="E182" s="106" t="s">
        <v>285</v>
      </c>
      <c r="F182" s="106" t="s">
        <v>286</v>
      </c>
      <c r="G182" s="93"/>
      <c r="H182" s="93"/>
      <c r="I182" s="96"/>
      <c r="J182" s="107">
        <f>BK182</f>
        <v>0</v>
      </c>
      <c r="K182" s="93"/>
      <c r="L182" s="98"/>
      <c r="M182" s="99"/>
      <c r="N182" s="100"/>
      <c r="O182" s="100"/>
      <c r="P182" s="101">
        <f>P183</f>
        <v>0</v>
      </c>
      <c r="Q182" s="100"/>
      <c r="R182" s="101">
        <f>R183</f>
        <v>0</v>
      </c>
      <c r="S182" s="100"/>
      <c r="T182" s="102">
        <f>T183</f>
        <v>0</v>
      </c>
      <c r="AR182" s="103" t="s">
        <v>96</v>
      </c>
      <c r="AT182" s="104" t="s">
        <v>72</v>
      </c>
      <c r="AU182" s="104" t="s">
        <v>1</v>
      </c>
      <c r="AY182" s="103" t="s">
        <v>76</v>
      </c>
      <c r="BK182" s="105">
        <f>BK183</f>
        <v>0</v>
      </c>
    </row>
    <row r="183" spans="1:65" s="11" customFormat="1" ht="16.5" customHeight="1">
      <c r="A183" s="7"/>
      <c r="B183" s="42"/>
      <c r="C183" s="108" t="s">
        <v>287</v>
      </c>
      <c r="D183" s="108" t="s">
        <v>78</v>
      </c>
      <c r="E183" s="109" t="s">
        <v>288</v>
      </c>
      <c r="F183" s="110" t="s">
        <v>289</v>
      </c>
      <c r="G183" s="111" t="s">
        <v>290</v>
      </c>
      <c r="H183" s="133"/>
      <c r="I183" s="113"/>
      <c r="J183" s="114">
        <f>ROUND(I183*H183,2)</f>
        <v>0</v>
      </c>
      <c r="K183" s="115"/>
      <c r="L183" s="8"/>
      <c r="M183" s="134" t="s">
        <v>8</v>
      </c>
      <c r="N183" s="135" t="s">
        <v>26</v>
      </c>
      <c r="O183" s="136"/>
      <c r="P183" s="137">
        <f>O183*H183</f>
        <v>0</v>
      </c>
      <c r="Q183" s="137">
        <v>0</v>
      </c>
      <c r="R183" s="137">
        <f>Q183*H183</f>
        <v>0</v>
      </c>
      <c r="S183" s="137">
        <v>0</v>
      </c>
      <c r="T183" s="138">
        <f>S183*H183</f>
        <v>0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R183" s="121" t="s">
        <v>291</v>
      </c>
      <c r="AT183" s="121" t="s">
        <v>78</v>
      </c>
      <c r="AU183" s="121" t="s">
        <v>83</v>
      </c>
      <c r="AY183" s="1" t="s">
        <v>76</v>
      </c>
      <c r="BE183" s="122">
        <f>IF(N183="základní",J183,0)</f>
        <v>0</v>
      </c>
      <c r="BF183" s="122">
        <f>IF(N183="snížená",J183,0)</f>
        <v>0</v>
      </c>
      <c r="BG183" s="122">
        <f>IF(N183="zákl. přenesená",J183,0)</f>
        <v>0</v>
      </c>
      <c r="BH183" s="122">
        <f>IF(N183="sníž. přenesená",J183,0)</f>
        <v>0</v>
      </c>
      <c r="BI183" s="122">
        <f>IF(N183="nulová",J183,0)</f>
        <v>0</v>
      </c>
      <c r="BJ183" s="1" t="s">
        <v>83</v>
      </c>
      <c r="BK183" s="122">
        <f>ROUND(I183*H183,2)</f>
        <v>0</v>
      </c>
      <c r="BL183" s="1" t="s">
        <v>291</v>
      </c>
      <c r="BM183" s="121" t="s">
        <v>292</v>
      </c>
    </row>
    <row r="184" spans="1:31" s="11" customFormat="1" ht="6.95" customHeight="1">
      <c r="A184" s="7"/>
      <c r="B184" s="68"/>
      <c r="C184" s="69"/>
      <c r="D184" s="69"/>
      <c r="E184" s="69"/>
      <c r="F184" s="69"/>
      <c r="G184" s="69"/>
      <c r="H184" s="69"/>
      <c r="I184" s="69"/>
      <c r="J184" s="69"/>
      <c r="K184" s="69"/>
      <c r="L184" s="8"/>
      <c r="M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</sheetData>
  <sheetProtection password="9299" sheet="1" objects="1" scenarios="1"/>
  <mergeCells count="15">
    <mergeCell ref="E116:H116"/>
    <mergeCell ref="D10:E10"/>
    <mergeCell ref="D9:E9"/>
    <mergeCell ref="D12:E12"/>
    <mergeCell ref="D13:H13"/>
    <mergeCell ref="D25:H25"/>
    <mergeCell ref="L2:V2"/>
    <mergeCell ref="E7:H7"/>
    <mergeCell ref="E16:H16"/>
    <mergeCell ref="E85:H85"/>
    <mergeCell ref="D15:H15"/>
    <mergeCell ref="D19:H19"/>
    <mergeCell ref="D18:H18"/>
    <mergeCell ref="D21:H21"/>
    <mergeCell ref="D24:H24"/>
  </mergeCells>
  <printOptions/>
  <pageMargins left="0.7" right="0.7" top="0.787401575" bottom="0.787401575" header="0.3" footer="0.3"/>
  <pageSetup horizontalDpi="600" verticalDpi="600" orientation="portrait" paperSize="9" scale="70" r:id="rId1"/>
  <rowBreaks count="2" manualBreakCount="2">
    <brk id="80" min="1" max="16383" man="1"/>
    <brk id="110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2024-04-10T11:03:28Z</cp:lastPrinted>
  <dcterms:created xsi:type="dcterms:W3CDTF">2024-04-10T10:54:43Z</dcterms:created>
  <dcterms:modified xsi:type="dcterms:W3CDTF">2024-04-10T11:15:24Z</dcterms:modified>
  <cp:category/>
  <cp:version/>
  <cp:contentType/>
  <cp:contentStatus/>
</cp:coreProperties>
</file>