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kty\Domažlice-Baldovská-penzion\Požárně bezpečnostní řešení-úpravy\PBŘ 11_2023\"/>
    </mc:Choice>
  </mc:AlternateContent>
  <xr:revisionPtr revIDLastSave="0" documentId="13_ncr:1_{4CE7C00F-5EC3-4759-8DC9-54BD5C75F33C}" xr6:coauthVersionLast="47" xr6:coauthVersionMax="47" xr10:uidLastSave="{00000000-0000-0000-0000-000000000000}"/>
  <bookViews>
    <workbookView xWindow="35760" yWindow="0" windowWidth="21945" windowHeight="1558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Pol'!$A$1:$U$131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1" i="12" l="1"/>
  <c r="F39" i="1" s="1"/>
  <c r="BA112" i="12"/>
  <c r="BA110" i="12"/>
  <c r="BA107" i="12"/>
  <c r="BA106" i="12"/>
  <c r="BA105" i="12"/>
  <c r="BA104" i="12"/>
  <c r="BA103" i="12"/>
  <c r="BA102" i="12"/>
  <c r="BA101" i="12"/>
  <c r="BA99" i="12"/>
  <c r="BA97" i="12"/>
  <c r="BA95" i="12"/>
  <c r="BA84" i="12"/>
  <c r="BA80" i="12"/>
  <c r="BA75" i="12"/>
  <c r="BA67" i="12"/>
  <c r="BA65" i="12"/>
  <c r="BA63" i="12"/>
  <c r="BA61" i="12"/>
  <c r="BA59" i="12"/>
  <c r="BA57" i="12"/>
  <c r="BA55" i="12"/>
  <c r="BA53" i="12"/>
  <c r="BA51" i="12"/>
  <c r="BA49" i="12"/>
  <c r="BA47" i="12"/>
  <c r="BA45" i="12"/>
  <c r="BA43" i="12"/>
  <c r="BA41" i="12"/>
  <c r="BA39" i="12"/>
  <c r="BA37" i="12"/>
  <c r="BA35" i="12"/>
  <c r="BA33" i="12"/>
  <c r="BA31" i="12"/>
  <c r="BA29" i="12"/>
  <c r="BA27" i="12"/>
  <c r="BA25" i="12"/>
  <c r="BA23" i="12"/>
  <c r="BA21" i="12"/>
  <c r="BA19" i="12"/>
  <c r="BA17" i="12"/>
  <c r="BA13" i="12"/>
  <c r="BA10" i="12"/>
  <c r="G9" i="12"/>
  <c r="I9" i="12"/>
  <c r="K9" i="12"/>
  <c r="M9" i="12"/>
  <c r="O9" i="12"/>
  <c r="O8" i="12" s="1"/>
  <c r="Q9" i="12"/>
  <c r="U9" i="12"/>
  <c r="G12" i="12"/>
  <c r="G8" i="12" s="1"/>
  <c r="I49" i="1" s="1"/>
  <c r="I12" i="12"/>
  <c r="K12" i="12"/>
  <c r="O12" i="12"/>
  <c r="Q12" i="12"/>
  <c r="U12" i="12"/>
  <c r="G16" i="12"/>
  <c r="G15" i="12" s="1"/>
  <c r="I50" i="1" s="1"/>
  <c r="I16" i="12"/>
  <c r="K16" i="12"/>
  <c r="O16" i="12"/>
  <c r="Q16" i="12"/>
  <c r="U16" i="12"/>
  <c r="G18" i="12"/>
  <c r="M18" i="12" s="1"/>
  <c r="I18" i="12"/>
  <c r="K18" i="12"/>
  <c r="O18" i="12"/>
  <c r="Q18" i="12"/>
  <c r="U18" i="12"/>
  <c r="G20" i="12"/>
  <c r="I20" i="12"/>
  <c r="K20" i="12"/>
  <c r="M20" i="12"/>
  <c r="O20" i="12"/>
  <c r="Q20" i="12"/>
  <c r="U20" i="12"/>
  <c r="G22" i="12"/>
  <c r="I22" i="12"/>
  <c r="K22" i="12"/>
  <c r="M22" i="12"/>
  <c r="O22" i="12"/>
  <c r="Q22" i="12"/>
  <c r="U22" i="12"/>
  <c r="G24" i="12"/>
  <c r="I24" i="12"/>
  <c r="K24" i="12"/>
  <c r="M24" i="12"/>
  <c r="O24" i="12"/>
  <c r="Q24" i="12"/>
  <c r="U24" i="12"/>
  <c r="G26" i="12"/>
  <c r="M26" i="12" s="1"/>
  <c r="I26" i="12"/>
  <c r="K26" i="12"/>
  <c r="O26" i="12"/>
  <c r="Q26" i="12"/>
  <c r="U26" i="12"/>
  <c r="G28" i="12"/>
  <c r="I28" i="12"/>
  <c r="K28" i="12"/>
  <c r="M28" i="12"/>
  <c r="O28" i="12"/>
  <c r="Q28" i="12"/>
  <c r="U28" i="12"/>
  <c r="G30" i="12"/>
  <c r="M30" i="12" s="1"/>
  <c r="I30" i="12"/>
  <c r="K30" i="12"/>
  <c r="O30" i="12"/>
  <c r="Q30" i="12"/>
  <c r="U30" i="12"/>
  <c r="G32" i="12"/>
  <c r="M32" i="12" s="1"/>
  <c r="I32" i="12"/>
  <c r="K32" i="12"/>
  <c r="O32" i="12"/>
  <c r="Q32" i="12"/>
  <c r="U32" i="12"/>
  <c r="G34" i="12"/>
  <c r="I34" i="12"/>
  <c r="K34" i="12"/>
  <c r="M34" i="12"/>
  <c r="O34" i="12"/>
  <c r="Q34" i="12"/>
  <c r="U34" i="12"/>
  <c r="G36" i="12"/>
  <c r="I36" i="12"/>
  <c r="K36" i="12"/>
  <c r="M36" i="12"/>
  <c r="O36" i="12"/>
  <c r="Q36" i="12"/>
  <c r="U36" i="12"/>
  <c r="G38" i="12"/>
  <c r="I38" i="12"/>
  <c r="K38" i="12"/>
  <c r="M38" i="12"/>
  <c r="O38" i="12"/>
  <c r="Q38" i="12"/>
  <c r="U38" i="12"/>
  <c r="G40" i="12"/>
  <c r="M40" i="12" s="1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4" i="12"/>
  <c r="M44" i="12" s="1"/>
  <c r="I44" i="12"/>
  <c r="K44" i="12"/>
  <c r="O44" i="12"/>
  <c r="Q44" i="12"/>
  <c r="U44" i="12"/>
  <c r="G46" i="12"/>
  <c r="M46" i="12" s="1"/>
  <c r="I46" i="12"/>
  <c r="K46" i="12"/>
  <c r="O46" i="12"/>
  <c r="Q46" i="12"/>
  <c r="U46" i="12"/>
  <c r="G48" i="12"/>
  <c r="I48" i="12"/>
  <c r="K48" i="12"/>
  <c r="M48" i="12"/>
  <c r="O48" i="12"/>
  <c r="Q48" i="12"/>
  <c r="U48" i="12"/>
  <c r="G50" i="12"/>
  <c r="M50" i="12" s="1"/>
  <c r="I50" i="12"/>
  <c r="K50" i="12"/>
  <c r="O50" i="12"/>
  <c r="Q50" i="12"/>
  <c r="U50" i="12"/>
  <c r="G52" i="12"/>
  <c r="M52" i="12" s="1"/>
  <c r="I52" i="12"/>
  <c r="K52" i="12"/>
  <c r="O52" i="12"/>
  <c r="Q52" i="12"/>
  <c r="U52" i="12"/>
  <c r="G54" i="12"/>
  <c r="I54" i="12"/>
  <c r="K54" i="12"/>
  <c r="M54" i="12"/>
  <c r="O54" i="12"/>
  <c r="Q54" i="12"/>
  <c r="U54" i="12"/>
  <c r="G56" i="12"/>
  <c r="I56" i="12"/>
  <c r="K56" i="12"/>
  <c r="M56" i="12"/>
  <c r="O56" i="12"/>
  <c r="Q56" i="12"/>
  <c r="U56" i="12"/>
  <c r="G58" i="12"/>
  <c r="M58" i="12" s="1"/>
  <c r="I58" i="12"/>
  <c r="K58" i="12"/>
  <c r="O58" i="12"/>
  <c r="Q58" i="12"/>
  <c r="U58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4" i="12"/>
  <c r="M64" i="12" s="1"/>
  <c r="I64" i="12"/>
  <c r="K64" i="12"/>
  <c r="O64" i="12"/>
  <c r="Q64" i="12"/>
  <c r="U64" i="12"/>
  <c r="G66" i="12"/>
  <c r="I66" i="12"/>
  <c r="K66" i="12"/>
  <c r="M66" i="12"/>
  <c r="O66" i="12"/>
  <c r="Q66" i="12"/>
  <c r="U66" i="12"/>
  <c r="G69" i="12"/>
  <c r="I69" i="12"/>
  <c r="K69" i="12"/>
  <c r="M69" i="12"/>
  <c r="O69" i="12"/>
  <c r="Q69" i="12"/>
  <c r="U69" i="12"/>
  <c r="G71" i="12"/>
  <c r="I71" i="12"/>
  <c r="K71" i="12"/>
  <c r="M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6" i="12"/>
  <c r="M76" i="12" s="1"/>
  <c r="I76" i="12"/>
  <c r="K76" i="12"/>
  <c r="O76" i="12"/>
  <c r="Q76" i="12"/>
  <c r="U76" i="12"/>
  <c r="G77" i="12"/>
  <c r="I77" i="12"/>
  <c r="K77" i="12"/>
  <c r="M77" i="12"/>
  <c r="O77" i="12"/>
  <c r="Q77" i="12"/>
  <c r="U77" i="12"/>
  <c r="G79" i="12"/>
  <c r="M79" i="12" s="1"/>
  <c r="I79" i="12"/>
  <c r="K79" i="12"/>
  <c r="O79" i="12"/>
  <c r="Q79" i="12"/>
  <c r="U79" i="12"/>
  <c r="G81" i="12"/>
  <c r="M81" i="12" s="1"/>
  <c r="I81" i="12"/>
  <c r="K81" i="12"/>
  <c r="O81" i="12"/>
  <c r="Q81" i="12"/>
  <c r="U81" i="12"/>
  <c r="G82" i="12"/>
  <c r="I51" i="1" s="1"/>
  <c r="G83" i="12"/>
  <c r="M83" i="12" s="1"/>
  <c r="M82" i="12" s="1"/>
  <c r="I83" i="12"/>
  <c r="I82" i="12" s="1"/>
  <c r="K83" i="12"/>
  <c r="K82" i="12" s="1"/>
  <c r="O83" i="12"/>
  <c r="O82" i="12" s="1"/>
  <c r="Q83" i="12"/>
  <c r="Q82" i="12" s="1"/>
  <c r="U83" i="12"/>
  <c r="U82" i="12" s="1"/>
  <c r="G86" i="12"/>
  <c r="M86" i="12" s="1"/>
  <c r="I86" i="12"/>
  <c r="K86" i="12"/>
  <c r="O86" i="12"/>
  <c r="Q86" i="12"/>
  <c r="U86" i="12"/>
  <c r="G88" i="12"/>
  <c r="M88" i="12" s="1"/>
  <c r="I88" i="12"/>
  <c r="K88" i="12"/>
  <c r="O88" i="12"/>
  <c r="Q88" i="12"/>
  <c r="U88" i="12"/>
  <c r="G90" i="12"/>
  <c r="M90" i="12" s="1"/>
  <c r="I90" i="12"/>
  <c r="K90" i="12"/>
  <c r="O90" i="12"/>
  <c r="Q90" i="12"/>
  <c r="U90" i="12"/>
  <c r="G92" i="12"/>
  <c r="I92" i="12"/>
  <c r="K92" i="12"/>
  <c r="M92" i="12"/>
  <c r="O92" i="12"/>
  <c r="Q92" i="12"/>
  <c r="U92" i="12"/>
  <c r="G94" i="12"/>
  <c r="I94" i="12"/>
  <c r="K94" i="12"/>
  <c r="M94" i="12"/>
  <c r="O94" i="12"/>
  <c r="Q94" i="12"/>
  <c r="U94" i="12"/>
  <c r="G96" i="12"/>
  <c r="M96" i="12" s="1"/>
  <c r="I96" i="12"/>
  <c r="K96" i="12"/>
  <c r="O96" i="12"/>
  <c r="Q96" i="12"/>
  <c r="U96" i="12"/>
  <c r="G98" i="12"/>
  <c r="M98" i="12" s="1"/>
  <c r="I98" i="12"/>
  <c r="K98" i="12"/>
  <c r="O98" i="12"/>
  <c r="Q98" i="12"/>
  <c r="U98" i="12"/>
  <c r="G100" i="12"/>
  <c r="I100" i="12"/>
  <c r="K100" i="12"/>
  <c r="M100" i="12"/>
  <c r="O100" i="12"/>
  <c r="Q100" i="12"/>
  <c r="U100" i="12"/>
  <c r="G108" i="12"/>
  <c r="I53" i="1" s="1"/>
  <c r="G109" i="12"/>
  <c r="M109" i="12" s="1"/>
  <c r="I109" i="12"/>
  <c r="I108" i="12" s="1"/>
  <c r="K109" i="12"/>
  <c r="O109" i="12"/>
  <c r="Q109" i="12"/>
  <c r="Q108" i="12" s="1"/>
  <c r="U109" i="12"/>
  <c r="U108" i="12" s="1"/>
  <c r="G111" i="12"/>
  <c r="I111" i="12"/>
  <c r="K111" i="12"/>
  <c r="K108" i="12" s="1"/>
  <c r="M111" i="12"/>
  <c r="O111" i="12"/>
  <c r="O108" i="12" s="1"/>
  <c r="Q111" i="12"/>
  <c r="U111" i="12"/>
  <c r="G114" i="12"/>
  <c r="I114" i="12"/>
  <c r="K114" i="12"/>
  <c r="M114" i="12"/>
  <c r="O114" i="12"/>
  <c r="Q114" i="12"/>
  <c r="U114" i="12"/>
  <c r="O115" i="12"/>
  <c r="Q115" i="12"/>
  <c r="G116" i="12"/>
  <c r="M116" i="12" s="1"/>
  <c r="I116" i="12"/>
  <c r="I115" i="12" s="1"/>
  <c r="K116" i="12"/>
  <c r="O116" i="12"/>
  <c r="Q116" i="12"/>
  <c r="U116" i="12"/>
  <c r="G118" i="12"/>
  <c r="M118" i="12" s="1"/>
  <c r="I118" i="12"/>
  <c r="K118" i="12"/>
  <c r="K115" i="12" s="1"/>
  <c r="O118" i="12"/>
  <c r="Q118" i="12"/>
  <c r="U118" i="12"/>
  <c r="I20" i="1"/>
  <c r="I19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I17" i="1" l="1"/>
  <c r="M85" i="12"/>
  <c r="G85" i="12"/>
  <c r="I52" i="1" s="1"/>
  <c r="I55" i="1" s="1"/>
  <c r="U115" i="12"/>
  <c r="G115" i="12"/>
  <c r="I54" i="1" s="1"/>
  <c r="I18" i="1" s="1"/>
  <c r="U8" i="12"/>
  <c r="K85" i="12"/>
  <c r="Q8" i="12"/>
  <c r="AD121" i="12"/>
  <c r="G39" i="1" s="1"/>
  <c r="G40" i="1" s="1"/>
  <c r="G25" i="1" s="1"/>
  <c r="G26" i="1" s="1"/>
  <c r="U85" i="12"/>
  <c r="K8" i="12"/>
  <c r="Q85" i="12"/>
  <c r="O15" i="12"/>
  <c r="I8" i="12"/>
  <c r="M115" i="12"/>
  <c r="M16" i="12"/>
  <c r="M15" i="12" s="1"/>
  <c r="Q15" i="12"/>
  <c r="K15" i="12"/>
  <c r="I85" i="12"/>
  <c r="M108" i="12"/>
  <c r="O85" i="12"/>
  <c r="U15" i="12"/>
  <c r="I15" i="12"/>
  <c r="I16" i="1"/>
  <c r="F40" i="1"/>
  <c r="G23" i="1" s="1"/>
  <c r="M12" i="12"/>
  <c r="M8" i="12" s="1"/>
  <c r="H39" i="1" l="1"/>
  <c r="H40" i="1" s="1"/>
  <c r="I21" i="1"/>
  <c r="G121" i="12"/>
  <c r="G28" i="1"/>
  <c r="G24" i="1"/>
  <c r="G29" i="1" s="1"/>
  <c r="I39" i="1" l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<sst xmlns="http://schemas.openxmlformats.org/spreadsheetml/2006/main" count="475" uniqueCount="260">
  <si>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</si>
  <si>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</si>
  <si>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</si>
  <si>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</si>
  <si>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</si>
  <si>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</si>
  <si>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</si>
  <si>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</si>
  <si>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</si>
  <si>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</si>
  <si>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</si>
  <si>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</si>
  <si>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</si>
  <si>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</si>
  <si>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</si>
  <si>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</si>
  <si>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</si>
  <si>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</si>
  <si>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</si>
  <si>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</si>
  <si>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</si>
  <si>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</si>
  <si>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</si>
  <si>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</si>
  <si>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</si>
  <si>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</si>
  <si>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</si>
  <si>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</si>
  <si>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</si>
  <si>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</si>
  <si>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</si>
  <si>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</si>
  <si>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</si>
  <si>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</si>
  <si>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</si>
  <si>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</si>
  <si>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</si>
  <si>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</si>
  <si>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</si>
  <si>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</si>
  <si>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</si>
  <si>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</si>
  <si>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</si>
  <si>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</si>
  <si>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</si>
  <si>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Michal Jůna</t>
  </si>
  <si>
    <t>Dodatečné povolení stavebních úprav dle PBŘ</t>
  </si>
  <si>
    <t>Ing. Zbyněk Wolf</t>
  </si>
  <si>
    <t>Hradská 79</t>
  </si>
  <si>
    <t>Domažlice-Město</t>
  </si>
  <si>
    <t>34401</t>
  </si>
  <si>
    <t>73374792</t>
  </si>
  <si>
    <t>CZ7310182165</t>
  </si>
  <si>
    <t>Celkem za stavbu</t>
  </si>
  <si>
    <t>CZK</t>
  </si>
  <si>
    <t xml:space="preserve">Popis rozpočtu:  - </t>
  </si>
  <si>
    <t>Výměna interiérových dveří a doplnění prvků dle nově vypracovaného PBŘ. Veškeré rozměry dveří a otevíravost je nutné ověřit před objednáním.</t>
  </si>
  <si>
    <t>Rekapitulace dílů</t>
  </si>
  <si>
    <t>Typ dílu</t>
  </si>
  <si>
    <t>3</t>
  </si>
  <si>
    <t>Svislé a kompletní konstrukce</t>
  </si>
  <si>
    <t>64</t>
  </si>
  <si>
    <t>Výplně otvorů</t>
  </si>
  <si>
    <t>767</t>
  </si>
  <si>
    <t>Konstrukce zámečnické</t>
  </si>
  <si>
    <t>790</t>
  </si>
  <si>
    <t>Vnitřní vybavení</t>
  </si>
  <si>
    <t>96</t>
  </si>
  <si>
    <t>Bourání konstrukcí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</si>
  <si>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</si>
  <si>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</si>
  <si>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</si>
  <si>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</si>
  <si>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</si>
  <si>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</si>
  <si>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</si>
  <si>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</si>
  <si>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</si>
  <si>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</si>
  <si>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</si>
  <si>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</si>
  <si>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</si>
  <si>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</si>
  <si>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</si>
  <si>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</si>
  <si>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</si>
  <si>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</si>
  <si>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</si>
  <si>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</si>
  <si>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</si>
  <si>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</si>
  <si>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</si>
  <si>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</si>
  <si>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</si>
  <si>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</si>
  <si>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</si>
  <si>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</si>
  <si>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</si>
  <si>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</si>
  <si>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</si>
  <si>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</t>
  </si>
  <si>
    <t>Porobeotnové zdivo, tl. 25 cm, včetně omítky z obou stran, včetně práce</t>
  </si>
  <si>
    <t>m3</t>
  </si>
  <si>
    <t>POL3_0</t>
  </si>
  <si>
    <t>v položce zahrnuta demontáž stávající plastové okenní výplně</t>
  </si>
  <si>
    <t>POP</t>
  </si>
  <si>
    <t>1,5*0,8</t>
  </si>
  <si>
    <t>VV</t>
  </si>
  <si>
    <t>2</t>
  </si>
  <si>
    <t>Porobeotnové zdivo, tl. 10 cm, včetně omítky z obou stran, včetně práce</t>
  </si>
  <si>
    <t>Dveře jednokřídlé, protipožární se samozavíračem, 800x1970, EW 30 DP3-C, včetně montáže v 1.PP</t>
  </si>
  <si>
    <t>kus</t>
  </si>
  <si>
    <t>protipožární dveře se samozavíračem, vnitřní výplň DTD, povrch HPL barva šedá, kování klika / klika, montáž do stávající ocelové zárubně, nový nátěr zárubně v barvě antracit, umístění v 1.PP, rozměr otvoru a otevíravost nutno ověřit před objednáním</t>
  </si>
  <si>
    <t>4</t>
  </si>
  <si>
    <t>Dveře jednokřídlé, protipožární se samozavíračem, 900x1970, EW 30 DP3-C, včetně montáže v 1.PP</t>
  </si>
  <si>
    <t>5</t>
  </si>
  <si>
    <t>Dveře jednokřídlé, protipožární se samozavíračem, 1100x1970, EW 30 DP3-C, včetně montáže v 1.PP</t>
  </si>
  <si>
    <t>6</t>
  </si>
  <si>
    <t>Dveře jednokřídlé, protipožární se samozavíračem, 1100x1970, EW 30 DP3-C, včetně montáže v 1.NP</t>
  </si>
  <si>
    <t>protipožární dveře se samozavíračem, vnitřní výplň DTD, povrch HPL dekor dub, kování klika / klika, montáž do stávající ocelové zárubně, nový nátěr zárubně v barvě antracit, umístění v 1.NP, rozměr otvoru a otevíravost nutno ověřit před objednáním</t>
  </si>
  <si>
    <t>7</t>
  </si>
  <si>
    <t>Dveře jednokřídlé, protipožární se samozavíračem, 900x1970, EW 30 DP3-C, včetně montáže v 1.NP</t>
  </si>
  <si>
    <t>8</t>
  </si>
  <si>
    <t>Vchodové dveře dvoukřídlé, s nadsvětlíkem a bočním prsoklením</t>
  </si>
  <si>
    <t>Nový únikový východ z místnosti 1.27, plastové dvoukřídlé dveře s bočním prosklením a nadsvětlíkem. Rozměr průchodu 1800/2100, rozměr stavebního otvoru 2400/2800. Panikové kování. Včetně montáže.</t>
  </si>
  <si>
    <t>9</t>
  </si>
  <si>
    <t>Protipožární větrací mřížka 200/100, do zdiva a betonové příčky, včetně montáže</t>
  </si>
  <si>
    <t>Protipožární větrací mřížka; požární odolnost EI30/EW90, umístění do zdiva a betonové příčky, barva antracit, v ceně zahrnuta demontáž stávající větrací mřížky a montáž nové protipožární v pracovní výšce 2300 mm, rozměr mřížky nutno přeměřit na stavbě před objednáním</t>
  </si>
  <si>
    <t>10</t>
  </si>
  <si>
    <t>Dveře jednokřídlé, protipožární se samozavíračem, 900x1970, EW 30 DP3-C, včetně montáže v 2.NP</t>
  </si>
  <si>
    <t>protipožární dveře se samozavíračem, vnitřní výplň DTD, povrch HPL dekor dub, kování klika / klika, montáž do stávající ocelové zárubně, nový nátěr zárubně v barvě antracit, umístění v 2.NP, rozměr otvoru a otevíravost nutno ověřit před objednáním</t>
  </si>
  <si>
    <t>11</t>
  </si>
  <si>
    <t>Dveře jednokřídlé, protipožární se samozavíračem, 900x1970, EW 30 DP3-C, včetně montáže v 3.NP</t>
  </si>
  <si>
    <t>protipožární dveře se samozavíračem, vnitřní výplň DTD, povrch HPL dekor dub, kování klika / klika, montáž do stávající ocelové zárubně, nový nátěr zárubně v barvě antracit, umístění v 3.NP, rozměr otvoru a otevíravost nutno ověřit před objednáním</t>
  </si>
  <si>
    <t>12</t>
  </si>
  <si>
    <t>Dveře jednokřídlé, protipožární se samozavíračem, 1000x1970, EW 15 DP3-C, včetně montáže v 4.NP</t>
  </si>
  <si>
    <t>protipožární dveře se samozavíračem, vnitřní výplň DTD, povrch HPL dekor dub, kování klika / klika, montáž do stávající ocelové zárubně, nový nátěr zárubně v barvě antracit, umístění v 4.NP, rozměr otvoru a otevíravost nutno ověřit před objednáním</t>
  </si>
  <si>
    <t>13</t>
  </si>
  <si>
    <t>Dveře jednokřídlé, protipožární se samozavíračem, 800x1970, EW 30 DP3-C, včetně montáže v 1.NP</t>
  </si>
  <si>
    <t>protipožární dveře se samozavíračem, vnitřní výplň DTD, povrch HPLdekor dub, kování klika / klika, montáž do stávající ocelové zárubně, nový nátěr zárubně v barvě antracit, umístění v 1.NP, rozměr otvoru a otevíravost nutno ověřit před objednáním</t>
  </si>
  <si>
    <t>14</t>
  </si>
  <si>
    <t>Dveře jednokřídlé, 800x1970, včetně montáže v 1.NP - WC</t>
  </si>
  <si>
    <t>vitřní výplň DTD, povrch HPLdekor dub, kování klika / klika, montáž do stávající ocelové zárubně, nový nátěr zárubně v barvě antracit, umístění v 1.NP, rozměr otvoru a otevíravost nutno ověřit před objednáním</t>
  </si>
  <si>
    <t>15</t>
  </si>
  <si>
    <t>Dveře jednokřídlé, 800x1970, včetně montáže v 2.NP - WC</t>
  </si>
  <si>
    <t xml:space="preserve"> vitřní výplň DTD, povrch HPLdekor dub, kování klika / klika, montáž do stávající ocelové zárubně, nový nátěr zárubně v barvě antracit, umístění v 2.NP, rozměr otvoru a otevíravost nutno ověřit před objednáním</t>
  </si>
  <si>
    <t>16</t>
  </si>
  <si>
    <t>Dveře jednokřídlé, 800x1970, včetně montáže v 3.NP - WC</t>
  </si>
  <si>
    <t xml:space="preserve"> vitřní výplň DTD, povrch HPLdekor dub, kování klika / klika, montáž do stávající ocelové zárubně, nový nátěr zárubně v barvě antracit, umístění v 3.NP, rozměr otvoru a otevíravost nutno ověřit před objednáním</t>
  </si>
  <si>
    <t>17</t>
  </si>
  <si>
    <t>Dveře jednokřídlé, protipožární se samozavíračem, 800x1970, EW 30 DP3-C, včetně montáže v 2.NP</t>
  </si>
  <si>
    <t>18</t>
  </si>
  <si>
    <t>Dveře jednokřídlé, protipožární se samozavíračem, 800x1970, EW 30 DP3-C, včetně montáže v 3.NP</t>
  </si>
  <si>
    <t>19</t>
  </si>
  <si>
    <t>Dveře dvoukřídlé, protipožární se samozavíračem, 1800x1970, EW 30 DP3-C, včetně montáže v 1.PP</t>
  </si>
  <si>
    <t>20</t>
  </si>
  <si>
    <t>Dveře dvoukřídlé, kouřotěsné se samozavíračem, 1780x1970, EI 30 DP3-C+S200, včetně montáže v 1.PP</t>
  </si>
  <si>
    <t>protipožární kouřotěsné dveře se samozavíračem, vnitřní výplň DTD, povrch HPL barva šedá, průhled min. 0.06 m2, kování klika / klika, montáž do stávající ocelové zárubně, nový nátěr zárubně v barvě antracit, umístění v 1.PP, rozměr otvoru a otevíravost nutno ověřit před objednáním, včetně dozdění otvoru v ploše 1 m2 za účelem snížení výšky otvoru (včetně omítky) a výmalby</t>
  </si>
  <si>
    <t>21</t>
  </si>
  <si>
    <t>Dveře dvoukřídlé, kouřotěsné se samozavíračem, 1750x1970, EI 30 DP3-C+S200, včetně montáže v 1.NP</t>
  </si>
  <si>
    <t>protipožární kouřotěsné dveře se samozavíračem, 2/3 prosklené, vnitřní výplň DTD, povrch HPL dekor dub, průhled min. 0.06 m2, kování klika / klika, montáž do ocelové zárubně, umístění v 1.NP, rozměr otvoru a otevíravost nutno ověřit před objednáním,</t>
  </si>
  <si>
    <t>22</t>
  </si>
  <si>
    <t>Dveře dvoukřídlé, kouřotěsné se samozavíračem, 1750x1970, EI 30 DP3-C+S200, včetně montáže v 2.NP</t>
  </si>
  <si>
    <t>protipožární kouřotěsné dveře se samozavíračem, 2/3 prosklené, vnitřní výplň DTD, povrch HPL dekor dub, průhled min. 0.06 m2, kování klika / klika, montáž do ocelové zárubně, umístění v 2.NP, rozměr otvoru a otevíravost nutno ověřit před objednáním,</t>
  </si>
  <si>
    <t>23</t>
  </si>
  <si>
    <t>Dveře dvoukřídlé, kouřotěsné se samozavíračem, 1750x1970, EI 30 DP3-C+S200, včetně montáže v 3.NP</t>
  </si>
  <si>
    <t>protipožární kouřotěsné dveře se samozavíračem, 2/3 prosklené, vnitřní výplň DTD, povrch HPL dekor dub, průhled min. 0.06 m2, kování klika / klika, montáž do ocelové zárubně, umístění v 3.NP, rozměr otvoru a otevíravost nutno ověřit před objednáním,</t>
  </si>
  <si>
    <t>24</t>
  </si>
  <si>
    <t>Dveře jendokřídlé, kouřotěsné, 900x1970, EI 30 DP3-S200, včetně montáže v 1.NP</t>
  </si>
  <si>
    <t>protipožární kouřotěsné dveře, vnitřní výplň DTD, povrch HPL barva šedá, kování klika / klika, montáž do stávající ocelové zárubně, nový nátěr zárubně v barvě antracit, umístění v 1.NP, rozměr otvoru a otevíravost nutno ověřit před objednáním</t>
  </si>
  <si>
    <t>25</t>
  </si>
  <si>
    <t>Dveře jendokřídlé, kouřotěsné, 900x1970, EI 30 DP3-S200, včetně montáže v 2.NP</t>
  </si>
  <si>
    <t>protipožární kouřotěsné dveře, vnitřní výplň DTD, povrch HPL barva šedá, kování klika / klika, montáž do stávající ocelové zárubně, nový nátěr zárubně v barvě antracit, umístění v 2.NP, rozměr otvoru a otevíravost nutno ověřit před objednáním</t>
  </si>
  <si>
    <t>26</t>
  </si>
  <si>
    <t>Dveře jendokřídlé, kouřotěsné, 900x1970, EI 30 DP3-S200, včetně montáže v 3.NP</t>
  </si>
  <si>
    <t>protipožární kouřotěsné dveře, vnitřní výplň DTD, povrch HPL barva šedá, kování klika / klika, montáž do stávající ocelové zárubně, nový nátěr zárubně v barvě antracit, umístění v 3.NP, rozměr otvoru a otevíravost nutno ověřit před objednáním</t>
  </si>
  <si>
    <t>27</t>
  </si>
  <si>
    <t>Dveře jendokřídlé, kouřotěsné, 900x1970, EI 30 DP3-C+S200, včetně montáže v 4.NP</t>
  </si>
  <si>
    <t>protipožární kouřotěsné dveře se samozavíračem, vnitřní výplň DTD, povrch HPL barva šedá, kování klika / klika, montáž do stávající ocelové zárubně, nový nátěr zárubně v barvě antracit, umístění v 4.NP, rozměr otvoru a otevíravost nutno ověřit před objednáním</t>
  </si>
  <si>
    <t>28</t>
  </si>
  <si>
    <t>Revizní dvířka jednokřídlé protipožární, EW 30 DP1, 600x600</t>
  </si>
  <si>
    <t>protipožární revizní dvířka do instalačních šachet, hliníkový rám, osazení do zdiva / SDK, včetně montáže, omítky a výmalby, rozměr a otevíravost nutno přeměřit na stavbě před objendáním</t>
  </si>
  <si>
    <t>8+16+16+16+3</t>
  </si>
  <si>
    <t>29</t>
  </si>
  <si>
    <t>Panikové kování na stáv. dvoukřídlé vchodové dveře, včetně montáže</t>
  </si>
  <si>
    <t>1+2</t>
  </si>
  <si>
    <t>30</t>
  </si>
  <si>
    <t>Ocelová zárubeň 1100/1970, včetně osazení, nátěr barvy antracit</t>
  </si>
  <si>
    <t>31</t>
  </si>
  <si>
    <t>Ocelová zárubeň 1750/1970, včetně osazení, nátěr barvy antracit</t>
  </si>
  <si>
    <t>32</t>
  </si>
  <si>
    <t>Zámek zadlabací vložkový s požární odolností, včetně montáže</t>
  </si>
  <si>
    <t>33</t>
  </si>
  <si>
    <t>Přendání stávajících cylindrických vložek</t>
  </si>
  <si>
    <t>POL1_0</t>
  </si>
  <si>
    <t>Demontáž cylindrické vložky ze stávajících dveří a instalace do nových</t>
  </si>
  <si>
    <t>34</t>
  </si>
  <si>
    <t>Dveřní tabulka ACS zásuvný systém, 187 x 93 mm, barva antracit, včetně montáže</t>
  </si>
  <si>
    <t>35</t>
  </si>
  <si>
    <t>Odvoz suti a vyb.hmot do 10 km, vnitrost. 15 m</t>
  </si>
  <si>
    <t>t</t>
  </si>
  <si>
    <t>36</t>
  </si>
  <si>
    <t>Odvoz demontovaných dveří</t>
  </si>
  <si>
    <t>přesun na staveništi, nakládka, vykládka</t>
  </si>
  <si>
    <t>37</t>
  </si>
  <si>
    <t>Ekologická likvidace demontovaných dveří</t>
  </si>
  <si>
    <t>38</t>
  </si>
  <si>
    <t>Přechodová lávka dle výkresové dok., 2000x2400 mm</t>
  </si>
  <si>
    <t>kpl</t>
  </si>
  <si>
    <t>ocelová přechodová lávka pro únikový východ dle výkresové dokumentace, včetně zábradlí a montáže</t>
  </si>
  <si>
    <t>39</t>
  </si>
  <si>
    <t>Přístroj hasicí práškový 55B, včetně nástěnného držáku a montáže</t>
  </si>
  <si>
    <t>0+0+0+0+1</t>
  </si>
  <si>
    <t>40</t>
  </si>
  <si>
    <t>Přístroj hasicí práškový 27A, včetně nástěnného držáku a montáže</t>
  </si>
  <si>
    <t>0+0+1+1+1</t>
  </si>
  <si>
    <t>41</t>
  </si>
  <si>
    <t>Přístroj hasicí práškový 21A, včetně nástěnného držáku a montáže</t>
  </si>
  <si>
    <t>2+3+1+1</t>
  </si>
  <si>
    <t>42</t>
  </si>
  <si>
    <t>Přístroj hasicí práškový 13A, včetně nástěnného držáku a montáže</t>
  </si>
  <si>
    <t>2+1+0+0+0</t>
  </si>
  <si>
    <t>43</t>
  </si>
  <si>
    <t>Požární hydrant D19 20/30 v PÚ skladu kuchyně, včetně instalace na povrch a připojení k rozvodu</t>
  </si>
  <si>
    <t>instalace v PÚ skladu kuchyně v 1.PP, připojení na rozvod v délce cca 10 m, vedeno po povrchu</t>
  </si>
  <si>
    <t>44</t>
  </si>
  <si>
    <t>Požární hydrant D19 20/30 ve 3.NP, včetně instalace na povrch a připojení k rozvodu</t>
  </si>
  <si>
    <t>instalace na chodbě u výtahů ve 3.NP, připojení na rozvod v délce cca 5 m, vedeno po povrchu</t>
  </si>
  <si>
    <t>45</t>
  </si>
  <si>
    <t>Digestoř nástěnná 1400x700x300, včetně montáže</t>
  </si>
  <si>
    <t>Nerezová digestoř, otvor pro odsávání 100-250mm, otvory pro uchycení na zeď, plášť nerezový plech síly 0,8 mm</t>
  </si>
  <si>
    <t>46</t>
  </si>
  <si>
    <t>Odvětrání prostoru myčky, materiál + montáž</t>
  </si>
  <si>
    <t>Vířivý anemostat s pevnými lamelami DFR-E 315.</t>
  </si>
  <si>
    <t>Vybourání kruhového otvoru DN315 do příčky a do obvodového pláště se zateplením.</t>
  </si>
  <si>
    <t>Hygrostat HYG 6001 + elektrické zapojení.</t>
  </si>
  <si>
    <t>Radiální ventilátor do kruhového potrubí RM 315 N s montážní konzolou na zeď, prltok vzduchu max 1370 m3/h + elektrické zapojení.</t>
  </si>
  <si>
    <t>Zpětná klapka</t>
  </si>
  <si>
    <t>Potrubí ALUFLEX MI DN315 mm, vedeno pod stropem, včetně strpních kotev.</t>
  </si>
  <si>
    <t>Venkovní krycí žaluziová mřížka.</t>
  </si>
  <si>
    <t>47</t>
  </si>
  <si>
    <t>Bourání SDK konstrukcí, začištění, včetně materiálu</t>
  </si>
  <si>
    <t>Rozšíření stavebního otvoru dveří do místnosti pro nabíjení elektrických vozíků v ploše 1 m2.</t>
  </si>
  <si>
    <t>48</t>
  </si>
  <si>
    <t>Vybourání zděného parapetu, včetně dmeontáže okna a začištění</t>
  </si>
  <si>
    <t>V položce zahrnuto vybourání parapetu ve zdivu se zateplením, demontáž stávajícího okna v otvoru, začištění nového stavebního otvoru včetně začištění zateplovacího pláště, demontáž topného tělesa v interiéru a přepojení na vedlejší stěnu.</t>
  </si>
  <si>
    <t>2,4*1*0,57</t>
  </si>
  <si>
    <t>49</t>
  </si>
  <si>
    <t>Vybourání stávající dřevěné zárubně, včetně demontáže dvoukřídlých dveří a začištění</t>
  </si>
  <si>
    <t>50</t>
  </si>
  <si>
    <t>Detektor kouře / požární hlásič + baterie, včetně stropní instalace</t>
  </si>
  <si>
    <t>ks</t>
  </si>
  <si>
    <t>4+22+39+39</t>
  </si>
  <si>
    <t>51</t>
  </si>
  <si>
    <t>Nouzové osvětlení s vlastními bateriemi a montáží, s dobou funkčnosti 60 minut dle ČSN EN 1838</t>
  </si>
  <si>
    <t>10+10+0+0+0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</si>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</sst>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0" fontId="8" fillId="3" borderId="2" xfId="0" applyFont="1" applyFill="1" applyBorder="1"/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20" fillId="0" borderId="0" xfId="0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7" fillId="0" borderId="33" xfId="0" applyFont="1" applyBorder="1" applyAlignment="1">
      <alignment horizontal="center" vertical="top" shrinkToFit="1"/>
    </xf>
    <xf numFmtId="0" fontId="19" fillId="0" borderId="33" xfId="0" applyFont="1" applyBorder="1" applyAlignment="1">
      <alignment horizontal="center" vertical="top" wrapText="1" shrinkToFit="1"/>
    </xf>
    <xf numFmtId="0" fontId="0" fillId="3" borderId="39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19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9" fillId="0" borderId="39" xfId="0" applyFont="1" applyBorder="1" applyAlignment="1">
      <alignment horizontal="center" vertical="top" wrapText="1" shrinkToFit="1"/>
    </xf>
    <xf numFmtId="164" fontId="19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9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9" fillId="0" borderId="39" xfId="0" quotePrefix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9" xfId="0" applyNumberFormat="1" applyFont="1" applyFill="1" applyBorder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8"/>
  <sheetViews>
    <sheetView showGridLines="0" tabSelected="1" topLeftCell="B15" zoomScaleNormal="100" zoomScaleSheetLayoutView="75" workbookViewId="0">
      <selection activeCell="G29" sqref="G29:I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3" t="s">
        <v>36</v>
      </c>
      <c r="B1" s="221" t="s">
        <v>42</v>
      </c>
      <c r="C1" s="222"/>
      <c r="D1" s="222"/>
      <c r="E1" s="222"/>
      <c r="F1" s="222"/>
      <c r="G1" s="222"/>
      <c r="H1" s="222"/>
      <c r="I1" s="222"/>
      <c r="J1" s="223"/>
    </row>
    <row r="2" spans="1:15" ht="23.25" customHeight="1" x14ac:dyDescent="0.2">
      <c r="A2" s="3"/>
      <c r="B2" s="71" t="s">
        <v>40</v>
      </c>
      <c r="C2" s="72"/>
      <c r="D2" s="73"/>
      <c r="E2" s="73" t="s">
        <v>46</v>
      </c>
      <c r="F2" s="74"/>
      <c r="G2" s="74"/>
      <c r="H2" s="74"/>
      <c r="I2" s="74"/>
      <c r="J2" s="75"/>
      <c r="O2" s="1"/>
    </row>
    <row r="3" spans="1:15" ht="23.25" hidden="1" customHeight="1" x14ac:dyDescent="0.2">
      <c r="A3" s="3"/>
      <c r="B3" s="76" t="s">
        <v>43</v>
      </c>
      <c r="C3" s="72"/>
      <c r="D3" s="77"/>
      <c r="E3" s="77"/>
      <c r="F3" s="78"/>
      <c r="G3" s="78"/>
      <c r="H3" s="72"/>
      <c r="I3" s="79"/>
      <c r="J3" s="80"/>
    </row>
    <row r="4" spans="1:15" ht="23.25" hidden="1" customHeight="1" x14ac:dyDescent="0.2">
      <c r="A4" s="3"/>
      <c r="B4" s="81" t="s">
        <v>44</v>
      </c>
      <c r="C4" s="82"/>
      <c r="D4" s="83"/>
      <c r="E4" s="83"/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21</v>
      </c>
      <c r="D5" s="86"/>
      <c r="E5" s="23"/>
      <c r="F5" s="23"/>
      <c r="G5" s="23"/>
      <c r="H5" s="25" t="s">
        <v>33</v>
      </c>
      <c r="I5" s="86"/>
      <c r="J5" s="9"/>
    </row>
    <row r="6" spans="1:15" ht="15.75" customHeight="1" x14ac:dyDescent="0.2">
      <c r="A6" s="3"/>
      <c r="B6" s="35"/>
      <c r="C6" s="23"/>
      <c r="D6" s="86"/>
      <c r="E6" s="23"/>
      <c r="F6" s="23"/>
      <c r="G6" s="23"/>
      <c r="H6" s="25" t="s">
        <v>34</v>
      </c>
      <c r="I6" s="86"/>
      <c r="J6" s="9"/>
    </row>
    <row r="7" spans="1:15" ht="15.75" customHeight="1" x14ac:dyDescent="0.2">
      <c r="A7" s="3"/>
      <c r="B7" s="36"/>
      <c r="C7" s="87"/>
      <c r="D7" s="70"/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31" t="s">
        <v>47</v>
      </c>
      <c r="E11" s="231"/>
      <c r="F11" s="231"/>
      <c r="G11" s="231"/>
      <c r="H11" s="25" t="s">
        <v>33</v>
      </c>
      <c r="I11" s="88" t="s">
        <v>51</v>
      </c>
      <c r="J11" s="9"/>
    </row>
    <row r="12" spans="1:15" ht="15.75" customHeight="1" x14ac:dyDescent="0.2">
      <c r="A12" s="3"/>
      <c r="B12" s="35"/>
      <c r="C12" s="23"/>
      <c r="D12" s="234" t="s">
        <v>48</v>
      </c>
      <c r="E12" s="234"/>
      <c r="F12" s="234"/>
      <c r="G12" s="234"/>
      <c r="H12" s="25" t="s">
        <v>34</v>
      </c>
      <c r="I12" s="88" t="s">
        <v>52</v>
      </c>
      <c r="J12" s="9"/>
    </row>
    <row r="13" spans="1:15" ht="15.75" customHeight="1" x14ac:dyDescent="0.2">
      <c r="A13" s="3"/>
      <c r="B13" s="36"/>
      <c r="C13" s="89" t="s">
        <v>50</v>
      </c>
      <c r="D13" s="235" t="s">
        <v>49</v>
      </c>
      <c r="E13" s="235"/>
      <c r="F13" s="235"/>
      <c r="G13" s="235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 t="s">
        <v>45</v>
      </c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30"/>
      <c r="F15" s="230"/>
      <c r="G15" s="232"/>
      <c r="H15" s="232"/>
      <c r="I15" s="232" t="s">
        <v>28</v>
      </c>
      <c r="J15" s="233"/>
    </row>
    <row r="16" spans="1:15" ht="23.25" customHeight="1" x14ac:dyDescent="0.2">
      <c r="A16" s="136" t="s">
        <v>23</v>
      </c>
      <c r="B16" s="137" t="s">
        <v>23</v>
      </c>
      <c r="C16" s="48"/>
      <c r="D16" s="49"/>
      <c r="E16" s="211"/>
      <c r="F16" s="212"/>
      <c r="G16" s="211"/>
      <c r="H16" s="212"/>
      <c r="I16" s="211">
        <f>SUMIF(F49:F54,A16,I49:I54)+SUMIF(F49:F54,"PSU",I49:I54)</f>
        <v>0</v>
      </c>
      <c r="J16" s="213"/>
    </row>
    <row r="17" spans="1:10" ht="23.25" customHeight="1" x14ac:dyDescent="0.2">
      <c r="A17" s="136" t="s">
        <v>24</v>
      </c>
      <c r="B17" s="137" t="s">
        <v>24</v>
      </c>
      <c r="C17" s="48"/>
      <c r="D17" s="49"/>
      <c r="E17" s="211"/>
      <c r="F17" s="212"/>
      <c r="G17" s="211"/>
      <c r="H17" s="212"/>
      <c r="I17" s="211">
        <f>SUMIF(F49:F54,A17,I49:I54)</f>
        <v>0</v>
      </c>
      <c r="J17" s="213"/>
    </row>
    <row r="18" spans="1:10" ht="23.25" customHeight="1" x14ac:dyDescent="0.2">
      <c r="A18" s="136" t="s">
        <v>25</v>
      </c>
      <c r="B18" s="137" t="s">
        <v>25</v>
      </c>
      <c r="C18" s="48"/>
      <c r="D18" s="49"/>
      <c r="E18" s="211"/>
      <c r="F18" s="212"/>
      <c r="G18" s="211"/>
      <c r="H18" s="212"/>
      <c r="I18" s="211">
        <f>SUMIF(F49:F54,A18,I49:I54)</f>
        <v>0</v>
      </c>
      <c r="J18" s="213"/>
    </row>
    <row r="19" spans="1:10" ht="23.25" customHeight="1" x14ac:dyDescent="0.2">
      <c r="A19" s="136" t="s">
        <v>71</v>
      </c>
      <c r="B19" s="137" t="s">
        <v>26</v>
      </c>
      <c r="C19" s="48"/>
      <c r="D19" s="49"/>
      <c r="E19" s="211"/>
      <c r="F19" s="212"/>
      <c r="G19" s="211"/>
      <c r="H19" s="212"/>
      <c r="I19" s="211">
        <f>SUMIF(F49:F54,A19,I49:I54)</f>
        <v>0</v>
      </c>
      <c r="J19" s="213"/>
    </row>
    <row r="20" spans="1:10" ht="23.25" customHeight="1" x14ac:dyDescent="0.2">
      <c r="A20" s="136" t="s">
        <v>72</v>
      </c>
      <c r="B20" s="137" t="s">
        <v>27</v>
      </c>
      <c r="C20" s="48"/>
      <c r="D20" s="49"/>
      <c r="E20" s="211"/>
      <c r="F20" s="212"/>
      <c r="G20" s="211"/>
      <c r="H20" s="212"/>
      <c r="I20" s="211">
        <f>SUMIF(F49:F54,A20,I49:I54)</f>
        <v>0</v>
      </c>
      <c r="J20" s="213"/>
    </row>
    <row r="21" spans="1:10" ht="23.25" customHeight="1" x14ac:dyDescent="0.2">
      <c r="A21" s="3"/>
      <c r="B21" s="64" t="s">
        <v>28</v>
      </c>
      <c r="C21" s="65"/>
      <c r="D21" s="66"/>
      <c r="E21" s="219"/>
      <c r="F21" s="228"/>
      <c r="G21" s="219"/>
      <c r="H21" s="228"/>
      <c r="I21" s="219">
        <f>SUM(I16:J20)</f>
        <v>0</v>
      </c>
      <c r="J21" s="220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217">
        <f>ZakladDPHSniVypocet</f>
        <v>0</v>
      </c>
      <c r="H23" s="218"/>
      <c r="I23" s="218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15">
        <f>ZakladDPHSni*SazbaDPH1/100</f>
        <v>0</v>
      </c>
      <c r="H24" s="216"/>
      <c r="I24" s="216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217">
        <f>ZakladDPHZaklVypocet</f>
        <v>0</v>
      </c>
      <c r="H25" s="218"/>
      <c r="I25" s="218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224">
        <f>ZakladDPHZakl*SazbaDPH2/100</f>
        <v>0</v>
      </c>
      <c r="H26" s="225"/>
      <c r="I26" s="225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226">
        <f>0</f>
        <v>0</v>
      </c>
      <c r="H27" s="226"/>
      <c r="I27" s="226"/>
      <c r="J27" s="53" t="str">
        <f t="shared" si="0"/>
        <v>CZK</v>
      </c>
    </row>
    <row r="28" spans="1:10" ht="27.75" hidden="1" customHeight="1" thickBot="1" x14ac:dyDescent="0.25">
      <c r="A28" s="3"/>
      <c r="B28" s="108" t="s">
        <v>22</v>
      </c>
      <c r="C28" s="109"/>
      <c r="D28" s="109"/>
      <c r="E28" s="110"/>
      <c r="F28" s="111"/>
      <c r="G28" s="229">
        <f>ZakladDPHSniVypocet+ZakladDPHZaklVypocet</f>
        <v>0</v>
      </c>
      <c r="H28" s="229"/>
      <c r="I28" s="229"/>
      <c r="J28" s="112" t="str">
        <f t="shared" si="0"/>
        <v>CZK</v>
      </c>
    </row>
    <row r="29" spans="1:10" ht="27.75" customHeight="1" thickBot="1" x14ac:dyDescent="0.25">
      <c r="A29" s="3"/>
      <c r="B29" s="108" t="s">
        <v>35</v>
      </c>
      <c r="C29" s="113"/>
      <c r="D29" s="113"/>
      <c r="E29" s="113"/>
      <c r="F29" s="113"/>
      <c r="G29" s="227">
        <f>ZakladDPHSni+DPHSni+ZakladDPHZakl+DPHZakl+Zaokrouhleni</f>
        <v>0</v>
      </c>
      <c r="H29" s="227"/>
      <c r="I29" s="227"/>
      <c r="J29" s="114" t="s">
        <v>54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45238</v>
      </c>
      <c r="I32" s="33"/>
      <c r="J32" s="10"/>
    </row>
    <row r="33" spans="1:52" ht="47.25" customHeight="1" x14ac:dyDescent="0.2">
      <c r="A33" s="3"/>
      <c r="B33" s="3"/>
      <c r="J33" s="10"/>
    </row>
    <row r="34" spans="1:52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52" ht="12.75" customHeight="1" x14ac:dyDescent="0.2">
      <c r="A35" s="3"/>
      <c r="B35" s="3"/>
      <c r="D35" s="214" t="s">
        <v>2</v>
      </c>
      <c r="E35" s="214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7" t="s">
        <v>15</v>
      </c>
      <c r="C37" s="2"/>
      <c r="D37" s="2"/>
      <c r="E37" s="2"/>
      <c r="F37" s="100"/>
      <c r="G37" s="100"/>
      <c r="H37" s="100"/>
      <c r="I37" s="100"/>
      <c r="J37" s="2"/>
    </row>
    <row r="38" spans="1:52" ht="25.5" hidden="1" customHeight="1" x14ac:dyDescent="0.2">
      <c r="A38" s="92" t="s">
        <v>37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52" ht="25.5" hidden="1" customHeight="1" x14ac:dyDescent="0.2">
      <c r="A39" s="92">
        <v>1</v>
      </c>
      <c r="B39" s="98"/>
      <c r="C39" s="201"/>
      <c r="D39" s="202"/>
      <c r="E39" s="202"/>
      <c r="F39" s="103">
        <f>' Pol'!AC121</f>
        <v>0</v>
      </c>
      <c r="G39" s="104">
        <f>' Pol'!AD121</f>
        <v>0</v>
      </c>
      <c r="H39" s="105">
        <f>(F39*SazbaDPH1/100)+(G39*SazbaDPH2/100)</f>
        <v>0</v>
      </c>
      <c r="I39" s="105">
        <f>F39+G39+H39</f>
        <v>0</v>
      </c>
      <c r="J39" s="99" t="str">
        <f>IF(_xlfn.SINGLE(CenaCelkemVypocet)=0,"",I39/_xlfn.SINGLE(CenaCelkemVypocet)*100)</f>
        <v/>
      </c>
    </row>
    <row r="40" spans="1:52" ht="25.5" hidden="1" customHeight="1" x14ac:dyDescent="0.2">
      <c r="A40" s="92"/>
      <c r="B40" s="203" t="s">
        <v>53</v>
      </c>
      <c r="C40" s="204"/>
      <c r="D40" s="204"/>
      <c r="E40" s="205"/>
      <c r="F40" s="106">
        <f>SUMIF(A39:A39,"=1",F39:F39)</f>
        <v>0</v>
      </c>
      <c r="G40" s="107">
        <f>SUMIF(A39:A39,"=1",G39:G39)</f>
        <v>0</v>
      </c>
      <c r="H40" s="107">
        <f>SUMIF(A39:A39,"=1",H39:H39)</f>
        <v>0</v>
      </c>
      <c r="I40" s="107">
        <f>SUMIF(A39:A39,"=1",I39:I39)</f>
        <v>0</v>
      </c>
      <c r="J40" s="93">
        <f>SUMIF(A39:A39,"=1",J39:J39)</f>
        <v>0</v>
      </c>
    </row>
    <row r="42" spans="1:52" x14ac:dyDescent="0.2">
      <c r="B42" t="s">
        <v>55</v>
      </c>
    </row>
    <row r="43" spans="1:52" ht="25.5" x14ac:dyDescent="0.2">
      <c r="B43" s="206" t="s">
        <v>56</v>
      </c>
      <c r="C43" s="206"/>
      <c r="D43" s="206"/>
      <c r="E43" s="206"/>
      <c r="F43" s="206"/>
      <c r="G43" s="206"/>
      <c r="H43" s="206"/>
      <c r="I43" s="206"/>
      <c r="J43" s="206"/>
      <c r="AZ43" s="115" t="str">
        <f>B43</f>
        <v>Výměna interiérových dveří a doplnění prvků dle nově vypracovaného PBŘ. Veškeré rozměry dveří a otevíravost je nutné ověřit před objednáním.</v>
      </c>
    </row>
    <row r="46" spans="1:52" ht="15.75" x14ac:dyDescent="0.25">
      <c r="B46" s="116" t="s">
        <v>57</v>
      </c>
    </row>
    <row r="48" spans="1:52" ht="25.5" customHeight="1" x14ac:dyDescent="0.2">
      <c r="A48" s="117"/>
      <c r="B48" s="121" t="s">
        <v>16</v>
      </c>
      <c r="C48" s="121" t="s">
        <v>5</v>
      </c>
      <c r="D48" s="122"/>
      <c r="E48" s="122"/>
      <c r="F48" s="125" t="s">
        <v>58</v>
      </c>
      <c r="G48" s="125"/>
      <c r="H48" s="125"/>
      <c r="I48" s="207" t="s">
        <v>28</v>
      </c>
      <c r="J48" s="207"/>
    </row>
    <row r="49" spans="1:10" ht="25.5" customHeight="1" x14ac:dyDescent="0.2">
      <c r="A49" s="118"/>
      <c r="B49" s="126" t="s">
        <v>59</v>
      </c>
      <c r="C49" s="209" t="s">
        <v>60</v>
      </c>
      <c r="D49" s="210"/>
      <c r="E49" s="210"/>
      <c r="F49" s="128" t="s">
        <v>23</v>
      </c>
      <c r="G49" s="129"/>
      <c r="H49" s="129"/>
      <c r="I49" s="208">
        <f>' Pol'!G8</f>
        <v>0</v>
      </c>
      <c r="J49" s="208"/>
    </row>
    <row r="50" spans="1:10" ht="25.5" customHeight="1" x14ac:dyDescent="0.2">
      <c r="A50" s="118"/>
      <c r="B50" s="120" t="s">
        <v>61</v>
      </c>
      <c r="C50" s="195" t="s">
        <v>62</v>
      </c>
      <c r="D50" s="196"/>
      <c r="E50" s="196"/>
      <c r="F50" s="130" t="s">
        <v>23</v>
      </c>
      <c r="G50" s="131"/>
      <c r="H50" s="131"/>
      <c r="I50" s="194">
        <f>' Pol'!G15</f>
        <v>0</v>
      </c>
      <c r="J50" s="194"/>
    </row>
    <row r="51" spans="1:10" ht="25.5" customHeight="1" x14ac:dyDescent="0.2">
      <c r="A51" s="118"/>
      <c r="B51" s="120" t="s">
        <v>63</v>
      </c>
      <c r="C51" s="195" t="s">
        <v>64</v>
      </c>
      <c r="D51" s="196"/>
      <c r="E51" s="196"/>
      <c r="F51" s="130" t="s">
        <v>24</v>
      </c>
      <c r="G51" s="131"/>
      <c r="H51" s="131"/>
      <c r="I51" s="194">
        <f>' Pol'!G82</f>
        <v>0</v>
      </c>
      <c r="J51" s="194"/>
    </row>
    <row r="52" spans="1:10" ht="25.5" customHeight="1" x14ac:dyDescent="0.2">
      <c r="A52" s="118"/>
      <c r="B52" s="120" t="s">
        <v>65</v>
      </c>
      <c r="C52" s="195" t="s">
        <v>66</v>
      </c>
      <c r="D52" s="196"/>
      <c r="E52" s="196"/>
      <c r="F52" s="130" t="s">
        <v>24</v>
      </c>
      <c r="G52" s="131"/>
      <c r="H52" s="131"/>
      <c r="I52" s="194">
        <f>' Pol'!G85</f>
        <v>0</v>
      </c>
      <c r="J52" s="194"/>
    </row>
    <row r="53" spans="1:10" ht="25.5" customHeight="1" x14ac:dyDescent="0.2">
      <c r="A53" s="118"/>
      <c r="B53" s="120" t="s">
        <v>67</v>
      </c>
      <c r="C53" s="195" t="s">
        <v>68</v>
      </c>
      <c r="D53" s="196"/>
      <c r="E53" s="196"/>
      <c r="F53" s="130" t="s">
        <v>23</v>
      </c>
      <c r="G53" s="131"/>
      <c r="H53" s="131"/>
      <c r="I53" s="194">
        <f>' Pol'!G108</f>
        <v>0</v>
      </c>
      <c r="J53" s="194"/>
    </row>
    <row r="54" spans="1:10" ht="25.5" customHeight="1" x14ac:dyDescent="0.2">
      <c r="A54" s="118"/>
      <c r="B54" s="127" t="s">
        <v>69</v>
      </c>
      <c r="C54" s="198" t="s">
        <v>70</v>
      </c>
      <c r="D54" s="199"/>
      <c r="E54" s="199"/>
      <c r="F54" s="132" t="s">
        <v>25</v>
      </c>
      <c r="G54" s="133"/>
      <c r="H54" s="133"/>
      <c r="I54" s="197">
        <f>' Pol'!G115</f>
        <v>0</v>
      </c>
      <c r="J54" s="197"/>
    </row>
    <row r="55" spans="1:10" ht="25.5" customHeight="1" x14ac:dyDescent="0.2">
      <c r="A55" s="119"/>
      <c r="B55" s="123" t="s">
        <v>1</v>
      </c>
      <c r="C55" s="123"/>
      <c r="D55" s="124"/>
      <c r="E55" s="124"/>
      <c r="F55" s="134"/>
      <c r="G55" s="135"/>
      <c r="H55" s="135"/>
      <c r="I55" s="200">
        <f>SUM(I49:I54)</f>
        <v>0</v>
      </c>
      <c r="J55" s="200"/>
    </row>
    <row r="56" spans="1:10" x14ac:dyDescent="0.2">
      <c r="F56" s="91"/>
      <c r="G56" s="91"/>
      <c r="H56" s="91"/>
      <c r="I56" s="91"/>
      <c r="J56" s="91"/>
    </row>
    <row r="57" spans="1:10" x14ac:dyDescent="0.2">
      <c r="F57" s="91"/>
      <c r="G57" s="91"/>
      <c r="H57" s="91"/>
      <c r="I57" s="91"/>
      <c r="J57" s="91"/>
    </row>
    <row r="58" spans="1:10" x14ac:dyDescent="0.2">
      <c r="F58" s="91"/>
      <c r="G58" s="91"/>
      <c r="H58" s="91"/>
      <c r="I58" s="91"/>
      <c r="J58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69" t="s">
        <v>41</v>
      </c>
      <c r="B2" s="68"/>
      <c r="C2" s="238"/>
      <c r="D2" s="238"/>
      <c r="E2" s="238"/>
      <c r="F2" s="238"/>
      <c r="G2" s="239"/>
    </row>
    <row r="3" spans="1:7" ht="24.95" hidden="1" customHeight="1" x14ac:dyDescent="0.2">
      <c r="A3" s="69" t="s">
        <v>7</v>
      </c>
      <c r="B3" s="68"/>
      <c r="C3" s="238"/>
      <c r="D3" s="238"/>
      <c r="E3" s="238"/>
      <c r="F3" s="238"/>
      <c r="G3" s="239"/>
    </row>
    <row r="4" spans="1:7" ht="24.95" hidden="1" customHeight="1" x14ac:dyDescent="0.2">
      <c r="A4" s="69" t="s">
        <v>8</v>
      </c>
      <c r="B4" s="68"/>
      <c r="C4" s="238"/>
      <c r="D4" s="238"/>
      <c r="E4" s="238"/>
      <c r="F4" s="238"/>
      <c r="G4" s="239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selection activeCell="X16" sqref="X16"/>
    </sheetView>
  </sheetViews>
  <sheetFormatPr defaultRowHeight="12.75" outlineLevelRow="1" x14ac:dyDescent="0.2"/>
  <cols>
    <col min="1" max="1" width="4.28515625" customWidth="1"/>
    <col min="2" max="2" width="14.42578125" style="90" customWidth="1"/>
    <col min="3" max="3" width="38.28515625" style="9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9" t="s">
        <v>6</v>
      </c>
      <c r="B1" s="259"/>
      <c r="C1" s="259"/>
      <c r="D1" s="259"/>
      <c r="E1" s="259"/>
      <c r="F1" s="259"/>
      <c r="G1" s="259"/>
      <c r="AE1" t="s">
        <v>74</v>
      </c>
    </row>
    <row r="2" spans="1:60" ht="24.95" customHeight="1" x14ac:dyDescent="0.2">
      <c r="A2" s="140" t="s">
        <v>73</v>
      </c>
      <c r="B2" s="138"/>
      <c r="C2" s="260" t="s">
        <v>46</v>
      </c>
      <c r="D2" s="261"/>
      <c r="E2" s="261"/>
      <c r="F2" s="261"/>
      <c r="G2" s="262"/>
      <c r="AE2" t="s">
        <v>75</v>
      </c>
    </row>
    <row r="3" spans="1:60" ht="24.95" hidden="1" customHeight="1" x14ac:dyDescent="0.2">
      <c r="A3" s="141" t="s">
        <v>7</v>
      </c>
      <c r="B3" s="139"/>
      <c r="C3" s="263"/>
      <c r="D3" s="263"/>
      <c r="E3" s="263"/>
      <c r="F3" s="263"/>
      <c r="G3" s="264"/>
      <c r="AE3" t="s">
        <v>76</v>
      </c>
    </row>
    <row r="4" spans="1:60" ht="24.95" hidden="1" customHeight="1" x14ac:dyDescent="0.2">
      <c r="A4" s="141" t="s">
        <v>8</v>
      </c>
      <c r="B4" s="139"/>
      <c r="C4" s="265"/>
      <c r="D4" s="263"/>
      <c r="E4" s="263"/>
      <c r="F4" s="263"/>
      <c r="G4" s="264"/>
      <c r="AE4" t="s">
        <v>77</v>
      </c>
    </row>
    <row r="5" spans="1:60" hidden="1" x14ac:dyDescent="0.2">
      <c r="A5" s="142" t="s">
        <v>78</v>
      </c>
      <c r="B5" s="143"/>
      <c r="C5" s="143"/>
      <c r="D5" s="144"/>
      <c r="E5" s="145"/>
      <c r="F5" s="145"/>
      <c r="G5" s="146"/>
      <c r="AE5" t="s">
        <v>79</v>
      </c>
    </row>
    <row r="6" spans="1:60" x14ac:dyDescent="0.2">
      <c r="D6" s="11"/>
    </row>
    <row r="7" spans="1:60" ht="38.25" x14ac:dyDescent="0.2">
      <c r="A7" s="152" t="s">
        <v>80</v>
      </c>
      <c r="B7" s="153" t="s">
        <v>81</v>
      </c>
      <c r="C7" s="153" t="s">
        <v>82</v>
      </c>
      <c r="D7" s="167" t="s">
        <v>83</v>
      </c>
      <c r="E7" s="152" t="s">
        <v>84</v>
      </c>
      <c r="F7" s="147" t="s">
        <v>85</v>
      </c>
      <c r="G7" s="168" t="s">
        <v>28</v>
      </c>
      <c r="H7" s="169" t="s">
        <v>29</v>
      </c>
      <c r="I7" s="169" t="s">
        <v>86</v>
      </c>
      <c r="J7" s="169" t="s">
        <v>30</v>
      </c>
      <c r="K7" s="169" t="s">
        <v>87</v>
      </c>
      <c r="L7" s="169" t="s">
        <v>88</v>
      </c>
      <c r="M7" s="169" t="s">
        <v>89</v>
      </c>
      <c r="N7" s="169" t="s">
        <v>90</v>
      </c>
      <c r="O7" s="169" t="s">
        <v>91</v>
      </c>
      <c r="P7" s="169" t="s">
        <v>92</v>
      </c>
      <c r="Q7" s="169" t="s">
        <v>93</v>
      </c>
      <c r="R7" s="169" t="s">
        <v>94</v>
      </c>
      <c r="S7" s="169" t="s">
        <v>95</v>
      </c>
      <c r="T7" s="169" t="s">
        <v>96</v>
      </c>
      <c r="U7" s="154" t="s">
        <v>97</v>
      </c>
    </row>
    <row r="8" spans="1:60" x14ac:dyDescent="0.2">
      <c r="A8" s="170" t="s">
        <v>98</v>
      </c>
      <c r="B8" s="171" t="s">
        <v>59</v>
      </c>
      <c r="C8" s="172" t="s">
        <v>60</v>
      </c>
      <c r="D8" s="173"/>
      <c r="E8" s="174"/>
      <c r="F8" s="161"/>
      <c r="G8" s="161">
        <f>SUMIF(AE9:AE14,"&lt;&gt;NOR",G9:G14)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2.14</v>
      </c>
      <c r="P8" s="161"/>
      <c r="Q8" s="161">
        <f>SUM(Q9:Q14)</f>
        <v>0</v>
      </c>
      <c r="R8" s="161"/>
      <c r="S8" s="161"/>
      <c r="T8" s="175"/>
      <c r="U8" s="161">
        <f>SUM(U9:U14)</f>
        <v>8.44</v>
      </c>
      <c r="AE8" t="s">
        <v>99</v>
      </c>
    </row>
    <row r="9" spans="1:60" ht="22.5" outlineLevel="1" x14ac:dyDescent="0.2">
      <c r="A9" s="149">
        <v>1</v>
      </c>
      <c r="B9" s="149" t="s">
        <v>100</v>
      </c>
      <c r="C9" s="186" t="s">
        <v>101</v>
      </c>
      <c r="D9" s="155" t="s">
        <v>102</v>
      </c>
      <c r="E9" s="158">
        <v>1.2</v>
      </c>
      <c r="F9" s="162"/>
      <c r="G9" s="163">
        <f>ROUND(E9*F9,2)</f>
        <v>0</v>
      </c>
      <c r="H9" s="162"/>
      <c r="I9" s="163">
        <f>ROUND(E9*H9,2)</f>
        <v>0</v>
      </c>
      <c r="J9" s="162"/>
      <c r="K9" s="163">
        <f>ROUND(E9*J9,2)</f>
        <v>0</v>
      </c>
      <c r="L9" s="163">
        <v>21</v>
      </c>
      <c r="M9" s="163">
        <f>G9*(1+L9/100)</f>
        <v>0</v>
      </c>
      <c r="N9" s="163">
        <v>0.89019999999999999</v>
      </c>
      <c r="O9" s="163">
        <f>ROUND(E9*N9,2)</f>
        <v>1.07</v>
      </c>
      <c r="P9" s="163">
        <v>0</v>
      </c>
      <c r="Q9" s="163">
        <f>ROUND(E9*P9,2)</f>
        <v>0</v>
      </c>
      <c r="R9" s="163"/>
      <c r="S9" s="163"/>
      <c r="T9" s="164">
        <v>3.51329</v>
      </c>
      <c r="U9" s="163">
        <f>ROUND(E9*T9,2)</f>
        <v>4.22</v>
      </c>
      <c r="V9" s="148"/>
      <c r="W9" s="148"/>
      <c r="X9" s="148"/>
      <c r="Y9" s="148"/>
      <c r="Z9" s="148"/>
      <c r="AA9" s="148"/>
      <c r="AB9" s="148"/>
      <c r="AC9" s="148"/>
      <c r="AD9" s="148"/>
      <c r="AE9" s="148" t="s">
        <v>103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49"/>
      <c r="B10" s="149"/>
      <c r="C10" s="252" t="s">
        <v>104</v>
      </c>
      <c r="D10" s="253"/>
      <c r="E10" s="254"/>
      <c r="F10" s="255"/>
      <c r="G10" s="256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4"/>
      <c r="U10" s="163"/>
      <c r="V10" s="148"/>
      <c r="W10" s="148"/>
      <c r="X10" s="148"/>
      <c r="Y10" s="148"/>
      <c r="Z10" s="148"/>
      <c r="AA10" s="148"/>
      <c r="AB10" s="148"/>
      <c r="AC10" s="148"/>
      <c r="AD10" s="148"/>
      <c r="AE10" s="148" t="s">
        <v>105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51" t="str">
        <f>C10</f>
        <v>v položce zahrnuta demontáž stávající plastové okenní výplně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49"/>
      <c r="B11" s="149"/>
      <c r="C11" s="187" t="s">
        <v>106</v>
      </c>
      <c r="D11" s="156"/>
      <c r="E11" s="159">
        <v>1.2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4"/>
      <c r="U11" s="163"/>
      <c r="V11" s="148"/>
      <c r="W11" s="148"/>
      <c r="X11" s="148"/>
      <c r="Y11" s="148"/>
      <c r="Z11" s="148"/>
      <c r="AA11" s="148"/>
      <c r="AB11" s="148"/>
      <c r="AC11" s="148"/>
      <c r="AD11" s="148"/>
      <c r="AE11" s="148" t="s">
        <v>107</v>
      </c>
      <c r="AF11" s="148">
        <v>0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49">
        <v>2</v>
      </c>
      <c r="B12" s="149" t="s">
        <v>108</v>
      </c>
      <c r="C12" s="186" t="s">
        <v>109</v>
      </c>
      <c r="D12" s="155" t="s">
        <v>102</v>
      </c>
      <c r="E12" s="158">
        <v>1.2</v>
      </c>
      <c r="F12" s="162"/>
      <c r="G12" s="163">
        <f>ROUND(E12*F12,2)</f>
        <v>0</v>
      </c>
      <c r="H12" s="162"/>
      <c r="I12" s="163">
        <f>ROUND(E12*H12,2)</f>
        <v>0</v>
      </c>
      <c r="J12" s="162"/>
      <c r="K12" s="163">
        <f>ROUND(E12*J12,2)</f>
        <v>0</v>
      </c>
      <c r="L12" s="163">
        <v>21</v>
      </c>
      <c r="M12" s="163">
        <f>G12*(1+L12/100)</f>
        <v>0</v>
      </c>
      <c r="N12" s="163">
        <v>0.89019999999999999</v>
      </c>
      <c r="O12" s="163">
        <f>ROUND(E12*N12,2)</f>
        <v>1.07</v>
      </c>
      <c r="P12" s="163">
        <v>0</v>
      </c>
      <c r="Q12" s="163">
        <f>ROUND(E12*P12,2)</f>
        <v>0</v>
      </c>
      <c r="R12" s="163"/>
      <c r="S12" s="163"/>
      <c r="T12" s="164">
        <v>3.51329</v>
      </c>
      <c r="U12" s="163">
        <f>ROUND(E12*T12,2)</f>
        <v>4.22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 t="s">
        <v>103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49"/>
      <c r="B13" s="149"/>
      <c r="C13" s="252" t="s">
        <v>104</v>
      </c>
      <c r="D13" s="253"/>
      <c r="E13" s="254"/>
      <c r="F13" s="255"/>
      <c r="G13" s="256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4"/>
      <c r="U13" s="163"/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105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51" t="str">
        <f>C13</f>
        <v>v položce zahrnuta demontáž stávající plastové okenní výplně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49"/>
      <c r="B14" s="149"/>
      <c r="C14" s="187" t="s">
        <v>106</v>
      </c>
      <c r="D14" s="156"/>
      <c r="E14" s="159">
        <v>1.2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4"/>
      <c r="U14" s="163"/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107</v>
      </c>
      <c r="AF14" s="148">
        <v>0</v>
      </c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50" t="s">
        <v>98</v>
      </c>
      <c r="B15" s="150" t="s">
        <v>61</v>
      </c>
      <c r="C15" s="188" t="s">
        <v>62</v>
      </c>
      <c r="D15" s="157"/>
      <c r="E15" s="160"/>
      <c r="F15" s="165"/>
      <c r="G15" s="165">
        <f>SUMIF(AE16:AE81,"&lt;&gt;NOR",G16:G81)</f>
        <v>0</v>
      </c>
      <c r="H15" s="165"/>
      <c r="I15" s="165">
        <f>SUM(I16:I81)</f>
        <v>0</v>
      </c>
      <c r="J15" s="165"/>
      <c r="K15" s="165">
        <f>SUM(K16:K81)</f>
        <v>0</v>
      </c>
      <c r="L15" s="165"/>
      <c r="M15" s="165">
        <f>SUM(M16:M81)</f>
        <v>0</v>
      </c>
      <c r="N15" s="165"/>
      <c r="O15" s="165">
        <f>SUM(O16:O81)</f>
        <v>0</v>
      </c>
      <c r="P15" s="165"/>
      <c r="Q15" s="165">
        <f>SUM(Q16:Q81)</f>
        <v>0</v>
      </c>
      <c r="R15" s="165"/>
      <c r="S15" s="165"/>
      <c r="T15" s="166"/>
      <c r="U15" s="165">
        <f>SUM(U16:U81)</f>
        <v>0</v>
      </c>
      <c r="AE15" t="s">
        <v>99</v>
      </c>
    </row>
    <row r="16" spans="1:60" ht="22.5" outlineLevel="1" x14ac:dyDescent="0.2">
      <c r="A16" s="149">
        <v>3</v>
      </c>
      <c r="B16" s="149" t="s">
        <v>59</v>
      </c>
      <c r="C16" s="186" t="s">
        <v>110</v>
      </c>
      <c r="D16" s="155" t="s">
        <v>111</v>
      </c>
      <c r="E16" s="158">
        <v>7</v>
      </c>
      <c r="F16" s="162"/>
      <c r="G16" s="163">
        <f>ROUND(E16*F16,2)</f>
        <v>0</v>
      </c>
      <c r="H16" s="162"/>
      <c r="I16" s="163">
        <f>ROUND(E16*H16,2)</f>
        <v>0</v>
      </c>
      <c r="J16" s="162"/>
      <c r="K16" s="163">
        <f>ROUND(E16*J16,2)</f>
        <v>0</v>
      </c>
      <c r="L16" s="163">
        <v>21</v>
      </c>
      <c r="M16" s="163">
        <f>G16*(1+L16/100)</f>
        <v>0</v>
      </c>
      <c r="N16" s="163">
        <v>0</v>
      </c>
      <c r="O16" s="163">
        <f>ROUND(E16*N16,2)</f>
        <v>0</v>
      </c>
      <c r="P16" s="163">
        <v>0</v>
      </c>
      <c r="Q16" s="163">
        <f>ROUND(E16*P16,2)</f>
        <v>0</v>
      </c>
      <c r="R16" s="163"/>
      <c r="S16" s="163"/>
      <c r="T16" s="164">
        <v>0</v>
      </c>
      <c r="U16" s="163">
        <f>ROUND(E16*T16,2)</f>
        <v>0</v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103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1" x14ac:dyDescent="0.2">
      <c r="A17" s="149"/>
      <c r="B17" s="149"/>
      <c r="C17" s="252" t="s">
        <v>112</v>
      </c>
      <c r="D17" s="253"/>
      <c r="E17" s="254"/>
      <c r="F17" s="255"/>
      <c r="G17" s="256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4"/>
      <c r="U17" s="163"/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105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51" t="str">
        <f>C17</f>
        <v>protipožární dveře se samozavíračem, vnitřní výplň DTD, povrch HPL barva šedá, kování klika / klika, montáž do stávající ocelové zárubně, nový nátěr zárubně v barvě antracit, umístění v 1.PP, rozměr otvoru a otevíravost nutno ověřit před objednáním</v>
      </c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49">
        <v>4</v>
      </c>
      <c r="B18" s="149" t="s">
        <v>113</v>
      </c>
      <c r="C18" s="186" t="s">
        <v>114</v>
      </c>
      <c r="D18" s="155" t="s">
        <v>111</v>
      </c>
      <c r="E18" s="158">
        <v>2</v>
      </c>
      <c r="F18" s="162"/>
      <c r="G18" s="163">
        <f>ROUND(E18*F18,2)</f>
        <v>0</v>
      </c>
      <c r="H18" s="162"/>
      <c r="I18" s="163">
        <f>ROUND(E18*H18,2)</f>
        <v>0</v>
      </c>
      <c r="J18" s="162"/>
      <c r="K18" s="163">
        <f>ROUND(E18*J18,2)</f>
        <v>0</v>
      </c>
      <c r="L18" s="163">
        <v>21</v>
      </c>
      <c r="M18" s="163">
        <f>G18*(1+L18/100)</f>
        <v>0</v>
      </c>
      <c r="N18" s="163">
        <v>0</v>
      </c>
      <c r="O18" s="163">
        <f>ROUND(E18*N18,2)</f>
        <v>0</v>
      </c>
      <c r="P18" s="163">
        <v>0</v>
      </c>
      <c r="Q18" s="163">
        <f>ROUND(E18*P18,2)</f>
        <v>0</v>
      </c>
      <c r="R18" s="163"/>
      <c r="S18" s="163"/>
      <c r="T18" s="164">
        <v>0</v>
      </c>
      <c r="U18" s="163">
        <f>ROUND(E18*T18,2)</f>
        <v>0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103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1" x14ac:dyDescent="0.2">
      <c r="A19" s="149"/>
      <c r="B19" s="149"/>
      <c r="C19" s="252" t="s">
        <v>112</v>
      </c>
      <c r="D19" s="253"/>
      <c r="E19" s="254"/>
      <c r="F19" s="255"/>
      <c r="G19" s="256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4"/>
      <c r="U19" s="163"/>
      <c r="V19" s="148"/>
      <c r="W19" s="148"/>
      <c r="X19" s="148"/>
      <c r="Y19" s="148"/>
      <c r="Z19" s="148"/>
      <c r="AA19" s="148"/>
      <c r="AB19" s="148"/>
      <c r="AC19" s="148"/>
      <c r="AD19" s="148"/>
      <c r="AE19" s="148" t="s">
        <v>105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51" t="str">
        <f>C19</f>
        <v>protipožární dveře se samozavíračem, vnitřní výplň DTD, povrch HPL barva šedá, kování klika / klika, montáž do stávající ocelové zárubně, nový nátěr zárubně v barvě antracit, umístění v 1.PP, rozměr otvoru a otevíravost nutno ověřit před objednáním</v>
      </c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49">
        <v>5</v>
      </c>
      <c r="B20" s="149" t="s">
        <v>115</v>
      </c>
      <c r="C20" s="186" t="s">
        <v>116</v>
      </c>
      <c r="D20" s="155" t="s">
        <v>111</v>
      </c>
      <c r="E20" s="158">
        <v>1</v>
      </c>
      <c r="F20" s="162"/>
      <c r="G20" s="163">
        <f>ROUND(E20*F20,2)</f>
        <v>0</v>
      </c>
      <c r="H20" s="162"/>
      <c r="I20" s="163">
        <f>ROUND(E20*H20,2)</f>
        <v>0</v>
      </c>
      <c r="J20" s="162"/>
      <c r="K20" s="163">
        <f>ROUND(E20*J20,2)</f>
        <v>0</v>
      </c>
      <c r="L20" s="163">
        <v>21</v>
      </c>
      <c r="M20" s="163">
        <f>G20*(1+L20/100)</f>
        <v>0</v>
      </c>
      <c r="N20" s="163">
        <v>0</v>
      </c>
      <c r="O20" s="163">
        <f>ROUND(E20*N20,2)</f>
        <v>0</v>
      </c>
      <c r="P20" s="163">
        <v>0</v>
      </c>
      <c r="Q20" s="163">
        <f>ROUND(E20*P20,2)</f>
        <v>0</v>
      </c>
      <c r="R20" s="163"/>
      <c r="S20" s="163"/>
      <c r="T20" s="164">
        <v>0</v>
      </c>
      <c r="U20" s="163">
        <f>ROUND(E20*T20,2)</f>
        <v>0</v>
      </c>
      <c r="V20" s="148"/>
      <c r="W20" s="148"/>
      <c r="X20" s="148"/>
      <c r="Y20" s="148"/>
      <c r="Z20" s="148"/>
      <c r="AA20" s="148"/>
      <c r="AB20" s="148"/>
      <c r="AC20" s="148"/>
      <c r="AD20" s="148"/>
      <c r="AE20" s="148" t="s">
        <v>103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49"/>
      <c r="B21" s="149"/>
      <c r="C21" s="252" t="s">
        <v>112</v>
      </c>
      <c r="D21" s="253"/>
      <c r="E21" s="254"/>
      <c r="F21" s="255"/>
      <c r="G21" s="256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4"/>
      <c r="U21" s="163"/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105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51" t="str">
        <f>C21</f>
        <v>protipožární dveře se samozavíračem, vnitřní výplň DTD, povrch HPL barva šedá, kování klika / klika, montáž do stávající ocelové zárubně, nový nátěr zárubně v barvě antracit, umístění v 1.PP, rozměr otvoru a otevíravost nutno ověřit před objednáním</v>
      </c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49">
        <v>6</v>
      </c>
      <c r="B22" s="149" t="s">
        <v>117</v>
      </c>
      <c r="C22" s="186" t="s">
        <v>118</v>
      </c>
      <c r="D22" s="155" t="s">
        <v>111</v>
      </c>
      <c r="E22" s="158">
        <v>1</v>
      </c>
      <c r="F22" s="162"/>
      <c r="G22" s="163">
        <f>ROUND(E22*F22,2)</f>
        <v>0</v>
      </c>
      <c r="H22" s="162"/>
      <c r="I22" s="163">
        <f>ROUND(E22*H22,2)</f>
        <v>0</v>
      </c>
      <c r="J22" s="162"/>
      <c r="K22" s="163">
        <f>ROUND(E22*J22,2)</f>
        <v>0</v>
      </c>
      <c r="L22" s="163">
        <v>21</v>
      </c>
      <c r="M22" s="163">
        <f>G22*(1+L22/100)</f>
        <v>0</v>
      </c>
      <c r="N22" s="163">
        <v>0</v>
      </c>
      <c r="O22" s="163">
        <f>ROUND(E22*N22,2)</f>
        <v>0</v>
      </c>
      <c r="P22" s="163">
        <v>0</v>
      </c>
      <c r="Q22" s="163">
        <f>ROUND(E22*P22,2)</f>
        <v>0</v>
      </c>
      <c r="R22" s="163"/>
      <c r="S22" s="163"/>
      <c r="T22" s="164">
        <v>0</v>
      </c>
      <c r="U22" s="163">
        <f>ROUND(E22*T22,2)</f>
        <v>0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8" t="s">
        <v>103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33.75" outlineLevel="1" x14ac:dyDescent="0.2">
      <c r="A23" s="149"/>
      <c r="B23" s="149"/>
      <c r="C23" s="252" t="s">
        <v>119</v>
      </c>
      <c r="D23" s="253"/>
      <c r="E23" s="254"/>
      <c r="F23" s="255"/>
      <c r="G23" s="256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4"/>
      <c r="U23" s="163"/>
      <c r="V23" s="148"/>
      <c r="W23" s="148"/>
      <c r="X23" s="148"/>
      <c r="Y23" s="148"/>
      <c r="Z23" s="148"/>
      <c r="AA23" s="148"/>
      <c r="AB23" s="148"/>
      <c r="AC23" s="148"/>
      <c r="AD23" s="148"/>
      <c r="AE23" s="148" t="s">
        <v>105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51" t="str">
        <f>C23</f>
        <v>protipožární dveře se samozavíračem, vnitřní výplň DTD, povrch HPL dekor dub, kování klika / klika, montáž do stávající ocelové zárubně, nový nátěr zárubně v barvě antracit, umístění v 1.NP, rozměr otvoru a otevíravost nutno ověřit před objednáním</v>
      </c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49">
        <v>7</v>
      </c>
      <c r="B24" s="149" t="s">
        <v>120</v>
      </c>
      <c r="C24" s="186" t="s">
        <v>121</v>
      </c>
      <c r="D24" s="155" t="s">
        <v>111</v>
      </c>
      <c r="E24" s="158">
        <v>10</v>
      </c>
      <c r="F24" s="162"/>
      <c r="G24" s="163">
        <f>ROUND(E24*F24,2)</f>
        <v>0</v>
      </c>
      <c r="H24" s="162"/>
      <c r="I24" s="163">
        <f>ROUND(E24*H24,2)</f>
        <v>0</v>
      </c>
      <c r="J24" s="162"/>
      <c r="K24" s="163">
        <f>ROUND(E24*J24,2)</f>
        <v>0</v>
      </c>
      <c r="L24" s="163">
        <v>21</v>
      </c>
      <c r="M24" s="163">
        <f>G24*(1+L24/100)</f>
        <v>0</v>
      </c>
      <c r="N24" s="163">
        <v>0</v>
      </c>
      <c r="O24" s="163">
        <f>ROUND(E24*N24,2)</f>
        <v>0</v>
      </c>
      <c r="P24" s="163">
        <v>0</v>
      </c>
      <c r="Q24" s="163">
        <f>ROUND(E24*P24,2)</f>
        <v>0</v>
      </c>
      <c r="R24" s="163"/>
      <c r="S24" s="163"/>
      <c r="T24" s="164">
        <v>0</v>
      </c>
      <c r="U24" s="163">
        <f>ROUND(E24*T24,2)</f>
        <v>0</v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103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3.75" outlineLevel="1" x14ac:dyDescent="0.2">
      <c r="A25" s="149"/>
      <c r="B25" s="149"/>
      <c r="C25" s="252" t="s">
        <v>119</v>
      </c>
      <c r="D25" s="253"/>
      <c r="E25" s="254"/>
      <c r="F25" s="255"/>
      <c r="G25" s="256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4"/>
      <c r="U25" s="163"/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105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51" t="str">
        <f>C25</f>
        <v>protipožární dveře se samozavíračem, vnitřní výplň DTD, povrch HPL dekor dub, kování klika / klika, montáž do stávající ocelové zárubně, nový nátěr zárubně v barvě antracit, umístění v 1.NP, rozměr otvoru a otevíravost nutno ověřit před objednáním</v>
      </c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49">
        <v>8</v>
      </c>
      <c r="B26" s="149" t="s">
        <v>122</v>
      </c>
      <c r="C26" s="186" t="s">
        <v>123</v>
      </c>
      <c r="D26" s="155" t="s">
        <v>111</v>
      </c>
      <c r="E26" s="158">
        <v>1</v>
      </c>
      <c r="F26" s="162"/>
      <c r="G26" s="163">
        <f>ROUND(E26*F26,2)</f>
        <v>0</v>
      </c>
      <c r="H26" s="162"/>
      <c r="I26" s="163">
        <f>ROUND(E26*H26,2)</f>
        <v>0</v>
      </c>
      <c r="J26" s="162"/>
      <c r="K26" s="163">
        <f>ROUND(E26*J26,2)</f>
        <v>0</v>
      </c>
      <c r="L26" s="163">
        <v>21</v>
      </c>
      <c r="M26" s="163">
        <f>G26*(1+L26/100)</f>
        <v>0</v>
      </c>
      <c r="N26" s="163">
        <v>0</v>
      </c>
      <c r="O26" s="163">
        <f>ROUND(E26*N26,2)</f>
        <v>0</v>
      </c>
      <c r="P26" s="163">
        <v>0</v>
      </c>
      <c r="Q26" s="163">
        <f>ROUND(E26*P26,2)</f>
        <v>0</v>
      </c>
      <c r="R26" s="163"/>
      <c r="S26" s="163"/>
      <c r="T26" s="164">
        <v>0</v>
      </c>
      <c r="U26" s="163">
        <f>ROUND(E26*T26,2)</f>
        <v>0</v>
      </c>
      <c r="V26" s="148"/>
      <c r="W26" s="148"/>
      <c r="X26" s="148"/>
      <c r="Y26" s="148"/>
      <c r="Z26" s="148"/>
      <c r="AA26" s="148"/>
      <c r="AB26" s="148"/>
      <c r="AC26" s="148"/>
      <c r="AD26" s="148"/>
      <c r="AE26" s="148" t="s">
        <v>103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49"/>
      <c r="B27" s="149"/>
      <c r="C27" s="252" t="s">
        <v>124</v>
      </c>
      <c r="D27" s="253"/>
      <c r="E27" s="254"/>
      <c r="F27" s="255"/>
      <c r="G27" s="256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U27" s="163"/>
      <c r="V27" s="148"/>
      <c r="W27" s="148"/>
      <c r="X27" s="148"/>
      <c r="Y27" s="148"/>
      <c r="Z27" s="148"/>
      <c r="AA27" s="148"/>
      <c r="AB27" s="148"/>
      <c r="AC27" s="148"/>
      <c r="AD27" s="148"/>
      <c r="AE27" s="148" t="s">
        <v>105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51" t="str">
        <f>C27</f>
        <v>Nový únikový východ z místnosti 1.27, plastové dvoukřídlé dveře s bočním prosklením a nadsvětlíkem. Rozměr průchodu 1800/2100, rozměr stavebního otvoru 2400/2800. Panikové kování. Včetně montáže.</v>
      </c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49">
        <v>9</v>
      </c>
      <c r="B28" s="149" t="s">
        <v>125</v>
      </c>
      <c r="C28" s="186" t="s">
        <v>126</v>
      </c>
      <c r="D28" s="155" t="s">
        <v>111</v>
      </c>
      <c r="E28" s="158">
        <v>6</v>
      </c>
      <c r="F28" s="162"/>
      <c r="G28" s="163">
        <f>ROUND(E28*F28,2)</f>
        <v>0</v>
      </c>
      <c r="H28" s="162"/>
      <c r="I28" s="163">
        <f>ROUND(E28*H28,2)</f>
        <v>0</v>
      </c>
      <c r="J28" s="162"/>
      <c r="K28" s="163">
        <f>ROUND(E28*J28,2)</f>
        <v>0</v>
      </c>
      <c r="L28" s="163">
        <v>21</v>
      </c>
      <c r="M28" s="163">
        <f>G28*(1+L28/100)</f>
        <v>0</v>
      </c>
      <c r="N28" s="163">
        <v>0</v>
      </c>
      <c r="O28" s="163">
        <f>ROUND(E28*N28,2)</f>
        <v>0</v>
      </c>
      <c r="P28" s="163">
        <v>0</v>
      </c>
      <c r="Q28" s="163">
        <f>ROUND(E28*P28,2)</f>
        <v>0</v>
      </c>
      <c r="R28" s="163"/>
      <c r="S28" s="163"/>
      <c r="T28" s="164">
        <v>0</v>
      </c>
      <c r="U28" s="163">
        <f>ROUND(E28*T28,2)</f>
        <v>0</v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 t="s">
        <v>103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33.75" outlineLevel="1" x14ac:dyDescent="0.2">
      <c r="A29" s="149"/>
      <c r="B29" s="149"/>
      <c r="C29" s="252" t="s">
        <v>127</v>
      </c>
      <c r="D29" s="253"/>
      <c r="E29" s="254"/>
      <c r="F29" s="255"/>
      <c r="G29" s="256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  <c r="U29" s="163"/>
      <c r="V29" s="148"/>
      <c r="W29" s="148"/>
      <c r="X29" s="148"/>
      <c r="Y29" s="148"/>
      <c r="Z29" s="148"/>
      <c r="AA29" s="148"/>
      <c r="AB29" s="148"/>
      <c r="AC29" s="148"/>
      <c r="AD29" s="148"/>
      <c r="AE29" s="148" t="s">
        <v>105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51" t="str">
        <f>C29</f>
        <v>Protipožární větrací mřížka; požární odolnost EI30/EW90, umístění do zdiva a betonové příčky, barva antracit, v ceně zahrnuta demontáž stávající větrací mřížky a montáž nové protipožární v pracovní výšce 2300 mm, rozměr mřížky nutno přeměřit na stavbě před objednáním</v>
      </c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49">
        <v>10</v>
      </c>
      <c r="B30" s="149" t="s">
        <v>128</v>
      </c>
      <c r="C30" s="186" t="s">
        <v>129</v>
      </c>
      <c r="D30" s="155" t="s">
        <v>111</v>
      </c>
      <c r="E30" s="158">
        <v>3</v>
      </c>
      <c r="F30" s="162"/>
      <c r="G30" s="163">
        <f>ROUND(E30*F30,2)</f>
        <v>0</v>
      </c>
      <c r="H30" s="162"/>
      <c r="I30" s="163">
        <f>ROUND(E30*H30,2)</f>
        <v>0</v>
      </c>
      <c r="J30" s="162"/>
      <c r="K30" s="163">
        <f>ROUND(E30*J30,2)</f>
        <v>0</v>
      </c>
      <c r="L30" s="163">
        <v>21</v>
      </c>
      <c r="M30" s="163">
        <f>G30*(1+L30/100)</f>
        <v>0</v>
      </c>
      <c r="N30" s="163">
        <v>0</v>
      </c>
      <c r="O30" s="163">
        <f>ROUND(E30*N30,2)</f>
        <v>0</v>
      </c>
      <c r="P30" s="163">
        <v>0</v>
      </c>
      <c r="Q30" s="163">
        <f>ROUND(E30*P30,2)</f>
        <v>0</v>
      </c>
      <c r="R30" s="163"/>
      <c r="S30" s="163"/>
      <c r="T30" s="164">
        <v>0</v>
      </c>
      <c r="U30" s="163">
        <f>ROUND(E30*T30,2)</f>
        <v>0</v>
      </c>
      <c r="V30" s="148"/>
      <c r="W30" s="148"/>
      <c r="X30" s="148"/>
      <c r="Y30" s="148"/>
      <c r="Z30" s="148"/>
      <c r="AA30" s="148"/>
      <c r="AB30" s="148"/>
      <c r="AC30" s="148"/>
      <c r="AD30" s="148"/>
      <c r="AE30" s="148" t="s">
        <v>103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33.75" outlineLevel="1" x14ac:dyDescent="0.2">
      <c r="A31" s="149"/>
      <c r="B31" s="149"/>
      <c r="C31" s="252" t="s">
        <v>130</v>
      </c>
      <c r="D31" s="253"/>
      <c r="E31" s="254"/>
      <c r="F31" s="255"/>
      <c r="G31" s="256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  <c r="U31" s="163"/>
      <c r="V31" s="148"/>
      <c r="W31" s="148"/>
      <c r="X31" s="148"/>
      <c r="Y31" s="148"/>
      <c r="Z31" s="148"/>
      <c r="AA31" s="148"/>
      <c r="AB31" s="148"/>
      <c r="AC31" s="148"/>
      <c r="AD31" s="148"/>
      <c r="AE31" s="148" t="s">
        <v>105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51" t="str">
        <f>C31</f>
        <v>protipožární dveře se samozavíračem, vnitřní výplň DTD, povrch HPL dekor dub, kování klika / klika, montáž do stávající ocelové zárubně, nový nátěr zárubně v barvě antracit, umístění v 2.NP, rozměr otvoru a otevíravost nutno ověřit před objednáním</v>
      </c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49">
        <v>11</v>
      </c>
      <c r="B32" s="149" t="s">
        <v>131</v>
      </c>
      <c r="C32" s="186" t="s">
        <v>132</v>
      </c>
      <c r="D32" s="155" t="s">
        <v>111</v>
      </c>
      <c r="E32" s="158">
        <v>3</v>
      </c>
      <c r="F32" s="162"/>
      <c r="G32" s="163">
        <f>ROUND(E32*F32,2)</f>
        <v>0</v>
      </c>
      <c r="H32" s="162"/>
      <c r="I32" s="163">
        <f>ROUND(E32*H32,2)</f>
        <v>0</v>
      </c>
      <c r="J32" s="162"/>
      <c r="K32" s="163">
        <f>ROUND(E32*J32,2)</f>
        <v>0</v>
      </c>
      <c r="L32" s="163">
        <v>21</v>
      </c>
      <c r="M32" s="163">
        <f>G32*(1+L32/100)</f>
        <v>0</v>
      </c>
      <c r="N32" s="163">
        <v>0</v>
      </c>
      <c r="O32" s="163">
        <f>ROUND(E32*N32,2)</f>
        <v>0</v>
      </c>
      <c r="P32" s="163">
        <v>0</v>
      </c>
      <c r="Q32" s="163">
        <f>ROUND(E32*P32,2)</f>
        <v>0</v>
      </c>
      <c r="R32" s="163"/>
      <c r="S32" s="163"/>
      <c r="T32" s="164">
        <v>0</v>
      </c>
      <c r="U32" s="163">
        <f>ROUND(E32*T32,2)</f>
        <v>0</v>
      </c>
      <c r="V32" s="148"/>
      <c r="W32" s="148"/>
      <c r="X32" s="148"/>
      <c r="Y32" s="148"/>
      <c r="Z32" s="148"/>
      <c r="AA32" s="148"/>
      <c r="AB32" s="148"/>
      <c r="AC32" s="148"/>
      <c r="AD32" s="148"/>
      <c r="AE32" s="148" t="s">
        <v>103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33.75" outlineLevel="1" x14ac:dyDescent="0.2">
      <c r="A33" s="149"/>
      <c r="B33" s="149"/>
      <c r="C33" s="252" t="s">
        <v>133</v>
      </c>
      <c r="D33" s="253"/>
      <c r="E33" s="254"/>
      <c r="F33" s="255"/>
      <c r="G33" s="256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  <c r="U33" s="163"/>
      <c r="V33" s="148"/>
      <c r="W33" s="148"/>
      <c r="X33" s="148"/>
      <c r="Y33" s="148"/>
      <c r="Z33" s="148"/>
      <c r="AA33" s="148"/>
      <c r="AB33" s="148"/>
      <c r="AC33" s="148"/>
      <c r="AD33" s="148"/>
      <c r="AE33" s="148" t="s">
        <v>105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51" t="str">
        <f>C33</f>
        <v>protipožární dveře se samozavíračem, vnitřní výplň DTD, povrch HPL dekor dub, kování klika / klika, montáž do stávající ocelové zárubně, nový nátěr zárubně v barvě antracit, umístění v 3.NP, rozměr otvoru a otevíravost nutno ověřit před objednáním</v>
      </c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49">
        <v>12</v>
      </c>
      <c r="B34" s="149" t="s">
        <v>134</v>
      </c>
      <c r="C34" s="186" t="s">
        <v>135</v>
      </c>
      <c r="D34" s="155" t="s">
        <v>111</v>
      </c>
      <c r="E34" s="158">
        <v>1</v>
      </c>
      <c r="F34" s="162"/>
      <c r="G34" s="163">
        <f>ROUND(E34*F34,2)</f>
        <v>0</v>
      </c>
      <c r="H34" s="162"/>
      <c r="I34" s="163">
        <f>ROUND(E34*H34,2)</f>
        <v>0</v>
      </c>
      <c r="J34" s="162"/>
      <c r="K34" s="163">
        <f>ROUND(E34*J34,2)</f>
        <v>0</v>
      </c>
      <c r="L34" s="163">
        <v>21</v>
      </c>
      <c r="M34" s="163">
        <f>G34*(1+L34/100)</f>
        <v>0</v>
      </c>
      <c r="N34" s="163">
        <v>0</v>
      </c>
      <c r="O34" s="163">
        <f>ROUND(E34*N34,2)</f>
        <v>0</v>
      </c>
      <c r="P34" s="163">
        <v>0</v>
      </c>
      <c r="Q34" s="163">
        <f>ROUND(E34*P34,2)</f>
        <v>0</v>
      </c>
      <c r="R34" s="163"/>
      <c r="S34" s="163"/>
      <c r="T34" s="164">
        <v>0</v>
      </c>
      <c r="U34" s="163">
        <f>ROUND(E34*T34,2)</f>
        <v>0</v>
      </c>
      <c r="V34" s="148"/>
      <c r="W34" s="148"/>
      <c r="X34" s="148"/>
      <c r="Y34" s="148"/>
      <c r="Z34" s="148"/>
      <c r="AA34" s="148"/>
      <c r="AB34" s="148"/>
      <c r="AC34" s="148"/>
      <c r="AD34" s="148"/>
      <c r="AE34" s="148" t="s">
        <v>103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33.75" outlineLevel="1" x14ac:dyDescent="0.2">
      <c r="A35" s="149"/>
      <c r="B35" s="149"/>
      <c r="C35" s="252" t="s">
        <v>136</v>
      </c>
      <c r="D35" s="253"/>
      <c r="E35" s="254"/>
      <c r="F35" s="255"/>
      <c r="G35" s="256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  <c r="U35" s="163"/>
      <c r="V35" s="148"/>
      <c r="W35" s="148"/>
      <c r="X35" s="148"/>
      <c r="Y35" s="148"/>
      <c r="Z35" s="148"/>
      <c r="AA35" s="148"/>
      <c r="AB35" s="148"/>
      <c r="AC35" s="148"/>
      <c r="AD35" s="148"/>
      <c r="AE35" s="148" t="s">
        <v>105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51" t="str">
        <f>C35</f>
        <v>protipožární dveře se samozavíračem, vnitřní výplň DTD, povrch HPL dekor dub, kování klika / klika, montáž do stávající ocelové zárubně, nový nátěr zárubně v barvě antracit, umístění v 4.NP, rozměr otvoru a otevíravost nutno ověřit před objednáním</v>
      </c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49">
        <v>13</v>
      </c>
      <c r="B36" s="149" t="s">
        <v>137</v>
      </c>
      <c r="C36" s="186" t="s">
        <v>138</v>
      </c>
      <c r="D36" s="155" t="s">
        <v>111</v>
      </c>
      <c r="E36" s="158">
        <v>3</v>
      </c>
      <c r="F36" s="162"/>
      <c r="G36" s="163">
        <f>ROUND(E36*F36,2)</f>
        <v>0</v>
      </c>
      <c r="H36" s="162"/>
      <c r="I36" s="163">
        <f>ROUND(E36*H36,2)</f>
        <v>0</v>
      </c>
      <c r="J36" s="162"/>
      <c r="K36" s="163">
        <f>ROUND(E36*J36,2)</f>
        <v>0</v>
      </c>
      <c r="L36" s="163">
        <v>21</v>
      </c>
      <c r="M36" s="163">
        <f>G36*(1+L36/100)</f>
        <v>0</v>
      </c>
      <c r="N36" s="163">
        <v>0</v>
      </c>
      <c r="O36" s="163">
        <f>ROUND(E36*N36,2)</f>
        <v>0</v>
      </c>
      <c r="P36" s="163">
        <v>0</v>
      </c>
      <c r="Q36" s="163">
        <f>ROUND(E36*P36,2)</f>
        <v>0</v>
      </c>
      <c r="R36" s="163"/>
      <c r="S36" s="163"/>
      <c r="T36" s="164">
        <v>0</v>
      </c>
      <c r="U36" s="163">
        <f>ROUND(E36*T36,2)</f>
        <v>0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 t="s">
        <v>103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33.75" outlineLevel="1" x14ac:dyDescent="0.2">
      <c r="A37" s="149"/>
      <c r="B37" s="149"/>
      <c r="C37" s="252" t="s">
        <v>139</v>
      </c>
      <c r="D37" s="253"/>
      <c r="E37" s="254"/>
      <c r="F37" s="255"/>
      <c r="G37" s="256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4"/>
      <c r="U37" s="163"/>
      <c r="V37" s="148"/>
      <c r="W37" s="148"/>
      <c r="X37" s="148"/>
      <c r="Y37" s="148"/>
      <c r="Z37" s="148"/>
      <c r="AA37" s="148"/>
      <c r="AB37" s="148"/>
      <c r="AC37" s="148"/>
      <c r="AD37" s="148"/>
      <c r="AE37" s="148" t="s">
        <v>105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51" t="str">
        <f>C37</f>
        <v>protipožární dveře se samozavíračem, vnitřní výplň DTD, povrch HPLdekor dub, kování klika / klika, montáž do stávající ocelové zárubně, nový nátěr zárubně v barvě antracit, umístění v 1.NP, rozměr otvoru a otevíravost nutno ověřit před objednáním</v>
      </c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49">
        <v>14</v>
      </c>
      <c r="B38" s="149" t="s">
        <v>140</v>
      </c>
      <c r="C38" s="186" t="s">
        <v>141</v>
      </c>
      <c r="D38" s="155" t="s">
        <v>111</v>
      </c>
      <c r="E38" s="158">
        <v>2</v>
      </c>
      <c r="F38" s="162"/>
      <c r="G38" s="163">
        <f>ROUND(E38*F38,2)</f>
        <v>0</v>
      </c>
      <c r="H38" s="162"/>
      <c r="I38" s="163">
        <f>ROUND(E38*H38,2)</f>
        <v>0</v>
      </c>
      <c r="J38" s="162"/>
      <c r="K38" s="163">
        <f>ROUND(E38*J38,2)</f>
        <v>0</v>
      </c>
      <c r="L38" s="163">
        <v>21</v>
      </c>
      <c r="M38" s="163">
        <f>G38*(1+L38/100)</f>
        <v>0</v>
      </c>
      <c r="N38" s="163">
        <v>0</v>
      </c>
      <c r="O38" s="163">
        <f>ROUND(E38*N38,2)</f>
        <v>0</v>
      </c>
      <c r="P38" s="163">
        <v>0</v>
      </c>
      <c r="Q38" s="163">
        <f>ROUND(E38*P38,2)</f>
        <v>0</v>
      </c>
      <c r="R38" s="163"/>
      <c r="S38" s="163"/>
      <c r="T38" s="164">
        <v>0</v>
      </c>
      <c r="U38" s="163">
        <f>ROUND(E38*T38,2)</f>
        <v>0</v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 t="s">
        <v>103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33.75" outlineLevel="1" x14ac:dyDescent="0.2">
      <c r="A39" s="149"/>
      <c r="B39" s="149"/>
      <c r="C39" s="252" t="s">
        <v>142</v>
      </c>
      <c r="D39" s="253"/>
      <c r="E39" s="254"/>
      <c r="F39" s="255"/>
      <c r="G39" s="256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4"/>
      <c r="U39" s="163"/>
      <c r="V39" s="148"/>
      <c r="W39" s="148"/>
      <c r="X39" s="148"/>
      <c r="Y39" s="148"/>
      <c r="Z39" s="148"/>
      <c r="AA39" s="148"/>
      <c r="AB39" s="148"/>
      <c r="AC39" s="148"/>
      <c r="AD39" s="148"/>
      <c r="AE39" s="148" t="s">
        <v>105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51" t="str">
        <f>C39</f>
        <v>vitřní výplň DTD, povrch HPLdekor dub, kování klika / klika, montáž do stávající ocelové zárubně, nový nátěr zárubně v barvě antracit, umístění v 1.NP, rozměr otvoru a otevíravost nutno ověřit před objednáním</v>
      </c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49">
        <v>15</v>
      </c>
      <c r="B40" s="149" t="s">
        <v>143</v>
      </c>
      <c r="C40" s="186" t="s">
        <v>144</v>
      </c>
      <c r="D40" s="155" t="s">
        <v>111</v>
      </c>
      <c r="E40" s="158">
        <v>2</v>
      </c>
      <c r="F40" s="162"/>
      <c r="G40" s="163">
        <f>ROUND(E40*F40,2)</f>
        <v>0</v>
      </c>
      <c r="H40" s="162"/>
      <c r="I40" s="163">
        <f>ROUND(E40*H40,2)</f>
        <v>0</v>
      </c>
      <c r="J40" s="162"/>
      <c r="K40" s="163">
        <f>ROUND(E40*J40,2)</f>
        <v>0</v>
      </c>
      <c r="L40" s="163">
        <v>21</v>
      </c>
      <c r="M40" s="163">
        <f>G40*(1+L40/100)</f>
        <v>0</v>
      </c>
      <c r="N40" s="163">
        <v>0</v>
      </c>
      <c r="O40" s="163">
        <f>ROUND(E40*N40,2)</f>
        <v>0</v>
      </c>
      <c r="P40" s="163">
        <v>0</v>
      </c>
      <c r="Q40" s="163">
        <f>ROUND(E40*P40,2)</f>
        <v>0</v>
      </c>
      <c r="R40" s="163"/>
      <c r="S40" s="163"/>
      <c r="T40" s="164">
        <v>0</v>
      </c>
      <c r="U40" s="163">
        <f>ROUND(E40*T40,2)</f>
        <v>0</v>
      </c>
      <c r="V40" s="148"/>
      <c r="W40" s="148"/>
      <c r="X40" s="148"/>
      <c r="Y40" s="148"/>
      <c r="Z40" s="148"/>
      <c r="AA40" s="148"/>
      <c r="AB40" s="148"/>
      <c r="AC40" s="148"/>
      <c r="AD40" s="148"/>
      <c r="AE40" s="148" t="s">
        <v>103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3.75" outlineLevel="1" x14ac:dyDescent="0.2">
      <c r="A41" s="149"/>
      <c r="B41" s="149"/>
      <c r="C41" s="252" t="s">
        <v>145</v>
      </c>
      <c r="D41" s="253"/>
      <c r="E41" s="254"/>
      <c r="F41" s="255"/>
      <c r="G41" s="256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4"/>
      <c r="U41" s="163"/>
      <c r="V41" s="148"/>
      <c r="W41" s="148"/>
      <c r="X41" s="148"/>
      <c r="Y41" s="148"/>
      <c r="Z41" s="148"/>
      <c r="AA41" s="148"/>
      <c r="AB41" s="148"/>
      <c r="AC41" s="148"/>
      <c r="AD41" s="148"/>
      <c r="AE41" s="148" t="s">
        <v>105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51" t="str">
        <f>C41</f>
        <v xml:space="preserve"> vitřní výplň DTD, povrch HPLdekor dub, kování klika / klika, montáž do stávající ocelové zárubně, nový nátěr zárubně v barvě antracit, umístění v 2.NP, rozměr otvoru a otevíravost nutno ověřit před objednáním</v>
      </c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49">
        <v>16</v>
      </c>
      <c r="B42" s="149" t="s">
        <v>146</v>
      </c>
      <c r="C42" s="186" t="s">
        <v>147</v>
      </c>
      <c r="D42" s="155" t="s">
        <v>111</v>
      </c>
      <c r="E42" s="158">
        <v>2</v>
      </c>
      <c r="F42" s="162"/>
      <c r="G42" s="163">
        <f>ROUND(E42*F42,2)</f>
        <v>0</v>
      </c>
      <c r="H42" s="162"/>
      <c r="I42" s="163">
        <f>ROUND(E42*H42,2)</f>
        <v>0</v>
      </c>
      <c r="J42" s="162"/>
      <c r="K42" s="163">
        <f>ROUND(E42*J42,2)</f>
        <v>0</v>
      </c>
      <c r="L42" s="163">
        <v>21</v>
      </c>
      <c r="M42" s="163">
        <f>G42*(1+L42/100)</f>
        <v>0</v>
      </c>
      <c r="N42" s="163">
        <v>0</v>
      </c>
      <c r="O42" s="163">
        <f>ROUND(E42*N42,2)</f>
        <v>0</v>
      </c>
      <c r="P42" s="163">
        <v>0</v>
      </c>
      <c r="Q42" s="163">
        <f>ROUND(E42*P42,2)</f>
        <v>0</v>
      </c>
      <c r="R42" s="163"/>
      <c r="S42" s="163"/>
      <c r="T42" s="164">
        <v>0</v>
      </c>
      <c r="U42" s="163">
        <f>ROUND(E42*T42,2)</f>
        <v>0</v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 t="s">
        <v>103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33.75" outlineLevel="1" x14ac:dyDescent="0.2">
      <c r="A43" s="149"/>
      <c r="B43" s="149"/>
      <c r="C43" s="252" t="s">
        <v>148</v>
      </c>
      <c r="D43" s="253"/>
      <c r="E43" s="254"/>
      <c r="F43" s="255"/>
      <c r="G43" s="256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4"/>
      <c r="U43" s="163"/>
      <c r="V43" s="148"/>
      <c r="W43" s="148"/>
      <c r="X43" s="148"/>
      <c r="Y43" s="148"/>
      <c r="Z43" s="148"/>
      <c r="AA43" s="148"/>
      <c r="AB43" s="148"/>
      <c r="AC43" s="148"/>
      <c r="AD43" s="148"/>
      <c r="AE43" s="148" t="s">
        <v>105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51" t="str">
        <f>C43</f>
        <v xml:space="preserve"> vitřní výplň DTD, povrch HPLdekor dub, kování klika / klika, montáž do stávající ocelové zárubně, nový nátěr zárubně v barvě antracit, umístění v 3.NP, rozměr otvoru a otevíravost nutno ověřit před objednáním</v>
      </c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49">
        <v>17</v>
      </c>
      <c r="B44" s="149" t="s">
        <v>149</v>
      </c>
      <c r="C44" s="186" t="s">
        <v>150</v>
      </c>
      <c r="D44" s="155" t="s">
        <v>111</v>
      </c>
      <c r="E44" s="158">
        <v>3</v>
      </c>
      <c r="F44" s="162"/>
      <c r="G44" s="163">
        <f>ROUND(E44*F44,2)</f>
        <v>0</v>
      </c>
      <c r="H44" s="162"/>
      <c r="I44" s="163">
        <f>ROUND(E44*H44,2)</f>
        <v>0</v>
      </c>
      <c r="J44" s="162"/>
      <c r="K44" s="163">
        <f>ROUND(E44*J44,2)</f>
        <v>0</v>
      </c>
      <c r="L44" s="163">
        <v>21</v>
      </c>
      <c r="M44" s="163">
        <f>G44*(1+L44/100)</f>
        <v>0</v>
      </c>
      <c r="N44" s="163">
        <v>0</v>
      </c>
      <c r="O44" s="163">
        <f>ROUND(E44*N44,2)</f>
        <v>0</v>
      </c>
      <c r="P44" s="163">
        <v>0</v>
      </c>
      <c r="Q44" s="163">
        <f>ROUND(E44*P44,2)</f>
        <v>0</v>
      </c>
      <c r="R44" s="163"/>
      <c r="S44" s="163"/>
      <c r="T44" s="164">
        <v>0</v>
      </c>
      <c r="U44" s="163">
        <f>ROUND(E44*T44,2)</f>
        <v>0</v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 t="s">
        <v>103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33.75" outlineLevel="1" x14ac:dyDescent="0.2">
      <c r="A45" s="149"/>
      <c r="B45" s="149"/>
      <c r="C45" s="252" t="s">
        <v>130</v>
      </c>
      <c r="D45" s="253"/>
      <c r="E45" s="254"/>
      <c r="F45" s="255"/>
      <c r="G45" s="256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4"/>
      <c r="U45" s="163"/>
      <c r="V45" s="148"/>
      <c r="W45" s="148"/>
      <c r="X45" s="148"/>
      <c r="Y45" s="148"/>
      <c r="Z45" s="148"/>
      <c r="AA45" s="148"/>
      <c r="AB45" s="148"/>
      <c r="AC45" s="148"/>
      <c r="AD45" s="148"/>
      <c r="AE45" s="148" t="s">
        <v>105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51" t="str">
        <f>C45</f>
        <v>protipožární dveře se samozavíračem, vnitřní výplň DTD, povrch HPL dekor dub, kování klika / klika, montáž do stávající ocelové zárubně, nový nátěr zárubně v barvě antracit, umístění v 2.NP, rozměr otvoru a otevíravost nutno ověřit před objednáním</v>
      </c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49">
        <v>18</v>
      </c>
      <c r="B46" s="149" t="s">
        <v>151</v>
      </c>
      <c r="C46" s="186" t="s">
        <v>152</v>
      </c>
      <c r="D46" s="155" t="s">
        <v>111</v>
      </c>
      <c r="E46" s="158">
        <v>3</v>
      </c>
      <c r="F46" s="162"/>
      <c r="G46" s="163">
        <f>ROUND(E46*F46,2)</f>
        <v>0</v>
      </c>
      <c r="H46" s="162"/>
      <c r="I46" s="163">
        <f>ROUND(E46*H46,2)</f>
        <v>0</v>
      </c>
      <c r="J46" s="162"/>
      <c r="K46" s="163">
        <f>ROUND(E46*J46,2)</f>
        <v>0</v>
      </c>
      <c r="L46" s="163">
        <v>21</v>
      </c>
      <c r="M46" s="163">
        <f>G46*(1+L46/100)</f>
        <v>0</v>
      </c>
      <c r="N46" s="163">
        <v>0</v>
      </c>
      <c r="O46" s="163">
        <f>ROUND(E46*N46,2)</f>
        <v>0</v>
      </c>
      <c r="P46" s="163">
        <v>0</v>
      </c>
      <c r="Q46" s="163">
        <f>ROUND(E46*P46,2)</f>
        <v>0</v>
      </c>
      <c r="R46" s="163"/>
      <c r="S46" s="163"/>
      <c r="T46" s="164">
        <v>0</v>
      </c>
      <c r="U46" s="163">
        <f>ROUND(E46*T46,2)</f>
        <v>0</v>
      </c>
      <c r="V46" s="148"/>
      <c r="W46" s="148"/>
      <c r="X46" s="148"/>
      <c r="Y46" s="148"/>
      <c r="Z46" s="148"/>
      <c r="AA46" s="148"/>
      <c r="AB46" s="148"/>
      <c r="AC46" s="148"/>
      <c r="AD46" s="148"/>
      <c r="AE46" s="148" t="s">
        <v>103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33.75" outlineLevel="1" x14ac:dyDescent="0.2">
      <c r="A47" s="149"/>
      <c r="B47" s="149"/>
      <c r="C47" s="252" t="s">
        <v>133</v>
      </c>
      <c r="D47" s="253"/>
      <c r="E47" s="254"/>
      <c r="F47" s="255"/>
      <c r="G47" s="256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4"/>
      <c r="U47" s="163"/>
      <c r="V47" s="148"/>
      <c r="W47" s="148"/>
      <c r="X47" s="148"/>
      <c r="Y47" s="148"/>
      <c r="Z47" s="148"/>
      <c r="AA47" s="148"/>
      <c r="AB47" s="148"/>
      <c r="AC47" s="148"/>
      <c r="AD47" s="148"/>
      <c r="AE47" s="148" t="s">
        <v>105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51" t="str">
        <f>C47</f>
        <v>protipožární dveře se samozavíračem, vnitřní výplň DTD, povrch HPL dekor dub, kování klika / klika, montáž do stávající ocelové zárubně, nový nátěr zárubně v barvě antracit, umístění v 3.NP, rozměr otvoru a otevíravost nutno ověřit před objednáním</v>
      </c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49">
        <v>19</v>
      </c>
      <c r="B48" s="149" t="s">
        <v>153</v>
      </c>
      <c r="C48" s="186" t="s">
        <v>154</v>
      </c>
      <c r="D48" s="155" t="s">
        <v>111</v>
      </c>
      <c r="E48" s="158">
        <v>3</v>
      </c>
      <c r="F48" s="162"/>
      <c r="G48" s="163">
        <f>ROUND(E48*F48,2)</f>
        <v>0</v>
      </c>
      <c r="H48" s="162"/>
      <c r="I48" s="163">
        <f>ROUND(E48*H48,2)</f>
        <v>0</v>
      </c>
      <c r="J48" s="162"/>
      <c r="K48" s="163">
        <f>ROUND(E48*J48,2)</f>
        <v>0</v>
      </c>
      <c r="L48" s="163">
        <v>21</v>
      </c>
      <c r="M48" s="163">
        <f>G48*(1+L48/100)</f>
        <v>0</v>
      </c>
      <c r="N48" s="163">
        <v>0</v>
      </c>
      <c r="O48" s="163">
        <f>ROUND(E48*N48,2)</f>
        <v>0</v>
      </c>
      <c r="P48" s="163">
        <v>0</v>
      </c>
      <c r="Q48" s="163">
        <f>ROUND(E48*P48,2)</f>
        <v>0</v>
      </c>
      <c r="R48" s="163"/>
      <c r="S48" s="163"/>
      <c r="T48" s="164">
        <v>0</v>
      </c>
      <c r="U48" s="163">
        <f>ROUND(E48*T48,2)</f>
        <v>0</v>
      </c>
      <c r="V48" s="148"/>
      <c r="W48" s="148"/>
      <c r="X48" s="148"/>
      <c r="Y48" s="148"/>
      <c r="Z48" s="148"/>
      <c r="AA48" s="148"/>
      <c r="AB48" s="148"/>
      <c r="AC48" s="148"/>
      <c r="AD48" s="148"/>
      <c r="AE48" s="148" t="s">
        <v>103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33.75" outlineLevel="1" x14ac:dyDescent="0.2">
      <c r="A49" s="149"/>
      <c r="B49" s="149"/>
      <c r="C49" s="252" t="s">
        <v>112</v>
      </c>
      <c r="D49" s="253"/>
      <c r="E49" s="254"/>
      <c r="F49" s="255"/>
      <c r="G49" s="256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4"/>
      <c r="U49" s="163"/>
      <c r="V49" s="148"/>
      <c r="W49" s="148"/>
      <c r="X49" s="148"/>
      <c r="Y49" s="148"/>
      <c r="Z49" s="148"/>
      <c r="AA49" s="148"/>
      <c r="AB49" s="148"/>
      <c r="AC49" s="148"/>
      <c r="AD49" s="148"/>
      <c r="AE49" s="148" t="s">
        <v>105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51" t="str">
        <f>C49</f>
        <v>protipožární dveře se samozavíračem, vnitřní výplň DTD, povrch HPL barva šedá, kování klika / klika, montáž do stávající ocelové zárubně, nový nátěr zárubně v barvě antracit, umístění v 1.PP, rozměr otvoru a otevíravost nutno ověřit před objednáním</v>
      </c>
      <c r="BB49" s="148"/>
      <c r="BC49" s="148"/>
      <c r="BD49" s="148"/>
      <c r="BE49" s="148"/>
      <c r="BF49" s="148"/>
      <c r="BG49" s="148"/>
      <c r="BH49" s="148"/>
    </row>
    <row r="50" spans="1:60" ht="33.75" outlineLevel="1" x14ac:dyDescent="0.2">
      <c r="A50" s="149">
        <v>20</v>
      </c>
      <c r="B50" s="149" t="s">
        <v>155</v>
      </c>
      <c r="C50" s="186" t="s">
        <v>156</v>
      </c>
      <c r="D50" s="155" t="s">
        <v>111</v>
      </c>
      <c r="E50" s="158">
        <v>1</v>
      </c>
      <c r="F50" s="162"/>
      <c r="G50" s="163">
        <f>ROUND(E50*F50,2)</f>
        <v>0</v>
      </c>
      <c r="H50" s="162"/>
      <c r="I50" s="163">
        <f>ROUND(E50*H50,2)</f>
        <v>0</v>
      </c>
      <c r="J50" s="162"/>
      <c r="K50" s="163">
        <f>ROUND(E50*J50,2)</f>
        <v>0</v>
      </c>
      <c r="L50" s="163">
        <v>21</v>
      </c>
      <c r="M50" s="163">
        <f>G50*(1+L50/100)</f>
        <v>0</v>
      </c>
      <c r="N50" s="163">
        <v>0</v>
      </c>
      <c r="O50" s="163">
        <f>ROUND(E50*N50,2)</f>
        <v>0</v>
      </c>
      <c r="P50" s="163">
        <v>0</v>
      </c>
      <c r="Q50" s="163">
        <f>ROUND(E50*P50,2)</f>
        <v>0</v>
      </c>
      <c r="R50" s="163"/>
      <c r="S50" s="163"/>
      <c r="T50" s="164">
        <v>0</v>
      </c>
      <c r="U50" s="163">
        <f>ROUND(E50*T50,2)</f>
        <v>0</v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48" t="s">
        <v>103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45" outlineLevel="1" x14ac:dyDescent="0.2">
      <c r="A51" s="149"/>
      <c r="B51" s="149"/>
      <c r="C51" s="252" t="s">
        <v>157</v>
      </c>
      <c r="D51" s="253"/>
      <c r="E51" s="254"/>
      <c r="F51" s="255"/>
      <c r="G51" s="256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4"/>
      <c r="U51" s="163"/>
      <c r="V51" s="148"/>
      <c r="W51" s="148"/>
      <c r="X51" s="148"/>
      <c r="Y51" s="148"/>
      <c r="Z51" s="148"/>
      <c r="AA51" s="148"/>
      <c r="AB51" s="148"/>
      <c r="AC51" s="148"/>
      <c r="AD51" s="148"/>
      <c r="AE51" s="148" t="s">
        <v>105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51" t="str">
        <f>C51</f>
        <v>protipožární kouřotěsné dveře se samozavíračem, vnitřní výplň DTD, povrch HPL barva šedá, průhled min. 0.06 m2, kování klika / klika, montáž do stávající ocelové zárubně, nový nátěr zárubně v barvě antracit, umístění v 1.PP, rozměr otvoru a otevíravost nutno ověřit před objednáním, včetně dozdění otvoru v ploše 1 m2 za účelem snížení výšky otvoru (včetně omítky) a výmalby</v>
      </c>
      <c r="BB51" s="148"/>
      <c r="BC51" s="148"/>
      <c r="BD51" s="148"/>
      <c r="BE51" s="148"/>
      <c r="BF51" s="148"/>
      <c r="BG51" s="148"/>
      <c r="BH51" s="148"/>
    </row>
    <row r="52" spans="1:60" ht="33.75" outlineLevel="1" x14ac:dyDescent="0.2">
      <c r="A52" s="149">
        <v>21</v>
      </c>
      <c r="B52" s="149" t="s">
        <v>158</v>
      </c>
      <c r="C52" s="186" t="s">
        <v>159</v>
      </c>
      <c r="D52" s="155" t="s">
        <v>111</v>
      </c>
      <c r="E52" s="158">
        <v>2</v>
      </c>
      <c r="F52" s="162"/>
      <c r="G52" s="163">
        <f>ROUND(E52*F52,2)</f>
        <v>0</v>
      </c>
      <c r="H52" s="162"/>
      <c r="I52" s="163">
        <f>ROUND(E52*H52,2)</f>
        <v>0</v>
      </c>
      <c r="J52" s="162"/>
      <c r="K52" s="163">
        <f>ROUND(E52*J52,2)</f>
        <v>0</v>
      </c>
      <c r="L52" s="163">
        <v>21</v>
      </c>
      <c r="M52" s="163">
        <f>G52*(1+L52/100)</f>
        <v>0</v>
      </c>
      <c r="N52" s="163">
        <v>0</v>
      </c>
      <c r="O52" s="163">
        <f>ROUND(E52*N52,2)</f>
        <v>0</v>
      </c>
      <c r="P52" s="163">
        <v>0</v>
      </c>
      <c r="Q52" s="163">
        <f>ROUND(E52*P52,2)</f>
        <v>0</v>
      </c>
      <c r="R52" s="163"/>
      <c r="S52" s="163"/>
      <c r="T52" s="164">
        <v>0</v>
      </c>
      <c r="U52" s="163">
        <f>ROUND(E52*T52,2)</f>
        <v>0</v>
      </c>
      <c r="V52" s="148"/>
      <c r="W52" s="148"/>
      <c r="X52" s="148"/>
      <c r="Y52" s="148"/>
      <c r="Z52" s="148"/>
      <c r="AA52" s="148"/>
      <c r="AB52" s="148"/>
      <c r="AC52" s="148"/>
      <c r="AD52" s="148"/>
      <c r="AE52" s="148" t="s">
        <v>103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33.75" outlineLevel="1" x14ac:dyDescent="0.2">
      <c r="A53" s="149"/>
      <c r="B53" s="149"/>
      <c r="C53" s="252" t="s">
        <v>160</v>
      </c>
      <c r="D53" s="253"/>
      <c r="E53" s="254"/>
      <c r="F53" s="255"/>
      <c r="G53" s="256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4"/>
      <c r="U53" s="163"/>
      <c r="V53" s="148"/>
      <c r="W53" s="148"/>
      <c r="X53" s="148"/>
      <c r="Y53" s="148"/>
      <c r="Z53" s="148"/>
      <c r="AA53" s="148"/>
      <c r="AB53" s="148"/>
      <c r="AC53" s="148"/>
      <c r="AD53" s="148"/>
      <c r="AE53" s="148" t="s">
        <v>105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51" t="str">
        <f>C53</f>
        <v>protipožární kouřotěsné dveře se samozavíračem, 2/3 prosklené, vnitřní výplň DTD, povrch HPL dekor dub, průhled min. 0.06 m2, kování klika / klika, montáž do ocelové zárubně, umístění v 1.NP, rozměr otvoru a otevíravost nutno ověřit před objednáním,</v>
      </c>
      <c r="BB53" s="148"/>
      <c r="BC53" s="148"/>
      <c r="BD53" s="148"/>
      <c r="BE53" s="148"/>
      <c r="BF53" s="148"/>
      <c r="BG53" s="148"/>
      <c r="BH53" s="148"/>
    </row>
    <row r="54" spans="1:60" ht="33.75" outlineLevel="1" x14ac:dyDescent="0.2">
      <c r="A54" s="149">
        <v>22</v>
      </c>
      <c r="B54" s="149" t="s">
        <v>161</v>
      </c>
      <c r="C54" s="186" t="s">
        <v>162</v>
      </c>
      <c r="D54" s="155" t="s">
        <v>111</v>
      </c>
      <c r="E54" s="158">
        <v>2</v>
      </c>
      <c r="F54" s="162"/>
      <c r="G54" s="163">
        <f>ROUND(E54*F54,2)</f>
        <v>0</v>
      </c>
      <c r="H54" s="162"/>
      <c r="I54" s="163">
        <f>ROUND(E54*H54,2)</f>
        <v>0</v>
      </c>
      <c r="J54" s="162"/>
      <c r="K54" s="163">
        <f>ROUND(E54*J54,2)</f>
        <v>0</v>
      </c>
      <c r="L54" s="163">
        <v>21</v>
      </c>
      <c r="M54" s="163">
        <f>G54*(1+L54/100)</f>
        <v>0</v>
      </c>
      <c r="N54" s="163">
        <v>0</v>
      </c>
      <c r="O54" s="163">
        <f>ROUND(E54*N54,2)</f>
        <v>0</v>
      </c>
      <c r="P54" s="163">
        <v>0</v>
      </c>
      <c r="Q54" s="163">
        <f>ROUND(E54*P54,2)</f>
        <v>0</v>
      </c>
      <c r="R54" s="163"/>
      <c r="S54" s="163"/>
      <c r="T54" s="164">
        <v>0</v>
      </c>
      <c r="U54" s="163">
        <f>ROUND(E54*T54,2)</f>
        <v>0</v>
      </c>
      <c r="V54" s="148"/>
      <c r="W54" s="148"/>
      <c r="X54" s="148"/>
      <c r="Y54" s="148"/>
      <c r="Z54" s="148"/>
      <c r="AA54" s="148"/>
      <c r="AB54" s="148"/>
      <c r="AC54" s="148"/>
      <c r="AD54" s="148"/>
      <c r="AE54" s="148" t="s">
        <v>103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33.75" outlineLevel="1" x14ac:dyDescent="0.2">
      <c r="A55" s="149"/>
      <c r="B55" s="149"/>
      <c r="C55" s="252" t="s">
        <v>163</v>
      </c>
      <c r="D55" s="253"/>
      <c r="E55" s="254"/>
      <c r="F55" s="255"/>
      <c r="G55" s="256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4"/>
      <c r="U55" s="163"/>
      <c r="V55" s="148"/>
      <c r="W55" s="148"/>
      <c r="X55" s="148"/>
      <c r="Y55" s="148"/>
      <c r="Z55" s="148"/>
      <c r="AA55" s="148"/>
      <c r="AB55" s="148"/>
      <c r="AC55" s="148"/>
      <c r="AD55" s="148"/>
      <c r="AE55" s="148" t="s">
        <v>105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51" t="str">
        <f>C55</f>
        <v>protipožární kouřotěsné dveře se samozavíračem, 2/3 prosklené, vnitřní výplň DTD, povrch HPL dekor dub, průhled min. 0.06 m2, kování klika / klika, montáž do ocelové zárubně, umístění v 2.NP, rozměr otvoru a otevíravost nutno ověřit před objednáním,</v>
      </c>
      <c r="BB55" s="148"/>
      <c r="BC55" s="148"/>
      <c r="BD55" s="148"/>
      <c r="BE55" s="148"/>
      <c r="BF55" s="148"/>
      <c r="BG55" s="148"/>
      <c r="BH55" s="148"/>
    </row>
    <row r="56" spans="1:60" ht="33.75" outlineLevel="1" x14ac:dyDescent="0.2">
      <c r="A56" s="149">
        <v>23</v>
      </c>
      <c r="B56" s="149" t="s">
        <v>164</v>
      </c>
      <c r="C56" s="186" t="s">
        <v>165</v>
      </c>
      <c r="D56" s="155" t="s">
        <v>111</v>
      </c>
      <c r="E56" s="158">
        <v>2</v>
      </c>
      <c r="F56" s="162"/>
      <c r="G56" s="163">
        <f>ROUND(E56*F56,2)</f>
        <v>0</v>
      </c>
      <c r="H56" s="162"/>
      <c r="I56" s="163">
        <f>ROUND(E56*H56,2)</f>
        <v>0</v>
      </c>
      <c r="J56" s="162"/>
      <c r="K56" s="163">
        <f>ROUND(E56*J56,2)</f>
        <v>0</v>
      </c>
      <c r="L56" s="163">
        <v>21</v>
      </c>
      <c r="M56" s="163">
        <f>G56*(1+L56/100)</f>
        <v>0</v>
      </c>
      <c r="N56" s="163">
        <v>0</v>
      </c>
      <c r="O56" s="163">
        <f>ROUND(E56*N56,2)</f>
        <v>0</v>
      </c>
      <c r="P56" s="163">
        <v>0</v>
      </c>
      <c r="Q56" s="163">
        <f>ROUND(E56*P56,2)</f>
        <v>0</v>
      </c>
      <c r="R56" s="163"/>
      <c r="S56" s="163"/>
      <c r="T56" s="164">
        <v>0</v>
      </c>
      <c r="U56" s="163">
        <f>ROUND(E56*T56,2)</f>
        <v>0</v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 t="s">
        <v>103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33.75" outlineLevel="1" x14ac:dyDescent="0.2">
      <c r="A57" s="149"/>
      <c r="B57" s="149"/>
      <c r="C57" s="252" t="s">
        <v>166</v>
      </c>
      <c r="D57" s="253"/>
      <c r="E57" s="254"/>
      <c r="F57" s="255"/>
      <c r="G57" s="256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4"/>
      <c r="U57" s="163"/>
      <c r="V57" s="148"/>
      <c r="W57" s="148"/>
      <c r="X57" s="148"/>
      <c r="Y57" s="148"/>
      <c r="Z57" s="148"/>
      <c r="AA57" s="148"/>
      <c r="AB57" s="148"/>
      <c r="AC57" s="148"/>
      <c r="AD57" s="148"/>
      <c r="AE57" s="148" t="s">
        <v>105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51" t="str">
        <f>C57</f>
        <v>protipožární kouřotěsné dveře se samozavíračem, 2/3 prosklené, vnitřní výplň DTD, povrch HPL dekor dub, průhled min. 0.06 m2, kování klika / klika, montáž do ocelové zárubně, umístění v 3.NP, rozměr otvoru a otevíravost nutno ověřit před objednáním,</v>
      </c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49">
        <v>24</v>
      </c>
      <c r="B58" s="149" t="s">
        <v>167</v>
      </c>
      <c r="C58" s="186" t="s">
        <v>168</v>
      </c>
      <c r="D58" s="155" t="s">
        <v>111</v>
      </c>
      <c r="E58" s="158">
        <v>6</v>
      </c>
      <c r="F58" s="162"/>
      <c r="G58" s="163">
        <f>ROUND(E58*F58,2)</f>
        <v>0</v>
      </c>
      <c r="H58" s="162"/>
      <c r="I58" s="163">
        <f>ROUND(E58*H58,2)</f>
        <v>0</v>
      </c>
      <c r="J58" s="162"/>
      <c r="K58" s="163">
        <f>ROUND(E58*J58,2)</f>
        <v>0</v>
      </c>
      <c r="L58" s="163">
        <v>21</v>
      </c>
      <c r="M58" s="163">
        <f>G58*(1+L58/100)</f>
        <v>0</v>
      </c>
      <c r="N58" s="163">
        <v>0</v>
      </c>
      <c r="O58" s="163">
        <f>ROUND(E58*N58,2)</f>
        <v>0</v>
      </c>
      <c r="P58" s="163">
        <v>0</v>
      </c>
      <c r="Q58" s="163">
        <f>ROUND(E58*P58,2)</f>
        <v>0</v>
      </c>
      <c r="R58" s="163"/>
      <c r="S58" s="163"/>
      <c r="T58" s="164">
        <v>0</v>
      </c>
      <c r="U58" s="163">
        <f>ROUND(E58*T58,2)</f>
        <v>0</v>
      </c>
      <c r="V58" s="148"/>
      <c r="W58" s="148"/>
      <c r="X58" s="148"/>
      <c r="Y58" s="148"/>
      <c r="Z58" s="148"/>
      <c r="AA58" s="148"/>
      <c r="AB58" s="148"/>
      <c r="AC58" s="148"/>
      <c r="AD58" s="148"/>
      <c r="AE58" s="148" t="s">
        <v>103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33.75" outlineLevel="1" x14ac:dyDescent="0.2">
      <c r="A59" s="149"/>
      <c r="B59" s="149"/>
      <c r="C59" s="252" t="s">
        <v>169</v>
      </c>
      <c r="D59" s="253"/>
      <c r="E59" s="254"/>
      <c r="F59" s="255"/>
      <c r="G59" s="256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4"/>
      <c r="U59" s="163"/>
      <c r="V59" s="148"/>
      <c r="W59" s="148"/>
      <c r="X59" s="148"/>
      <c r="Y59" s="148"/>
      <c r="Z59" s="148"/>
      <c r="AA59" s="148"/>
      <c r="AB59" s="148"/>
      <c r="AC59" s="148"/>
      <c r="AD59" s="148"/>
      <c r="AE59" s="148" t="s">
        <v>105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51" t="str">
        <f>C59</f>
        <v>protipožární kouřotěsné dveře, vnitřní výplň DTD, povrch HPL barva šedá, kování klika / klika, montáž do stávající ocelové zárubně, nový nátěr zárubně v barvě antracit, umístění v 1.NP, rozměr otvoru a otevíravost nutno ověřit před objednáním</v>
      </c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49">
        <v>25</v>
      </c>
      <c r="B60" s="149" t="s">
        <v>170</v>
      </c>
      <c r="C60" s="186" t="s">
        <v>171</v>
      </c>
      <c r="D60" s="155" t="s">
        <v>111</v>
      </c>
      <c r="E60" s="158">
        <v>16</v>
      </c>
      <c r="F60" s="162"/>
      <c r="G60" s="163">
        <f>ROUND(E60*F60,2)</f>
        <v>0</v>
      </c>
      <c r="H60" s="162"/>
      <c r="I60" s="163">
        <f>ROUND(E60*H60,2)</f>
        <v>0</v>
      </c>
      <c r="J60" s="162"/>
      <c r="K60" s="163">
        <f>ROUND(E60*J60,2)</f>
        <v>0</v>
      </c>
      <c r="L60" s="163">
        <v>21</v>
      </c>
      <c r="M60" s="163">
        <f>G60*(1+L60/100)</f>
        <v>0</v>
      </c>
      <c r="N60" s="163">
        <v>0</v>
      </c>
      <c r="O60" s="163">
        <f>ROUND(E60*N60,2)</f>
        <v>0</v>
      </c>
      <c r="P60" s="163">
        <v>0</v>
      </c>
      <c r="Q60" s="163">
        <f>ROUND(E60*P60,2)</f>
        <v>0</v>
      </c>
      <c r="R60" s="163"/>
      <c r="S60" s="163"/>
      <c r="T60" s="164">
        <v>0</v>
      </c>
      <c r="U60" s="163">
        <f>ROUND(E60*T60,2)</f>
        <v>0</v>
      </c>
      <c r="V60" s="148"/>
      <c r="W60" s="148"/>
      <c r="X60" s="148"/>
      <c r="Y60" s="148"/>
      <c r="Z60" s="148"/>
      <c r="AA60" s="148"/>
      <c r="AB60" s="148"/>
      <c r="AC60" s="148"/>
      <c r="AD60" s="148"/>
      <c r="AE60" s="148" t="s">
        <v>103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33.75" outlineLevel="1" x14ac:dyDescent="0.2">
      <c r="A61" s="149"/>
      <c r="B61" s="149"/>
      <c r="C61" s="252" t="s">
        <v>172</v>
      </c>
      <c r="D61" s="253"/>
      <c r="E61" s="254"/>
      <c r="F61" s="255"/>
      <c r="G61" s="256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4"/>
      <c r="U61" s="163"/>
      <c r="V61" s="148"/>
      <c r="W61" s="148"/>
      <c r="X61" s="148"/>
      <c r="Y61" s="148"/>
      <c r="Z61" s="148"/>
      <c r="AA61" s="148"/>
      <c r="AB61" s="148"/>
      <c r="AC61" s="148"/>
      <c r="AD61" s="148"/>
      <c r="AE61" s="148" t="s">
        <v>105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51" t="str">
        <f>C61</f>
        <v>protipožární kouřotěsné dveře, vnitřní výplň DTD, povrch HPL barva šedá, kování klika / klika, montáž do stávající ocelové zárubně, nový nátěr zárubně v barvě antracit, umístění v 2.NP, rozměr otvoru a otevíravost nutno ověřit před objednáním</v>
      </c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49">
        <v>26</v>
      </c>
      <c r="B62" s="149" t="s">
        <v>173</v>
      </c>
      <c r="C62" s="186" t="s">
        <v>174</v>
      </c>
      <c r="D62" s="155" t="s">
        <v>111</v>
      </c>
      <c r="E62" s="158">
        <v>16</v>
      </c>
      <c r="F62" s="162"/>
      <c r="G62" s="163">
        <f>ROUND(E62*F62,2)</f>
        <v>0</v>
      </c>
      <c r="H62" s="162"/>
      <c r="I62" s="163">
        <f>ROUND(E62*H62,2)</f>
        <v>0</v>
      </c>
      <c r="J62" s="162"/>
      <c r="K62" s="163">
        <f>ROUND(E62*J62,2)</f>
        <v>0</v>
      </c>
      <c r="L62" s="163">
        <v>21</v>
      </c>
      <c r="M62" s="163">
        <f>G62*(1+L62/100)</f>
        <v>0</v>
      </c>
      <c r="N62" s="163">
        <v>0</v>
      </c>
      <c r="O62" s="163">
        <f>ROUND(E62*N62,2)</f>
        <v>0</v>
      </c>
      <c r="P62" s="163">
        <v>0</v>
      </c>
      <c r="Q62" s="163">
        <f>ROUND(E62*P62,2)</f>
        <v>0</v>
      </c>
      <c r="R62" s="163"/>
      <c r="S62" s="163"/>
      <c r="T62" s="164">
        <v>0</v>
      </c>
      <c r="U62" s="163">
        <f>ROUND(E62*T62,2)</f>
        <v>0</v>
      </c>
      <c r="V62" s="148"/>
      <c r="W62" s="148"/>
      <c r="X62" s="148"/>
      <c r="Y62" s="148"/>
      <c r="Z62" s="148"/>
      <c r="AA62" s="148"/>
      <c r="AB62" s="148"/>
      <c r="AC62" s="148"/>
      <c r="AD62" s="148"/>
      <c r="AE62" s="148" t="s">
        <v>103</v>
      </c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33.75" outlineLevel="1" x14ac:dyDescent="0.2">
      <c r="A63" s="149"/>
      <c r="B63" s="149"/>
      <c r="C63" s="252" t="s">
        <v>175</v>
      </c>
      <c r="D63" s="253"/>
      <c r="E63" s="254"/>
      <c r="F63" s="255"/>
      <c r="G63" s="256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4"/>
      <c r="U63" s="163"/>
      <c r="V63" s="148"/>
      <c r="W63" s="148"/>
      <c r="X63" s="148"/>
      <c r="Y63" s="148"/>
      <c r="Z63" s="148"/>
      <c r="AA63" s="148"/>
      <c r="AB63" s="148"/>
      <c r="AC63" s="148"/>
      <c r="AD63" s="148"/>
      <c r="AE63" s="148" t="s">
        <v>105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51" t="str">
        <f>C63</f>
        <v>protipožární kouřotěsné dveře, vnitřní výplň DTD, povrch HPL barva šedá, kování klika / klika, montáž do stávající ocelové zárubně, nový nátěr zárubně v barvě antracit, umístění v 3.NP, rozměr otvoru a otevíravost nutno ověřit před objednáním</v>
      </c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49">
        <v>27</v>
      </c>
      <c r="B64" s="149" t="s">
        <v>176</v>
      </c>
      <c r="C64" s="186" t="s">
        <v>177</v>
      </c>
      <c r="D64" s="155" t="s">
        <v>111</v>
      </c>
      <c r="E64" s="158">
        <v>1</v>
      </c>
      <c r="F64" s="162"/>
      <c r="G64" s="163">
        <f>ROUND(E64*F64,2)</f>
        <v>0</v>
      </c>
      <c r="H64" s="162"/>
      <c r="I64" s="163">
        <f>ROUND(E64*H64,2)</f>
        <v>0</v>
      </c>
      <c r="J64" s="162"/>
      <c r="K64" s="163">
        <f>ROUND(E64*J64,2)</f>
        <v>0</v>
      </c>
      <c r="L64" s="163">
        <v>21</v>
      </c>
      <c r="M64" s="163">
        <f>G64*(1+L64/100)</f>
        <v>0</v>
      </c>
      <c r="N64" s="163">
        <v>0</v>
      </c>
      <c r="O64" s="163">
        <f>ROUND(E64*N64,2)</f>
        <v>0</v>
      </c>
      <c r="P64" s="163">
        <v>0</v>
      </c>
      <c r="Q64" s="163">
        <f>ROUND(E64*P64,2)</f>
        <v>0</v>
      </c>
      <c r="R64" s="163"/>
      <c r="S64" s="163"/>
      <c r="T64" s="164">
        <v>0</v>
      </c>
      <c r="U64" s="163">
        <f>ROUND(E64*T64,2)</f>
        <v>0</v>
      </c>
      <c r="V64" s="148"/>
      <c r="W64" s="148"/>
      <c r="X64" s="148"/>
      <c r="Y64" s="148"/>
      <c r="Z64" s="148"/>
      <c r="AA64" s="148"/>
      <c r="AB64" s="148"/>
      <c r="AC64" s="148"/>
      <c r="AD64" s="148"/>
      <c r="AE64" s="148" t="s">
        <v>103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33.75" outlineLevel="1" x14ac:dyDescent="0.2">
      <c r="A65" s="149"/>
      <c r="B65" s="149"/>
      <c r="C65" s="252" t="s">
        <v>178</v>
      </c>
      <c r="D65" s="253"/>
      <c r="E65" s="254"/>
      <c r="F65" s="255"/>
      <c r="G65" s="256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4"/>
      <c r="U65" s="163"/>
      <c r="V65" s="148"/>
      <c r="W65" s="148"/>
      <c r="X65" s="148"/>
      <c r="Y65" s="148"/>
      <c r="Z65" s="148"/>
      <c r="AA65" s="148"/>
      <c r="AB65" s="148"/>
      <c r="AC65" s="148"/>
      <c r="AD65" s="148"/>
      <c r="AE65" s="148" t="s">
        <v>105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51" t="str">
        <f>C65</f>
        <v>protipožární kouřotěsné dveře se samozavíračem, vnitřní výplň DTD, povrch HPL barva šedá, kování klika / klika, montáž do stávající ocelové zárubně, nový nátěr zárubně v barvě antracit, umístění v 4.NP, rozměr otvoru a otevíravost nutno ověřit před objednáním</v>
      </c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49">
        <v>28</v>
      </c>
      <c r="B66" s="149" t="s">
        <v>179</v>
      </c>
      <c r="C66" s="186" t="s">
        <v>180</v>
      </c>
      <c r="D66" s="155" t="s">
        <v>111</v>
      </c>
      <c r="E66" s="158">
        <v>59</v>
      </c>
      <c r="F66" s="162"/>
      <c r="G66" s="163">
        <f>ROUND(E66*F66,2)</f>
        <v>0</v>
      </c>
      <c r="H66" s="162"/>
      <c r="I66" s="163">
        <f>ROUND(E66*H66,2)</f>
        <v>0</v>
      </c>
      <c r="J66" s="162"/>
      <c r="K66" s="163">
        <f>ROUND(E66*J66,2)</f>
        <v>0</v>
      </c>
      <c r="L66" s="163">
        <v>21</v>
      </c>
      <c r="M66" s="163">
        <f>G66*(1+L66/100)</f>
        <v>0</v>
      </c>
      <c r="N66" s="163">
        <v>0</v>
      </c>
      <c r="O66" s="163">
        <f>ROUND(E66*N66,2)</f>
        <v>0</v>
      </c>
      <c r="P66" s="163">
        <v>0</v>
      </c>
      <c r="Q66" s="163">
        <f>ROUND(E66*P66,2)</f>
        <v>0</v>
      </c>
      <c r="R66" s="163"/>
      <c r="S66" s="163"/>
      <c r="T66" s="164">
        <v>0</v>
      </c>
      <c r="U66" s="163">
        <f>ROUND(E66*T66,2)</f>
        <v>0</v>
      </c>
      <c r="V66" s="148"/>
      <c r="W66" s="148"/>
      <c r="X66" s="148"/>
      <c r="Y66" s="148"/>
      <c r="Z66" s="148"/>
      <c r="AA66" s="148"/>
      <c r="AB66" s="148"/>
      <c r="AC66" s="148"/>
      <c r="AD66" s="148"/>
      <c r="AE66" s="148" t="s">
        <v>103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49"/>
      <c r="B67" s="149"/>
      <c r="C67" s="252" t="s">
        <v>181</v>
      </c>
      <c r="D67" s="253"/>
      <c r="E67" s="254"/>
      <c r="F67" s="255"/>
      <c r="G67" s="256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4"/>
      <c r="U67" s="163"/>
      <c r="V67" s="148"/>
      <c r="W67" s="148"/>
      <c r="X67" s="148"/>
      <c r="Y67" s="148"/>
      <c r="Z67" s="148"/>
      <c r="AA67" s="148"/>
      <c r="AB67" s="148"/>
      <c r="AC67" s="148"/>
      <c r="AD67" s="148"/>
      <c r="AE67" s="148" t="s">
        <v>105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51" t="str">
        <f>C67</f>
        <v>protipožární revizní dvířka do instalačních šachet, hliníkový rám, osazení do zdiva / SDK, včetně montáže, omítky a výmalby, rozměr a otevíravost nutno přeměřit na stavbě před objendáním</v>
      </c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49"/>
      <c r="B68" s="149"/>
      <c r="C68" s="187" t="s">
        <v>182</v>
      </c>
      <c r="D68" s="156"/>
      <c r="E68" s="159">
        <v>59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4"/>
      <c r="U68" s="163"/>
      <c r="V68" s="148"/>
      <c r="W68" s="148"/>
      <c r="X68" s="148"/>
      <c r="Y68" s="148"/>
      <c r="Z68" s="148"/>
      <c r="AA68" s="148"/>
      <c r="AB68" s="148"/>
      <c r="AC68" s="148"/>
      <c r="AD68" s="148"/>
      <c r="AE68" s="148" t="s">
        <v>107</v>
      </c>
      <c r="AF68" s="148">
        <v>0</v>
      </c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49">
        <v>29</v>
      </c>
      <c r="B69" s="149" t="s">
        <v>183</v>
      </c>
      <c r="C69" s="186" t="s">
        <v>184</v>
      </c>
      <c r="D69" s="155" t="s">
        <v>111</v>
      </c>
      <c r="E69" s="158">
        <v>3</v>
      </c>
      <c r="F69" s="162"/>
      <c r="G69" s="163">
        <f>ROUND(E69*F69,2)</f>
        <v>0</v>
      </c>
      <c r="H69" s="162"/>
      <c r="I69" s="163">
        <f>ROUND(E69*H69,2)</f>
        <v>0</v>
      </c>
      <c r="J69" s="162"/>
      <c r="K69" s="163">
        <f>ROUND(E69*J69,2)</f>
        <v>0</v>
      </c>
      <c r="L69" s="163">
        <v>21</v>
      </c>
      <c r="M69" s="163">
        <f>G69*(1+L69/100)</f>
        <v>0</v>
      </c>
      <c r="N69" s="163">
        <v>0</v>
      </c>
      <c r="O69" s="163">
        <f>ROUND(E69*N69,2)</f>
        <v>0</v>
      </c>
      <c r="P69" s="163">
        <v>0</v>
      </c>
      <c r="Q69" s="163">
        <f>ROUND(E69*P69,2)</f>
        <v>0</v>
      </c>
      <c r="R69" s="163"/>
      <c r="S69" s="163"/>
      <c r="T69" s="164">
        <v>0</v>
      </c>
      <c r="U69" s="163">
        <f>ROUND(E69*T69,2)</f>
        <v>0</v>
      </c>
      <c r="V69" s="148"/>
      <c r="W69" s="148"/>
      <c r="X69" s="148"/>
      <c r="Y69" s="148"/>
      <c r="Z69" s="148"/>
      <c r="AA69" s="148"/>
      <c r="AB69" s="148"/>
      <c r="AC69" s="148"/>
      <c r="AD69" s="148"/>
      <c r="AE69" s="148" t="s">
        <v>103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49"/>
      <c r="B70" s="149"/>
      <c r="C70" s="187" t="s">
        <v>185</v>
      </c>
      <c r="D70" s="156"/>
      <c r="E70" s="159">
        <v>3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4"/>
      <c r="U70" s="163"/>
      <c r="V70" s="148"/>
      <c r="W70" s="148"/>
      <c r="X70" s="148"/>
      <c r="Y70" s="148"/>
      <c r="Z70" s="148"/>
      <c r="AA70" s="148"/>
      <c r="AB70" s="148"/>
      <c r="AC70" s="148"/>
      <c r="AD70" s="148"/>
      <c r="AE70" s="148" t="s">
        <v>107</v>
      </c>
      <c r="AF70" s="148">
        <v>0</v>
      </c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49">
        <v>30</v>
      </c>
      <c r="B71" s="149" t="s">
        <v>186</v>
      </c>
      <c r="C71" s="186" t="s">
        <v>187</v>
      </c>
      <c r="D71" s="155" t="s">
        <v>111</v>
      </c>
      <c r="E71" s="158">
        <v>1</v>
      </c>
      <c r="F71" s="162"/>
      <c r="G71" s="163">
        <f>ROUND(E71*F71,2)</f>
        <v>0</v>
      </c>
      <c r="H71" s="162"/>
      <c r="I71" s="163">
        <f>ROUND(E71*H71,2)</f>
        <v>0</v>
      </c>
      <c r="J71" s="162"/>
      <c r="K71" s="163">
        <f>ROUND(E71*J71,2)</f>
        <v>0</v>
      </c>
      <c r="L71" s="163">
        <v>21</v>
      </c>
      <c r="M71" s="163">
        <f>G71*(1+L71/100)</f>
        <v>0</v>
      </c>
      <c r="N71" s="163">
        <v>0</v>
      </c>
      <c r="O71" s="163">
        <f>ROUND(E71*N71,2)</f>
        <v>0</v>
      </c>
      <c r="P71" s="163">
        <v>0</v>
      </c>
      <c r="Q71" s="163">
        <f>ROUND(E71*P71,2)</f>
        <v>0</v>
      </c>
      <c r="R71" s="163"/>
      <c r="S71" s="163"/>
      <c r="T71" s="164">
        <v>0</v>
      </c>
      <c r="U71" s="163">
        <f>ROUND(E71*T71,2)</f>
        <v>0</v>
      </c>
      <c r="V71" s="148"/>
      <c r="W71" s="148"/>
      <c r="X71" s="148"/>
      <c r="Y71" s="148"/>
      <c r="Z71" s="148"/>
      <c r="AA71" s="148"/>
      <c r="AB71" s="148"/>
      <c r="AC71" s="148"/>
      <c r="AD71" s="148"/>
      <c r="AE71" s="148" t="s">
        <v>103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49">
        <v>31</v>
      </c>
      <c r="B72" s="149" t="s">
        <v>188</v>
      </c>
      <c r="C72" s="186" t="s">
        <v>189</v>
      </c>
      <c r="D72" s="155" t="s">
        <v>111</v>
      </c>
      <c r="E72" s="158">
        <v>1</v>
      </c>
      <c r="F72" s="162"/>
      <c r="G72" s="163">
        <f>ROUND(E72*F72,2)</f>
        <v>0</v>
      </c>
      <c r="H72" s="162"/>
      <c r="I72" s="163">
        <f>ROUND(E72*H72,2)</f>
        <v>0</v>
      </c>
      <c r="J72" s="162"/>
      <c r="K72" s="163">
        <f>ROUND(E72*J72,2)</f>
        <v>0</v>
      </c>
      <c r="L72" s="163">
        <v>21</v>
      </c>
      <c r="M72" s="163">
        <f>G72*(1+L72/100)</f>
        <v>0</v>
      </c>
      <c r="N72" s="163">
        <v>0</v>
      </c>
      <c r="O72" s="163">
        <f>ROUND(E72*N72,2)</f>
        <v>0</v>
      </c>
      <c r="P72" s="163">
        <v>0</v>
      </c>
      <c r="Q72" s="163">
        <f>ROUND(E72*P72,2)</f>
        <v>0</v>
      </c>
      <c r="R72" s="163"/>
      <c r="S72" s="163"/>
      <c r="T72" s="164">
        <v>0</v>
      </c>
      <c r="U72" s="163">
        <f>ROUND(E72*T72,2)</f>
        <v>0</v>
      </c>
      <c r="V72" s="148"/>
      <c r="W72" s="148"/>
      <c r="X72" s="148"/>
      <c r="Y72" s="148"/>
      <c r="Z72" s="148"/>
      <c r="AA72" s="148"/>
      <c r="AB72" s="148"/>
      <c r="AC72" s="148"/>
      <c r="AD72" s="148"/>
      <c r="AE72" s="148" t="s">
        <v>103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49">
        <v>32</v>
      </c>
      <c r="B73" s="149" t="s">
        <v>190</v>
      </c>
      <c r="C73" s="186" t="s">
        <v>191</v>
      </c>
      <c r="D73" s="155" t="s">
        <v>111</v>
      </c>
      <c r="E73" s="158">
        <v>85</v>
      </c>
      <c r="F73" s="162"/>
      <c r="G73" s="163">
        <f>ROUND(E73*F73,2)</f>
        <v>0</v>
      </c>
      <c r="H73" s="162"/>
      <c r="I73" s="163">
        <f>ROUND(E73*H73,2)</f>
        <v>0</v>
      </c>
      <c r="J73" s="162"/>
      <c r="K73" s="163">
        <f>ROUND(E73*J73,2)</f>
        <v>0</v>
      </c>
      <c r="L73" s="163">
        <v>21</v>
      </c>
      <c r="M73" s="163">
        <f>G73*(1+L73/100)</f>
        <v>0</v>
      </c>
      <c r="N73" s="163">
        <v>0</v>
      </c>
      <c r="O73" s="163">
        <f>ROUND(E73*N73,2)</f>
        <v>0</v>
      </c>
      <c r="P73" s="163">
        <v>0</v>
      </c>
      <c r="Q73" s="163">
        <f>ROUND(E73*P73,2)</f>
        <v>0</v>
      </c>
      <c r="R73" s="163"/>
      <c r="S73" s="163"/>
      <c r="T73" s="164">
        <v>0</v>
      </c>
      <c r="U73" s="163">
        <f>ROUND(E73*T73,2)</f>
        <v>0</v>
      </c>
      <c r="V73" s="148"/>
      <c r="W73" s="148"/>
      <c r="X73" s="148"/>
      <c r="Y73" s="148"/>
      <c r="Z73" s="148"/>
      <c r="AA73" s="148"/>
      <c r="AB73" s="148"/>
      <c r="AC73" s="148"/>
      <c r="AD73" s="148"/>
      <c r="AE73" s="148" t="s">
        <v>103</v>
      </c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49">
        <v>33</v>
      </c>
      <c r="B74" s="149" t="s">
        <v>192</v>
      </c>
      <c r="C74" s="186" t="s">
        <v>193</v>
      </c>
      <c r="D74" s="155" t="s">
        <v>111</v>
      </c>
      <c r="E74" s="158">
        <v>85</v>
      </c>
      <c r="F74" s="162"/>
      <c r="G74" s="163">
        <f>ROUND(E74*F74,2)</f>
        <v>0</v>
      </c>
      <c r="H74" s="162"/>
      <c r="I74" s="163">
        <f>ROUND(E74*H74,2)</f>
        <v>0</v>
      </c>
      <c r="J74" s="162"/>
      <c r="K74" s="163">
        <f>ROUND(E74*J74,2)</f>
        <v>0</v>
      </c>
      <c r="L74" s="163">
        <v>21</v>
      </c>
      <c r="M74" s="163">
        <f>G74*(1+L74/100)</f>
        <v>0</v>
      </c>
      <c r="N74" s="163">
        <v>0</v>
      </c>
      <c r="O74" s="163">
        <f>ROUND(E74*N74,2)</f>
        <v>0</v>
      </c>
      <c r="P74" s="163">
        <v>0</v>
      </c>
      <c r="Q74" s="163">
        <f>ROUND(E74*P74,2)</f>
        <v>0</v>
      </c>
      <c r="R74" s="163"/>
      <c r="S74" s="163"/>
      <c r="T74" s="164">
        <v>0</v>
      </c>
      <c r="U74" s="163">
        <f>ROUND(E74*T74,2)</f>
        <v>0</v>
      </c>
      <c r="V74" s="148"/>
      <c r="W74" s="148"/>
      <c r="X74" s="148"/>
      <c r="Y74" s="148"/>
      <c r="Z74" s="148"/>
      <c r="AA74" s="148"/>
      <c r="AB74" s="148"/>
      <c r="AC74" s="148"/>
      <c r="AD74" s="148"/>
      <c r="AE74" s="148" t="s">
        <v>194</v>
      </c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49"/>
      <c r="B75" s="149"/>
      <c r="C75" s="252" t="s">
        <v>195</v>
      </c>
      <c r="D75" s="253"/>
      <c r="E75" s="254"/>
      <c r="F75" s="255"/>
      <c r="G75" s="256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4"/>
      <c r="U75" s="163"/>
      <c r="V75" s="148"/>
      <c r="W75" s="148"/>
      <c r="X75" s="148"/>
      <c r="Y75" s="148"/>
      <c r="Z75" s="148"/>
      <c r="AA75" s="148"/>
      <c r="AB75" s="148"/>
      <c r="AC75" s="148"/>
      <c r="AD75" s="148"/>
      <c r="AE75" s="148" t="s">
        <v>105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51" t="str">
        <f>C75</f>
        <v>Demontáž cylindrické vložky ze stávajících dveří a instalace do nových</v>
      </c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49">
        <v>34</v>
      </c>
      <c r="B76" s="149" t="s">
        <v>196</v>
      </c>
      <c r="C76" s="186" t="s">
        <v>197</v>
      </c>
      <c r="D76" s="155" t="s">
        <v>111</v>
      </c>
      <c r="E76" s="158">
        <v>85</v>
      </c>
      <c r="F76" s="162"/>
      <c r="G76" s="163">
        <f>ROUND(E76*F76,2)</f>
        <v>0</v>
      </c>
      <c r="H76" s="162"/>
      <c r="I76" s="163">
        <f>ROUND(E76*H76,2)</f>
        <v>0</v>
      </c>
      <c r="J76" s="162"/>
      <c r="K76" s="163">
        <f>ROUND(E76*J76,2)</f>
        <v>0</v>
      </c>
      <c r="L76" s="163">
        <v>21</v>
      </c>
      <c r="M76" s="163">
        <f>G76*(1+L76/100)</f>
        <v>0</v>
      </c>
      <c r="N76" s="163">
        <v>0</v>
      </c>
      <c r="O76" s="163">
        <f>ROUND(E76*N76,2)</f>
        <v>0</v>
      </c>
      <c r="P76" s="163">
        <v>0</v>
      </c>
      <c r="Q76" s="163">
        <f>ROUND(E76*P76,2)</f>
        <v>0</v>
      </c>
      <c r="R76" s="163"/>
      <c r="S76" s="163"/>
      <c r="T76" s="164">
        <v>0</v>
      </c>
      <c r="U76" s="163">
        <f>ROUND(E76*T76,2)</f>
        <v>0</v>
      </c>
      <c r="V76" s="148"/>
      <c r="W76" s="148"/>
      <c r="X76" s="148"/>
      <c r="Y76" s="148"/>
      <c r="Z76" s="148"/>
      <c r="AA76" s="148"/>
      <c r="AB76" s="148"/>
      <c r="AC76" s="148"/>
      <c r="AD76" s="148"/>
      <c r="AE76" s="148" t="s">
        <v>103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49">
        <v>35</v>
      </c>
      <c r="B77" s="149" t="s">
        <v>198</v>
      </c>
      <c r="C77" s="186" t="s">
        <v>199</v>
      </c>
      <c r="D77" s="155" t="s">
        <v>200</v>
      </c>
      <c r="E77" s="158">
        <v>4</v>
      </c>
      <c r="F77" s="162"/>
      <c r="G77" s="163">
        <f>ROUND(E77*F77,2)</f>
        <v>0</v>
      </c>
      <c r="H77" s="162"/>
      <c r="I77" s="163">
        <f>ROUND(E77*H77,2)</f>
        <v>0</v>
      </c>
      <c r="J77" s="162"/>
      <c r="K77" s="163">
        <f>ROUND(E77*J77,2)</f>
        <v>0</v>
      </c>
      <c r="L77" s="163">
        <v>21</v>
      </c>
      <c r="M77" s="163">
        <f>G77*(1+L77/100)</f>
        <v>0</v>
      </c>
      <c r="N77" s="163">
        <v>0</v>
      </c>
      <c r="O77" s="163">
        <f>ROUND(E77*N77,2)</f>
        <v>0</v>
      </c>
      <c r="P77" s="163">
        <v>0</v>
      </c>
      <c r="Q77" s="163">
        <f>ROUND(E77*P77,2)</f>
        <v>0</v>
      </c>
      <c r="R77" s="163"/>
      <c r="S77" s="163"/>
      <c r="T77" s="164">
        <v>0</v>
      </c>
      <c r="U77" s="163">
        <f>ROUND(E77*T77,2)</f>
        <v>0</v>
      </c>
      <c r="V77" s="148"/>
      <c r="W77" s="148"/>
      <c r="X77" s="148"/>
      <c r="Y77" s="148"/>
      <c r="Z77" s="148"/>
      <c r="AA77" s="148"/>
      <c r="AB77" s="148"/>
      <c r="AC77" s="148"/>
      <c r="AD77" s="148"/>
      <c r="AE77" s="148" t="s">
        <v>194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49"/>
      <c r="B78" s="149"/>
      <c r="C78" s="187" t="s">
        <v>113</v>
      </c>
      <c r="D78" s="156"/>
      <c r="E78" s="159">
        <v>4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4"/>
      <c r="U78" s="163"/>
      <c r="V78" s="148"/>
      <c r="W78" s="148"/>
      <c r="X78" s="148"/>
      <c r="Y78" s="148"/>
      <c r="Z78" s="148"/>
      <c r="AA78" s="148"/>
      <c r="AB78" s="148"/>
      <c r="AC78" s="148"/>
      <c r="AD78" s="148"/>
      <c r="AE78" s="148" t="s">
        <v>107</v>
      </c>
      <c r="AF78" s="148">
        <v>0</v>
      </c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49">
        <v>36</v>
      </c>
      <c r="B79" s="149" t="s">
        <v>201</v>
      </c>
      <c r="C79" s="186" t="s">
        <v>202</v>
      </c>
      <c r="D79" s="155" t="s">
        <v>111</v>
      </c>
      <c r="E79" s="158">
        <v>85</v>
      </c>
      <c r="F79" s="162"/>
      <c r="G79" s="163">
        <f>ROUND(E79*F79,2)</f>
        <v>0</v>
      </c>
      <c r="H79" s="162"/>
      <c r="I79" s="163">
        <f>ROUND(E79*H79,2)</f>
        <v>0</v>
      </c>
      <c r="J79" s="162"/>
      <c r="K79" s="163">
        <f>ROUND(E79*J79,2)</f>
        <v>0</v>
      </c>
      <c r="L79" s="163">
        <v>21</v>
      </c>
      <c r="M79" s="163">
        <f>G79*(1+L79/100)</f>
        <v>0</v>
      </c>
      <c r="N79" s="163">
        <v>0</v>
      </c>
      <c r="O79" s="163">
        <f>ROUND(E79*N79,2)</f>
        <v>0</v>
      </c>
      <c r="P79" s="163">
        <v>0</v>
      </c>
      <c r="Q79" s="163">
        <f>ROUND(E79*P79,2)</f>
        <v>0</v>
      </c>
      <c r="R79" s="163"/>
      <c r="S79" s="163"/>
      <c r="T79" s="164">
        <v>0</v>
      </c>
      <c r="U79" s="163">
        <f>ROUND(E79*T79,2)</f>
        <v>0</v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 t="s">
        <v>194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49"/>
      <c r="B80" s="149"/>
      <c r="C80" s="252" t="s">
        <v>203</v>
      </c>
      <c r="D80" s="253"/>
      <c r="E80" s="254"/>
      <c r="F80" s="255"/>
      <c r="G80" s="256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4"/>
      <c r="U80" s="163"/>
      <c r="V80" s="148"/>
      <c r="W80" s="148"/>
      <c r="X80" s="148"/>
      <c r="Y80" s="148"/>
      <c r="Z80" s="148"/>
      <c r="AA80" s="148"/>
      <c r="AB80" s="148"/>
      <c r="AC80" s="148"/>
      <c r="AD80" s="148"/>
      <c r="AE80" s="148" t="s">
        <v>105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51" t="str">
        <f>C80</f>
        <v>přesun na staveništi, nakládka, vykládka</v>
      </c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49">
        <v>37</v>
      </c>
      <c r="B81" s="149" t="s">
        <v>204</v>
      </c>
      <c r="C81" s="186" t="s">
        <v>205</v>
      </c>
      <c r="D81" s="155" t="s">
        <v>111</v>
      </c>
      <c r="E81" s="158">
        <v>85</v>
      </c>
      <c r="F81" s="162"/>
      <c r="G81" s="163">
        <f>ROUND(E81*F81,2)</f>
        <v>0</v>
      </c>
      <c r="H81" s="162"/>
      <c r="I81" s="163">
        <f>ROUND(E81*H81,2)</f>
        <v>0</v>
      </c>
      <c r="J81" s="162"/>
      <c r="K81" s="163">
        <f>ROUND(E81*J81,2)</f>
        <v>0</v>
      </c>
      <c r="L81" s="163">
        <v>21</v>
      </c>
      <c r="M81" s="163">
        <f>G81*(1+L81/100)</f>
        <v>0</v>
      </c>
      <c r="N81" s="163">
        <v>0</v>
      </c>
      <c r="O81" s="163">
        <f>ROUND(E81*N81,2)</f>
        <v>0</v>
      </c>
      <c r="P81" s="163">
        <v>0</v>
      </c>
      <c r="Q81" s="163">
        <f>ROUND(E81*P81,2)</f>
        <v>0</v>
      </c>
      <c r="R81" s="163"/>
      <c r="S81" s="163"/>
      <c r="T81" s="164">
        <v>0</v>
      </c>
      <c r="U81" s="163">
        <f>ROUND(E81*T81,2)</f>
        <v>0</v>
      </c>
      <c r="V81" s="148"/>
      <c r="W81" s="148"/>
      <c r="X81" s="148"/>
      <c r="Y81" s="148"/>
      <c r="Z81" s="148"/>
      <c r="AA81" s="148"/>
      <c r="AB81" s="148"/>
      <c r="AC81" s="148"/>
      <c r="AD81" s="148"/>
      <c r="AE81" s="148" t="s">
        <v>194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50" t="s">
        <v>98</v>
      </c>
      <c r="B82" s="150" t="s">
        <v>63</v>
      </c>
      <c r="C82" s="188" t="s">
        <v>64</v>
      </c>
      <c r="D82" s="157"/>
      <c r="E82" s="160"/>
      <c r="F82" s="165"/>
      <c r="G82" s="165">
        <f>SUMIF(AE83:AE84,"&lt;&gt;NOR",G83:G84)</f>
        <v>0</v>
      </c>
      <c r="H82" s="165"/>
      <c r="I82" s="165">
        <f>SUM(I83:I84)</f>
        <v>0</v>
      </c>
      <c r="J82" s="165"/>
      <c r="K82" s="165">
        <f>SUM(K83:K84)</f>
        <v>0</v>
      </c>
      <c r="L82" s="165"/>
      <c r="M82" s="165">
        <f>SUM(M83:M84)</f>
        <v>0</v>
      </c>
      <c r="N82" s="165"/>
      <c r="O82" s="165">
        <f>SUM(O83:O84)</f>
        <v>0</v>
      </c>
      <c r="P82" s="165"/>
      <c r="Q82" s="165">
        <f>SUM(Q83:Q84)</f>
        <v>0</v>
      </c>
      <c r="R82" s="165"/>
      <c r="S82" s="165"/>
      <c r="T82" s="166"/>
      <c r="U82" s="165">
        <f>SUM(U83:U84)</f>
        <v>0</v>
      </c>
      <c r="AE82" t="s">
        <v>99</v>
      </c>
    </row>
    <row r="83" spans="1:60" ht="22.5" outlineLevel="1" x14ac:dyDescent="0.2">
      <c r="A83" s="149">
        <v>38</v>
      </c>
      <c r="B83" s="149" t="s">
        <v>206</v>
      </c>
      <c r="C83" s="186" t="s">
        <v>207</v>
      </c>
      <c r="D83" s="155" t="s">
        <v>208</v>
      </c>
      <c r="E83" s="158">
        <v>1</v>
      </c>
      <c r="F83" s="162"/>
      <c r="G83" s="163">
        <f>ROUND(E83*F83,2)</f>
        <v>0</v>
      </c>
      <c r="H83" s="162"/>
      <c r="I83" s="163">
        <f>ROUND(E83*H83,2)</f>
        <v>0</v>
      </c>
      <c r="J83" s="162"/>
      <c r="K83" s="163">
        <f>ROUND(E83*J83,2)</f>
        <v>0</v>
      </c>
      <c r="L83" s="163">
        <v>21</v>
      </c>
      <c r="M83" s="163">
        <f>G83*(1+L83/100)</f>
        <v>0</v>
      </c>
      <c r="N83" s="163">
        <v>0</v>
      </c>
      <c r="O83" s="163">
        <f>ROUND(E83*N83,2)</f>
        <v>0</v>
      </c>
      <c r="P83" s="163">
        <v>0</v>
      </c>
      <c r="Q83" s="163">
        <f>ROUND(E83*P83,2)</f>
        <v>0</v>
      </c>
      <c r="R83" s="163"/>
      <c r="S83" s="163"/>
      <c r="T83" s="164">
        <v>0</v>
      </c>
      <c r="U83" s="163">
        <f>ROUND(E83*T83,2)</f>
        <v>0</v>
      </c>
      <c r="V83" s="148"/>
      <c r="W83" s="148"/>
      <c r="X83" s="148"/>
      <c r="Y83" s="148"/>
      <c r="Z83" s="148"/>
      <c r="AA83" s="148"/>
      <c r="AB83" s="148"/>
      <c r="AC83" s="148"/>
      <c r="AD83" s="148"/>
      <c r="AE83" s="148" t="s">
        <v>194</v>
      </c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49"/>
      <c r="B84" s="149"/>
      <c r="C84" s="252" t="s">
        <v>209</v>
      </c>
      <c r="D84" s="253"/>
      <c r="E84" s="254"/>
      <c r="F84" s="255"/>
      <c r="G84" s="256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4"/>
      <c r="U84" s="163"/>
      <c r="V84" s="148"/>
      <c r="W84" s="148"/>
      <c r="X84" s="148"/>
      <c r="Y84" s="148"/>
      <c r="Z84" s="148"/>
      <c r="AA84" s="148"/>
      <c r="AB84" s="148"/>
      <c r="AC84" s="148"/>
      <c r="AD84" s="148"/>
      <c r="AE84" s="148" t="s">
        <v>105</v>
      </c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51" t="str">
        <f>C84</f>
        <v>ocelová přechodová lávka pro únikový východ dle výkresové dokumentace, včetně zábradlí a montáže</v>
      </c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50" t="s">
        <v>98</v>
      </c>
      <c r="B85" s="150" t="s">
        <v>65</v>
      </c>
      <c r="C85" s="188" t="s">
        <v>66</v>
      </c>
      <c r="D85" s="157"/>
      <c r="E85" s="160"/>
      <c r="F85" s="165"/>
      <c r="G85" s="165">
        <f>SUMIF(AE86:AE107,"&lt;&gt;NOR",G86:G107)</f>
        <v>0</v>
      </c>
      <c r="H85" s="165"/>
      <c r="I85" s="165">
        <f>SUM(I86:I107)</f>
        <v>0</v>
      </c>
      <c r="J85" s="165"/>
      <c r="K85" s="165">
        <f>SUM(K86:K107)</f>
        <v>0</v>
      </c>
      <c r="L85" s="165"/>
      <c r="M85" s="165">
        <f>SUM(M86:M107)</f>
        <v>0</v>
      </c>
      <c r="N85" s="165"/>
      <c r="O85" s="165">
        <f>SUM(O86:O107)</f>
        <v>0.24</v>
      </c>
      <c r="P85" s="165"/>
      <c r="Q85" s="165">
        <f>SUM(Q86:Q107)</f>
        <v>0</v>
      </c>
      <c r="R85" s="165"/>
      <c r="S85" s="165"/>
      <c r="T85" s="166"/>
      <c r="U85" s="165">
        <f>SUM(U86:U107)</f>
        <v>0</v>
      </c>
      <c r="AE85" t="s">
        <v>99</v>
      </c>
    </row>
    <row r="86" spans="1:60" ht="22.5" outlineLevel="1" x14ac:dyDescent="0.2">
      <c r="A86" s="149">
        <v>39</v>
      </c>
      <c r="B86" s="149" t="s">
        <v>210</v>
      </c>
      <c r="C86" s="186" t="s">
        <v>211</v>
      </c>
      <c r="D86" s="155" t="s">
        <v>111</v>
      </c>
      <c r="E86" s="158">
        <v>1</v>
      </c>
      <c r="F86" s="162"/>
      <c r="G86" s="163">
        <f>ROUND(E86*F86,2)</f>
        <v>0</v>
      </c>
      <c r="H86" s="162"/>
      <c r="I86" s="163">
        <f>ROUND(E86*H86,2)</f>
        <v>0</v>
      </c>
      <c r="J86" s="162"/>
      <c r="K86" s="163">
        <f>ROUND(E86*J86,2)</f>
        <v>0</v>
      </c>
      <c r="L86" s="163">
        <v>21</v>
      </c>
      <c r="M86" s="163">
        <f>G86*(1+L86/100)</f>
        <v>0</v>
      </c>
      <c r="N86" s="163">
        <v>1.66E-2</v>
      </c>
      <c r="O86" s="163">
        <f>ROUND(E86*N86,2)</f>
        <v>0.02</v>
      </c>
      <c r="P86" s="163">
        <v>0</v>
      </c>
      <c r="Q86" s="163">
        <f>ROUND(E86*P86,2)</f>
        <v>0</v>
      </c>
      <c r="R86" s="163"/>
      <c r="S86" s="163"/>
      <c r="T86" s="164">
        <v>0</v>
      </c>
      <c r="U86" s="163">
        <f>ROUND(E86*T86,2)</f>
        <v>0</v>
      </c>
      <c r="V86" s="148"/>
      <c r="W86" s="148"/>
      <c r="X86" s="148"/>
      <c r="Y86" s="148"/>
      <c r="Z86" s="148"/>
      <c r="AA86" s="148"/>
      <c r="AB86" s="148"/>
      <c r="AC86" s="148"/>
      <c r="AD86" s="148"/>
      <c r="AE86" s="148" t="s">
        <v>103</v>
      </c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49"/>
      <c r="B87" s="149"/>
      <c r="C87" s="187" t="s">
        <v>212</v>
      </c>
      <c r="D87" s="156"/>
      <c r="E87" s="159">
        <v>1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4"/>
      <c r="U87" s="163"/>
      <c r="V87" s="148"/>
      <c r="W87" s="148"/>
      <c r="X87" s="148"/>
      <c r="Y87" s="148"/>
      <c r="Z87" s="148"/>
      <c r="AA87" s="148"/>
      <c r="AB87" s="148"/>
      <c r="AC87" s="148"/>
      <c r="AD87" s="148"/>
      <c r="AE87" s="148" t="s">
        <v>107</v>
      </c>
      <c r="AF87" s="148">
        <v>0</v>
      </c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49">
        <v>40</v>
      </c>
      <c r="B88" s="149" t="s">
        <v>213</v>
      </c>
      <c r="C88" s="186" t="s">
        <v>214</v>
      </c>
      <c r="D88" s="155" t="s">
        <v>111</v>
      </c>
      <c r="E88" s="158">
        <v>3</v>
      </c>
      <c r="F88" s="162"/>
      <c r="G88" s="163">
        <f>ROUND(E88*F88,2)</f>
        <v>0</v>
      </c>
      <c r="H88" s="162"/>
      <c r="I88" s="163">
        <f>ROUND(E88*H88,2)</f>
        <v>0</v>
      </c>
      <c r="J88" s="162"/>
      <c r="K88" s="163">
        <f>ROUND(E88*J88,2)</f>
        <v>0</v>
      </c>
      <c r="L88" s="163">
        <v>21</v>
      </c>
      <c r="M88" s="163">
        <f>G88*(1+L88/100)</f>
        <v>0</v>
      </c>
      <c r="N88" s="163">
        <v>1.66E-2</v>
      </c>
      <c r="O88" s="163">
        <f>ROUND(E88*N88,2)</f>
        <v>0.05</v>
      </c>
      <c r="P88" s="163">
        <v>0</v>
      </c>
      <c r="Q88" s="163">
        <f>ROUND(E88*P88,2)</f>
        <v>0</v>
      </c>
      <c r="R88" s="163"/>
      <c r="S88" s="163"/>
      <c r="T88" s="164">
        <v>0</v>
      </c>
      <c r="U88" s="163">
        <f>ROUND(E88*T88,2)</f>
        <v>0</v>
      </c>
      <c r="V88" s="148"/>
      <c r="W88" s="148"/>
      <c r="X88" s="148"/>
      <c r="Y88" s="148"/>
      <c r="Z88" s="148"/>
      <c r="AA88" s="148"/>
      <c r="AB88" s="148"/>
      <c r="AC88" s="148"/>
      <c r="AD88" s="148"/>
      <c r="AE88" s="148" t="s">
        <v>103</v>
      </c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49"/>
      <c r="B89" s="149"/>
      <c r="C89" s="187" t="s">
        <v>215</v>
      </c>
      <c r="D89" s="156"/>
      <c r="E89" s="159">
        <v>3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4"/>
      <c r="U89" s="163"/>
      <c r="V89" s="148"/>
      <c r="W89" s="148"/>
      <c r="X89" s="148"/>
      <c r="Y89" s="148"/>
      <c r="Z89" s="148"/>
      <c r="AA89" s="148"/>
      <c r="AB89" s="148"/>
      <c r="AC89" s="148"/>
      <c r="AD89" s="148"/>
      <c r="AE89" s="148" t="s">
        <v>107</v>
      </c>
      <c r="AF89" s="148">
        <v>0</v>
      </c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49">
        <v>41</v>
      </c>
      <c r="B90" s="149" t="s">
        <v>216</v>
      </c>
      <c r="C90" s="186" t="s">
        <v>217</v>
      </c>
      <c r="D90" s="155" t="s">
        <v>111</v>
      </c>
      <c r="E90" s="158">
        <v>7</v>
      </c>
      <c r="F90" s="162"/>
      <c r="G90" s="163">
        <f>ROUND(E90*F90,2)</f>
        <v>0</v>
      </c>
      <c r="H90" s="162"/>
      <c r="I90" s="163">
        <f>ROUND(E90*H90,2)</f>
        <v>0</v>
      </c>
      <c r="J90" s="162"/>
      <c r="K90" s="163">
        <f>ROUND(E90*J90,2)</f>
        <v>0</v>
      </c>
      <c r="L90" s="163">
        <v>21</v>
      </c>
      <c r="M90" s="163">
        <f>G90*(1+L90/100)</f>
        <v>0</v>
      </c>
      <c r="N90" s="163">
        <v>1.66E-2</v>
      </c>
      <c r="O90" s="163">
        <f>ROUND(E90*N90,2)</f>
        <v>0.12</v>
      </c>
      <c r="P90" s="163">
        <v>0</v>
      </c>
      <c r="Q90" s="163">
        <f>ROUND(E90*P90,2)</f>
        <v>0</v>
      </c>
      <c r="R90" s="163"/>
      <c r="S90" s="163"/>
      <c r="T90" s="164">
        <v>0</v>
      </c>
      <c r="U90" s="163">
        <f>ROUND(E90*T90,2)</f>
        <v>0</v>
      </c>
      <c r="V90" s="148"/>
      <c r="W90" s="148"/>
      <c r="X90" s="148"/>
      <c r="Y90" s="148"/>
      <c r="Z90" s="148"/>
      <c r="AA90" s="148"/>
      <c r="AB90" s="148"/>
      <c r="AC90" s="148"/>
      <c r="AD90" s="148"/>
      <c r="AE90" s="148" t="s">
        <v>103</v>
      </c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49"/>
      <c r="B91" s="149"/>
      <c r="C91" s="187" t="s">
        <v>218</v>
      </c>
      <c r="D91" s="156"/>
      <c r="E91" s="159">
        <v>7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4"/>
      <c r="U91" s="163"/>
      <c r="V91" s="148"/>
      <c r="W91" s="148"/>
      <c r="X91" s="148"/>
      <c r="Y91" s="148"/>
      <c r="Z91" s="148"/>
      <c r="AA91" s="148"/>
      <c r="AB91" s="148"/>
      <c r="AC91" s="148"/>
      <c r="AD91" s="148"/>
      <c r="AE91" s="148" t="s">
        <v>107</v>
      </c>
      <c r="AF91" s="148">
        <v>0</v>
      </c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49">
        <v>42</v>
      </c>
      <c r="B92" s="149" t="s">
        <v>219</v>
      </c>
      <c r="C92" s="186" t="s">
        <v>220</v>
      </c>
      <c r="D92" s="155" t="s">
        <v>111</v>
      </c>
      <c r="E92" s="158">
        <v>3</v>
      </c>
      <c r="F92" s="162"/>
      <c r="G92" s="163">
        <f>ROUND(E92*F92,2)</f>
        <v>0</v>
      </c>
      <c r="H92" s="162"/>
      <c r="I92" s="163">
        <f>ROUND(E92*H92,2)</f>
        <v>0</v>
      </c>
      <c r="J92" s="162"/>
      <c r="K92" s="163">
        <f>ROUND(E92*J92,2)</f>
        <v>0</v>
      </c>
      <c r="L92" s="163">
        <v>21</v>
      </c>
      <c r="M92" s="163">
        <f>G92*(1+L92/100)</f>
        <v>0</v>
      </c>
      <c r="N92" s="163">
        <v>1.66E-2</v>
      </c>
      <c r="O92" s="163">
        <f>ROUND(E92*N92,2)</f>
        <v>0.05</v>
      </c>
      <c r="P92" s="163">
        <v>0</v>
      </c>
      <c r="Q92" s="163">
        <f>ROUND(E92*P92,2)</f>
        <v>0</v>
      </c>
      <c r="R92" s="163"/>
      <c r="S92" s="163"/>
      <c r="T92" s="164">
        <v>0</v>
      </c>
      <c r="U92" s="163">
        <f>ROUND(E92*T92,2)</f>
        <v>0</v>
      </c>
      <c r="V92" s="148"/>
      <c r="W92" s="148"/>
      <c r="X92" s="148"/>
      <c r="Y92" s="148"/>
      <c r="Z92" s="148"/>
      <c r="AA92" s="148"/>
      <c r="AB92" s="148"/>
      <c r="AC92" s="148"/>
      <c r="AD92" s="148"/>
      <c r="AE92" s="148" t="s">
        <v>103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49"/>
      <c r="B93" s="149"/>
      <c r="C93" s="187" t="s">
        <v>221</v>
      </c>
      <c r="D93" s="156"/>
      <c r="E93" s="159">
        <v>3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4"/>
      <c r="U93" s="163"/>
      <c r="V93" s="148"/>
      <c r="W93" s="148"/>
      <c r="X93" s="148"/>
      <c r="Y93" s="148"/>
      <c r="Z93" s="148"/>
      <c r="AA93" s="148"/>
      <c r="AB93" s="148"/>
      <c r="AC93" s="148"/>
      <c r="AD93" s="148"/>
      <c r="AE93" s="148" t="s">
        <v>107</v>
      </c>
      <c r="AF93" s="148">
        <v>0</v>
      </c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49">
        <v>43</v>
      </c>
      <c r="B94" s="149" t="s">
        <v>222</v>
      </c>
      <c r="C94" s="186" t="s">
        <v>223</v>
      </c>
      <c r="D94" s="155" t="s">
        <v>111</v>
      </c>
      <c r="E94" s="158">
        <v>1</v>
      </c>
      <c r="F94" s="162"/>
      <c r="G94" s="163">
        <f>ROUND(E94*F94,2)</f>
        <v>0</v>
      </c>
      <c r="H94" s="162"/>
      <c r="I94" s="163">
        <f>ROUND(E94*H94,2)</f>
        <v>0</v>
      </c>
      <c r="J94" s="162"/>
      <c r="K94" s="163">
        <f>ROUND(E94*J94,2)</f>
        <v>0</v>
      </c>
      <c r="L94" s="163">
        <v>21</v>
      </c>
      <c r="M94" s="163">
        <f>G94*(1+L94/100)</f>
        <v>0</v>
      </c>
      <c r="N94" s="163">
        <v>0</v>
      </c>
      <c r="O94" s="163">
        <f>ROUND(E94*N94,2)</f>
        <v>0</v>
      </c>
      <c r="P94" s="163">
        <v>0</v>
      </c>
      <c r="Q94" s="163">
        <f>ROUND(E94*P94,2)</f>
        <v>0</v>
      </c>
      <c r="R94" s="163"/>
      <c r="S94" s="163"/>
      <c r="T94" s="164">
        <v>0</v>
      </c>
      <c r="U94" s="163">
        <f>ROUND(E94*T94,2)</f>
        <v>0</v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 t="s">
        <v>103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49"/>
      <c r="B95" s="149"/>
      <c r="C95" s="252" t="s">
        <v>224</v>
      </c>
      <c r="D95" s="253"/>
      <c r="E95" s="254"/>
      <c r="F95" s="255"/>
      <c r="G95" s="256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4"/>
      <c r="U95" s="163"/>
      <c r="V95" s="148"/>
      <c r="W95" s="148"/>
      <c r="X95" s="148"/>
      <c r="Y95" s="148"/>
      <c r="Z95" s="148"/>
      <c r="AA95" s="148"/>
      <c r="AB95" s="148"/>
      <c r="AC95" s="148"/>
      <c r="AD95" s="148"/>
      <c r="AE95" s="148" t="s">
        <v>105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51" t="str">
        <f>C95</f>
        <v>instalace v PÚ skladu kuchyně v 1.PP, připojení na rozvod v délce cca 10 m, vedeno po povrchu</v>
      </c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49">
        <v>44</v>
      </c>
      <c r="B96" s="149" t="s">
        <v>225</v>
      </c>
      <c r="C96" s="186" t="s">
        <v>226</v>
      </c>
      <c r="D96" s="155" t="s">
        <v>111</v>
      </c>
      <c r="E96" s="158">
        <v>1</v>
      </c>
      <c r="F96" s="162"/>
      <c r="G96" s="163">
        <f>ROUND(E96*F96,2)</f>
        <v>0</v>
      </c>
      <c r="H96" s="162"/>
      <c r="I96" s="163">
        <f>ROUND(E96*H96,2)</f>
        <v>0</v>
      </c>
      <c r="J96" s="162"/>
      <c r="K96" s="163">
        <f>ROUND(E96*J96,2)</f>
        <v>0</v>
      </c>
      <c r="L96" s="163">
        <v>21</v>
      </c>
      <c r="M96" s="163">
        <f>G96*(1+L96/100)</f>
        <v>0</v>
      </c>
      <c r="N96" s="163">
        <v>0</v>
      </c>
      <c r="O96" s="163">
        <f>ROUND(E96*N96,2)</f>
        <v>0</v>
      </c>
      <c r="P96" s="163">
        <v>0</v>
      </c>
      <c r="Q96" s="163">
        <f>ROUND(E96*P96,2)</f>
        <v>0</v>
      </c>
      <c r="R96" s="163"/>
      <c r="S96" s="163"/>
      <c r="T96" s="164">
        <v>0</v>
      </c>
      <c r="U96" s="163">
        <f>ROUND(E96*T96,2)</f>
        <v>0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 t="s">
        <v>103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49"/>
      <c r="B97" s="149"/>
      <c r="C97" s="252" t="s">
        <v>227</v>
      </c>
      <c r="D97" s="253"/>
      <c r="E97" s="254"/>
      <c r="F97" s="255"/>
      <c r="G97" s="256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4"/>
      <c r="U97" s="163"/>
      <c r="V97" s="148"/>
      <c r="W97" s="148"/>
      <c r="X97" s="148"/>
      <c r="Y97" s="148"/>
      <c r="Z97" s="148"/>
      <c r="AA97" s="148"/>
      <c r="AB97" s="148"/>
      <c r="AC97" s="148"/>
      <c r="AD97" s="148"/>
      <c r="AE97" s="148" t="s">
        <v>105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51" t="str">
        <f>C97</f>
        <v>instalace na chodbě u výtahů ve 3.NP, připojení na rozvod v délce cca 5 m, vedeno po povrchu</v>
      </c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49">
        <v>45</v>
      </c>
      <c r="B98" s="149" t="s">
        <v>228</v>
      </c>
      <c r="C98" s="186" t="s">
        <v>229</v>
      </c>
      <c r="D98" s="155" t="s">
        <v>111</v>
      </c>
      <c r="E98" s="158">
        <v>1</v>
      </c>
      <c r="F98" s="162"/>
      <c r="G98" s="163">
        <f>ROUND(E98*F98,2)</f>
        <v>0</v>
      </c>
      <c r="H98" s="162"/>
      <c r="I98" s="163">
        <f>ROUND(E98*H98,2)</f>
        <v>0</v>
      </c>
      <c r="J98" s="162"/>
      <c r="K98" s="163">
        <f>ROUND(E98*J98,2)</f>
        <v>0</v>
      </c>
      <c r="L98" s="163">
        <v>21</v>
      </c>
      <c r="M98" s="163">
        <f>G98*(1+L98/100)</f>
        <v>0</v>
      </c>
      <c r="N98" s="163">
        <v>0</v>
      </c>
      <c r="O98" s="163">
        <f>ROUND(E98*N98,2)</f>
        <v>0</v>
      </c>
      <c r="P98" s="163">
        <v>0</v>
      </c>
      <c r="Q98" s="163">
        <f>ROUND(E98*P98,2)</f>
        <v>0</v>
      </c>
      <c r="R98" s="163"/>
      <c r="S98" s="163"/>
      <c r="T98" s="164">
        <v>0</v>
      </c>
      <c r="U98" s="163">
        <f>ROUND(E98*T98,2)</f>
        <v>0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 t="s">
        <v>103</v>
      </c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49"/>
      <c r="B99" s="149"/>
      <c r="C99" s="252" t="s">
        <v>230</v>
      </c>
      <c r="D99" s="253"/>
      <c r="E99" s="254"/>
      <c r="F99" s="255"/>
      <c r="G99" s="256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4"/>
      <c r="U99" s="163"/>
      <c r="V99" s="148"/>
      <c r="W99" s="148"/>
      <c r="X99" s="148"/>
      <c r="Y99" s="148"/>
      <c r="Z99" s="148"/>
      <c r="AA99" s="148"/>
      <c r="AB99" s="148"/>
      <c r="AC99" s="148"/>
      <c r="AD99" s="148"/>
      <c r="AE99" s="148" t="s">
        <v>105</v>
      </c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51" t="str">
        <f>C99</f>
        <v>Nerezová digestoř, otvor pro odsávání 100-250mm, otvory pro uchycení na zeď, plášť nerezový plech síly 0,8 mm</v>
      </c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49">
        <v>46</v>
      </c>
      <c r="B100" s="149" t="s">
        <v>231</v>
      </c>
      <c r="C100" s="186" t="s">
        <v>232</v>
      </c>
      <c r="D100" s="155" t="s">
        <v>208</v>
      </c>
      <c r="E100" s="158">
        <v>1</v>
      </c>
      <c r="F100" s="162"/>
      <c r="G100" s="163">
        <f>ROUND(E100*F100,2)</f>
        <v>0</v>
      </c>
      <c r="H100" s="162"/>
      <c r="I100" s="163">
        <f>ROUND(E100*H100,2)</f>
        <v>0</v>
      </c>
      <c r="J100" s="162"/>
      <c r="K100" s="163">
        <f>ROUND(E100*J100,2)</f>
        <v>0</v>
      </c>
      <c r="L100" s="163">
        <v>21</v>
      </c>
      <c r="M100" s="163">
        <f>G100*(1+L100/100)</f>
        <v>0</v>
      </c>
      <c r="N100" s="163">
        <v>0</v>
      </c>
      <c r="O100" s="163">
        <f>ROUND(E100*N100,2)</f>
        <v>0</v>
      </c>
      <c r="P100" s="163">
        <v>0</v>
      </c>
      <c r="Q100" s="163">
        <f>ROUND(E100*P100,2)</f>
        <v>0</v>
      </c>
      <c r="R100" s="163"/>
      <c r="S100" s="163"/>
      <c r="T100" s="164">
        <v>0</v>
      </c>
      <c r="U100" s="163">
        <f>ROUND(E100*T100,2)</f>
        <v>0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 t="s">
        <v>103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49"/>
      <c r="B101" s="149"/>
      <c r="C101" s="252" t="s">
        <v>233</v>
      </c>
      <c r="D101" s="253"/>
      <c r="E101" s="254"/>
      <c r="F101" s="255"/>
      <c r="G101" s="256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4"/>
      <c r="U101" s="163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 t="s">
        <v>105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51" t="str">
        <f t="shared" ref="BA101:BA107" si="0">C101</f>
        <v>Vířivý anemostat s pevnými lamelami DFR-E 315.</v>
      </c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49"/>
      <c r="B102" s="149"/>
      <c r="C102" s="252" t="s">
        <v>234</v>
      </c>
      <c r="D102" s="253"/>
      <c r="E102" s="254"/>
      <c r="F102" s="255"/>
      <c r="G102" s="256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4"/>
      <c r="U102" s="163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 t="s">
        <v>105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51" t="str">
        <f t="shared" si="0"/>
        <v>Vybourání kruhového otvoru DN315 do příčky a do obvodového pláště se zateplením.</v>
      </c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49"/>
      <c r="B103" s="149"/>
      <c r="C103" s="252" t="s">
        <v>235</v>
      </c>
      <c r="D103" s="253"/>
      <c r="E103" s="254"/>
      <c r="F103" s="255"/>
      <c r="G103" s="256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4"/>
      <c r="U103" s="163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 t="s">
        <v>105</v>
      </c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51" t="str">
        <f t="shared" si="0"/>
        <v>Hygrostat HYG 6001 + elektrické zapojení.</v>
      </c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49"/>
      <c r="B104" s="149"/>
      <c r="C104" s="252" t="s">
        <v>236</v>
      </c>
      <c r="D104" s="253"/>
      <c r="E104" s="254"/>
      <c r="F104" s="255"/>
      <c r="G104" s="256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4"/>
      <c r="U104" s="163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 t="s">
        <v>105</v>
      </c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51" t="str">
        <f t="shared" si="0"/>
        <v>Radiální ventilátor do kruhového potrubí RM 315 N s montážní konzolou na zeď, prltok vzduchu max 1370 m3/h + elektrické zapojení.</v>
      </c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49"/>
      <c r="B105" s="149"/>
      <c r="C105" s="252" t="s">
        <v>237</v>
      </c>
      <c r="D105" s="253"/>
      <c r="E105" s="254"/>
      <c r="F105" s="255"/>
      <c r="G105" s="256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4"/>
      <c r="U105" s="163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 t="s">
        <v>105</v>
      </c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51" t="str">
        <f t="shared" si="0"/>
        <v>Zpětná klapka</v>
      </c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49"/>
      <c r="B106" s="149"/>
      <c r="C106" s="252" t="s">
        <v>238</v>
      </c>
      <c r="D106" s="253"/>
      <c r="E106" s="254"/>
      <c r="F106" s="255"/>
      <c r="G106" s="256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4"/>
      <c r="U106" s="163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 t="s">
        <v>105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51" t="str">
        <f t="shared" si="0"/>
        <v>Potrubí ALUFLEX MI DN315 mm, vedeno pod stropem, včetně strpních kotev.</v>
      </c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49"/>
      <c r="B107" s="149"/>
      <c r="C107" s="252" t="s">
        <v>239</v>
      </c>
      <c r="D107" s="253"/>
      <c r="E107" s="254"/>
      <c r="F107" s="255"/>
      <c r="G107" s="256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4"/>
      <c r="U107" s="163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 t="s">
        <v>105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51" t="str">
        <f t="shared" si="0"/>
        <v>Venkovní krycí žaluziová mřížka.</v>
      </c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50" t="s">
        <v>98</v>
      </c>
      <c r="B108" s="150" t="s">
        <v>67</v>
      </c>
      <c r="C108" s="188" t="s">
        <v>68</v>
      </c>
      <c r="D108" s="157"/>
      <c r="E108" s="160"/>
      <c r="F108" s="165"/>
      <c r="G108" s="165">
        <f>SUMIF(AE109:AE114,"&lt;&gt;NOR",G109:G114)</f>
        <v>0</v>
      </c>
      <c r="H108" s="165"/>
      <c r="I108" s="165">
        <f>SUM(I109:I114)</f>
        <v>0</v>
      </c>
      <c r="J108" s="165"/>
      <c r="K108" s="165">
        <f>SUM(K109:K114)</f>
        <v>0</v>
      </c>
      <c r="L108" s="165"/>
      <c r="M108" s="165">
        <f>SUM(M109:M114)</f>
        <v>0</v>
      </c>
      <c r="N108" s="165"/>
      <c r="O108" s="165">
        <f>SUM(O109:O114)</f>
        <v>0</v>
      </c>
      <c r="P108" s="165"/>
      <c r="Q108" s="165">
        <f>SUM(Q109:Q114)</f>
        <v>0</v>
      </c>
      <c r="R108" s="165"/>
      <c r="S108" s="165"/>
      <c r="T108" s="166"/>
      <c r="U108" s="165">
        <f>SUM(U109:U114)</f>
        <v>0</v>
      </c>
      <c r="AE108" t="s">
        <v>99</v>
      </c>
    </row>
    <row r="109" spans="1:60" outlineLevel="1" x14ac:dyDescent="0.2">
      <c r="A109" s="149">
        <v>47</v>
      </c>
      <c r="B109" s="149" t="s">
        <v>240</v>
      </c>
      <c r="C109" s="186" t="s">
        <v>241</v>
      </c>
      <c r="D109" s="155" t="s">
        <v>208</v>
      </c>
      <c r="E109" s="158">
        <v>1</v>
      </c>
      <c r="F109" s="162"/>
      <c r="G109" s="163">
        <f>ROUND(E109*F109,2)</f>
        <v>0</v>
      </c>
      <c r="H109" s="162"/>
      <c r="I109" s="163">
        <f>ROUND(E109*H109,2)</f>
        <v>0</v>
      </c>
      <c r="J109" s="162"/>
      <c r="K109" s="163">
        <f>ROUND(E109*J109,2)</f>
        <v>0</v>
      </c>
      <c r="L109" s="163">
        <v>21</v>
      </c>
      <c r="M109" s="163">
        <f>G109*(1+L109/100)</f>
        <v>0</v>
      </c>
      <c r="N109" s="163">
        <v>0</v>
      </c>
      <c r="O109" s="163">
        <f>ROUND(E109*N109,2)</f>
        <v>0</v>
      </c>
      <c r="P109" s="163">
        <v>0</v>
      </c>
      <c r="Q109" s="163">
        <f>ROUND(E109*P109,2)</f>
        <v>0</v>
      </c>
      <c r="R109" s="163"/>
      <c r="S109" s="163"/>
      <c r="T109" s="164">
        <v>0</v>
      </c>
      <c r="U109" s="163">
        <f>ROUND(E109*T109,2)</f>
        <v>0</v>
      </c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 t="s">
        <v>194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49"/>
      <c r="B110" s="149"/>
      <c r="C110" s="252" t="s">
        <v>242</v>
      </c>
      <c r="D110" s="253"/>
      <c r="E110" s="254"/>
      <c r="F110" s="255"/>
      <c r="G110" s="256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4"/>
      <c r="U110" s="163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 t="s">
        <v>105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51" t="str">
        <f>C110</f>
        <v>Rozšíření stavebního otvoru dveří do místnosti pro nabíjení elektrických vozíků v ploše 1 m2.</v>
      </c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49">
        <v>48</v>
      </c>
      <c r="B111" s="149" t="s">
        <v>243</v>
      </c>
      <c r="C111" s="186" t="s">
        <v>244</v>
      </c>
      <c r="D111" s="155" t="s">
        <v>102</v>
      </c>
      <c r="E111" s="158">
        <v>1.3680000000000001</v>
      </c>
      <c r="F111" s="162"/>
      <c r="G111" s="163">
        <f>ROUND(E111*F111,2)</f>
        <v>0</v>
      </c>
      <c r="H111" s="162"/>
      <c r="I111" s="163">
        <f>ROUND(E111*H111,2)</f>
        <v>0</v>
      </c>
      <c r="J111" s="162"/>
      <c r="K111" s="163">
        <f>ROUND(E111*J111,2)</f>
        <v>0</v>
      </c>
      <c r="L111" s="163">
        <v>21</v>
      </c>
      <c r="M111" s="163">
        <f>G111*(1+L111/100)</f>
        <v>0</v>
      </c>
      <c r="N111" s="163">
        <v>0</v>
      </c>
      <c r="O111" s="163">
        <f>ROUND(E111*N111,2)</f>
        <v>0</v>
      </c>
      <c r="P111" s="163">
        <v>0</v>
      </c>
      <c r="Q111" s="163">
        <f>ROUND(E111*P111,2)</f>
        <v>0</v>
      </c>
      <c r="R111" s="163"/>
      <c r="S111" s="163"/>
      <c r="T111" s="164">
        <v>0</v>
      </c>
      <c r="U111" s="163">
        <f>ROUND(E111*T111,2)</f>
        <v>0</v>
      </c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 t="s">
        <v>194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33.75" outlineLevel="1" x14ac:dyDescent="0.2">
      <c r="A112" s="149"/>
      <c r="B112" s="149"/>
      <c r="C112" s="252" t="s">
        <v>245</v>
      </c>
      <c r="D112" s="253"/>
      <c r="E112" s="254"/>
      <c r="F112" s="255"/>
      <c r="G112" s="256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4"/>
      <c r="U112" s="163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 t="s">
        <v>105</v>
      </c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51" t="str">
        <f>C112</f>
        <v>V položce zahrnuto vybourání parapetu ve zdivu se zateplením, demontáž stávajícího okna v otvoru, začištění nového stavebního otvoru včetně začištění zateplovacího pláště, demontáž topného tělesa v interiéru a přepojení na vedlejší stěnu.</v>
      </c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49"/>
      <c r="B113" s="149"/>
      <c r="C113" s="187" t="s">
        <v>246</v>
      </c>
      <c r="D113" s="156"/>
      <c r="E113" s="159">
        <v>1.3680000000000001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4"/>
      <c r="U113" s="163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 t="s">
        <v>107</v>
      </c>
      <c r="AF113" s="148">
        <v>0</v>
      </c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49">
        <v>49</v>
      </c>
      <c r="B114" s="149" t="s">
        <v>247</v>
      </c>
      <c r="C114" s="186" t="s">
        <v>248</v>
      </c>
      <c r="D114" s="155" t="s">
        <v>208</v>
      </c>
      <c r="E114" s="158">
        <v>2</v>
      </c>
      <c r="F114" s="162"/>
      <c r="G114" s="163">
        <f>ROUND(E114*F114,2)</f>
        <v>0</v>
      </c>
      <c r="H114" s="162"/>
      <c r="I114" s="163">
        <f>ROUND(E114*H114,2)</f>
        <v>0</v>
      </c>
      <c r="J114" s="162"/>
      <c r="K114" s="163">
        <f>ROUND(E114*J114,2)</f>
        <v>0</v>
      </c>
      <c r="L114" s="163">
        <v>21</v>
      </c>
      <c r="M114" s="163">
        <f>G114*(1+L114/100)</f>
        <v>0</v>
      </c>
      <c r="N114" s="163">
        <v>0</v>
      </c>
      <c r="O114" s="163">
        <f>ROUND(E114*N114,2)</f>
        <v>0</v>
      </c>
      <c r="P114" s="163">
        <v>0</v>
      </c>
      <c r="Q114" s="163">
        <f>ROUND(E114*P114,2)</f>
        <v>0</v>
      </c>
      <c r="R114" s="163"/>
      <c r="S114" s="163"/>
      <c r="T114" s="164">
        <v>0</v>
      </c>
      <c r="U114" s="163">
        <f>ROUND(E114*T114,2)</f>
        <v>0</v>
      </c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 t="s">
        <v>194</v>
      </c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x14ac:dyDescent="0.2">
      <c r="A115" s="150" t="s">
        <v>98</v>
      </c>
      <c r="B115" s="150" t="s">
        <v>69</v>
      </c>
      <c r="C115" s="188" t="s">
        <v>70</v>
      </c>
      <c r="D115" s="157"/>
      <c r="E115" s="160"/>
      <c r="F115" s="165"/>
      <c r="G115" s="165">
        <f>SUMIF(AE116:AE119,"&lt;&gt;NOR",G116:G119)</f>
        <v>0</v>
      </c>
      <c r="H115" s="165"/>
      <c r="I115" s="165">
        <f>SUM(I116:I119)</f>
        <v>0</v>
      </c>
      <c r="J115" s="165"/>
      <c r="K115" s="165">
        <f>SUM(K116:K119)</f>
        <v>0</v>
      </c>
      <c r="L115" s="165"/>
      <c r="M115" s="165">
        <f>SUM(M116:M119)</f>
        <v>0</v>
      </c>
      <c r="N115" s="165"/>
      <c r="O115" s="165">
        <f>SUM(O116:O119)</f>
        <v>0</v>
      </c>
      <c r="P115" s="165"/>
      <c r="Q115" s="165">
        <f>SUM(Q116:Q119)</f>
        <v>0</v>
      </c>
      <c r="R115" s="165"/>
      <c r="S115" s="165"/>
      <c r="T115" s="166"/>
      <c r="U115" s="165">
        <f>SUM(U116:U119)</f>
        <v>0</v>
      </c>
      <c r="AE115" t="s">
        <v>99</v>
      </c>
    </row>
    <row r="116" spans="1:60" ht="22.5" outlineLevel="1" x14ac:dyDescent="0.2">
      <c r="A116" s="149">
        <v>50</v>
      </c>
      <c r="B116" s="149" t="s">
        <v>249</v>
      </c>
      <c r="C116" s="186" t="s">
        <v>250</v>
      </c>
      <c r="D116" s="155" t="s">
        <v>251</v>
      </c>
      <c r="E116" s="158">
        <v>104</v>
      </c>
      <c r="F116" s="162"/>
      <c r="G116" s="163">
        <f>ROUND(E116*F116,2)</f>
        <v>0</v>
      </c>
      <c r="H116" s="162"/>
      <c r="I116" s="163">
        <f>ROUND(E116*H116,2)</f>
        <v>0</v>
      </c>
      <c r="J116" s="162"/>
      <c r="K116" s="163">
        <f>ROUND(E116*J116,2)</f>
        <v>0</v>
      </c>
      <c r="L116" s="163">
        <v>21</v>
      </c>
      <c r="M116" s="163">
        <f>G116*(1+L116/100)</f>
        <v>0</v>
      </c>
      <c r="N116" s="163">
        <v>0</v>
      </c>
      <c r="O116" s="163">
        <f>ROUND(E116*N116,2)</f>
        <v>0</v>
      </c>
      <c r="P116" s="163">
        <v>0</v>
      </c>
      <c r="Q116" s="163">
        <f>ROUND(E116*P116,2)</f>
        <v>0</v>
      </c>
      <c r="R116" s="163"/>
      <c r="S116" s="163"/>
      <c r="T116" s="164">
        <v>0</v>
      </c>
      <c r="U116" s="163">
        <f>ROUND(E116*T116,2)</f>
        <v>0</v>
      </c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 t="s">
        <v>103</v>
      </c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49"/>
      <c r="B117" s="149"/>
      <c r="C117" s="187" t="s">
        <v>252</v>
      </c>
      <c r="D117" s="156"/>
      <c r="E117" s="159">
        <v>104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4"/>
      <c r="U117" s="163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 t="s">
        <v>107</v>
      </c>
      <c r="AF117" s="148">
        <v>0</v>
      </c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1" x14ac:dyDescent="0.2">
      <c r="A118" s="149">
        <v>51</v>
      </c>
      <c r="B118" s="149" t="s">
        <v>253</v>
      </c>
      <c r="C118" s="186" t="s">
        <v>254</v>
      </c>
      <c r="D118" s="155" t="s">
        <v>111</v>
      </c>
      <c r="E118" s="158">
        <v>20</v>
      </c>
      <c r="F118" s="162"/>
      <c r="G118" s="163">
        <f>ROUND(E118*F118,2)</f>
        <v>0</v>
      </c>
      <c r="H118" s="162"/>
      <c r="I118" s="163">
        <f>ROUND(E118*H118,2)</f>
        <v>0</v>
      </c>
      <c r="J118" s="162"/>
      <c r="K118" s="163">
        <f>ROUND(E118*J118,2)</f>
        <v>0</v>
      </c>
      <c r="L118" s="163">
        <v>21</v>
      </c>
      <c r="M118" s="163">
        <f>G118*(1+L118/100)</f>
        <v>0</v>
      </c>
      <c r="N118" s="163">
        <v>0</v>
      </c>
      <c r="O118" s="163">
        <f>ROUND(E118*N118,2)</f>
        <v>0</v>
      </c>
      <c r="P118" s="163">
        <v>0</v>
      </c>
      <c r="Q118" s="163">
        <f>ROUND(E118*P118,2)</f>
        <v>0</v>
      </c>
      <c r="R118" s="163"/>
      <c r="S118" s="163"/>
      <c r="T118" s="164">
        <v>0</v>
      </c>
      <c r="U118" s="163">
        <f>ROUND(E118*T118,2)</f>
        <v>0</v>
      </c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 t="s">
        <v>103</v>
      </c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6"/>
      <c r="B119" s="176"/>
      <c r="C119" s="189" t="s">
        <v>255</v>
      </c>
      <c r="D119" s="177"/>
      <c r="E119" s="178">
        <v>20</v>
      </c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80"/>
      <c r="U119" s="179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 t="s">
        <v>107</v>
      </c>
      <c r="AF119" s="148">
        <v>0</v>
      </c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4"/>
      <c r="B120" s="5" t="s">
        <v>256</v>
      </c>
      <c r="C120" s="190" t="s">
        <v>256</v>
      </c>
      <c r="D120" s="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AC120">
        <v>15</v>
      </c>
      <c r="AD120">
        <v>21</v>
      </c>
    </row>
    <row r="121" spans="1:60" x14ac:dyDescent="0.2">
      <c r="A121" s="181"/>
      <c r="B121" s="182">
        <v>26</v>
      </c>
      <c r="C121" s="191" t="s">
        <v>256</v>
      </c>
      <c r="D121" s="183"/>
      <c r="E121" s="184"/>
      <c r="F121" s="184"/>
      <c r="G121" s="185">
        <f>G8+G15+G82+G85+G108+G115</f>
        <v>0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AC121">
        <f>SUMIF(L7:L119,AC120,G7:G119)</f>
        <v>0</v>
      </c>
      <c r="AD121">
        <f>SUMIF(L7:L119,AD120,G7:G119)</f>
        <v>0</v>
      </c>
      <c r="AE121" t="s">
        <v>257</v>
      </c>
    </row>
    <row r="122" spans="1:60" x14ac:dyDescent="0.2">
      <c r="A122" s="4"/>
      <c r="B122" s="5" t="s">
        <v>256</v>
      </c>
      <c r="C122" s="190" t="s">
        <v>256</v>
      </c>
      <c r="D122" s="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60" x14ac:dyDescent="0.2">
      <c r="A123" s="4"/>
      <c r="B123" s="5" t="s">
        <v>256</v>
      </c>
      <c r="C123" s="190" t="s">
        <v>256</v>
      </c>
      <c r="D123" s="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60" x14ac:dyDescent="0.2">
      <c r="A124" s="257">
        <v>33</v>
      </c>
      <c r="B124" s="257"/>
      <c r="C124" s="258"/>
      <c r="D124" s="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60" x14ac:dyDescent="0.2">
      <c r="A125" s="240"/>
      <c r="B125" s="241"/>
      <c r="C125" s="242"/>
      <c r="D125" s="241"/>
      <c r="E125" s="241"/>
      <c r="F125" s="241"/>
      <c r="G125" s="24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AE125" t="s">
        <v>258</v>
      </c>
    </row>
    <row r="126" spans="1:60" x14ac:dyDescent="0.2">
      <c r="A126" s="244"/>
      <c r="B126" s="245"/>
      <c r="C126" s="246"/>
      <c r="D126" s="245"/>
      <c r="E126" s="245"/>
      <c r="F126" s="245"/>
      <c r="G126" s="24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60" x14ac:dyDescent="0.2">
      <c r="A127" s="244"/>
      <c r="B127" s="245"/>
      <c r="C127" s="246"/>
      <c r="D127" s="245"/>
      <c r="E127" s="245"/>
      <c r="F127" s="245"/>
      <c r="G127" s="24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60" x14ac:dyDescent="0.2">
      <c r="A128" s="244"/>
      <c r="B128" s="245"/>
      <c r="C128" s="246"/>
      <c r="D128" s="245"/>
      <c r="E128" s="245"/>
      <c r="F128" s="245"/>
      <c r="G128" s="24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31" x14ac:dyDescent="0.2">
      <c r="A129" s="248"/>
      <c r="B129" s="249"/>
      <c r="C129" s="250"/>
      <c r="D129" s="249"/>
      <c r="E129" s="249"/>
      <c r="F129" s="249"/>
      <c r="G129" s="251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31" x14ac:dyDescent="0.2">
      <c r="A130" s="4"/>
      <c r="B130" s="5" t="s">
        <v>256</v>
      </c>
      <c r="C130" s="190" t="s">
        <v>256</v>
      </c>
      <c r="D130" s="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31" x14ac:dyDescent="0.2">
      <c r="C131" s="192"/>
      <c r="D131" s="11"/>
      <c r="AE131" t="s">
        <v>259</v>
      </c>
    </row>
    <row r="132" spans="1:31" x14ac:dyDescent="0.2">
      <c r="D132" s="11"/>
    </row>
    <row r="133" spans="1:31" x14ac:dyDescent="0.2">
      <c r="D133" s="11"/>
    </row>
    <row r="134" spans="1:31" x14ac:dyDescent="0.2">
      <c r="D134" s="11"/>
    </row>
    <row r="135" spans="1:31" x14ac:dyDescent="0.2">
      <c r="D135" s="11"/>
    </row>
    <row r="136" spans="1:31" x14ac:dyDescent="0.2">
      <c r="D136" s="11"/>
    </row>
    <row r="137" spans="1:31" x14ac:dyDescent="0.2">
      <c r="D137" s="11"/>
    </row>
    <row r="138" spans="1:31" x14ac:dyDescent="0.2">
      <c r="D138" s="11"/>
    </row>
    <row r="139" spans="1:31" x14ac:dyDescent="0.2">
      <c r="D139" s="11"/>
    </row>
    <row r="140" spans="1:31" x14ac:dyDescent="0.2">
      <c r="D140" s="11"/>
    </row>
    <row r="141" spans="1:31" x14ac:dyDescent="0.2">
      <c r="D141" s="11"/>
    </row>
    <row r="142" spans="1:31" x14ac:dyDescent="0.2">
      <c r="D142" s="11"/>
    </row>
    <row r="143" spans="1:31" x14ac:dyDescent="0.2">
      <c r="D143" s="11"/>
    </row>
    <row r="144" spans="1:31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mergeCells count="49">
    <mergeCell ref="C13:G13"/>
    <mergeCell ref="A1:G1"/>
    <mergeCell ref="C2:G2"/>
    <mergeCell ref="C3:G3"/>
    <mergeCell ref="C4:G4"/>
    <mergeCell ref="C10:G10"/>
    <mergeCell ref="C39:G39"/>
    <mergeCell ref="C17:G17"/>
    <mergeCell ref="C19:G19"/>
    <mergeCell ref="C21:G21"/>
    <mergeCell ref="C23:G23"/>
    <mergeCell ref="C25:G25"/>
    <mergeCell ref="C27:G27"/>
    <mergeCell ref="C29:G29"/>
    <mergeCell ref="C31:G31"/>
    <mergeCell ref="C33:G33"/>
    <mergeCell ref="C35:G35"/>
    <mergeCell ref="C37:G37"/>
    <mergeCell ref="C63:G63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C59:G59"/>
    <mergeCell ref="C61:G61"/>
    <mergeCell ref="C104:G104"/>
    <mergeCell ref="C65:G65"/>
    <mergeCell ref="C67:G67"/>
    <mergeCell ref="C75:G75"/>
    <mergeCell ref="C80:G80"/>
    <mergeCell ref="C84:G84"/>
    <mergeCell ref="C95:G95"/>
    <mergeCell ref="C97:G97"/>
    <mergeCell ref="C99:G99"/>
    <mergeCell ref="C101:G101"/>
    <mergeCell ref="C102:G102"/>
    <mergeCell ref="C103:G103"/>
    <mergeCell ref="A125:G129"/>
    <mergeCell ref="C105:G105"/>
    <mergeCell ref="C106:G106"/>
    <mergeCell ref="C107:G107"/>
    <mergeCell ref="C110:G110"/>
    <mergeCell ref="C112:G112"/>
    <mergeCell ref="A124:C12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Wolf</dc:creator>
  <cp:lastModifiedBy>Zbyněk Wolf</cp:lastModifiedBy>
  <cp:lastPrinted>2014-02-28T09:52:57Z</cp:lastPrinted>
  <dcterms:created xsi:type="dcterms:W3CDTF">2009-04-08T07:15:50Z</dcterms:created>
  <dcterms:modified xsi:type="dcterms:W3CDTF">2023-11-08T13:17:13Z</dcterms:modified>
</cp:coreProperties>
</file>