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Michlova-MŠ\PBŘ\Stavební úpravy dle PBŘ\"/>
    </mc:Choice>
  </mc:AlternateContent>
  <bookViews>
    <workbookView xWindow="28680" yWindow="-120" windowWidth="29040" windowHeight="15840" activeTab="2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Pol'!$A$1:$U$69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9" i="12" l="1"/>
  <c r="F39" i="1" s="1"/>
  <c r="AD59" i="12"/>
  <c r="G39" i="1" s="1"/>
  <c r="G40" i="1" s="1"/>
  <c r="G25" i="1" s="1"/>
  <c r="G26" i="1" s="1"/>
  <c r="BA38" i="12"/>
  <c r="BA36" i="12"/>
  <c r="BA34" i="12"/>
  <c r="BA32" i="12"/>
  <c r="BA29" i="12"/>
  <c r="BA27" i="12"/>
  <c r="BA25" i="12"/>
  <c r="BA23" i="12"/>
  <c r="BA21" i="12"/>
  <c r="BA19" i="12"/>
  <c r="BA17" i="12"/>
  <c r="BA15" i="12"/>
  <c r="BA13" i="12"/>
  <c r="BA10" i="12"/>
  <c r="G9" i="12"/>
  <c r="M9" i="12" s="1"/>
  <c r="I9" i="12"/>
  <c r="I8" i="12" s="1"/>
  <c r="K9" i="12"/>
  <c r="O9" i="12"/>
  <c r="Q9" i="12"/>
  <c r="U9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I16" i="12"/>
  <c r="K16" i="12"/>
  <c r="M16" i="12"/>
  <c r="O16" i="12"/>
  <c r="Q16" i="12"/>
  <c r="U16" i="12"/>
  <c r="G18" i="12"/>
  <c r="I18" i="12"/>
  <c r="K18" i="12"/>
  <c r="M18" i="12"/>
  <c r="O18" i="12"/>
  <c r="Q18" i="12"/>
  <c r="U18" i="12"/>
  <c r="G20" i="12"/>
  <c r="M20" i="12" s="1"/>
  <c r="I20" i="12"/>
  <c r="K20" i="12"/>
  <c r="O20" i="12"/>
  <c r="Q20" i="12"/>
  <c r="U20" i="12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7" i="12"/>
  <c r="M37" i="12" s="1"/>
  <c r="I37" i="12"/>
  <c r="K37" i="12"/>
  <c r="O37" i="12"/>
  <c r="Q37" i="12"/>
  <c r="U37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50" i="1" s="1"/>
  <c r="G45" i="12"/>
  <c r="M45" i="12" s="1"/>
  <c r="I45" i="12"/>
  <c r="K45" i="12"/>
  <c r="K44" i="12" s="1"/>
  <c r="O45" i="12"/>
  <c r="Q45" i="12"/>
  <c r="U45" i="12"/>
  <c r="G46" i="12"/>
  <c r="M46" i="12" s="1"/>
  <c r="I46" i="12"/>
  <c r="K46" i="12"/>
  <c r="O46" i="12"/>
  <c r="O44" i="12" s="1"/>
  <c r="Q46" i="12"/>
  <c r="U46" i="12"/>
  <c r="U44" i="12" s="1"/>
  <c r="G47" i="12"/>
  <c r="I51" i="1" s="1"/>
  <c r="I17" i="1" s="1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I52" i="1" s="1"/>
  <c r="I18" i="1" s="1"/>
  <c r="G52" i="12"/>
  <c r="M52" i="12" s="1"/>
  <c r="I52" i="12"/>
  <c r="I51" i="12" s="1"/>
  <c r="K52" i="12"/>
  <c r="K51" i="12" s="1"/>
  <c r="O52" i="12"/>
  <c r="O51" i="12" s="1"/>
  <c r="Q52" i="12"/>
  <c r="Q51" i="12" s="1"/>
  <c r="U52" i="12"/>
  <c r="G53" i="12"/>
  <c r="I53" i="12"/>
  <c r="K53" i="12"/>
  <c r="M53" i="12"/>
  <c r="O53" i="12"/>
  <c r="Q53" i="12"/>
  <c r="U53" i="12"/>
  <c r="G55" i="12"/>
  <c r="M55" i="12" s="1"/>
  <c r="I55" i="12"/>
  <c r="K55" i="12"/>
  <c r="O55" i="12"/>
  <c r="O54" i="12" s="1"/>
  <c r="Q55" i="12"/>
  <c r="Q54" i="12" s="1"/>
  <c r="U55" i="12"/>
  <c r="G56" i="12"/>
  <c r="G54" i="12" s="1"/>
  <c r="I53" i="1" s="1"/>
  <c r="I20" i="1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I19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O47" i="12" l="1"/>
  <c r="I44" i="12"/>
  <c r="K47" i="12"/>
  <c r="M44" i="12"/>
  <c r="K54" i="12"/>
  <c r="U8" i="12"/>
  <c r="U51" i="12"/>
  <c r="Q8" i="12"/>
  <c r="O8" i="12"/>
  <c r="U54" i="12"/>
  <c r="K8" i="12"/>
  <c r="M51" i="12"/>
  <c r="I47" i="12"/>
  <c r="Q44" i="12"/>
  <c r="I54" i="12"/>
  <c r="U47" i="12"/>
  <c r="Q47" i="12"/>
  <c r="G8" i="12"/>
  <c r="I49" i="1" s="1"/>
  <c r="I16" i="1" s="1"/>
  <c r="I21" i="1" s="1"/>
  <c r="F40" i="1"/>
  <c r="G23" i="1" s="1"/>
  <c r="G24" i="1" s="1"/>
  <c r="H39" i="1"/>
  <c r="H40" i="1" s="1"/>
  <c r="M47" i="12"/>
  <c r="M56" i="12"/>
  <c r="M54" i="12" s="1"/>
  <c r="M11" i="12"/>
  <c r="M8" i="12" s="1"/>
  <c r="I39" i="1" l="1"/>
  <c r="I40" i="1" s="1"/>
  <c r="J39" i="1" s="1"/>
  <c r="J40" i="1" s="1"/>
  <c r="G59" i="12"/>
  <c r="I54" i="1"/>
  <c r="G28" i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<sst xmlns="http://schemas.openxmlformats.org/spreadsheetml/2006/main" count="303" uniqueCount="175">
  <si>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</si>
  <si>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</si>
  <si>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</si>
  <si>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</si>
  <si>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</si>
  <si>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</si>
  <si>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</si>
  <si>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</si>
  <si>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</si>
  <si>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</si>
  <si>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</si>
  <si>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</si>
  <si>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</si>
  <si>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</si>
  <si>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</si>
  <si>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</si>
  <si>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</si>
  <si>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</si>
  <si>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</si>
  <si>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</si>
  <si>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</si>
  <si>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</si>
  <si>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</si>
  <si>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</si>
  <si>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</si>
  <si>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</si>
  <si>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</si>
  <si>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</si>
  <si>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</si>
  <si>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</si>
  <si>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</si>
  <si>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</si>
  <si>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</si>
  <si>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</si>
  <si>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</si>
  <si>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</si>
  <si>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</si>
  <si>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</si>
  <si>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</si>
  <si>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</si>
  <si>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</si>
  <si>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</si>
  <si>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</si>
  <si>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Michal Jůna</t>
  </si>
  <si>
    <t>Požárně bezpečnostní řešení stavby mateřské školy</t>
  </si>
  <si>
    <t>Město Domažlice</t>
  </si>
  <si>
    <t>náměstí Míru 1</t>
  </si>
  <si>
    <t>Domažlice-Město</t>
  </si>
  <si>
    <t>34401</t>
  </si>
  <si>
    <t>00253316</t>
  </si>
  <si>
    <t>CZ00253316</t>
  </si>
  <si>
    <t>Celkem za stavbu</t>
  </si>
  <si>
    <t>CZK</t>
  </si>
  <si>
    <t xml:space="preserve">Popis rozpočtu:  - </t>
  </si>
  <si>
    <t>Jedná se o výměnu některý interiérových dveří za nové v rámci řešení požární bezpečnosti v objektu. Dále budou doplněny hasící přístroje a nouzové osvětlení.</t>
  </si>
  <si>
    <t>Rekapitulace dílů</t>
  </si>
  <si>
    <t>Typ dílu</t>
  </si>
  <si>
    <t>64</t>
  </si>
  <si>
    <t>Výplně otvorů</t>
  </si>
  <si>
    <t>66</t>
  </si>
  <si>
    <t>Osazení zárubní</t>
  </si>
  <si>
    <t>767</t>
  </si>
  <si>
    <t>Konstrukce zámečnické</t>
  </si>
  <si>
    <t>M21</t>
  </si>
  <si>
    <t>Elektromontáže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</si>
  <si>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</si>
  <si>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</si>
  <si>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</si>
  <si>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</si>
  <si>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</si>
  <si>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</si>
  <si>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</si>
  <si>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</si>
  <si>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</si>
  <si>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</si>
  <si>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</si>
  <si>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</si>
  <si>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</si>
  <si>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</si>
  <si>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</si>
  <si>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</si>
  <si>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</si>
  <si>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</si>
  <si>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</si>
  <si>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</si>
  <si>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</si>
  <si>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</si>
  <si>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</si>
  <si>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</si>
  <si>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</si>
  <si>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</si>
  <si>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</si>
  <si>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</si>
  <si>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</si>
  <si>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61165610R</t>
  </si>
  <si>
    <t>Dveře protipožární EW15 plné 70x197 cm CPL</t>
  </si>
  <si>
    <t>kus</t>
  </si>
  <si>
    <t>POL3_0</t>
  </si>
  <si>
    <t>D 1.08, D 2.09</t>
  </si>
  <si>
    <t>POP</t>
  </si>
  <si>
    <t>54926060R</t>
  </si>
  <si>
    <t>Zámek stavební obyčejný L/P</t>
  </si>
  <si>
    <t>61165452R</t>
  </si>
  <si>
    <t xml:space="preserve">Dveře vnitř lamino CPL 1/3sklo 1kř. 80x197, odlehčená DTD, profilované, </t>
  </si>
  <si>
    <t>D 1.06, D 1.07, D1.09, D 1.19, D 1.21, D 1.25, D 1.31, D 1.32, D 1.33, D 2.06, D 2.07, D 2.08</t>
  </si>
  <si>
    <t>61165442R</t>
  </si>
  <si>
    <t>Dveře vnitřní lamino CPL plné 1kř. 80x197, odlehčená DTD, profilované</t>
  </si>
  <si>
    <t>D 1.23, D 1.24, D 1.36</t>
  </si>
  <si>
    <t>61165611R</t>
  </si>
  <si>
    <t>Dveře protipožární EI15 plné 80x197 cm CPL</t>
  </si>
  <si>
    <t>D 2.03</t>
  </si>
  <si>
    <t>61165440R</t>
  </si>
  <si>
    <t>Dveře vnitřní lamino CPL plné 1kř. 60x197, odlehčená DTD, profilované</t>
  </si>
  <si>
    <t>D 1.20</t>
  </si>
  <si>
    <t>61165453R</t>
  </si>
  <si>
    <t>Dveře vnitř lamino CPL 1/3sklo 1kř. 90x197, odlehčená DTD, profilované,</t>
  </si>
  <si>
    <t xml:space="preserve"> D 1.18</t>
  </si>
  <si>
    <t>Dveře protipožární EW15 plné 80x197 cm CPL</t>
  </si>
  <si>
    <t>D 1.05, D 1.12, D 1.29, D 1.30, D 1.34, D 1.35, D 2.05</t>
  </si>
  <si>
    <t>61165609R</t>
  </si>
  <si>
    <t>Dveře protipožární EW15 plné 60x197 cm CPL</t>
  </si>
  <si>
    <t>D 1.04, D 2.04</t>
  </si>
  <si>
    <t>Dveře protipožární EI15 plné 60x197 cm CPL</t>
  </si>
  <si>
    <t>D 1.03</t>
  </si>
  <si>
    <t>611653503.R</t>
  </si>
  <si>
    <t xml:space="preserve">Dveře protipožární EW15 1/3 sklo 80x197 cm CPL </t>
  </si>
  <si>
    <t xml:space="preserve"> D 1.10, D 1.28, D 2.10</t>
  </si>
  <si>
    <t>54914627R</t>
  </si>
  <si>
    <t>Dveřní kování IDEAL klíč</t>
  </si>
  <si>
    <t xml:space="preserve">Dveře protipožární EW30 1/3 sklo 80x197 cm CPL </t>
  </si>
  <si>
    <t xml:space="preserve"> D 1.26, D 1.27</t>
  </si>
  <si>
    <t>61165612R</t>
  </si>
  <si>
    <t>Dveře protipožární EW15 plné 90x197 cm CPL</t>
  </si>
  <si>
    <t>D 1.11, D 1.13, D 1.16</t>
  </si>
  <si>
    <t>Dveře protipožární EW30 plné 90x197 cm CPL</t>
  </si>
  <si>
    <t>D 1.14, D 1.17</t>
  </si>
  <si>
    <t>Dveře protipožární EW30 plné 80x197 cm CPL</t>
  </si>
  <si>
    <t>D 1.22</t>
  </si>
  <si>
    <t>766661413R00</t>
  </si>
  <si>
    <t>Montáž dveří protipožár.1kř.do 80 cm, montáž kování, zámku a zavírače</t>
  </si>
  <si>
    <t>POL1_0</t>
  </si>
  <si>
    <t>766661112R00</t>
  </si>
  <si>
    <t>Montáž dveří do zárubně,otevíravých 1kř.do 0,8 m, montáž kování a zámku</t>
  </si>
  <si>
    <t>766661122R00</t>
  </si>
  <si>
    <t>Montáž dveří do zárubně,otevíravých 1kř.nad 0,8 m, montáž kování a zámku</t>
  </si>
  <si>
    <t>0004</t>
  </si>
  <si>
    <t>Prohlášení o montáži a provozuschopnosti, protipožárních dveří a zárubní</t>
  </si>
  <si>
    <t>766661422R00</t>
  </si>
  <si>
    <t>Montáž dveří protipožárních 1kříd. nad 80 cm, montáž kování, zámku a zavírače</t>
  </si>
  <si>
    <t>073889118R00</t>
  </si>
  <si>
    <t>Provedení nátěru zárubní barvou syntetickou, včetně materiálu</t>
  </si>
  <si>
    <t>m2</t>
  </si>
  <si>
    <t>553310011R</t>
  </si>
  <si>
    <t>Zárubeň ocelová 75, 700x1970, včetně montáže</t>
  </si>
  <si>
    <t>766669117R00</t>
  </si>
  <si>
    <t>Dokování samozavírače na ocelovou zárubeň</t>
  </si>
  <si>
    <t>0001</t>
  </si>
  <si>
    <t>Samozavírač dveří s kluznou lištou, stříbrný</t>
  </si>
  <si>
    <t>ks</t>
  </si>
  <si>
    <t>0002</t>
  </si>
  <si>
    <t>Panikové kování, sada pro dveře se štítkem,klika/koule,zámek,montáž</t>
  </si>
  <si>
    <t>210 20-0043.R00</t>
  </si>
  <si>
    <t>Nouzové LED svítidlo 4W, únikové piktogramy, s vnitřní dobíjecí lithiovou baterií</t>
  </si>
  <si>
    <t>210200043R00</t>
  </si>
  <si>
    <t>Montáž nouzového osvětlení</t>
  </si>
  <si>
    <t>0003</t>
  </si>
  <si>
    <t>Hasicí přístroj vodní 9 l , s revizí mrazuvzdorný (13A), nástěnný držák</t>
  </si>
  <si>
    <t>0005</t>
  </si>
  <si>
    <t>Piktogramové výstražné a bezpečnostní značky</t>
  </si>
  <si>
    <t/>
  </si>
  <si>
    <t>SUM</t>
  </si>
  <si>
    <t>POPUZIV</t>
  </si>
  <si>
    <t>END</t>
  </si>
  <si>
    <t>Hlásič optickokouřový autonomní, včetně montáže</t>
  </si>
  <si>
    <t>4498611111R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</si>
</sst>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/>
    <xf numFmtId="49" fontId="6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0" fontId="8" fillId="2" borderId="2" xfId="0" applyFont="1" applyFill="1" applyBorder="1"/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4" borderId="39" xfId="0" applyNumberFormat="1" applyFont="1" applyFill="1" applyBorder="1" applyAlignment="1">
      <alignment horizontal="center"/>
    </xf>
    <xf numFmtId="4" fontId="3" fillId="4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/>
    <xf numFmtId="0" fontId="0" fillId="2" borderId="43" xfId="0" applyFill="1" applyBorder="1" applyAlignment="1">
      <alignment horizontal="center"/>
    </xf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Font="1" applyAlignment="1">
      <alignment wrapText="1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50" xfId="0" applyFill="1" applyBorder="1" applyAlignment="1">
      <alignment wrapText="1"/>
    </xf>
    <xf numFmtId="0" fontId="17" fillId="0" borderId="33" xfId="0" applyFont="1" applyBorder="1" applyAlignment="1">
      <alignment horizontal="center" vertical="top" shrinkToFit="1"/>
    </xf>
    <xf numFmtId="0" fontId="0" fillId="2" borderId="39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2" borderId="39" xfId="0" applyNumberFormat="1" applyFill="1" applyBorder="1" applyAlignment="1">
      <alignment vertical="top" shrinkToFit="1"/>
    </xf>
    <xf numFmtId="4" fontId="0" fillId="2" borderId="49" xfId="0" applyNumberFormat="1" applyFill="1" applyBorder="1" applyAlignment="1">
      <alignment vertical="top"/>
    </xf>
    <xf numFmtId="4" fontId="17" fillId="3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164" fontId="0" fillId="2" borderId="49" xfId="0" applyNumberFormat="1" applyFill="1" applyBorder="1" applyAlignment="1">
      <alignment vertical="top"/>
    </xf>
    <xf numFmtId="4" fontId="0" fillId="2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9" xfId="0" applyNumberFormat="1" applyFont="1" applyFill="1" applyBorder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Alignment="1">
      <alignment wrapText="1"/>
    </xf>
    <xf numFmtId="0" fontId="16" fillId="2" borderId="35" xfId="0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AZ57"/>
  <sheetViews>
    <sheetView showGridLines="0" showRowColHeader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36</v>
      </c>
      <c r="B1" s="220" t="s">
        <v>40</v>
      </c>
      <c r="C1" s="221"/>
      <c r="D1" s="221"/>
      <c r="E1" s="221"/>
      <c r="F1" s="221"/>
      <c r="G1" s="221"/>
      <c r="H1" s="221"/>
      <c r="I1" s="221"/>
      <c r="J1" s="222"/>
    </row>
    <row r="2" spans="1:15" ht="23.25" customHeight="1" x14ac:dyDescent="0.2">
      <c r="A2" s="3"/>
      <c r="B2" s="71" t="s">
        <v>38</v>
      </c>
      <c r="C2" s="72"/>
      <c r="D2" s="73"/>
      <c r="E2" s="73" t="s">
        <v>44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41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42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 t="s">
        <v>45</v>
      </c>
      <c r="E5" s="23"/>
      <c r="F5" s="23"/>
      <c r="G5" s="23"/>
      <c r="H5" s="25" t="s">
        <v>33</v>
      </c>
      <c r="I5" s="86" t="s">
        <v>49</v>
      </c>
      <c r="J5" s="9"/>
    </row>
    <row r="6" spans="1:15" ht="15.75" customHeight="1" x14ac:dyDescent="0.2">
      <c r="A6" s="3"/>
      <c r="B6" s="35"/>
      <c r="C6" s="23"/>
      <c r="D6" s="86" t="s">
        <v>46</v>
      </c>
      <c r="E6" s="23"/>
      <c r="F6" s="23"/>
      <c r="G6" s="23"/>
      <c r="H6" s="25" t="s">
        <v>34</v>
      </c>
      <c r="I6" s="86" t="s">
        <v>50</v>
      </c>
      <c r="J6" s="9"/>
    </row>
    <row r="7" spans="1:15" ht="15.75" customHeight="1" x14ac:dyDescent="0.2">
      <c r="A7" s="3"/>
      <c r="B7" s="36"/>
      <c r="C7" s="87" t="s">
        <v>48</v>
      </c>
      <c r="D7" s="70" t="s">
        <v>47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30"/>
      <c r="E11" s="230"/>
      <c r="F11" s="230"/>
      <c r="G11" s="230"/>
      <c r="H11" s="25" t="s">
        <v>33</v>
      </c>
      <c r="I11" s="88"/>
      <c r="J11" s="9"/>
    </row>
    <row r="12" spans="1:15" ht="15.75" customHeight="1" x14ac:dyDescent="0.2">
      <c r="A12" s="3"/>
      <c r="B12" s="35"/>
      <c r="C12" s="23"/>
      <c r="D12" s="210"/>
      <c r="E12" s="210"/>
      <c r="F12" s="210"/>
      <c r="G12" s="210"/>
      <c r="H12" s="25" t="s">
        <v>34</v>
      </c>
      <c r="I12" s="88"/>
      <c r="J12" s="9"/>
    </row>
    <row r="13" spans="1:15" ht="15.75" customHeight="1" x14ac:dyDescent="0.2">
      <c r="A13" s="3"/>
      <c r="B13" s="36"/>
      <c r="C13" s="89"/>
      <c r="D13" s="219"/>
      <c r="E13" s="219"/>
      <c r="F13" s="219"/>
      <c r="G13" s="219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 t="s">
        <v>43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29"/>
      <c r="F15" s="229"/>
      <c r="G15" s="231"/>
      <c r="H15" s="231"/>
      <c r="I15" s="231" t="s">
        <v>28</v>
      </c>
      <c r="J15" s="232"/>
    </row>
    <row r="16" spans="1:15" ht="23.25" customHeight="1" x14ac:dyDescent="0.2">
      <c r="A16" s="136" t="s">
        <v>23</v>
      </c>
      <c r="B16" s="137" t="s">
        <v>23</v>
      </c>
      <c r="C16" s="48"/>
      <c r="D16" s="49"/>
      <c r="E16" s="201"/>
      <c r="F16" s="202"/>
      <c r="G16" s="201"/>
      <c r="H16" s="202"/>
      <c r="I16" s="201">
        <f>SUMIF(F49:F53,A16,I49:I53)+SUMIF(F49:F53,"PSU",I49:I53)</f>
        <v>0</v>
      </c>
      <c r="J16" s="216"/>
    </row>
    <row r="17" spans="1:10" ht="23.25" customHeight="1" x14ac:dyDescent="0.2">
      <c r="A17" s="136" t="s">
        <v>24</v>
      </c>
      <c r="B17" s="137" t="s">
        <v>24</v>
      </c>
      <c r="C17" s="48"/>
      <c r="D17" s="49"/>
      <c r="E17" s="201"/>
      <c r="F17" s="202"/>
      <c r="G17" s="201"/>
      <c r="H17" s="202"/>
      <c r="I17" s="201">
        <f>SUMIF(F49:F53,A17,I49:I53)</f>
        <v>0</v>
      </c>
      <c r="J17" s="216"/>
    </row>
    <row r="18" spans="1:10" ht="23.25" customHeight="1" x14ac:dyDescent="0.2">
      <c r="A18" s="136" t="s">
        <v>25</v>
      </c>
      <c r="B18" s="137" t="s">
        <v>25</v>
      </c>
      <c r="C18" s="48"/>
      <c r="D18" s="49"/>
      <c r="E18" s="201"/>
      <c r="F18" s="202"/>
      <c r="G18" s="201"/>
      <c r="H18" s="202"/>
      <c r="I18" s="201">
        <f>SUMIF(F49:F53,A18,I49:I53)</f>
        <v>0</v>
      </c>
      <c r="J18" s="216"/>
    </row>
    <row r="19" spans="1:10" ht="23.25" customHeight="1" x14ac:dyDescent="0.2">
      <c r="A19" s="136" t="s">
        <v>66</v>
      </c>
      <c r="B19" s="137" t="s">
        <v>26</v>
      </c>
      <c r="C19" s="48"/>
      <c r="D19" s="49"/>
      <c r="E19" s="201"/>
      <c r="F19" s="202"/>
      <c r="G19" s="201"/>
      <c r="H19" s="202"/>
      <c r="I19" s="201">
        <f>SUMIF(F49:F53,A19,I49:I53)</f>
        <v>0</v>
      </c>
      <c r="J19" s="216"/>
    </row>
    <row r="20" spans="1:10" ht="23.25" customHeight="1" x14ac:dyDescent="0.2">
      <c r="A20" s="136" t="s">
        <v>65</v>
      </c>
      <c r="B20" s="137" t="s">
        <v>27</v>
      </c>
      <c r="C20" s="48"/>
      <c r="D20" s="49"/>
      <c r="E20" s="201"/>
      <c r="F20" s="202"/>
      <c r="G20" s="201"/>
      <c r="H20" s="202"/>
      <c r="I20" s="201">
        <f>SUMIF(F49:F53,A20,I49:I53)</f>
        <v>0</v>
      </c>
      <c r="J20" s="216"/>
    </row>
    <row r="21" spans="1:10" ht="23.25" customHeight="1" x14ac:dyDescent="0.2">
      <c r="A21" s="3"/>
      <c r="B21" s="64" t="s">
        <v>28</v>
      </c>
      <c r="C21" s="65"/>
      <c r="D21" s="66"/>
      <c r="E21" s="217"/>
      <c r="F21" s="227"/>
      <c r="G21" s="217"/>
      <c r="H21" s="227"/>
      <c r="I21" s="217">
        <f>SUM(I16:J20)</f>
        <v>0</v>
      </c>
      <c r="J21" s="218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214">
        <f>ZakladDPHSniVypocet</f>
        <v>0</v>
      </c>
      <c r="H23" s="215"/>
      <c r="I23" s="215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2">
        <f>ZakladDPHSni*SazbaDPH1/100</f>
        <v>0</v>
      </c>
      <c r="H24" s="213"/>
      <c r="I24" s="213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214">
        <f>ZakladDPHZaklVypocet</f>
        <v>0</v>
      </c>
      <c r="H25" s="215"/>
      <c r="I25" s="215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23">
        <f>ZakladDPHZakl*SazbaDPH2/100</f>
        <v>0</v>
      </c>
      <c r="H26" s="224"/>
      <c r="I26" s="224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25">
        <f>0</f>
        <v>0</v>
      </c>
      <c r="H27" s="225"/>
      <c r="I27" s="225"/>
      <c r="J27" s="53" t="str">
        <f t="shared" si="0"/>
        <v>CZK</v>
      </c>
    </row>
    <row r="28" spans="1:10" ht="27.75" hidden="1" customHeight="1" thickBot="1" x14ac:dyDescent="0.25">
      <c r="A28" s="3"/>
      <c r="B28" s="108" t="s">
        <v>22</v>
      </c>
      <c r="C28" s="109"/>
      <c r="D28" s="109"/>
      <c r="E28" s="110"/>
      <c r="F28" s="111"/>
      <c r="G28" s="228">
        <f>ZakladDPHSniVypocet+ZakladDPHZaklVypocet</f>
        <v>0</v>
      </c>
      <c r="H28" s="228"/>
      <c r="I28" s="228"/>
      <c r="J28" s="112" t="str">
        <f t="shared" si="0"/>
        <v>CZK</v>
      </c>
    </row>
    <row r="29" spans="1:10" ht="27.75" customHeight="1" thickBot="1" x14ac:dyDescent="0.25">
      <c r="A29" s="3"/>
      <c r="B29" s="108" t="s">
        <v>35</v>
      </c>
      <c r="C29" s="113"/>
      <c r="D29" s="113"/>
      <c r="E29" s="113"/>
      <c r="F29" s="113"/>
      <c r="G29" s="226">
        <f>ZakladDPHSni+DPHSni+ZakladDPHZakl+DPHZakl+Zaokrouhleni</f>
        <v>0</v>
      </c>
      <c r="H29" s="226"/>
      <c r="I29" s="226"/>
      <c r="J29" s="114" t="s">
        <v>52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45086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11" t="s">
        <v>2</v>
      </c>
      <c r="E35" s="211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15</v>
      </c>
      <c r="C37" s="2"/>
      <c r="D37" s="2"/>
      <c r="E37" s="2"/>
      <c r="F37" s="100"/>
      <c r="G37" s="100"/>
      <c r="H37" s="100"/>
      <c r="I37" s="100"/>
      <c r="J37" s="2"/>
    </row>
    <row r="38" spans="1:52" ht="25.5" hidden="1" customHeight="1" x14ac:dyDescent="0.2">
      <c r="A38" s="92" t="s">
        <v>37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52" ht="25.5" hidden="1" customHeight="1" x14ac:dyDescent="0.2">
      <c r="A39" s="92">
        <v>1</v>
      </c>
      <c r="B39" s="98"/>
      <c r="C39" s="203"/>
      <c r="D39" s="204"/>
      <c r="E39" s="204"/>
      <c r="F39" s="103">
        <f>' Pol'!AC59</f>
        <v>0</v>
      </c>
      <c r="G39" s="104">
        <f>' Pol'!AD59</f>
        <v>0</v>
      </c>
      <c r="H39" s="105">
        <f>(F39*SazbaDPH1/100)+(G39*SazbaDPH2/100)</f>
        <v>0</v>
      </c>
      <c r="I39" s="105">
        <f>F39+G39+H39</f>
        <v>0</v>
      </c>
      <c r="J39" s="99" t="str">
        <f>IF(CenaCelkemVypocet=0,"",I39/CenaCelkemVypocet*100)</f>
        <v/>
      </c>
    </row>
    <row r="40" spans="1:52" ht="25.5" hidden="1" customHeight="1" x14ac:dyDescent="0.2">
      <c r="A40" s="92"/>
      <c r="B40" s="205" t="s">
        <v>51</v>
      </c>
      <c r="C40" s="206"/>
      <c r="D40" s="206"/>
      <c r="E40" s="207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2" spans="1:52" x14ac:dyDescent="0.2">
      <c r="B42" t="s">
        <v>53</v>
      </c>
    </row>
    <row r="43" spans="1:52" ht="25.5" x14ac:dyDescent="0.2">
      <c r="B43" s="208" t="s">
        <v>54</v>
      </c>
      <c r="C43" s="208"/>
      <c r="D43" s="208"/>
      <c r="E43" s="208"/>
      <c r="F43" s="208"/>
      <c r="G43" s="208"/>
      <c r="H43" s="208"/>
      <c r="I43" s="208"/>
      <c r="J43" s="208"/>
      <c r="AZ43" s="115" t="str">
        <f>B43</f>
        <v>Jedná se o výměnu některý interiérových dveří za nové v rámci řešení požární bezpečnosti v objektu. Dále budou doplněny hasící přístroje a nouzové osvětlení.</v>
      </c>
    </row>
    <row r="46" spans="1:52" ht="15.75" x14ac:dyDescent="0.25">
      <c r="B46" s="116" t="s">
        <v>55</v>
      </c>
    </row>
    <row r="48" spans="1:52" ht="25.5" customHeight="1" x14ac:dyDescent="0.2">
      <c r="A48" s="117"/>
      <c r="B48" s="121" t="s">
        <v>16</v>
      </c>
      <c r="C48" s="121" t="s">
        <v>5</v>
      </c>
      <c r="D48" s="122"/>
      <c r="E48" s="122"/>
      <c r="F48" s="125" t="s">
        <v>56</v>
      </c>
      <c r="G48" s="125"/>
      <c r="H48" s="125"/>
      <c r="I48" s="209" t="s">
        <v>28</v>
      </c>
      <c r="J48" s="209"/>
    </row>
    <row r="49" spans="1:10" ht="25.5" customHeight="1" x14ac:dyDescent="0.2">
      <c r="A49" s="118"/>
      <c r="B49" s="126" t="s">
        <v>57</v>
      </c>
      <c r="C49" s="192" t="s">
        <v>58</v>
      </c>
      <c r="D49" s="193"/>
      <c r="E49" s="193"/>
      <c r="F49" s="128" t="s">
        <v>23</v>
      </c>
      <c r="G49" s="129"/>
      <c r="H49" s="129"/>
      <c r="I49" s="191">
        <f>' Pol'!G8</f>
        <v>0</v>
      </c>
      <c r="J49" s="191"/>
    </row>
    <row r="50" spans="1:10" ht="25.5" customHeight="1" x14ac:dyDescent="0.2">
      <c r="A50" s="118"/>
      <c r="B50" s="120" t="s">
        <v>59</v>
      </c>
      <c r="C50" s="199" t="s">
        <v>60</v>
      </c>
      <c r="D50" s="200"/>
      <c r="E50" s="200"/>
      <c r="F50" s="130" t="s">
        <v>23</v>
      </c>
      <c r="G50" s="131"/>
      <c r="H50" s="131"/>
      <c r="I50" s="198">
        <f>' Pol'!G44</f>
        <v>0</v>
      </c>
      <c r="J50" s="198"/>
    </row>
    <row r="51" spans="1:10" ht="25.5" customHeight="1" x14ac:dyDescent="0.2">
      <c r="A51" s="118"/>
      <c r="B51" s="120" t="s">
        <v>61</v>
      </c>
      <c r="C51" s="199" t="s">
        <v>62</v>
      </c>
      <c r="D51" s="200"/>
      <c r="E51" s="200"/>
      <c r="F51" s="130" t="s">
        <v>24</v>
      </c>
      <c r="G51" s="131"/>
      <c r="H51" s="131"/>
      <c r="I51" s="198">
        <f>' Pol'!G47</f>
        <v>0</v>
      </c>
      <c r="J51" s="198"/>
    </row>
    <row r="52" spans="1:10" ht="25.5" customHeight="1" x14ac:dyDescent="0.2">
      <c r="A52" s="118"/>
      <c r="B52" s="120" t="s">
        <v>63</v>
      </c>
      <c r="C52" s="199" t="s">
        <v>64</v>
      </c>
      <c r="D52" s="200"/>
      <c r="E52" s="200"/>
      <c r="F52" s="130" t="s">
        <v>25</v>
      </c>
      <c r="G52" s="131"/>
      <c r="H52" s="131"/>
      <c r="I52" s="198">
        <f>' Pol'!G51</f>
        <v>0</v>
      </c>
      <c r="J52" s="198"/>
    </row>
    <row r="53" spans="1:10" ht="25.5" customHeight="1" x14ac:dyDescent="0.2">
      <c r="A53" s="118"/>
      <c r="B53" s="127" t="s">
        <v>65</v>
      </c>
      <c r="C53" s="195" t="s">
        <v>27</v>
      </c>
      <c r="D53" s="196"/>
      <c r="E53" s="196"/>
      <c r="F53" s="132" t="s">
        <v>65</v>
      </c>
      <c r="G53" s="133"/>
      <c r="H53" s="133"/>
      <c r="I53" s="194">
        <f>' Pol'!G54</f>
        <v>0</v>
      </c>
      <c r="J53" s="194"/>
    </row>
    <row r="54" spans="1:10" ht="25.5" customHeight="1" x14ac:dyDescent="0.2">
      <c r="A54" s="119"/>
      <c r="B54" s="123" t="s">
        <v>1</v>
      </c>
      <c r="C54" s="123"/>
      <c r="D54" s="124"/>
      <c r="E54" s="124"/>
      <c r="F54" s="134"/>
      <c r="G54" s="135"/>
      <c r="H54" s="135"/>
      <c r="I54" s="197">
        <f>SUM(I49:I53)</f>
        <v>0</v>
      </c>
      <c r="J54" s="197"/>
    </row>
    <row r="55" spans="1:10" x14ac:dyDescent="0.2">
      <c r="F55" s="91"/>
      <c r="G55" s="91"/>
      <c r="H55" s="91"/>
      <c r="I55" s="91"/>
      <c r="J55" s="91"/>
    </row>
    <row r="56" spans="1:10" x14ac:dyDescent="0.2">
      <c r="F56" s="91"/>
      <c r="G56" s="91"/>
      <c r="H56" s="91"/>
      <c r="I56" s="91"/>
      <c r="J56" s="91"/>
    </row>
    <row r="57" spans="1:10" x14ac:dyDescent="0.2">
      <c r="F57" s="91"/>
      <c r="G57" s="91"/>
      <c r="H57" s="91"/>
      <c r="I57" s="91"/>
      <c r="J57" s="91"/>
    </row>
  </sheetData>
  <sheetProtection algorithmName="SHA-512" hashValue="9f2DSrekJJNYrrZ/f52G9/kRHC6Erdhgrjjilg8i8+SC4m8YdFnmIboCt/Udhzkh3QHCOqk+EteuUzgquhJtYg==" saltValue="rJ8HE1+MMCbB+EgbsWf7yQ==" spinCount="100000" sheet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B43:J43"/>
    <mergeCell ref="I48:J48"/>
    <mergeCell ref="I49:J49"/>
    <mergeCell ref="C49:E49"/>
    <mergeCell ref="I53:J53"/>
    <mergeCell ref="C53:E53"/>
    <mergeCell ref="I54:J54"/>
    <mergeCell ref="I50:J50"/>
    <mergeCell ref="C50:E50"/>
    <mergeCell ref="I51:J51"/>
    <mergeCell ref="C51:E51"/>
    <mergeCell ref="I52:J5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scale="83" orientation="portrait" verticalDpi="300" r:id="rId2"/>
  <headerFooter alignWithMargins="0">
    <oddFooter>&amp;CAW Projekt, Hradská 79, 344 01 Domažlice&amp;RStránka &amp;P z &amp;N</oddFooter>
  </headerFooter>
  <rowBreaks count="2" manualBreakCount="2">
    <brk id="36" max="9" man="1"/>
    <brk id="4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9" t="s">
        <v>39</v>
      </c>
      <c r="B2" s="68"/>
      <c r="C2" s="235"/>
      <c r="D2" s="235"/>
      <c r="E2" s="235"/>
      <c r="F2" s="235"/>
      <c r="G2" s="236"/>
    </row>
    <row r="3" spans="1:7" ht="24.95" hidden="1" customHeight="1" x14ac:dyDescent="0.2">
      <c r="A3" s="69" t="s">
        <v>7</v>
      </c>
      <c r="B3" s="68"/>
      <c r="C3" s="235"/>
      <c r="D3" s="235"/>
      <c r="E3" s="235"/>
      <c r="F3" s="235"/>
      <c r="G3" s="236"/>
    </row>
    <row r="4" spans="1:7" ht="24.95" hidden="1" customHeight="1" x14ac:dyDescent="0.2">
      <c r="A4" s="69" t="s">
        <v>8</v>
      </c>
      <c r="B4" s="68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showRowColHeaders="0" tabSelected="1" workbookViewId="0">
      <selection activeCell="F26" sqref="F26"/>
    </sheetView>
  </sheetViews>
  <sheetFormatPr defaultRowHeight="12.75" outlineLevelRow="1" x14ac:dyDescent="0.2"/>
  <cols>
    <col min="1" max="1" width="4.28515625" customWidth="1"/>
    <col min="2" max="2" width="14.42578125" style="90" customWidth="1"/>
    <col min="3" max="3" width="38.28515625" style="9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6" t="s">
        <v>6</v>
      </c>
      <c r="B1" s="256"/>
      <c r="C1" s="256"/>
      <c r="D1" s="256"/>
      <c r="E1" s="256"/>
      <c r="F1" s="256"/>
      <c r="G1" s="256"/>
      <c r="AE1" t="s">
        <v>68</v>
      </c>
    </row>
    <row r="2" spans="1:60" ht="24.95" customHeight="1" x14ac:dyDescent="0.2">
      <c r="A2" s="140" t="s">
        <v>67</v>
      </c>
      <c r="B2" s="138"/>
      <c r="C2" s="257" t="s">
        <v>44</v>
      </c>
      <c r="D2" s="258"/>
      <c r="E2" s="258"/>
      <c r="F2" s="258"/>
      <c r="G2" s="259"/>
      <c r="AE2" t="s">
        <v>69</v>
      </c>
    </row>
    <row r="3" spans="1:60" ht="24.95" hidden="1" customHeight="1" x14ac:dyDescent="0.2">
      <c r="A3" s="141" t="s">
        <v>7</v>
      </c>
      <c r="B3" s="139"/>
      <c r="C3" s="260"/>
      <c r="D3" s="260"/>
      <c r="E3" s="260"/>
      <c r="F3" s="260"/>
      <c r="G3" s="261"/>
      <c r="AE3" t="s">
        <v>70</v>
      </c>
    </row>
    <row r="4" spans="1:60" ht="24.95" hidden="1" customHeight="1" x14ac:dyDescent="0.2">
      <c r="A4" s="141" t="s">
        <v>8</v>
      </c>
      <c r="B4" s="139"/>
      <c r="C4" s="262"/>
      <c r="D4" s="260"/>
      <c r="E4" s="260"/>
      <c r="F4" s="260"/>
      <c r="G4" s="261"/>
      <c r="AE4" t="s">
        <v>71</v>
      </c>
    </row>
    <row r="5" spans="1:60" hidden="1" x14ac:dyDescent="0.2">
      <c r="A5" s="142" t="s">
        <v>72</v>
      </c>
      <c r="B5" s="143"/>
      <c r="C5" s="143"/>
      <c r="D5" s="144"/>
      <c r="E5" s="145"/>
      <c r="F5" s="145"/>
      <c r="G5" s="146"/>
      <c r="AE5" t="s">
        <v>73</v>
      </c>
    </row>
    <row r="6" spans="1:60" x14ac:dyDescent="0.2">
      <c r="D6" s="11"/>
    </row>
    <row r="7" spans="1:60" ht="38.25" x14ac:dyDescent="0.2">
      <c r="A7" s="152" t="s">
        <v>74</v>
      </c>
      <c r="B7" s="153" t="s">
        <v>75</v>
      </c>
      <c r="C7" s="153" t="s">
        <v>76</v>
      </c>
      <c r="D7" s="165" t="s">
        <v>77</v>
      </c>
      <c r="E7" s="152" t="s">
        <v>78</v>
      </c>
      <c r="F7" s="147" t="s">
        <v>79</v>
      </c>
      <c r="G7" s="166" t="s">
        <v>28</v>
      </c>
      <c r="H7" s="167" t="s">
        <v>29</v>
      </c>
      <c r="I7" s="167" t="s">
        <v>80</v>
      </c>
      <c r="J7" s="167" t="s">
        <v>30</v>
      </c>
      <c r="K7" s="167" t="s">
        <v>81</v>
      </c>
      <c r="L7" s="167" t="s">
        <v>82</v>
      </c>
      <c r="M7" s="167" t="s">
        <v>83</v>
      </c>
      <c r="N7" s="167" t="s">
        <v>84</v>
      </c>
      <c r="O7" s="167" t="s">
        <v>85</v>
      </c>
      <c r="P7" s="167" t="s">
        <v>86</v>
      </c>
      <c r="Q7" s="167" t="s">
        <v>87</v>
      </c>
      <c r="R7" s="167" t="s">
        <v>88</v>
      </c>
      <c r="S7" s="167" t="s">
        <v>89</v>
      </c>
      <c r="T7" s="167" t="s">
        <v>90</v>
      </c>
      <c r="U7" s="154" t="s">
        <v>91</v>
      </c>
    </row>
    <row r="8" spans="1:60" x14ac:dyDescent="0.2">
      <c r="A8" s="168" t="s">
        <v>92</v>
      </c>
      <c r="B8" s="169" t="s">
        <v>57</v>
      </c>
      <c r="C8" s="170" t="s">
        <v>58</v>
      </c>
      <c r="D8" s="171"/>
      <c r="E8" s="172"/>
      <c r="F8" s="159"/>
      <c r="G8" s="159">
        <f>SUMIF(AE9:AE43,"&lt;&gt;NOR",G9:G43)</f>
        <v>0</v>
      </c>
      <c r="H8" s="159"/>
      <c r="I8" s="159">
        <f>SUM(I9:I43)</f>
        <v>0</v>
      </c>
      <c r="J8" s="159"/>
      <c r="K8" s="159">
        <f>SUM(K9:K43)</f>
        <v>0</v>
      </c>
      <c r="L8" s="159"/>
      <c r="M8" s="159">
        <f>SUM(M9:M43)</f>
        <v>0</v>
      </c>
      <c r="N8" s="159"/>
      <c r="O8" s="159">
        <f>SUM(O9:O43)</f>
        <v>1.1000000000000001</v>
      </c>
      <c r="P8" s="159"/>
      <c r="Q8" s="159">
        <f>SUM(Q9:Q43)</f>
        <v>0</v>
      </c>
      <c r="R8" s="159"/>
      <c r="S8" s="159"/>
      <c r="T8" s="173"/>
      <c r="U8" s="159">
        <f>SUM(U9:U43)</f>
        <v>62.49</v>
      </c>
      <c r="AE8" t="s">
        <v>93</v>
      </c>
    </row>
    <row r="9" spans="1:60" outlineLevel="1" x14ac:dyDescent="0.2">
      <c r="A9" s="149">
        <v>1</v>
      </c>
      <c r="B9" s="149" t="s">
        <v>94</v>
      </c>
      <c r="C9" s="185" t="s">
        <v>95</v>
      </c>
      <c r="D9" s="155" t="s">
        <v>96</v>
      </c>
      <c r="E9" s="157">
        <v>2</v>
      </c>
      <c r="F9" s="160"/>
      <c r="G9" s="161">
        <f>ROUND(E9*F9,2)</f>
        <v>0</v>
      </c>
      <c r="H9" s="160"/>
      <c r="I9" s="161">
        <f>ROUND(E9*H9,2)</f>
        <v>0</v>
      </c>
      <c r="J9" s="160"/>
      <c r="K9" s="161">
        <f>ROUND(E9*J9,2)</f>
        <v>0</v>
      </c>
      <c r="L9" s="161">
        <v>21</v>
      </c>
      <c r="M9" s="161">
        <f>G9*(1+L9/100)</f>
        <v>0</v>
      </c>
      <c r="N9" s="161">
        <v>2.3E-2</v>
      </c>
      <c r="O9" s="161">
        <f>ROUND(E9*N9,2)</f>
        <v>0.05</v>
      </c>
      <c r="P9" s="161">
        <v>0</v>
      </c>
      <c r="Q9" s="161">
        <f>ROUND(E9*P9,2)</f>
        <v>0</v>
      </c>
      <c r="R9" s="161"/>
      <c r="S9" s="161"/>
      <c r="T9" s="162">
        <v>0</v>
      </c>
      <c r="U9" s="161">
        <f>ROUND(E9*T9,2)</f>
        <v>0</v>
      </c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97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49"/>
      <c r="B10" s="149"/>
      <c r="C10" s="251" t="s">
        <v>98</v>
      </c>
      <c r="D10" s="252"/>
      <c r="E10" s="253"/>
      <c r="F10" s="254"/>
      <c r="G10" s="25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2"/>
      <c r="U10" s="161"/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99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51" t="str">
        <f>C10</f>
        <v>D 1.08, D 2.09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49">
        <v>2</v>
      </c>
      <c r="B11" s="149" t="s">
        <v>100</v>
      </c>
      <c r="C11" s="185" t="s">
        <v>101</v>
      </c>
      <c r="D11" s="155" t="s">
        <v>96</v>
      </c>
      <c r="E11" s="157">
        <v>41</v>
      </c>
      <c r="F11" s="160"/>
      <c r="G11" s="161">
        <f>ROUND(E11*F11,2)</f>
        <v>0</v>
      </c>
      <c r="H11" s="160"/>
      <c r="I11" s="161">
        <f>ROUND(E11*H11,2)</f>
        <v>0</v>
      </c>
      <c r="J11" s="160"/>
      <c r="K11" s="161">
        <f>ROUND(E11*J11,2)</f>
        <v>0</v>
      </c>
      <c r="L11" s="161">
        <v>21</v>
      </c>
      <c r="M11" s="161">
        <f>G11*(1+L11/100)</f>
        <v>0</v>
      </c>
      <c r="N11" s="161">
        <v>3.6000000000000002E-4</v>
      </c>
      <c r="O11" s="161">
        <f>ROUND(E11*N11,2)</f>
        <v>0.01</v>
      </c>
      <c r="P11" s="161">
        <v>0</v>
      </c>
      <c r="Q11" s="161">
        <f>ROUND(E11*P11,2)</f>
        <v>0</v>
      </c>
      <c r="R11" s="161"/>
      <c r="S11" s="161"/>
      <c r="T11" s="162">
        <v>0</v>
      </c>
      <c r="U11" s="161">
        <f>ROUND(E11*T11,2)</f>
        <v>0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97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49">
        <v>3</v>
      </c>
      <c r="B12" s="149" t="s">
        <v>102</v>
      </c>
      <c r="C12" s="185" t="s">
        <v>103</v>
      </c>
      <c r="D12" s="155" t="s">
        <v>96</v>
      </c>
      <c r="E12" s="157">
        <v>12</v>
      </c>
      <c r="F12" s="160"/>
      <c r="G12" s="161">
        <f>ROUND(E12*F12,2)</f>
        <v>0</v>
      </c>
      <c r="H12" s="160"/>
      <c r="I12" s="161">
        <f>ROUND(E12*H12,2)</f>
        <v>0</v>
      </c>
      <c r="J12" s="160"/>
      <c r="K12" s="161">
        <f>ROUND(E12*J12,2)</f>
        <v>0</v>
      </c>
      <c r="L12" s="161">
        <v>21</v>
      </c>
      <c r="M12" s="161">
        <f>G12*(1+L12/100)</f>
        <v>0</v>
      </c>
      <c r="N12" s="161">
        <v>2.5999999999999999E-2</v>
      </c>
      <c r="O12" s="161">
        <f>ROUND(E12*N12,2)</f>
        <v>0.31</v>
      </c>
      <c r="P12" s="161">
        <v>0</v>
      </c>
      <c r="Q12" s="161">
        <f>ROUND(E12*P12,2)</f>
        <v>0</v>
      </c>
      <c r="R12" s="161"/>
      <c r="S12" s="161"/>
      <c r="T12" s="162">
        <v>0</v>
      </c>
      <c r="U12" s="161">
        <f>ROUND(E12*T12,2)</f>
        <v>0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97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/>
      <c r="B13" s="149"/>
      <c r="C13" s="251" t="s">
        <v>104</v>
      </c>
      <c r="D13" s="252"/>
      <c r="E13" s="253"/>
      <c r="F13" s="254"/>
      <c r="G13" s="255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2"/>
      <c r="U13" s="161"/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99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51" t="str">
        <f>C13</f>
        <v>D 1.06, D 1.07, D1.09, D 1.19, D 1.21, D 1.25, D 1.31, D 1.32, D 1.33, D 2.06, D 2.07, D 2.08</v>
      </c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49">
        <v>4</v>
      </c>
      <c r="B14" s="149" t="s">
        <v>105</v>
      </c>
      <c r="C14" s="185" t="s">
        <v>106</v>
      </c>
      <c r="D14" s="155" t="s">
        <v>96</v>
      </c>
      <c r="E14" s="157">
        <v>3</v>
      </c>
      <c r="F14" s="160"/>
      <c r="G14" s="161">
        <f>ROUND(E14*F14,2)</f>
        <v>0</v>
      </c>
      <c r="H14" s="160"/>
      <c r="I14" s="161">
        <f>ROUND(E14*H14,2)</f>
        <v>0</v>
      </c>
      <c r="J14" s="160"/>
      <c r="K14" s="161">
        <f>ROUND(E14*J14,2)</f>
        <v>0</v>
      </c>
      <c r="L14" s="161">
        <v>21</v>
      </c>
      <c r="M14" s="161">
        <f>G14*(1+L14/100)</f>
        <v>0</v>
      </c>
      <c r="N14" s="161">
        <v>2.5999999999999999E-2</v>
      </c>
      <c r="O14" s="161">
        <f>ROUND(E14*N14,2)</f>
        <v>0.08</v>
      </c>
      <c r="P14" s="161">
        <v>0</v>
      </c>
      <c r="Q14" s="161">
        <f>ROUND(E14*P14,2)</f>
        <v>0</v>
      </c>
      <c r="R14" s="161"/>
      <c r="S14" s="161"/>
      <c r="T14" s="162">
        <v>0</v>
      </c>
      <c r="U14" s="161">
        <f>ROUND(E14*T14,2)</f>
        <v>0</v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97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49"/>
      <c r="C15" s="251" t="s">
        <v>107</v>
      </c>
      <c r="D15" s="252"/>
      <c r="E15" s="253"/>
      <c r="F15" s="254"/>
      <c r="G15" s="255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2"/>
      <c r="U15" s="161"/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99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51" t="str">
        <f>C15</f>
        <v>D 1.23, D 1.24, D 1.36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49">
        <v>5</v>
      </c>
      <c r="B16" s="149" t="s">
        <v>108</v>
      </c>
      <c r="C16" s="185" t="s">
        <v>109</v>
      </c>
      <c r="D16" s="155" t="s">
        <v>96</v>
      </c>
      <c r="E16" s="157">
        <v>1</v>
      </c>
      <c r="F16" s="160"/>
      <c r="G16" s="161">
        <f>ROUND(E16*F16,2)</f>
        <v>0</v>
      </c>
      <c r="H16" s="160"/>
      <c r="I16" s="161">
        <f>ROUND(E16*H16,2)</f>
        <v>0</v>
      </c>
      <c r="J16" s="160"/>
      <c r="K16" s="161">
        <f>ROUND(E16*J16,2)</f>
        <v>0</v>
      </c>
      <c r="L16" s="161">
        <v>21</v>
      </c>
      <c r="M16" s="161">
        <f>G16*(1+L16/100)</f>
        <v>0</v>
      </c>
      <c r="N16" s="161">
        <v>2.5000000000000001E-2</v>
      </c>
      <c r="O16" s="161">
        <f>ROUND(E16*N16,2)</f>
        <v>0.03</v>
      </c>
      <c r="P16" s="161">
        <v>0</v>
      </c>
      <c r="Q16" s="161">
        <f>ROUND(E16*P16,2)</f>
        <v>0</v>
      </c>
      <c r="R16" s="161"/>
      <c r="S16" s="161"/>
      <c r="T16" s="162">
        <v>0</v>
      </c>
      <c r="U16" s="161">
        <f>ROUND(E16*T16,2)</f>
        <v>0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97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49"/>
      <c r="B17" s="149"/>
      <c r="C17" s="251" t="s">
        <v>110</v>
      </c>
      <c r="D17" s="252"/>
      <c r="E17" s="253"/>
      <c r="F17" s="254"/>
      <c r="G17" s="255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2"/>
      <c r="U17" s="161"/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99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51" t="str">
        <f>C17</f>
        <v>D 2.03</v>
      </c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49">
        <v>6</v>
      </c>
      <c r="B18" s="149" t="s">
        <v>111</v>
      </c>
      <c r="C18" s="185" t="s">
        <v>112</v>
      </c>
      <c r="D18" s="155" t="s">
        <v>96</v>
      </c>
      <c r="E18" s="157">
        <v>1</v>
      </c>
      <c r="F18" s="160"/>
      <c r="G18" s="161">
        <f>ROUND(E18*F18,2)</f>
        <v>0</v>
      </c>
      <c r="H18" s="160"/>
      <c r="I18" s="161">
        <f>ROUND(E18*H18,2)</f>
        <v>0</v>
      </c>
      <c r="J18" s="160"/>
      <c r="K18" s="161">
        <f>ROUND(E18*J18,2)</f>
        <v>0</v>
      </c>
      <c r="L18" s="161">
        <v>21</v>
      </c>
      <c r="M18" s="161">
        <f>G18*(1+L18/100)</f>
        <v>0</v>
      </c>
      <c r="N18" s="161">
        <v>0.02</v>
      </c>
      <c r="O18" s="161">
        <f>ROUND(E18*N18,2)</f>
        <v>0.02</v>
      </c>
      <c r="P18" s="161">
        <v>0</v>
      </c>
      <c r="Q18" s="161">
        <f>ROUND(E18*P18,2)</f>
        <v>0</v>
      </c>
      <c r="R18" s="161"/>
      <c r="S18" s="161"/>
      <c r="T18" s="162">
        <v>0</v>
      </c>
      <c r="U18" s="161">
        <f>ROUND(E18*T18,2)</f>
        <v>0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97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49"/>
      <c r="B19" s="149"/>
      <c r="C19" s="251" t="s">
        <v>113</v>
      </c>
      <c r="D19" s="252"/>
      <c r="E19" s="253"/>
      <c r="F19" s="254"/>
      <c r="G19" s="25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2"/>
      <c r="U19" s="161"/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99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51" t="str">
        <f>C19</f>
        <v>D 1.20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49">
        <v>7</v>
      </c>
      <c r="B20" s="149" t="s">
        <v>114</v>
      </c>
      <c r="C20" s="185" t="s">
        <v>115</v>
      </c>
      <c r="D20" s="155" t="s">
        <v>96</v>
      </c>
      <c r="E20" s="157">
        <v>1</v>
      </c>
      <c r="F20" s="160"/>
      <c r="G20" s="161">
        <f>ROUND(E20*F20,2)</f>
        <v>0</v>
      </c>
      <c r="H20" s="160"/>
      <c r="I20" s="161">
        <f>ROUND(E20*H20,2)</f>
        <v>0</v>
      </c>
      <c r="J20" s="160"/>
      <c r="K20" s="161">
        <f>ROUND(E20*J20,2)</f>
        <v>0</v>
      </c>
      <c r="L20" s="161">
        <v>21</v>
      </c>
      <c r="M20" s="161">
        <f>G20*(1+L20/100)</f>
        <v>0</v>
      </c>
      <c r="N20" s="161">
        <v>2.9000000000000001E-2</v>
      </c>
      <c r="O20" s="161">
        <f>ROUND(E20*N20,2)</f>
        <v>0.03</v>
      </c>
      <c r="P20" s="161">
        <v>0</v>
      </c>
      <c r="Q20" s="161">
        <f>ROUND(E20*P20,2)</f>
        <v>0</v>
      </c>
      <c r="R20" s="161"/>
      <c r="S20" s="161"/>
      <c r="T20" s="162">
        <v>0</v>
      </c>
      <c r="U20" s="161">
        <f>ROUND(E20*T20,2)</f>
        <v>0</v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97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49"/>
      <c r="B21" s="149"/>
      <c r="C21" s="251" t="s">
        <v>116</v>
      </c>
      <c r="D21" s="252"/>
      <c r="E21" s="253"/>
      <c r="F21" s="254"/>
      <c r="G21" s="255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U21" s="161"/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99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51" t="str">
        <f>C21</f>
        <v xml:space="preserve"> D 1.18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49">
        <v>8</v>
      </c>
      <c r="B22" s="149" t="s">
        <v>108</v>
      </c>
      <c r="C22" s="185" t="s">
        <v>117</v>
      </c>
      <c r="D22" s="155" t="s">
        <v>96</v>
      </c>
      <c r="E22" s="157">
        <v>7</v>
      </c>
      <c r="F22" s="160"/>
      <c r="G22" s="161">
        <f>ROUND(E22*F22,2)</f>
        <v>0</v>
      </c>
      <c r="H22" s="160"/>
      <c r="I22" s="161">
        <f>ROUND(E22*H22,2)</f>
        <v>0</v>
      </c>
      <c r="J22" s="160"/>
      <c r="K22" s="161">
        <f>ROUND(E22*J22,2)</f>
        <v>0</v>
      </c>
      <c r="L22" s="161">
        <v>21</v>
      </c>
      <c r="M22" s="161">
        <f>G22*(1+L22/100)</f>
        <v>0</v>
      </c>
      <c r="N22" s="161">
        <v>2.5000000000000001E-2</v>
      </c>
      <c r="O22" s="161">
        <f>ROUND(E22*N22,2)</f>
        <v>0.18</v>
      </c>
      <c r="P22" s="161">
        <v>0</v>
      </c>
      <c r="Q22" s="161">
        <f>ROUND(E22*P22,2)</f>
        <v>0</v>
      </c>
      <c r="R22" s="161"/>
      <c r="S22" s="161"/>
      <c r="T22" s="162">
        <v>0</v>
      </c>
      <c r="U22" s="161">
        <f>ROUND(E22*T22,2)</f>
        <v>0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97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49"/>
      <c r="B23" s="149"/>
      <c r="C23" s="251" t="s">
        <v>118</v>
      </c>
      <c r="D23" s="252"/>
      <c r="E23" s="253"/>
      <c r="F23" s="254"/>
      <c r="G23" s="255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2"/>
      <c r="U23" s="161"/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99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51" t="str">
        <f>C23</f>
        <v>D 1.05, D 1.12, D 1.29, D 1.30, D 1.34, D 1.35, D 2.05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49">
        <v>9</v>
      </c>
      <c r="B24" s="149" t="s">
        <v>119</v>
      </c>
      <c r="C24" s="185" t="s">
        <v>120</v>
      </c>
      <c r="D24" s="155" t="s">
        <v>96</v>
      </c>
      <c r="E24" s="157">
        <v>2</v>
      </c>
      <c r="F24" s="160"/>
      <c r="G24" s="161">
        <f>ROUND(E24*F24,2)</f>
        <v>0</v>
      </c>
      <c r="H24" s="160"/>
      <c r="I24" s="161">
        <f>ROUND(E24*H24,2)</f>
        <v>0</v>
      </c>
      <c r="J24" s="160"/>
      <c r="K24" s="161">
        <f>ROUND(E24*J24,2)</f>
        <v>0</v>
      </c>
      <c r="L24" s="161">
        <v>21</v>
      </c>
      <c r="M24" s="161">
        <f>G24*(1+L24/100)</f>
        <v>0</v>
      </c>
      <c r="N24" s="161">
        <v>2.1000000000000001E-2</v>
      </c>
      <c r="O24" s="161">
        <f>ROUND(E24*N24,2)</f>
        <v>0.04</v>
      </c>
      <c r="P24" s="161">
        <v>0</v>
      </c>
      <c r="Q24" s="161">
        <f>ROUND(E24*P24,2)</f>
        <v>0</v>
      </c>
      <c r="R24" s="161"/>
      <c r="S24" s="161"/>
      <c r="T24" s="162">
        <v>0</v>
      </c>
      <c r="U24" s="161">
        <f>ROUND(E24*T24,2)</f>
        <v>0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97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49"/>
      <c r="B25" s="149"/>
      <c r="C25" s="251" t="s">
        <v>121</v>
      </c>
      <c r="D25" s="252"/>
      <c r="E25" s="253"/>
      <c r="F25" s="254"/>
      <c r="G25" s="255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2"/>
      <c r="U25" s="161"/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99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51" t="str">
        <f>C25</f>
        <v>D 1.04, D 2.04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49">
        <v>10</v>
      </c>
      <c r="B26" s="149" t="s">
        <v>119</v>
      </c>
      <c r="C26" s="185" t="s">
        <v>122</v>
      </c>
      <c r="D26" s="155" t="s">
        <v>96</v>
      </c>
      <c r="E26" s="157">
        <v>1</v>
      </c>
      <c r="F26" s="160"/>
      <c r="G26" s="161">
        <f>ROUND(E26*F26,2)</f>
        <v>0</v>
      </c>
      <c r="H26" s="160"/>
      <c r="I26" s="161">
        <f>ROUND(E26*H26,2)</f>
        <v>0</v>
      </c>
      <c r="J26" s="160"/>
      <c r="K26" s="161">
        <f>ROUND(E26*J26,2)</f>
        <v>0</v>
      </c>
      <c r="L26" s="161">
        <v>21</v>
      </c>
      <c r="M26" s="161">
        <f>G26*(1+L26/100)</f>
        <v>0</v>
      </c>
      <c r="N26" s="161">
        <v>2.1000000000000001E-2</v>
      </c>
      <c r="O26" s="161">
        <f>ROUND(E26*N26,2)</f>
        <v>0.02</v>
      </c>
      <c r="P26" s="161">
        <v>0</v>
      </c>
      <c r="Q26" s="161">
        <f>ROUND(E26*P26,2)</f>
        <v>0</v>
      </c>
      <c r="R26" s="161"/>
      <c r="S26" s="161"/>
      <c r="T26" s="162">
        <v>0</v>
      </c>
      <c r="U26" s="161">
        <f>ROUND(E26*T26,2)</f>
        <v>0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97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49"/>
      <c r="B27" s="149"/>
      <c r="C27" s="251" t="s">
        <v>123</v>
      </c>
      <c r="D27" s="252"/>
      <c r="E27" s="253"/>
      <c r="F27" s="254"/>
      <c r="G27" s="255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U27" s="161"/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99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51" t="str">
        <f>C27</f>
        <v>D 1.03</v>
      </c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49">
        <v>11</v>
      </c>
      <c r="B28" s="149" t="s">
        <v>124</v>
      </c>
      <c r="C28" s="185" t="s">
        <v>125</v>
      </c>
      <c r="D28" s="155" t="s">
        <v>96</v>
      </c>
      <c r="E28" s="157">
        <v>3</v>
      </c>
      <c r="F28" s="160"/>
      <c r="G28" s="161">
        <f>ROUND(E28*F28,2)</f>
        <v>0</v>
      </c>
      <c r="H28" s="160"/>
      <c r="I28" s="161">
        <f>ROUND(E28*H28,2)</f>
        <v>0</v>
      </c>
      <c r="J28" s="160"/>
      <c r="K28" s="161">
        <f>ROUND(E28*J28,2)</f>
        <v>0</v>
      </c>
      <c r="L28" s="161">
        <v>21</v>
      </c>
      <c r="M28" s="161">
        <f>G28*(1+L28/100)</f>
        <v>0</v>
      </c>
      <c r="N28" s="161">
        <v>2.5000000000000001E-2</v>
      </c>
      <c r="O28" s="161">
        <f>ROUND(E28*N28,2)</f>
        <v>0.08</v>
      </c>
      <c r="P28" s="161">
        <v>0</v>
      </c>
      <c r="Q28" s="161">
        <f>ROUND(E28*P28,2)</f>
        <v>0</v>
      </c>
      <c r="R28" s="161"/>
      <c r="S28" s="161"/>
      <c r="T28" s="162">
        <v>0</v>
      </c>
      <c r="U28" s="161">
        <f>ROUND(E28*T28,2)</f>
        <v>0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97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49"/>
      <c r="B29" s="149"/>
      <c r="C29" s="251" t="s">
        <v>126</v>
      </c>
      <c r="D29" s="252"/>
      <c r="E29" s="253"/>
      <c r="F29" s="254"/>
      <c r="G29" s="255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2"/>
      <c r="U29" s="161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99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51" t="str">
        <f>C29</f>
        <v xml:space="preserve"> D 1.10, D 1.28, D 2.10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49">
        <v>12</v>
      </c>
      <c r="B30" s="149" t="s">
        <v>127</v>
      </c>
      <c r="C30" s="185" t="s">
        <v>128</v>
      </c>
      <c r="D30" s="155" t="s">
        <v>96</v>
      </c>
      <c r="E30" s="157">
        <v>46</v>
      </c>
      <c r="F30" s="160"/>
      <c r="G30" s="161">
        <f>ROUND(E30*F30,2)</f>
        <v>0</v>
      </c>
      <c r="H30" s="160"/>
      <c r="I30" s="161">
        <f>ROUND(E30*H30,2)</f>
        <v>0</v>
      </c>
      <c r="J30" s="160"/>
      <c r="K30" s="161">
        <f>ROUND(E30*J30,2)</f>
        <v>0</v>
      </c>
      <c r="L30" s="161">
        <v>21</v>
      </c>
      <c r="M30" s="161">
        <f>G30*(1+L30/100)</f>
        <v>0</v>
      </c>
      <c r="N30" s="161">
        <v>8.0000000000000004E-4</v>
      </c>
      <c r="O30" s="161">
        <f>ROUND(E30*N30,2)</f>
        <v>0.04</v>
      </c>
      <c r="P30" s="161">
        <v>0</v>
      </c>
      <c r="Q30" s="161">
        <f>ROUND(E30*P30,2)</f>
        <v>0</v>
      </c>
      <c r="R30" s="161"/>
      <c r="S30" s="161"/>
      <c r="T30" s="162">
        <v>0</v>
      </c>
      <c r="U30" s="161">
        <f>ROUND(E30*T30,2)</f>
        <v>0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97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49">
        <v>13</v>
      </c>
      <c r="B31" s="149" t="s">
        <v>124</v>
      </c>
      <c r="C31" s="185" t="s">
        <v>129</v>
      </c>
      <c r="D31" s="155" t="s">
        <v>96</v>
      </c>
      <c r="E31" s="157">
        <v>2</v>
      </c>
      <c r="F31" s="160"/>
      <c r="G31" s="161">
        <f>ROUND(E31*F31,2)</f>
        <v>0</v>
      </c>
      <c r="H31" s="160"/>
      <c r="I31" s="161">
        <f>ROUND(E31*H31,2)</f>
        <v>0</v>
      </c>
      <c r="J31" s="160"/>
      <c r="K31" s="161">
        <f>ROUND(E31*J31,2)</f>
        <v>0</v>
      </c>
      <c r="L31" s="161">
        <v>21</v>
      </c>
      <c r="M31" s="161">
        <f>G31*(1+L31/100)</f>
        <v>0</v>
      </c>
      <c r="N31" s="161">
        <v>2.5000000000000001E-2</v>
      </c>
      <c r="O31" s="161">
        <f>ROUND(E31*N31,2)</f>
        <v>0.05</v>
      </c>
      <c r="P31" s="161">
        <v>0</v>
      </c>
      <c r="Q31" s="161">
        <f>ROUND(E31*P31,2)</f>
        <v>0</v>
      </c>
      <c r="R31" s="161"/>
      <c r="S31" s="161"/>
      <c r="T31" s="162">
        <v>0</v>
      </c>
      <c r="U31" s="161">
        <f>ROUND(E31*T31,2)</f>
        <v>0</v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97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49"/>
      <c r="B32" s="149"/>
      <c r="C32" s="251" t="s">
        <v>130</v>
      </c>
      <c r="D32" s="252"/>
      <c r="E32" s="253"/>
      <c r="F32" s="254"/>
      <c r="G32" s="255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2"/>
      <c r="U32" s="161"/>
      <c r="V32" s="148"/>
      <c r="W32" s="148"/>
      <c r="X32" s="148"/>
      <c r="Y32" s="148"/>
      <c r="Z32" s="148"/>
      <c r="AA32" s="148"/>
      <c r="AB32" s="148"/>
      <c r="AC32" s="148"/>
      <c r="AD32" s="148"/>
      <c r="AE32" s="148" t="s">
        <v>99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51" t="str">
        <f>C32</f>
        <v xml:space="preserve"> D 1.26, D 1.27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49">
        <v>14</v>
      </c>
      <c r="B33" s="149" t="s">
        <v>131</v>
      </c>
      <c r="C33" s="185" t="s">
        <v>132</v>
      </c>
      <c r="D33" s="155" t="s">
        <v>96</v>
      </c>
      <c r="E33" s="157">
        <v>3</v>
      </c>
      <c r="F33" s="160"/>
      <c r="G33" s="161">
        <f>ROUND(E33*F33,2)</f>
        <v>0</v>
      </c>
      <c r="H33" s="160"/>
      <c r="I33" s="161">
        <f>ROUND(E33*H33,2)</f>
        <v>0</v>
      </c>
      <c r="J33" s="160"/>
      <c r="K33" s="161">
        <f>ROUND(E33*J33,2)</f>
        <v>0</v>
      </c>
      <c r="L33" s="161">
        <v>21</v>
      </c>
      <c r="M33" s="161">
        <f>G33*(1+L33/100)</f>
        <v>0</v>
      </c>
      <c r="N33" s="161">
        <v>2.7E-2</v>
      </c>
      <c r="O33" s="161">
        <f>ROUND(E33*N33,2)</f>
        <v>0.08</v>
      </c>
      <c r="P33" s="161">
        <v>0</v>
      </c>
      <c r="Q33" s="161">
        <f>ROUND(E33*P33,2)</f>
        <v>0</v>
      </c>
      <c r="R33" s="161"/>
      <c r="S33" s="161"/>
      <c r="T33" s="162">
        <v>0</v>
      </c>
      <c r="U33" s="161">
        <f>ROUND(E33*T33,2)</f>
        <v>0</v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97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49"/>
      <c r="B34" s="149"/>
      <c r="C34" s="251" t="s">
        <v>133</v>
      </c>
      <c r="D34" s="252"/>
      <c r="E34" s="253"/>
      <c r="F34" s="254"/>
      <c r="G34" s="255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2"/>
      <c r="U34" s="161"/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99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51" t="str">
        <f>C34</f>
        <v>D 1.11, D 1.13, D 1.16</v>
      </c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49">
        <v>15</v>
      </c>
      <c r="B35" s="149" t="s">
        <v>131</v>
      </c>
      <c r="C35" s="185" t="s">
        <v>134</v>
      </c>
      <c r="D35" s="155" t="s">
        <v>96</v>
      </c>
      <c r="E35" s="157">
        <v>2</v>
      </c>
      <c r="F35" s="160"/>
      <c r="G35" s="161">
        <f>ROUND(E35*F35,2)</f>
        <v>0</v>
      </c>
      <c r="H35" s="160"/>
      <c r="I35" s="161">
        <f>ROUND(E35*H35,2)</f>
        <v>0</v>
      </c>
      <c r="J35" s="160"/>
      <c r="K35" s="161">
        <f>ROUND(E35*J35,2)</f>
        <v>0</v>
      </c>
      <c r="L35" s="161">
        <v>21</v>
      </c>
      <c r="M35" s="161">
        <f>G35*(1+L35/100)</f>
        <v>0</v>
      </c>
      <c r="N35" s="161">
        <v>2.7E-2</v>
      </c>
      <c r="O35" s="161">
        <f>ROUND(E35*N35,2)</f>
        <v>0.05</v>
      </c>
      <c r="P35" s="161">
        <v>0</v>
      </c>
      <c r="Q35" s="161">
        <f>ROUND(E35*P35,2)</f>
        <v>0</v>
      </c>
      <c r="R35" s="161"/>
      <c r="S35" s="161"/>
      <c r="T35" s="162">
        <v>0</v>
      </c>
      <c r="U35" s="161">
        <f>ROUND(E35*T35,2)</f>
        <v>0</v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97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49"/>
      <c r="B36" s="149"/>
      <c r="C36" s="251" t="s">
        <v>135</v>
      </c>
      <c r="D36" s="252"/>
      <c r="E36" s="253"/>
      <c r="F36" s="254"/>
      <c r="G36" s="255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2"/>
      <c r="U36" s="161"/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99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51" t="str">
        <f>C36</f>
        <v>D 1.14, D 1.17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49">
        <v>16</v>
      </c>
      <c r="B37" s="149" t="s">
        <v>108</v>
      </c>
      <c r="C37" s="185" t="s">
        <v>136</v>
      </c>
      <c r="D37" s="155" t="s">
        <v>96</v>
      </c>
      <c r="E37" s="157">
        <v>1</v>
      </c>
      <c r="F37" s="160"/>
      <c r="G37" s="161">
        <f>ROUND(E37*F37,2)</f>
        <v>0</v>
      </c>
      <c r="H37" s="160"/>
      <c r="I37" s="161">
        <f>ROUND(E37*H37,2)</f>
        <v>0</v>
      </c>
      <c r="J37" s="160"/>
      <c r="K37" s="161">
        <f>ROUND(E37*J37,2)</f>
        <v>0</v>
      </c>
      <c r="L37" s="161">
        <v>21</v>
      </c>
      <c r="M37" s="161">
        <f>G37*(1+L37/100)</f>
        <v>0</v>
      </c>
      <c r="N37" s="161">
        <v>2.5000000000000001E-2</v>
      </c>
      <c r="O37" s="161">
        <f>ROUND(E37*N37,2)</f>
        <v>0.03</v>
      </c>
      <c r="P37" s="161">
        <v>0</v>
      </c>
      <c r="Q37" s="161">
        <f>ROUND(E37*P37,2)</f>
        <v>0</v>
      </c>
      <c r="R37" s="161"/>
      <c r="S37" s="161"/>
      <c r="T37" s="162">
        <v>0</v>
      </c>
      <c r="U37" s="161">
        <f>ROUND(E37*T37,2)</f>
        <v>0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97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49"/>
      <c r="B38" s="149"/>
      <c r="C38" s="251" t="s">
        <v>137</v>
      </c>
      <c r="D38" s="252"/>
      <c r="E38" s="253"/>
      <c r="F38" s="254"/>
      <c r="G38" s="255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2"/>
      <c r="U38" s="161"/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99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51" t="str">
        <f>C38</f>
        <v>D 1.22</v>
      </c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49">
        <v>17</v>
      </c>
      <c r="B39" s="149" t="s">
        <v>138</v>
      </c>
      <c r="C39" s="185" t="s">
        <v>139</v>
      </c>
      <c r="D39" s="155" t="s">
        <v>96</v>
      </c>
      <c r="E39" s="157">
        <v>19</v>
      </c>
      <c r="F39" s="160"/>
      <c r="G39" s="161">
        <f>ROUND(E39*F39,2)</f>
        <v>0</v>
      </c>
      <c r="H39" s="160"/>
      <c r="I39" s="161">
        <f>ROUND(E39*H39,2)</f>
        <v>0</v>
      </c>
      <c r="J39" s="160"/>
      <c r="K39" s="161">
        <f>ROUND(E39*J39,2)</f>
        <v>0</v>
      </c>
      <c r="L39" s="161">
        <v>21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/>
      <c r="T39" s="162">
        <v>1.56</v>
      </c>
      <c r="U39" s="161">
        <f>ROUND(E39*T39,2)</f>
        <v>29.64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140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49">
        <v>18</v>
      </c>
      <c r="B40" s="149" t="s">
        <v>141</v>
      </c>
      <c r="C40" s="185" t="s">
        <v>142</v>
      </c>
      <c r="D40" s="155" t="s">
        <v>96</v>
      </c>
      <c r="E40" s="157">
        <v>16</v>
      </c>
      <c r="F40" s="160"/>
      <c r="G40" s="161">
        <f>ROUND(E40*F40,2)</f>
        <v>0</v>
      </c>
      <c r="H40" s="160"/>
      <c r="I40" s="161">
        <f>ROUND(E40*H40,2)</f>
        <v>0</v>
      </c>
      <c r="J40" s="160"/>
      <c r="K40" s="161">
        <f>ROUND(E40*J40,2)</f>
        <v>0</v>
      </c>
      <c r="L40" s="161">
        <v>21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/>
      <c r="T40" s="162">
        <v>1.45</v>
      </c>
      <c r="U40" s="161">
        <f>ROUND(E40*T40,2)</f>
        <v>23.2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140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49">
        <v>19</v>
      </c>
      <c r="B41" s="149" t="s">
        <v>143</v>
      </c>
      <c r="C41" s="185" t="s">
        <v>144</v>
      </c>
      <c r="D41" s="155" t="s">
        <v>96</v>
      </c>
      <c r="E41" s="157">
        <v>1</v>
      </c>
      <c r="F41" s="160"/>
      <c r="G41" s="161">
        <f>ROUND(E41*F41,2)</f>
        <v>0</v>
      </c>
      <c r="H41" s="160"/>
      <c r="I41" s="161">
        <f>ROUND(E41*H41,2)</f>
        <v>0</v>
      </c>
      <c r="J41" s="160"/>
      <c r="K41" s="161">
        <f>ROUND(E41*J41,2)</f>
        <v>0</v>
      </c>
      <c r="L41" s="161">
        <v>21</v>
      </c>
      <c r="M41" s="161">
        <f>G41*(1+L41/100)</f>
        <v>0</v>
      </c>
      <c r="N41" s="161">
        <v>0</v>
      </c>
      <c r="O41" s="161">
        <f>ROUND(E41*N41,2)</f>
        <v>0</v>
      </c>
      <c r="P41" s="161">
        <v>0</v>
      </c>
      <c r="Q41" s="161">
        <f>ROUND(E41*P41,2)</f>
        <v>0</v>
      </c>
      <c r="R41" s="161"/>
      <c r="S41" s="161"/>
      <c r="T41" s="162">
        <v>1.5</v>
      </c>
      <c r="U41" s="161">
        <f>ROUND(E41*T41,2)</f>
        <v>1.5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140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49">
        <v>20</v>
      </c>
      <c r="B42" s="149" t="s">
        <v>145</v>
      </c>
      <c r="C42" s="185" t="s">
        <v>146</v>
      </c>
      <c r="D42" s="155">
        <v>100</v>
      </c>
      <c r="E42" s="157">
        <v>29</v>
      </c>
      <c r="F42" s="160"/>
      <c r="G42" s="161">
        <f>ROUND(E42*F42,2)</f>
        <v>0</v>
      </c>
      <c r="H42" s="160"/>
      <c r="I42" s="161">
        <f>ROUND(E42*H42,2)</f>
        <v>0</v>
      </c>
      <c r="J42" s="160"/>
      <c r="K42" s="161">
        <f>ROUND(E42*J42,2)</f>
        <v>0</v>
      </c>
      <c r="L42" s="161">
        <v>21</v>
      </c>
      <c r="M42" s="161">
        <f>G42*(1+L42/100)</f>
        <v>0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1"/>
      <c r="S42" s="161"/>
      <c r="T42" s="162">
        <v>0</v>
      </c>
      <c r="U42" s="161">
        <f>ROUND(E42*T42,2)</f>
        <v>0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 t="s">
        <v>140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49">
        <v>21</v>
      </c>
      <c r="B43" s="149" t="s">
        <v>147</v>
      </c>
      <c r="C43" s="185" t="s">
        <v>148</v>
      </c>
      <c r="D43" s="155" t="s">
        <v>96</v>
      </c>
      <c r="E43" s="157">
        <v>5</v>
      </c>
      <c r="F43" s="160"/>
      <c r="G43" s="161">
        <f>ROUND(E43*F43,2)</f>
        <v>0</v>
      </c>
      <c r="H43" s="160"/>
      <c r="I43" s="161">
        <f>ROUND(E43*H43,2)</f>
        <v>0</v>
      </c>
      <c r="J43" s="160"/>
      <c r="K43" s="161">
        <f>ROUND(E43*J43,2)</f>
        <v>0</v>
      </c>
      <c r="L43" s="161">
        <v>21</v>
      </c>
      <c r="M43" s="161">
        <f>G43*(1+L43/100)</f>
        <v>0</v>
      </c>
      <c r="N43" s="161">
        <v>0</v>
      </c>
      <c r="O43" s="161">
        <f>ROUND(E43*N43,2)</f>
        <v>0</v>
      </c>
      <c r="P43" s="161">
        <v>0</v>
      </c>
      <c r="Q43" s="161">
        <f>ROUND(E43*P43,2)</f>
        <v>0</v>
      </c>
      <c r="R43" s="161"/>
      <c r="S43" s="161"/>
      <c r="T43" s="162">
        <v>1.63</v>
      </c>
      <c r="U43" s="161">
        <f>ROUND(E43*T43,2)</f>
        <v>8.15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140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0" t="s">
        <v>92</v>
      </c>
      <c r="B44" s="150" t="s">
        <v>59</v>
      </c>
      <c r="C44" s="186" t="s">
        <v>60</v>
      </c>
      <c r="D44" s="156"/>
      <c r="E44" s="158"/>
      <c r="F44" s="163"/>
      <c r="G44" s="163">
        <f>SUMIF(AE45:AE46,"&lt;&gt;NOR",G45:G46)</f>
        <v>0</v>
      </c>
      <c r="H44" s="163"/>
      <c r="I44" s="163">
        <f>SUM(I45:I46)</f>
        <v>0</v>
      </c>
      <c r="J44" s="163"/>
      <c r="K44" s="163">
        <f>SUM(K45:K46)</f>
        <v>0</v>
      </c>
      <c r="L44" s="163"/>
      <c r="M44" s="163">
        <f>SUM(M45:M46)</f>
        <v>0</v>
      </c>
      <c r="N44" s="163"/>
      <c r="O44" s="163">
        <f>SUM(O45:O46)</f>
        <v>0.03</v>
      </c>
      <c r="P44" s="163"/>
      <c r="Q44" s="163">
        <f>SUM(Q45:Q46)</f>
        <v>0</v>
      </c>
      <c r="R44" s="163"/>
      <c r="S44" s="163"/>
      <c r="T44" s="164"/>
      <c r="U44" s="163">
        <f>SUM(U45:U46)</f>
        <v>35.61</v>
      </c>
      <c r="AE44" t="s">
        <v>93</v>
      </c>
    </row>
    <row r="45" spans="1:60" ht="22.5" outlineLevel="1" x14ac:dyDescent="0.2">
      <c r="A45" s="149">
        <v>22</v>
      </c>
      <c r="B45" s="149" t="s">
        <v>149</v>
      </c>
      <c r="C45" s="185" t="s">
        <v>150</v>
      </c>
      <c r="D45" s="155" t="s">
        <v>151</v>
      </c>
      <c r="E45" s="157">
        <v>38</v>
      </c>
      <c r="F45" s="160"/>
      <c r="G45" s="161">
        <f>ROUND(E45*F45,2)</f>
        <v>0</v>
      </c>
      <c r="H45" s="160"/>
      <c r="I45" s="161">
        <f>ROUND(E45*H45,2)</f>
        <v>0</v>
      </c>
      <c r="J45" s="160"/>
      <c r="K45" s="161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/>
      <c r="S45" s="161"/>
      <c r="T45" s="162">
        <v>0.93700000000000006</v>
      </c>
      <c r="U45" s="161">
        <f>ROUND(E45*T45,2)</f>
        <v>35.61</v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140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49">
        <v>23</v>
      </c>
      <c r="B46" s="149" t="s">
        <v>152</v>
      </c>
      <c r="C46" s="185" t="s">
        <v>153</v>
      </c>
      <c r="D46" s="155" t="s">
        <v>96</v>
      </c>
      <c r="E46" s="157">
        <v>2</v>
      </c>
      <c r="F46" s="160"/>
      <c r="G46" s="161">
        <f>ROUND(E46*F46,2)</f>
        <v>0</v>
      </c>
      <c r="H46" s="160"/>
      <c r="I46" s="161">
        <f>ROUND(E46*H46,2)</f>
        <v>0</v>
      </c>
      <c r="J46" s="160"/>
      <c r="K46" s="161">
        <f>ROUND(E46*J46,2)</f>
        <v>0</v>
      </c>
      <c r="L46" s="161">
        <v>21</v>
      </c>
      <c r="M46" s="161">
        <f>G46*(1+L46/100)</f>
        <v>0</v>
      </c>
      <c r="N46" s="161">
        <v>1.7100000000000001E-2</v>
      </c>
      <c r="O46" s="161">
        <f>ROUND(E46*N46,2)</f>
        <v>0.03</v>
      </c>
      <c r="P46" s="161">
        <v>0</v>
      </c>
      <c r="Q46" s="161">
        <f>ROUND(E46*P46,2)</f>
        <v>0</v>
      </c>
      <c r="R46" s="161"/>
      <c r="S46" s="161"/>
      <c r="T46" s="162">
        <v>0</v>
      </c>
      <c r="U46" s="161">
        <f>ROUND(E46*T46,2)</f>
        <v>0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97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0" t="s">
        <v>92</v>
      </c>
      <c r="B47" s="150" t="s">
        <v>61</v>
      </c>
      <c r="C47" s="186" t="s">
        <v>62</v>
      </c>
      <c r="D47" s="156"/>
      <c r="E47" s="158"/>
      <c r="F47" s="163"/>
      <c r="G47" s="163">
        <f>SUMIF(AE48:AE50,"&lt;&gt;NOR",G48:G50)</f>
        <v>0</v>
      </c>
      <c r="H47" s="163"/>
      <c r="I47" s="163">
        <f>SUM(I48:I50)</f>
        <v>0</v>
      </c>
      <c r="J47" s="163"/>
      <c r="K47" s="163">
        <f>SUM(K48:K50)</f>
        <v>0</v>
      </c>
      <c r="L47" s="163"/>
      <c r="M47" s="163">
        <f>SUM(M48:M50)</f>
        <v>0</v>
      </c>
      <c r="N47" s="163"/>
      <c r="O47" s="163">
        <f>SUM(O48:O50)</f>
        <v>0</v>
      </c>
      <c r="P47" s="163"/>
      <c r="Q47" s="163">
        <f>SUM(Q48:Q50)</f>
        <v>0</v>
      </c>
      <c r="R47" s="163"/>
      <c r="S47" s="163"/>
      <c r="T47" s="164"/>
      <c r="U47" s="163">
        <f>SUM(U48:U50)</f>
        <v>16.100000000000001</v>
      </c>
      <c r="AE47" t="s">
        <v>93</v>
      </c>
    </row>
    <row r="48" spans="1:60" outlineLevel="1" x14ac:dyDescent="0.2">
      <c r="A48" s="149">
        <v>24</v>
      </c>
      <c r="B48" s="149" t="s">
        <v>154</v>
      </c>
      <c r="C48" s="185" t="s">
        <v>155</v>
      </c>
      <c r="D48" s="155" t="s">
        <v>96</v>
      </c>
      <c r="E48" s="157">
        <v>29</v>
      </c>
      <c r="F48" s="160"/>
      <c r="G48" s="161">
        <f>ROUND(E48*F48,2)</f>
        <v>0</v>
      </c>
      <c r="H48" s="160"/>
      <c r="I48" s="161">
        <f>ROUND(E48*H48,2)</f>
        <v>0</v>
      </c>
      <c r="J48" s="160"/>
      <c r="K48" s="161">
        <f>ROUND(E48*J48,2)</f>
        <v>0</v>
      </c>
      <c r="L48" s="161">
        <v>21</v>
      </c>
      <c r="M48" s="161">
        <f>G48*(1+L48/100)</f>
        <v>0</v>
      </c>
      <c r="N48" s="161">
        <v>0</v>
      </c>
      <c r="O48" s="161">
        <f>ROUND(E48*N48,2)</f>
        <v>0</v>
      </c>
      <c r="P48" s="161">
        <v>0</v>
      </c>
      <c r="Q48" s="161">
        <f>ROUND(E48*P48,2)</f>
        <v>0</v>
      </c>
      <c r="R48" s="161"/>
      <c r="S48" s="161"/>
      <c r="T48" s="162">
        <v>0.55500000000000005</v>
      </c>
      <c r="U48" s="161">
        <f>ROUND(E48*T48,2)</f>
        <v>16.100000000000001</v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 t="s">
        <v>140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49">
        <v>25</v>
      </c>
      <c r="B49" s="149" t="s">
        <v>156</v>
      </c>
      <c r="C49" s="185" t="s">
        <v>157</v>
      </c>
      <c r="D49" s="155" t="s">
        <v>158</v>
      </c>
      <c r="E49" s="157">
        <v>29</v>
      </c>
      <c r="F49" s="160"/>
      <c r="G49" s="161">
        <f>ROUND(E49*F49,2)</f>
        <v>0</v>
      </c>
      <c r="H49" s="160"/>
      <c r="I49" s="161">
        <f>ROUND(E49*H49,2)</f>
        <v>0</v>
      </c>
      <c r="J49" s="160"/>
      <c r="K49" s="161">
        <f>ROUND(E49*J49,2)</f>
        <v>0</v>
      </c>
      <c r="L49" s="161">
        <v>21</v>
      </c>
      <c r="M49" s="161">
        <f>G49*(1+L49/100)</f>
        <v>0</v>
      </c>
      <c r="N49" s="161">
        <v>0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/>
      <c r="T49" s="162">
        <v>0</v>
      </c>
      <c r="U49" s="161">
        <f>ROUND(E49*T49,2)</f>
        <v>0</v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 t="s">
        <v>140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49">
        <v>26</v>
      </c>
      <c r="B50" s="149" t="s">
        <v>159</v>
      </c>
      <c r="C50" s="185" t="s">
        <v>160</v>
      </c>
      <c r="D50" s="155" t="s">
        <v>158</v>
      </c>
      <c r="E50" s="157">
        <v>5</v>
      </c>
      <c r="F50" s="160"/>
      <c r="G50" s="161">
        <f>ROUND(E50*F50,2)</f>
        <v>0</v>
      </c>
      <c r="H50" s="160"/>
      <c r="I50" s="161">
        <f>ROUND(E50*H50,2)</f>
        <v>0</v>
      </c>
      <c r="J50" s="160"/>
      <c r="K50" s="161">
        <f>ROUND(E50*J50,2)</f>
        <v>0</v>
      </c>
      <c r="L50" s="161">
        <v>21</v>
      </c>
      <c r="M50" s="161">
        <f>G50*(1+L50/100)</f>
        <v>0</v>
      </c>
      <c r="N50" s="161">
        <v>0</v>
      </c>
      <c r="O50" s="161">
        <f>ROUND(E50*N50,2)</f>
        <v>0</v>
      </c>
      <c r="P50" s="161">
        <v>0</v>
      </c>
      <c r="Q50" s="161">
        <f>ROUND(E50*P50,2)</f>
        <v>0</v>
      </c>
      <c r="R50" s="161"/>
      <c r="S50" s="161"/>
      <c r="T50" s="162">
        <v>0</v>
      </c>
      <c r="U50" s="161">
        <f>ROUND(E50*T50,2)</f>
        <v>0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 t="s">
        <v>140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50" t="s">
        <v>92</v>
      </c>
      <c r="B51" s="150" t="s">
        <v>63</v>
      </c>
      <c r="C51" s="186" t="s">
        <v>64</v>
      </c>
      <c r="D51" s="156"/>
      <c r="E51" s="158"/>
      <c r="F51" s="163"/>
      <c r="G51" s="163">
        <f>SUMIF(AE52:AE53,"&lt;&gt;NOR",G52:G53)</f>
        <v>0</v>
      </c>
      <c r="H51" s="163"/>
      <c r="I51" s="163">
        <f>SUM(I52:I53)</f>
        <v>0</v>
      </c>
      <c r="J51" s="163"/>
      <c r="K51" s="163">
        <f>SUM(K52:K53)</f>
        <v>0</v>
      </c>
      <c r="L51" s="163"/>
      <c r="M51" s="163">
        <f>SUM(M52:M53)</f>
        <v>0</v>
      </c>
      <c r="N51" s="163"/>
      <c r="O51" s="163">
        <f>SUM(O52:O53)</f>
        <v>0</v>
      </c>
      <c r="P51" s="163"/>
      <c r="Q51" s="163">
        <f>SUM(Q52:Q53)</f>
        <v>0</v>
      </c>
      <c r="R51" s="163"/>
      <c r="S51" s="163"/>
      <c r="T51" s="164"/>
      <c r="U51" s="163">
        <f>SUM(U52:U53)</f>
        <v>4.38</v>
      </c>
      <c r="AE51" t="s">
        <v>93</v>
      </c>
    </row>
    <row r="52" spans="1:60" ht="22.5" outlineLevel="1" x14ac:dyDescent="0.2">
      <c r="A52" s="149">
        <v>27</v>
      </c>
      <c r="B52" s="149" t="s">
        <v>161</v>
      </c>
      <c r="C52" s="185" t="s">
        <v>162</v>
      </c>
      <c r="D52" s="155" t="s">
        <v>96</v>
      </c>
      <c r="E52" s="157">
        <v>4</v>
      </c>
      <c r="F52" s="160"/>
      <c r="G52" s="161">
        <f>ROUND(E52*F52,2)</f>
        <v>0</v>
      </c>
      <c r="H52" s="160"/>
      <c r="I52" s="161">
        <f>ROUND(E52*H52,2)</f>
        <v>0</v>
      </c>
      <c r="J52" s="160"/>
      <c r="K52" s="161">
        <f>ROUND(E52*J52,2)</f>
        <v>0</v>
      </c>
      <c r="L52" s="161">
        <v>21</v>
      </c>
      <c r="M52" s="161">
        <f>G52*(1+L52/100)</f>
        <v>0</v>
      </c>
      <c r="N52" s="161">
        <v>0</v>
      </c>
      <c r="O52" s="161">
        <f>ROUND(E52*N52,2)</f>
        <v>0</v>
      </c>
      <c r="P52" s="161">
        <v>0</v>
      </c>
      <c r="Q52" s="161">
        <f>ROUND(E52*P52,2)</f>
        <v>0</v>
      </c>
      <c r="R52" s="161"/>
      <c r="S52" s="161"/>
      <c r="T52" s="162">
        <v>0.54817000000000005</v>
      </c>
      <c r="U52" s="161">
        <f>ROUND(E52*T52,2)</f>
        <v>2.19</v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 t="s">
        <v>97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49">
        <v>28</v>
      </c>
      <c r="B53" s="149" t="s">
        <v>163</v>
      </c>
      <c r="C53" s="185" t="s">
        <v>164</v>
      </c>
      <c r="D53" s="155" t="s">
        <v>96</v>
      </c>
      <c r="E53" s="157">
        <v>4</v>
      </c>
      <c r="F53" s="160"/>
      <c r="G53" s="161">
        <f>ROUND(E53*F53,2)</f>
        <v>0</v>
      </c>
      <c r="H53" s="160"/>
      <c r="I53" s="161">
        <f>ROUND(E53*H53,2)</f>
        <v>0</v>
      </c>
      <c r="J53" s="160"/>
      <c r="K53" s="161">
        <f>ROUND(E53*J53,2)</f>
        <v>0</v>
      </c>
      <c r="L53" s="161">
        <v>21</v>
      </c>
      <c r="M53" s="161">
        <f>G53*(1+L53/100)</f>
        <v>0</v>
      </c>
      <c r="N53" s="161">
        <v>0</v>
      </c>
      <c r="O53" s="161">
        <f>ROUND(E53*N53,2)</f>
        <v>0</v>
      </c>
      <c r="P53" s="161">
        <v>0</v>
      </c>
      <c r="Q53" s="161">
        <f>ROUND(E53*P53,2)</f>
        <v>0</v>
      </c>
      <c r="R53" s="161"/>
      <c r="S53" s="161"/>
      <c r="T53" s="162">
        <v>0.54817000000000005</v>
      </c>
      <c r="U53" s="161">
        <f>ROUND(E53*T53,2)</f>
        <v>2.19</v>
      </c>
      <c r="V53" s="148"/>
      <c r="W53" s="148"/>
      <c r="X53" s="148"/>
      <c r="Y53" s="148"/>
      <c r="Z53" s="148"/>
      <c r="AA53" s="148"/>
      <c r="AB53" s="148"/>
      <c r="AC53" s="148"/>
      <c r="AD53" s="148"/>
      <c r="AE53" s="148" t="s">
        <v>140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50" t="s">
        <v>92</v>
      </c>
      <c r="B54" s="150" t="s">
        <v>65</v>
      </c>
      <c r="C54" s="186" t="s">
        <v>27</v>
      </c>
      <c r="D54" s="156"/>
      <c r="E54" s="158"/>
      <c r="F54" s="163"/>
      <c r="G54" s="163">
        <f>SUMIF(AE55:AE57,"&lt;&gt;NOR",G55:G57)</f>
        <v>0</v>
      </c>
      <c r="H54" s="163"/>
      <c r="I54" s="163">
        <f>SUM(I55:I57)</f>
        <v>0</v>
      </c>
      <c r="J54" s="163"/>
      <c r="K54" s="163">
        <f>SUM(K55:K57)</f>
        <v>0</v>
      </c>
      <c r="L54" s="163"/>
      <c r="M54" s="163">
        <f>SUM(M55:M57)</f>
        <v>0</v>
      </c>
      <c r="N54" s="163"/>
      <c r="O54" s="163">
        <f>SUM(O55:O57)</f>
        <v>0</v>
      </c>
      <c r="P54" s="163"/>
      <c r="Q54" s="163">
        <f>SUM(Q55:Q57)</f>
        <v>0</v>
      </c>
      <c r="R54" s="163"/>
      <c r="S54" s="163"/>
      <c r="T54" s="164"/>
      <c r="U54" s="163">
        <f>SUM(U55:U57)</f>
        <v>0</v>
      </c>
      <c r="AE54" t="s">
        <v>93</v>
      </c>
    </row>
    <row r="55" spans="1:60" outlineLevel="1" x14ac:dyDescent="0.2">
      <c r="A55" s="149">
        <v>29</v>
      </c>
      <c r="B55" s="149" t="s">
        <v>174</v>
      </c>
      <c r="C55" s="185" t="s">
        <v>173</v>
      </c>
      <c r="D55" s="155" t="s">
        <v>96</v>
      </c>
      <c r="E55" s="157">
        <v>21</v>
      </c>
      <c r="F55" s="160"/>
      <c r="G55" s="161">
        <f>ROUND(E55*F55,2)</f>
        <v>0</v>
      </c>
      <c r="H55" s="160"/>
      <c r="I55" s="161">
        <f>ROUND(E55*H55,2)</f>
        <v>0</v>
      </c>
      <c r="J55" s="160"/>
      <c r="K55" s="161">
        <f>ROUND(E55*J55,2)</f>
        <v>0</v>
      </c>
      <c r="L55" s="161">
        <v>21</v>
      </c>
      <c r="M55" s="161">
        <f>G55*(1+L55/100)</f>
        <v>0</v>
      </c>
      <c r="N55" s="161">
        <v>1.3999999999999999E-4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/>
      <c r="T55" s="162">
        <v>0</v>
      </c>
      <c r="U55" s="161">
        <f>ROUND(E55*T55,2)</f>
        <v>0</v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48" t="s">
        <v>97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49">
        <v>30</v>
      </c>
      <c r="B56" s="149" t="s">
        <v>165</v>
      </c>
      <c r="C56" s="185" t="s">
        <v>166</v>
      </c>
      <c r="D56" s="155" t="s">
        <v>158</v>
      </c>
      <c r="E56" s="157">
        <v>14</v>
      </c>
      <c r="F56" s="160"/>
      <c r="G56" s="161">
        <f>ROUND(E56*F56,2)</f>
        <v>0</v>
      </c>
      <c r="H56" s="160"/>
      <c r="I56" s="161">
        <f>ROUND(E56*H56,2)</f>
        <v>0</v>
      </c>
      <c r="J56" s="160"/>
      <c r="K56" s="161">
        <f>ROUND(E56*J56,2)</f>
        <v>0</v>
      </c>
      <c r="L56" s="161">
        <v>21</v>
      </c>
      <c r="M56" s="161">
        <f>G56*(1+L56/100)</f>
        <v>0</v>
      </c>
      <c r="N56" s="161">
        <v>0</v>
      </c>
      <c r="O56" s="161">
        <f>ROUND(E56*N56,2)</f>
        <v>0</v>
      </c>
      <c r="P56" s="161">
        <v>0</v>
      </c>
      <c r="Q56" s="161">
        <f>ROUND(E56*P56,2)</f>
        <v>0</v>
      </c>
      <c r="R56" s="161"/>
      <c r="S56" s="161"/>
      <c r="T56" s="162">
        <v>0</v>
      </c>
      <c r="U56" s="161">
        <f>ROUND(E56*T56,2)</f>
        <v>0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 t="s">
        <v>140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31</v>
      </c>
      <c r="B57" s="174" t="s">
        <v>167</v>
      </c>
      <c r="C57" s="187" t="s">
        <v>168</v>
      </c>
      <c r="D57" s="175" t="s">
        <v>158</v>
      </c>
      <c r="E57" s="176">
        <v>20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/>
      <c r="T57" s="179">
        <v>0</v>
      </c>
      <c r="U57" s="178">
        <f>ROUND(E57*T57,2)</f>
        <v>0</v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 t="s">
        <v>140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4"/>
      <c r="B58" s="5" t="s">
        <v>169</v>
      </c>
      <c r="C58" s="188" t="s">
        <v>169</v>
      </c>
      <c r="D58" s="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AC58">
        <v>15</v>
      </c>
      <c r="AD58">
        <v>21</v>
      </c>
    </row>
    <row r="59" spans="1:60" x14ac:dyDescent="0.2">
      <c r="A59" s="180"/>
      <c r="B59" s="181">
        <v>26</v>
      </c>
      <c r="C59" s="189" t="s">
        <v>169</v>
      </c>
      <c r="D59" s="182"/>
      <c r="E59" s="183"/>
      <c r="F59" s="183"/>
      <c r="G59" s="184">
        <f>G8+G44+G47+G51+G54</f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AC59">
        <f>SUMIF(L7:L57,AC58,G7:G57)</f>
        <v>0</v>
      </c>
      <c r="AD59">
        <f>SUMIF(L7:L57,AD58,G7:G57)</f>
        <v>0</v>
      </c>
      <c r="AE59" t="s">
        <v>170</v>
      </c>
    </row>
    <row r="60" spans="1:60" x14ac:dyDescent="0.2">
      <c r="A60" s="4"/>
      <c r="B60" s="5" t="s">
        <v>169</v>
      </c>
      <c r="C60" s="188" t="s">
        <v>169</v>
      </c>
      <c r="D60" s="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60" x14ac:dyDescent="0.2">
      <c r="A61" s="4"/>
      <c r="B61" s="5" t="s">
        <v>169</v>
      </c>
      <c r="C61" s="188" t="s">
        <v>169</v>
      </c>
      <c r="D61" s="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60" x14ac:dyDescent="0.2">
      <c r="A62" s="237">
        <v>33</v>
      </c>
      <c r="B62" s="237"/>
      <c r="C62" s="238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60" x14ac:dyDescent="0.2">
      <c r="A63" s="239"/>
      <c r="B63" s="240"/>
      <c r="C63" s="241"/>
      <c r="D63" s="240"/>
      <c r="E63" s="240"/>
      <c r="F63" s="240"/>
      <c r="G63" s="24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AE63" t="s">
        <v>171</v>
      </c>
    </row>
    <row r="64" spans="1:60" x14ac:dyDescent="0.2">
      <c r="A64" s="243"/>
      <c r="B64" s="244"/>
      <c r="C64" s="245"/>
      <c r="D64" s="244"/>
      <c r="E64" s="244"/>
      <c r="F64" s="244"/>
      <c r="G64" s="24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31" x14ac:dyDescent="0.2">
      <c r="A65" s="243"/>
      <c r="B65" s="244"/>
      <c r="C65" s="245"/>
      <c r="D65" s="244"/>
      <c r="E65" s="244"/>
      <c r="F65" s="244"/>
      <c r="G65" s="24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31" x14ac:dyDescent="0.2">
      <c r="A66" s="243"/>
      <c r="B66" s="244"/>
      <c r="C66" s="245"/>
      <c r="D66" s="244"/>
      <c r="E66" s="244"/>
      <c r="F66" s="244"/>
      <c r="G66" s="24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31" x14ac:dyDescent="0.2">
      <c r="A67" s="247"/>
      <c r="B67" s="248"/>
      <c r="C67" s="249"/>
      <c r="D67" s="248"/>
      <c r="E67" s="248"/>
      <c r="F67" s="248"/>
      <c r="G67" s="25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31" x14ac:dyDescent="0.2">
      <c r="A68" s="4"/>
      <c r="B68" s="5" t="s">
        <v>169</v>
      </c>
      <c r="C68" s="188" t="s">
        <v>169</v>
      </c>
      <c r="D68" s="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">
      <c r="C69" s="190"/>
      <c r="D69" s="11"/>
      <c r="AE69" t="s">
        <v>172</v>
      </c>
    </row>
    <row r="70" spans="1:31" x14ac:dyDescent="0.2">
      <c r="D70" s="11"/>
    </row>
    <row r="71" spans="1:31" x14ac:dyDescent="0.2">
      <c r="D71" s="11"/>
    </row>
    <row r="72" spans="1:31" x14ac:dyDescent="0.2">
      <c r="D72" s="11"/>
    </row>
    <row r="73" spans="1:31" x14ac:dyDescent="0.2">
      <c r="D73" s="11"/>
    </row>
    <row r="74" spans="1:31" x14ac:dyDescent="0.2">
      <c r="D74" s="11"/>
    </row>
    <row r="75" spans="1:31" x14ac:dyDescent="0.2">
      <c r="D75" s="11"/>
    </row>
    <row r="76" spans="1:31" x14ac:dyDescent="0.2">
      <c r="D76" s="11"/>
    </row>
    <row r="77" spans="1:31" x14ac:dyDescent="0.2">
      <c r="D77" s="11"/>
    </row>
    <row r="78" spans="1:31" x14ac:dyDescent="0.2">
      <c r="D78" s="11"/>
    </row>
    <row r="79" spans="1:31" x14ac:dyDescent="0.2">
      <c r="D79" s="11"/>
    </row>
    <row r="80" spans="1:31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sheetProtection algorithmName="SHA-512" hashValue="VvCm9MVfQYx3WezKjY/QRFEvtgUhN/Tu1BGx7/KzK6yw2o88Pouf6mA8EGsVVj5WgMt1/3Z+QN/WaOIHguhZxw==" saltValue="ec+mhdzAvdsa6dwAB+FSGQ==" spinCount="100000" sheet="1" objects="1" scenarios="1" selectLockedCells="1"/>
  <mergeCells count="20">
    <mergeCell ref="C25:G25"/>
    <mergeCell ref="A1:G1"/>
    <mergeCell ref="C2:G2"/>
    <mergeCell ref="C3:G3"/>
    <mergeCell ref="C4:G4"/>
    <mergeCell ref="C10:G10"/>
    <mergeCell ref="C13:G13"/>
    <mergeCell ref="C15:G15"/>
    <mergeCell ref="C17:G17"/>
    <mergeCell ref="C19:G19"/>
    <mergeCell ref="C21:G21"/>
    <mergeCell ref="C23:G23"/>
    <mergeCell ref="A62:C62"/>
    <mergeCell ref="A63:G67"/>
    <mergeCell ref="C27:G27"/>
    <mergeCell ref="C29:G29"/>
    <mergeCell ref="C32:G32"/>
    <mergeCell ref="C34:G34"/>
    <mergeCell ref="C36:G36"/>
    <mergeCell ref="C38:G38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Jůna</dc:creator>
  <cp:lastModifiedBy>Wolf Zbyněk</cp:lastModifiedBy>
  <cp:lastPrinted>2023-02-20T10:27:57Z</cp:lastPrinted>
  <dcterms:created xsi:type="dcterms:W3CDTF">2009-04-08T07:15:50Z</dcterms:created>
  <dcterms:modified xsi:type="dcterms:W3CDTF">2023-06-09T08:47:59Z</dcterms:modified>
</cp:coreProperties>
</file>