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1"/>
  </bookViews>
  <sheets>
    <sheet name="Rekapitulace stavby" sheetId="1" r:id="rId1"/>
    <sheet name="02 - bourárna zvěřiny" sheetId="2" r:id="rId2"/>
  </sheets>
  <definedNames>
    <definedName name="_xlnm._FilterDatabase" localSheetId="1" hidden="1">'02 - bourárna zvěřiny'!$C$106:$K$493</definedName>
    <definedName name="_xlnm.Print_Area" localSheetId="1">'02 - bourárna zvěřiny'!$C$94:$K$493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'02 - bourárna zvěřiny'!$106:$106</definedName>
  </definedNames>
  <calcPr calcId="181029"/>
</workbook>
</file>

<file path=xl/sharedStrings.xml><?xml version="1.0" encoding="utf-8"?>
<sst xmlns="http://schemas.openxmlformats.org/spreadsheetml/2006/main" count="4133" uniqueCount="977">
  <si>
    <t>Export Komplet</t>
  </si>
  <si>
    <t>VZ</t>
  </si>
  <si>
    <t>2.0</t>
  </si>
  <si>
    <t>ZAMOK</t>
  </si>
  <si>
    <t>False</t>
  </si>
  <si>
    <t>{048827f1-ab3f-44b5-9f92-2f0875a33f03}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</si>
  <si>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</si>
  <si>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</si>
  <si>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</si>
  <si>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</si>
  <si>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</si>
  <si>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</si>
  <si>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</si>
  <si>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2023003</t>
  </si>
  <si>
    <t>Stavba:</t>
  </si>
  <si>
    <t>Valcha u Domažlic - bourárna zvěřiny</t>
  </si>
  <si>
    <t>KSO:</t>
  </si>
  <si>
    <t/>
  </si>
  <si>
    <t>CC-CZ:</t>
  </si>
  <si>
    <t>Místo:</t>
  </si>
  <si>
    <t xml:space="preserve"> </t>
  </si>
  <si>
    <t>Datum:</t>
  </si>
  <si>
    <t>9. 1. 2023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</si>
  <si>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</si>
  <si>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</si>
  <si>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</si>
  <si>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</si>
  <si>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</si>
  <si>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</si>
  <si>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</si>
  <si>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</si>
  <si>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</si>
  <si>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</si>
  <si>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</si>
  <si>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</si>
  <si>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</si>
  <si>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</si>
  <si>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</si>
  <si>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</si>
  <si>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</si>
  <si>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</si>
  <si>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</si>
  <si>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</si>
  <si>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</si>
  <si>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</si>
  <si>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</si>
  <si>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</si>
  <si>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</si>
  <si>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</si>
  <si>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</si>
  <si>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</si>
  <si>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</si>
  <si>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</si>
  <si>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</si>
  <si>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</si>
  <si>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</si>
  <si>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</si>
  <si>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</si>
  <si>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</si>
  <si>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</si>
  <si>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</si>
  <si>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</si>
  <si>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</si>
  <si>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</si>
  <si>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</si>
  <si>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</si>
  <si>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</si>
  <si>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</si>
  <si>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</si>
  <si>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</si>
  <si>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</si>
  <si>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</si>
  <si>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bourárna zvěřiny</t>
  </si>
  <si>
    <t>STA</t>
  </si>
  <si>
    <t>1</t>
  </si>
  <si>
    <t>{e833d910-a4ea-482d-ab0b-57fb1fb40077}</t>
  </si>
  <si>
    <t>2</t>
  </si>
  <si>
    <t>KRYCÍ LIST SOUPISU PRACÍ</t>
  </si>
  <si>
    <t>Objekt:</t>
  </si>
  <si>
    <t>02 - bourárna zvěřiny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</si>
  <si>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</si>
  <si>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</si>
  <si>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</si>
  <si>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</si>
  <si>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</si>
  <si>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Ostatní - CELKEM</t>
  </si>
  <si>
    <t xml:space="preserve">    PSV - Práce a dodávky PSV</t>
  </si>
  <si>
    <t xml:space="preserve">      711 - Izolace proti vodě, vlhkosti a plynům</t>
  </si>
  <si>
    <t xml:space="preserve">      713 - Izolace tepelné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</si>
  <si>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</si>
  <si>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</si>
  <si>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</si>
  <si>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  726 - Zdravotechnika - předstěnové instalace</t>
  </si>
  <si>
    <t xml:space="preserve">      741 - Elektroinstalace - silnoproud</t>
  </si>
  <si>
    <t xml:space="preserve">      751 - Vzduchotechnika</t>
  </si>
  <si>
    <t xml:space="preserve">      762 - Konstrukce tesařské</t>
  </si>
  <si>
    <t xml:space="preserve">      763 - Konstrukce suché výstavby</t>
  </si>
  <si>
    <t xml:space="preserve">      766 - Konstrukce truhlářské</t>
  </si>
  <si>
    <t xml:space="preserve">      771 - Podlahy z dlaždic</t>
  </si>
  <si>
    <t xml:space="preserve">      781 - Dokončovací práce - obklady</t>
  </si>
  <si>
    <t xml:space="preserve">      784 - Dokončovací práce - malby a tapety</t>
  </si>
  <si>
    <t xml:space="preserve">    HSV - Práce a dodávky HSV</t>
  </si>
  <si>
    <t xml:space="preserve">      1 - Zemní práce</t>
  </si>
  <si>
    <t xml:space="preserve">      2 - Zakládání</t>
  </si>
  <si>
    <t xml:space="preserve">      3 - Svislé a kompletní konstrukce</t>
  </si>
  <si>
    <t xml:space="preserve">      4 - Vodorovné konstrukce</t>
  </si>
  <si>
    <t xml:space="preserve">      5 - Komunikace pozemní</t>
  </si>
  <si>
    <t xml:space="preserve">      6 - Úpravy povrchů, podlahy a osazování výplní</t>
  </si>
  <si>
    <t xml:space="preserve">      9 - Ostatní konstrukce a práce, bourání</t>
  </si>
  <si>
    <t xml:space="preserve">  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</si>
  <si>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</si>
  <si>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</si>
  <si>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</si>
  <si>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</si>
  <si>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</si>
  <si>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</si>
  <si>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</si>
  <si>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</si>
  <si>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</si>
  <si>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</si>
  <si>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</si>
  <si>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</si>
  <si>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</si>
  <si>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</si>
  <si>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</si>
  <si>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</si>
  <si>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Ostatní</t>
  </si>
  <si>
    <t>CELKEM</t>
  </si>
  <si>
    <t>4</t>
  </si>
  <si>
    <t>ROZPOCET</t>
  </si>
  <si>
    <t>PSV</t>
  </si>
  <si>
    <t>Práce a dodávky PSV</t>
  </si>
  <si>
    <t>711</t>
  </si>
  <si>
    <t>Izolace proti vodě, vlhkosti a plynům</t>
  </si>
  <si>
    <t>K</t>
  </si>
  <si>
    <t>711111001</t>
  </si>
  <si>
    <t>Provedení izolace proti zemní vlhkosti natěradly a tmely za studena na ploše vodorovné V nátěrem penetračním</t>
  </si>
  <si>
    <t>m2</t>
  </si>
  <si>
    <t>CS ÚRS 2020 01</t>
  </si>
  <si>
    <t>16</t>
  </si>
  <si>
    <t>3</t>
  </si>
  <si>
    <t>-598759389</t>
  </si>
  <si>
    <t>VV</t>
  </si>
  <si>
    <t>7,2*4,8</t>
  </si>
  <si>
    <t>M</t>
  </si>
  <si>
    <t>11163150</t>
  </si>
  <si>
    <t>lak penetrační asfaltový</t>
  </si>
  <si>
    <t>t</t>
  </si>
  <si>
    <t>CS ÚRS 2023 01</t>
  </si>
  <si>
    <t>32</t>
  </si>
  <si>
    <t>986678500</t>
  </si>
  <si>
    <t>34,56*0,0004 'Přepočtené koeficientem množství</t>
  </si>
  <si>
    <t>711141559</t>
  </si>
  <si>
    <t>Provedení izolace proti zemní vlhkosti pásy přitavením NAIP na ploše vodorovné V</t>
  </si>
  <si>
    <t>432374980</t>
  </si>
  <si>
    <t>62833158</t>
  </si>
  <si>
    <t>pás asfaltový natavitelný oxidovaný tl 4,0mm typu G200 S40 s vložkou ze skleněné tkaniny, s jemnozrnným minerálním posypem</t>
  </si>
  <si>
    <t>983961881</t>
  </si>
  <si>
    <t>34,56*1,1655 'Přepočtené koeficientem množství</t>
  </si>
  <si>
    <t>5</t>
  </si>
  <si>
    <t>62832001</t>
  </si>
  <si>
    <t>pás asfaltový natavitelný oxidovaný tl 3,5mm typu V60 S35 s vložkou ze skleněné rohože, s jemnozrnným minerálním posypem</t>
  </si>
  <si>
    <t>-892095761</t>
  </si>
  <si>
    <t>6</t>
  </si>
  <si>
    <t>998711101</t>
  </si>
  <si>
    <t>Přesun hmot pro izolace proti vodě, vlhkosti a plynům stanovený z hmotnosti přesunovaného materiálu vodorovná dopravní vzdálenost do 50 m v objektech výšky do 6 m</t>
  </si>
  <si>
    <t>940802746</t>
  </si>
  <si>
    <t>Online PSC</t>
  </si>
  <si>
    <t>https://podminky.urs.cz/item/CS_URS_2023_01/998711101</t>
  </si>
  <si>
    <t>713</t>
  </si>
  <si>
    <t>Izolace tepelné</t>
  </si>
  <si>
    <t>7</t>
  </si>
  <si>
    <t>713111131</t>
  </si>
  <si>
    <t>Montáž tepelné izolace stropů rohožemi, pásy, dílci, deskami, bloky (izolační materiál ve specifikaci) žebrových spodem s uchycením (drátem, páskou apod.)</t>
  </si>
  <si>
    <t>143989046</t>
  </si>
  <si>
    <t>https://podminky.urs.cz/item/CS_URS_2023_01/713111131</t>
  </si>
  <si>
    <t>0,8*4,15*8</t>
  </si>
  <si>
    <t>8</t>
  </si>
  <si>
    <t>63153730</t>
  </si>
  <si>
    <t>deska tepelně izolační minerální univerzální λ=0,036-0,037 tl 200mm</t>
  </si>
  <si>
    <t>-491863643</t>
  </si>
  <si>
    <t>26,56*1,05 'Přepočtené koeficientem množství</t>
  </si>
  <si>
    <t>9</t>
  </si>
  <si>
    <t>713121111</t>
  </si>
  <si>
    <t>Montáž tepelné izolace podlah rohožemi, pásy, deskami, dílci, bloky (izolační materiál ve specifikaci) kladenými volně jednovrstvá</t>
  </si>
  <si>
    <t>317996419</t>
  </si>
  <si>
    <t>6,5*4,15+2,2*3,2</t>
  </si>
  <si>
    <t>10</t>
  </si>
  <si>
    <t>63153703</t>
  </si>
  <si>
    <t>deska tepelně izolační minerální univerzální λ=0,036-0,037 tl 60mm</t>
  </si>
  <si>
    <t>1130761494</t>
  </si>
  <si>
    <t>6,5*4,15</t>
  </si>
  <si>
    <t>26,975*1,05 'Přepočtené koeficientem množství</t>
  </si>
  <si>
    <t>11</t>
  </si>
  <si>
    <t>582212522</t>
  </si>
  <si>
    <t>12,45+8,26+1,95+3,48+0,4*1,0*2</t>
  </si>
  <si>
    <t>12</t>
  </si>
  <si>
    <t>28372305</t>
  </si>
  <si>
    <t>deska EPS 100 pro konstrukce s běžným zatížením λ=0,037 tl 50mm</t>
  </si>
  <si>
    <t>82320465</t>
  </si>
  <si>
    <t>26,94*1,05 'Přepočtené koeficientem množství</t>
  </si>
  <si>
    <t>13</t>
  </si>
  <si>
    <t>998713101</t>
  </si>
  <si>
    <t>Přesun hmot pro izolace tepelné stanovený z hmotnosti přesunovaného materiálu vodorovná dopravní vzdálenost do 50 m v objektech výšky do 6 m</t>
  </si>
  <si>
    <t>1658395198</t>
  </si>
  <si>
    <t>721</t>
  </si>
  <si>
    <t>Zdravotechnika - vnitřní kanalizace</t>
  </si>
  <si>
    <t>14</t>
  </si>
  <si>
    <t>721173315</t>
  </si>
  <si>
    <t>Potrubí z trub PVC SN4 dešťové DN 110</t>
  </si>
  <si>
    <t>m</t>
  </si>
  <si>
    <t>-1624921970</t>
  </si>
  <si>
    <t>https://podminky.urs.cz/item/CS_URS_2023_01/721173315</t>
  </si>
  <si>
    <t>721173317</t>
  </si>
  <si>
    <t>Potrubí z trub PVC SN4 dešťové DN 160</t>
  </si>
  <si>
    <t>-1986611836</t>
  </si>
  <si>
    <t>https://podminky.urs.cz/item/CS_URS_2023_01/721173317</t>
  </si>
  <si>
    <t>721173401</t>
  </si>
  <si>
    <t>Potrubí z plastových trub PVC SN4 svodné (ležaté) DN 110</t>
  </si>
  <si>
    <t>712594504</t>
  </si>
  <si>
    <t>7,5+2,5+1,5+1,5+1,5</t>
  </si>
  <si>
    <t>17</t>
  </si>
  <si>
    <t>721173723</t>
  </si>
  <si>
    <t>Potrubí z trub polyetylenových svařované připojovací DN 50</t>
  </si>
  <si>
    <t>255753935</t>
  </si>
  <si>
    <t>https://podminky.urs.cz/item/CS_URS_2023_01/721173723</t>
  </si>
  <si>
    <t>18</t>
  </si>
  <si>
    <t>721173724</t>
  </si>
  <si>
    <t>Potrubí z trub polyetylenových svařované připojovací DN 70</t>
  </si>
  <si>
    <t>1606348851</t>
  </si>
  <si>
    <t>https://podminky.urs.cz/item/CS_URS_2023_01/721173724</t>
  </si>
  <si>
    <t>19</t>
  </si>
  <si>
    <t>721219128</t>
  </si>
  <si>
    <t>Odtokové sprchové žlaby montáž odtokových sprchových žlabů ostatních typů délky do 1050 mm</t>
  </si>
  <si>
    <t>kus</t>
  </si>
  <si>
    <t>2137960197</t>
  </si>
  <si>
    <t>https://podminky.urs.cz/item/CS_URS_2023_01/721219128</t>
  </si>
  <si>
    <t>20</t>
  </si>
  <si>
    <t>55233201</t>
  </si>
  <si>
    <t>žlab sprchového koutu se zápachovou uzávěrkou š 800mm</t>
  </si>
  <si>
    <t>1627987951</t>
  </si>
  <si>
    <t>721273153</t>
  </si>
  <si>
    <t>Ventilační hlavice z polypropylenu (PP) DN 110</t>
  </si>
  <si>
    <t>-2125544046</t>
  </si>
  <si>
    <t>22</t>
  </si>
  <si>
    <t>998721101</t>
  </si>
  <si>
    <t>Přesun hmot pro vnitřní kanalizace stanovený z hmotnosti přesunovaného materiálu vodorovná dopravní vzdálenost do 50 m v objektech výšky do 6 m</t>
  </si>
  <si>
    <t>-1626350315</t>
  </si>
  <si>
    <t>https://podminky.urs.cz/item/CS_URS_2023_01/998721101</t>
  </si>
  <si>
    <t>722</t>
  </si>
  <si>
    <t>Zdravotechnika - vnitřní vodovod</t>
  </si>
  <si>
    <t>23</t>
  </si>
  <si>
    <t>722174001</t>
  </si>
  <si>
    <t>Potrubí z plastových trubek z polypropylenu PPR svařovaných polyfúzně PN 16 (SDR 7,4) D 16 x 2,2</t>
  </si>
  <si>
    <t>-2005756625</t>
  </si>
  <si>
    <t>https://podminky.urs.cz/item/CS_URS_2023_01/722174001</t>
  </si>
  <si>
    <t>24</t>
  </si>
  <si>
    <t>722174002</t>
  </si>
  <si>
    <t>Potrubí z plastových trubek z polypropylenu PPR svařovaných polyfúzně PN 16 (SDR 7,4) D 20 x 2,8</t>
  </si>
  <si>
    <t>-54617446</t>
  </si>
  <si>
    <t>https://podminky.urs.cz/item/CS_URS_2023_01/722174002</t>
  </si>
  <si>
    <t>25</t>
  </si>
  <si>
    <t>722174062</t>
  </si>
  <si>
    <t>Potrubí z plastových trubek z polypropylenu PPR svařovaných polyfúzně křížení potrubí (PPR) PN 20 (SDR 6) D 20 x 3,4</t>
  </si>
  <si>
    <t>522252320</t>
  </si>
  <si>
    <t>https://podminky.urs.cz/item/CS_URS_2023_01/722174062</t>
  </si>
  <si>
    <t>26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</si>
  <si>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</si>
  <si>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</si>
  <si>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-1803569578</t>
  </si>
  <si>
    <t>https://podminky.urs.cz/item/CS_URS_2023_01/722181211</t>
  </si>
  <si>
    <t>27</t>
  </si>
  <si>
    <t>722231211</t>
  </si>
  <si>
    <t>Armatury se dvěma závity ventily k bojleru PN 10 do 100 °C G 1/2"</t>
  </si>
  <si>
    <t>512</t>
  </si>
  <si>
    <t>-459295904</t>
  </si>
  <si>
    <t>https://podminky.urs.cz/item/CS_URS_2023_01/722231211</t>
  </si>
  <si>
    <t>28</t>
  </si>
  <si>
    <t>54132234</t>
  </si>
  <si>
    <t>ohřívač vody elektrický závěsný akumulační svislý příkon, rychloohřev 30L 2kW</t>
  </si>
  <si>
    <t>-1742431965</t>
  </si>
  <si>
    <t>29</t>
  </si>
  <si>
    <t>998722101</t>
  </si>
  <si>
    <t>Přesun hmot pro vnitřní vodovod stanovený z hmotnosti přesunovaného materiálu vodorovná dopravní vzdálenost do 50 m v objektech výšky do 6 m</t>
  </si>
  <si>
    <t>-216272648</t>
  </si>
  <si>
    <t>https://podminky.urs.cz/item/CS_URS_2023_01/998722101</t>
  </si>
  <si>
    <t>725</t>
  </si>
  <si>
    <t>Zdravotechnika - zařizovací předměty</t>
  </si>
  <si>
    <t>30</t>
  </si>
  <si>
    <t>725211603</t>
  </si>
  <si>
    <t>Umyvadla keramická bílá bez výtokových armatur připevněná na stěnu šrouby bez sloupu nebo krytu na sifon, šířka umyvadla 600 mm</t>
  </si>
  <si>
    <t>soubor</t>
  </si>
  <si>
    <t>-664311142</t>
  </si>
  <si>
    <t>https://podminky.urs.cz/item/CS_URS_2023_01/725211603</t>
  </si>
  <si>
    <t>https://podminky.urs.cz/item/CS_URS_2023_01/725319111</t>
  </si>
  <si>
    <t>33</t>
  </si>
  <si>
    <t>725811116</t>
  </si>
  <si>
    <t>Ventily nástěnné s pevným výtokem G 1/2"x 150 mm</t>
  </si>
  <si>
    <t>-2101664188</t>
  </si>
  <si>
    <t>https://podminky.urs.cz/item/CS_URS_2023_01/725811116</t>
  </si>
  <si>
    <t>https://podminky.urs.cz/item/CS_URS_2023_01/725821312</t>
  </si>
  <si>
    <t>35</t>
  </si>
  <si>
    <t>725822611</t>
  </si>
  <si>
    <t>Baterie umyvadlové stojánkové pákové bez výpusti</t>
  </si>
  <si>
    <t>-1137541046</t>
  </si>
  <si>
    <t>https://podminky.urs.cz/item/CS_URS_2023_01/725822611</t>
  </si>
  <si>
    <t>36</t>
  </si>
  <si>
    <t>725980122</t>
  </si>
  <si>
    <t>Dvířka 15/20</t>
  </si>
  <si>
    <t>-675504999</t>
  </si>
  <si>
    <t>https://podminky.urs.cz/item/CS_URS_2023_01/725980122</t>
  </si>
  <si>
    <t>37</t>
  </si>
  <si>
    <t>998725101</t>
  </si>
  <si>
    <t>Přesun hmot pro zařizovací předměty stanovený z hmotnosti přesunovaného materiálu vodorovná dopravní vzdálenost do 50 m v objektech výšky do 6 m</t>
  </si>
  <si>
    <t>-1839976211</t>
  </si>
  <si>
    <t>https://podminky.urs.cz/item/CS_URS_2023_01/998725101</t>
  </si>
  <si>
    <t>726</t>
  </si>
  <si>
    <t>Zdravotechnika - předstěnové instalace</t>
  </si>
  <si>
    <t>38</t>
  </si>
  <si>
    <t>726111031</t>
  </si>
  <si>
    <t>Předstěnové instalační systémy pro zazdění do masivních zděných konstrukcí pro závěsné klozety ovládání zepředu, stavební výška 1080 mm</t>
  </si>
  <si>
    <t>-712720486</t>
  </si>
  <si>
    <t>https://podminky.urs.cz/item/CS_URS_2023_01/726111031</t>
  </si>
  <si>
    <t>P</t>
  </si>
  <si>
    <t>Poznámka k položce:
včetně kompletní dodávky klozetové mísy</t>
  </si>
  <si>
    <t>39</t>
  </si>
  <si>
    <t>998726111</t>
  </si>
  <si>
    <t>Přesun hmot pro instalační prefabrikáty stanovený z hmotnosti přesunovaného materiálu vodorovná dopravní vzdálenost do 50 m v objektech výšky do 6 m</t>
  </si>
  <si>
    <t>1651395639</t>
  </si>
  <si>
    <t>https://podminky.urs.cz/item/CS_URS_2023_01/998726111</t>
  </si>
  <si>
    <t>741</t>
  </si>
  <si>
    <t>Elektroinstalace - silnoproud</t>
  </si>
  <si>
    <t>40</t>
  </si>
  <si>
    <t>741122001</t>
  </si>
  <si>
    <t>Montáž kabelů měděných bez ukončení uložených pod omítku plných plochých nebo bezhalogenových (např. CYKYLo) počtu a průřezu žil 2x1 až 1,5 mm2</t>
  </si>
  <si>
    <t>1201612740</t>
  </si>
  <si>
    <t>https://podminky.urs.cz/item/CS_URS_2023_01/741122001</t>
  </si>
  <si>
    <t>41</t>
  </si>
  <si>
    <t>34109511</t>
  </si>
  <si>
    <t>kabel instalační plochý jádro Cu plné izolace PVC plášť PVC 450/750V (CYKYLo) 2x1,5mm2</t>
  </si>
  <si>
    <t>-307130241</t>
  </si>
  <si>
    <t>100*1,15 'Přepočtené koeficientem množství</t>
  </si>
  <si>
    <t>42</t>
  </si>
  <si>
    <t>741122131</t>
  </si>
  <si>
    <t>Montáž kabelů měděných bez ukončení uložených v trubkách zatažených plných kulatých nebo bezhalogenových (např. CYKY) počtu a průřezu žil 4x1,5 až 4 mm2</t>
  </si>
  <si>
    <t>575546472</t>
  </si>
  <si>
    <t>https://podminky.urs.cz/item/CS_URS_2023_01/741122131</t>
  </si>
  <si>
    <t>43</t>
  </si>
  <si>
    <t>34111060</t>
  </si>
  <si>
    <t>kabel instalační jádro Cu plné izolace PVC plášť PVC 450/750V (CYKY) 4x1,5mm2</t>
  </si>
  <si>
    <t>-1158043635</t>
  </si>
  <si>
    <t>60*1,15 'Přepočtené koeficientem množství</t>
  </si>
  <si>
    <t>44</t>
  </si>
  <si>
    <t>741122143</t>
  </si>
  <si>
    <t>Montáž kabelů měděných bez ukončení uložených v trubkách zatažených plných kulatých nebo bezhalogenových (např. CYKY) počtu a průřezu žil 5x4 až 6 mm2</t>
  </si>
  <si>
    <t>-393264665</t>
  </si>
  <si>
    <t>https://podminky.urs.cz/item/CS_URS_2023_01/741122143</t>
  </si>
  <si>
    <t>45</t>
  </si>
  <si>
    <t>34111098</t>
  </si>
  <si>
    <t>kabel instalační jádro Cu plné izolace PVC plášť PVC 450/750V (CYKY) 5x4mm2</t>
  </si>
  <si>
    <t>127628709</t>
  </si>
  <si>
    <t>40*1,15 'Přepočtené koeficientem množství</t>
  </si>
  <si>
    <t>46</t>
  </si>
  <si>
    <t>741210001</t>
  </si>
  <si>
    <t>Montáž rozvodnic oceloplechových nebo plastových bez zapojení vodičů běžných, hmotnosti do 20 kg</t>
  </si>
  <si>
    <t>-1633471518</t>
  </si>
  <si>
    <t>47</t>
  </si>
  <si>
    <t>35711015</t>
  </si>
  <si>
    <t>rozvodnice nástěnná, plné dveře, IP41, 24 modulárních jednotek, vč. N/pE</t>
  </si>
  <si>
    <t>-2052843495</t>
  </si>
  <si>
    <t>48</t>
  </si>
  <si>
    <t>741310001</t>
  </si>
  <si>
    <t>Montáž spínačů jedno nebo dvoupólových nástěnných se zapojením vodičů, pro prostředí normální vypínačů, řazení 1-jednopólových</t>
  </si>
  <si>
    <t>428188216</t>
  </si>
  <si>
    <t>49</t>
  </si>
  <si>
    <t>34535015</t>
  </si>
  <si>
    <t>spínač nástěnný jednopólový, řazení 1, IP44, šroubové svorky</t>
  </si>
  <si>
    <t>2125166704</t>
  </si>
  <si>
    <t>50</t>
  </si>
  <si>
    <t>741310031</t>
  </si>
  <si>
    <t>Montáž spínačů jedno nebo dvoupólových nástěnných se zapojením vodičů, pro prostředí venkovní nebo mokré vypínačů, řazení 1-jednopólových</t>
  </si>
  <si>
    <t>216608365</t>
  </si>
  <si>
    <t>51</t>
  </si>
  <si>
    <t>34535054</t>
  </si>
  <si>
    <t>spínač nástěnný jednopólový, řazení 1, IP54, šroubové svorky</t>
  </si>
  <si>
    <t>60628861</t>
  </si>
  <si>
    <t>52</t>
  </si>
  <si>
    <t>741310042</t>
  </si>
  <si>
    <t>Montáž spínačů jedno nebo dvoupólových nástěnných se zapojením vodičů, pro prostředí venkovní nebo mokré přepínačů, řazení 6-střídavých</t>
  </si>
  <si>
    <t>157146092</t>
  </si>
  <si>
    <t>https://podminky.urs.cz/item/CS_URS_2023_01/741310042</t>
  </si>
  <si>
    <t>53</t>
  </si>
  <si>
    <t>34535018</t>
  </si>
  <si>
    <t>přepínač nástěnný střídavý, řazení 6, IP44, šroubové svorky</t>
  </si>
  <si>
    <t>-272398471</t>
  </si>
  <si>
    <t>54</t>
  </si>
  <si>
    <t>741311004</t>
  </si>
  <si>
    <t>Montáž spínačů speciálních se zapojením vodičů čidla pohybu nástěnného</t>
  </si>
  <si>
    <t>-604362344</t>
  </si>
  <si>
    <t>https://podminky.urs.cz/item/CS_URS_2023_01/741311004</t>
  </si>
  <si>
    <t>55</t>
  </si>
  <si>
    <t>RMAT0009</t>
  </si>
  <si>
    <t>čidlo pohybu nástěnné</t>
  </si>
  <si>
    <t>-489076302</t>
  </si>
  <si>
    <t>56</t>
  </si>
  <si>
    <t>741313041</t>
  </si>
  <si>
    <t>Montáž zásuvek domovních se zapojením vodičů šroubové připojení polozapuštěných nebo zapuštěných 10/16 A, provedení 2P + PE</t>
  </si>
  <si>
    <t>-379649570</t>
  </si>
  <si>
    <t>https://podminky.urs.cz/item/CS_URS_2023_01/741313041</t>
  </si>
  <si>
    <t>57</t>
  </si>
  <si>
    <t>34555202</t>
  </si>
  <si>
    <t>zásuvka zápustná jednonásobná chráněná, šroubové svorky</t>
  </si>
  <si>
    <t>782425927</t>
  </si>
  <si>
    <t>58</t>
  </si>
  <si>
    <t>741370002</t>
  </si>
  <si>
    <t>Montáž svítidel žárovkových se zapojením vodičů bytových nebo společenských místností stropních přisazených 1 zdroj se sklem</t>
  </si>
  <si>
    <t>-908002071</t>
  </si>
  <si>
    <t>https://podminky.urs.cz/item/CS_URS_2023_01/741370002</t>
  </si>
  <si>
    <t>59</t>
  </si>
  <si>
    <t>34821275</t>
  </si>
  <si>
    <t>svítidlo interiérové žárovkové IP42, max. 60W E27</t>
  </si>
  <si>
    <t>121103704</t>
  </si>
  <si>
    <t>60</t>
  </si>
  <si>
    <t>741371002</t>
  </si>
  <si>
    <t>Montáž svítidel zářivkových se zapojením vodičů bytových nebo společenských místností stropních přisazených 1 zdroj s krytem</t>
  </si>
  <si>
    <t>-336384490</t>
  </si>
  <si>
    <t>61</t>
  </si>
  <si>
    <t>34814407</t>
  </si>
  <si>
    <t>svítidlo zářivkové stropní nepřímé, mřížka lamelová, elektronický předřadník, 1x18W</t>
  </si>
  <si>
    <t>-1656556959</t>
  </si>
  <si>
    <t>62</t>
  </si>
  <si>
    <t>741374031</t>
  </si>
  <si>
    <t>Montáž svítidel halogenových se zapojením vodičů bodových nástěnných do 2 zdrojů</t>
  </si>
  <si>
    <t>-2048446588</t>
  </si>
  <si>
    <t>https://podminky.urs.cz/item/CS_URS_2023_01/741374031</t>
  </si>
  <si>
    <t>63</t>
  </si>
  <si>
    <t>RMAT0008</t>
  </si>
  <si>
    <t xml:space="preserve">svítidlo halogenové bodové venkovní </t>
  </si>
  <si>
    <t>-911693990</t>
  </si>
  <si>
    <t>64</t>
  </si>
  <si>
    <t>998741101</t>
  </si>
  <si>
    <t>Přesun hmot pro silnoproud stanovený z hmotnosti přesunovaného materiálu vodorovná dopravní vzdálenost do 50 m v objektech výšky do 6 m</t>
  </si>
  <si>
    <t>307405676</t>
  </si>
  <si>
    <t>751</t>
  </si>
  <si>
    <t>Vzduchotechnika</t>
  </si>
  <si>
    <t>65</t>
  </si>
  <si>
    <t>751111052</t>
  </si>
  <si>
    <t>Montáž ventilátoru axiálního nízkotlakého podhledového, průměru přes 100 do 200 mm</t>
  </si>
  <si>
    <t>-51397225</t>
  </si>
  <si>
    <t>https://podminky.urs.cz/item/CS_URS_2023_01/751111052</t>
  </si>
  <si>
    <t>66</t>
  </si>
  <si>
    <t>42914505</t>
  </si>
  <si>
    <t>ventilátor axiální tichý malý plastový IP45 výkon 15-20W D 200mm</t>
  </si>
  <si>
    <t>67180742</t>
  </si>
  <si>
    <t>67</t>
  </si>
  <si>
    <t>751398012</t>
  </si>
  <si>
    <t>Montáž ostatních zařízení větrací mřížky na kruhové potrubí, průměru přes 100 do 200 mm</t>
  </si>
  <si>
    <t>1625322986</t>
  </si>
  <si>
    <t>https://podminky.urs.cz/item/CS_URS_2023_01/751398012</t>
  </si>
  <si>
    <t>68</t>
  </si>
  <si>
    <t>42972840</t>
  </si>
  <si>
    <t>mřížka větrací kruhová plastová s okapničkou a síťkou D 150mm</t>
  </si>
  <si>
    <t>-1454221199</t>
  </si>
  <si>
    <t>69</t>
  </si>
  <si>
    <t>751711112</t>
  </si>
  <si>
    <t>Montáž klimatizační jednotky vnitřní nástěnné o výkonu (pro objem místnosti) přes 3,5 do 5 kW (přes 35 do 50 m3)</t>
  </si>
  <si>
    <t>-344020107</t>
  </si>
  <si>
    <t>https://podminky.urs.cz/item/CS_URS_2023_01/751711112</t>
  </si>
  <si>
    <t>70</t>
  </si>
  <si>
    <t>42952002</t>
  </si>
  <si>
    <t>jednotka klimatizační nástěnná o výkonu do 5,0kW</t>
  </si>
  <si>
    <t>1752836767</t>
  </si>
  <si>
    <t>71</t>
  </si>
  <si>
    <t>998751101</t>
  </si>
  <si>
    <t>Přesun hmot pro vzduchotechniku stanovený z hmotnosti přesunovaného materiálu vodorovná dopravní vzdálenost do 100 m v objektech výšky do 12 m</t>
  </si>
  <si>
    <t>1947187134</t>
  </si>
  <si>
    <t>https://podminky.urs.cz/item/CS_URS_2023_01/998751101</t>
  </si>
  <si>
    <t>762</t>
  </si>
  <si>
    <t>Konstrukce tesařské</t>
  </si>
  <si>
    <t>72</t>
  </si>
  <si>
    <t>762421024.R</t>
  </si>
  <si>
    <t>Obložení stropů nebo střešních podhledů z dřevoštěpkových desek OSB šroubovaných na pero a drážku nebroušených, tloušťky desky 18 mm</t>
  </si>
  <si>
    <t>1163660869</t>
  </si>
  <si>
    <t>Poznámka k položce:
včetne přelepení spar - funkce parobrzdy</t>
  </si>
  <si>
    <t>3,0*4,15+3,44*2,4+3,44*1,65</t>
  </si>
  <si>
    <t>73</t>
  </si>
  <si>
    <t>762812140</t>
  </si>
  <si>
    <t>Záklop stropů montáž (materiál ve specifikaci) z prken hoblovaných s olištováním kolem zdí vrchního na sraz, spáry nekryté</t>
  </si>
  <si>
    <t>-1945848883</t>
  </si>
  <si>
    <t>https://podminky.urs.cz/item/CS_URS_2023_01/762812140</t>
  </si>
  <si>
    <t>74</t>
  </si>
  <si>
    <t>61189995</t>
  </si>
  <si>
    <t>palubky podlahové smrk tl 24mm A/B</t>
  </si>
  <si>
    <t>-1810712015</t>
  </si>
  <si>
    <t>6,54*4,15</t>
  </si>
  <si>
    <t>27,141*1,15 'Přepočtené koeficientem množství</t>
  </si>
  <si>
    <t>75</t>
  </si>
  <si>
    <t>762822110</t>
  </si>
  <si>
    <t>Montáž stropních trámů z hraněného a polohraněného řeziva s trámovými výměnami, průřezové plochy do 144 cm2</t>
  </si>
  <si>
    <t>-1355006642</t>
  </si>
  <si>
    <t>https://podminky.urs.cz/item/CS_URS_2023_01/762822110</t>
  </si>
  <si>
    <t>rošt z trámů 100/100 pod prkený záklop</t>
  </si>
  <si>
    <t>7*6,5</t>
  </si>
  <si>
    <t>76</t>
  </si>
  <si>
    <t>60512125</t>
  </si>
  <si>
    <t>hranol stavební řezivo průřezu do 120cm2 do dl 6m</t>
  </si>
  <si>
    <t>m3</t>
  </si>
  <si>
    <t>-352564530</t>
  </si>
  <si>
    <t>0,1*0,1*(7*6,5)</t>
  </si>
  <si>
    <t>0,455*1,1 'Přepočtené koeficientem množství</t>
  </si>
  <si>
    <t>77</t>
  </si>
  <si>
    <t>762822130</t>
  </si>
  <si>
    <t>Montáž stropních trámů z hraněného a polohraněného řeziva s trámovými výměnami, průřezové plochy přes 288 do 450 cm2</t>
  </si>
  <si>
    <t>2056494365</t>
  </si>
  <si>
    <t>https://podminky.urs.cz/item/CS_URS_2023_01/762822130</t>
  </si>
  <si>
    <t>trám 160/200</t>
  </si>
  <si>
    <t>4,45*9</t>
  </si>
  <si>
    <t>78</t>
  </si>
  <si>
    <t>60512140</t>
  </si>
  <si>
    <t>hranol stavební řezivo průřezu do 450cm2 do dl 6m</t>
  </si>
  <si>
    <t>115568412</t>
  </si>
  <si>
    <t>0,16*0,2*(4,45*9)</t>
  </si>
  <si>
    <t>1,282*1,1 'Přepočtené koeficientem množství</t>
  </si>
  <si>
    <t>79</t>
  </si>
  <si>
    <t>998762101</t>
  </si>
  <si>
    <t>Přesun hmot pro konstrukce tesařské stanovený z hmotnosti přesunovaného materiálu vodorovná dopravní vzdálenost do 50 m v objektech výšky do 6 m</t>
  </si>
  <si>
    <t>740464109</t>
  </si>
  <si>
    <t>https://podminky.urs.cz/item/CS_URS_2023_01/998762101</t>
  </si>
  <si>
    <t>763</t>
  </si>
  <si>
    <t>Konstrukce suché výstavby</t>
  </si>
  <si>
    <t>80</t>
  </si>
  <si>
    <t>763131411</t>
  </si>
  <si>
    <t>Podhled ze sádrokartonových desek dvouvrstvá zavěšená spodní konstrukce z ocelových profilů CD, UD jednoduše opláštěná deskou standardní A, tl. 12,5 mm, bez izolace</t>
  </si>
  <si>
    <t>-1354391751</t>
  </si>
  <si>
    <t>https://podminky.urs.cz/item/CS_URS_2023_01/763131411</t>
  </si>
  <si>
    <t>3,0*4,15+3,44*2,4</t>
  </si>
  <si>
    <t>81</t>
  </si>
  <si>
    <t>763131451</t>
  </si>
  <si>
    <t>Podhled ze sádrokartonových desek dvouvrstvá zavěšená spodní konstrukce z ocelových profilů CD, UD jednoduše opláštěná deskou impregnovanou H2, tl. 12,5 mm, bez izolace</t>
  </si>
  <si>
    <t>128400154</t>
  </si>
  <si>
    <t>1,2*1,65+2,15*1,65</t>
  </si>
  <si>
    <t>82</t>
  </si>
  <si>
    <t>763411111</t>
  </si>
  <si>
    <t>Sanitární příčky vhodné do mokrého prostředí dělící z dřevotřískových desek s HPL-laminátem tl. 19,6 mm</t>
  </si>
  <si>
    <t>-228720153</t>
  </si>
  <si>
    <t>https://podminky.urs.cz/item/CS_URS_2023_01/763411111</t>
  </si>
  <si>
    <t>1,65*2,1-0,7*1,97</t>
  </si>
  <si>
    <t>83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</si>
  <si>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</si>
  <si>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</si>
  <si>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-767849808</t>
  </si>
  <si>
    <t>https://podminky.urs.cz/item/CS_URS_2023_01/763411121</t>
  </si>
  <si>
    <t>84</t>
  </si>
  <si>
    <t>998763100</t>
  </si>
  <si>
    <t>Přesun hmot pro dřevostavby stanovený z hmotnosti přesunovaného materiálu vodorovná dopravní vzdálenost do 50 m v objektech výšky do 6 m</t>
  </si>
  <si>
    <t>1321237477</t>
  </si>
  <si>
    <t>https://podminky.urs.cz/item/CS_URS_2023_01/998763100</t>
  </si>
  <si>
    <t>766</t>
  </si>
  <si>
    <t>Konstrukce truhlářské</t>
  </si>
  <si>
    <t>85</t>
  </si>
  <si>
    <t>766660001</t>
  </si>
  <si>
    <t>Montáž dveřních křídel dřevěných nebo plastových otevíravých do ocelové zárubně povrchově upravených jednokřídlových, šířky do 800 mm</t>
  </si>
  <si>
    <t>-1717015110</t>
  </si>
  <si>
    <t>86</t>
  </si>
  <si>
    <t>61162073</t>
  </si>
  <si>
    <t>dveře jednokřídlé voštinové povrch laminátový plné 700x1970/2100mm</t>
  </si>
  <si>
    <t>-759905190</t>
  </si>
  <si>
    <t>87</t>
  </si>
  <si>
    <t>61162074</t>
  </si>
  <si>
    <t>dveře jednokřídlé voštinové povrch laminátový plné 800x1970-2100mm</t>
  </si>
  <si>
    <t>-2111610986</t>
  </si>
  <si>
    <t>88</t>
  </si>
  <si>
    <t>766660002</t>
  </si>
  <si>
    <t>Montáž dveřních křídel dřevěných nebo plastových otevíravých do ocelové zárubně povrchově upravených jednokřídlových, šířky přes 800 mm</t>
  </si>
  <si>
    <t>-618454023</t>
  </si>
  <si>
    <t>https://podminky.urs.cz/item/CS_URS_2023_01/766660002</t>
  </si>
  <si>
    <t>89</t>
  </si>
  <si>
    <t>61162075</t>
  </si>
  <si>
    <t>dveře jednokřídlé voštinové povrch laminátový plné 900x1970-2100mm</t>
  </si>
  <si>
    <t>-1179648409</t>
  </si>
  <si>
    <t>90</t>
  </si>
  <si>
    <t>766660729</t>
  </si>
  <si>
    <t>Montáž dveřních doplňků dveřního kování interiérového štítku s klikou</t>
  </si>
  <si>
    <t>-764349977</t>
  </si>
  <si>
    <t>https://podminky.urs.cz/item/CS_URS_2023_01/766660729</t>
  </si>
  <si>
    <t>91</t>
  </si>
  <si>
    <t>54914123</t>
  </si>
  <si>
    <t>kování rozetové klika/klika</t>
  </si>
  <si>
    <t>-1291201559</t>
  </si>
  <si>
    <t>92</t>
  </si>
  <si>
    <t>766660730</t>
  </si>
  <si>
    <t>Montáž dveřních doplňků dveřního kování interiérového WC kliky se zámkem</t>
  </si>
  <si>
    <t>1027467531</t>
  </si>
  <si>
    <t>https://podminky.urs.cz/item/CS_URS_2023_01/766660730</t>
  </si>
  <si>
    <t>93</t>
  </si>
  <si>
    <t>54914128</t>
  </si>
  <si>
    <t>kování rozetové spodní pro WC</t>
  </si>
  <si>
    <t>320060058</t>
  </si>
  <si>
    <t>https://podminky.urs.cz/item/CS_URS_2023_01/766811421</t>
  </si>
  <si>
    <t>100</t>
  </si>
  <si>
    <t>998766101</t>
  </si>
  <si>
    <t>Přesun hmot pro konstrukce truhlářské stanovený z hmotnosti přesunovaného materiálu vodorovná dopravní vzdálenost do 50 m v objektech výšky do 6 m</t>
  </si>
  <si>
    <t>-1639903560</t>
  </si>
  <si>
    <t>771</t>
  </si>
  <si>
    <t>Podlahy z dlaždic</t>
  </si>
  <si>
    <t>101</t>
  </si>
  <si>
    <t>771121011</t>
  </si>
  <si>
    <t>Příprava podkladu před provedením dlažby nátěr penetrační na podlahu</t>
  </si>
  <si>
    <t>-1242325933</t>
  </si>
  <si>
    <t>https://podminky.urs.cz/item/CS_URS_2023_01/771121011</t>
  </si>
  <si>
    <t>0,4*1,0*2+3,0*4,15+3,44*2,40+1,2*1,65+2,15*1,65+0,7*0,1</t>
  </si>
  <si>
    <t>102</t>
  </si>
  <si>
    <t>771161012</t>
  </si>
  <si>
    <t>Příprava podkladu před provedením dlažby montáž profilu dilatační spáry koutové (při styku podlahy se stěnou)</t>
  </si>
  <si>
    <t>-593036529</t>
  </si>
  <si>
    <t>https://podminky.urs.cz/item/CS_URS_2023_01/771161012</t>
  </si>
  <si>
    <t>2,1+1,65+2,1+1,0</t>
  </si>
  <si>
    <t>103</t>
  </si>
  <si>
    <t>771474111</t>
  </si>
  <si>
    <t>Montáž soklů z dlaždic keramických lepených flexibilním lepidlem rovných, výšky do 65 mm</t>
  </si>
  <si>
    <t>1514513412</t>
  </si>
  <si>
    <t>https://podminky.urs.cz/item/CS_URS_2023_01/771474111</t>
  </si>
  <si>
    <t>sokl</t>
  </si>
  <si>
    <t>0,06*(3,44+3,44+2,4+2,4+1,2+1,2+1,65+1,65-0,7*2-0,8-1,0+0,25+0,25)</t>
  </si>
  <si>
    <t>104</t>
  </si>
  <si>
    <t>59761430</t>
  </si>
  <si>
    <t>dlažba keramická slinutá hladká do interiéru i exteriéru pro vysoké mechanické namáhání přes 35 do 45ks/m2</t>
  </si>
  <si>
    <t>-86879925</t>
  </si>
  <si>
    <t>0,881*0,066 'Přepočtené koeficientem množství</t>
  </si>
  <si>
    <t>105</t>
  </si>
  <si>
    <t>771574112</t>
  </si>
  <si>
    <t>Montáž podlah z dlaždic keramických lepených flexibilním lepidlem maloformátových hladkých přes 9 do 12 ks/m2</t>
  </si>
  <si>
    <t>2065405861</t>
  </si>
  <si>
    <t>https://podminky.urs.cz/item/CS_URS_2023_01/771574112</t>
  </si>
  <si>
    <t>106</t>
  </si>
  <si>
    <t>59761003</t>
  </si>
  <si>
    <t>dlažba keramická hutná hladká do interiéru přes 9 do 12ks/m2</t>
  </si>
  <si>
    <t>-1194329594</t>
  </si>
  <si>
    <t>27,104*1,1 'Přepočtené koeficientem množství</t>
  </si>
  <si>
    <t>107</t>
  </si>
  <si>
    <t>771591116</t>
  </si>
  <si>
    <t>Podlahy - dokončovací práce spárování epoxidem</t>
  </si>
  <si>
    <t>1342914168</t>
  </si>
  <si>
    <t>https://podminky.urs.cz/item/CS_URS_2023_01/771591116</t>
  </si>
  <si>
    <t>27,104</t>
  </si>
  <si>
    <t>108</t>
  </si>
  <si>
    <t>998771101</t>
  </si>
  <si>
    <t>Přesun hmot pro podlahy z dlaždic stanovený z hmotnosti přesunovaného materiálu vodorovná dopravní vzdálenost do 50 m v objektech výšky do 6 m</t>
  </si>
  <si>
    <t>1789198890</t>
  </si>
  <si>
    <t>https://podminky.urs.cz/item/CS_URS_2023_01/998771101</t>
  </si>
  <si>
    <t>781</t>
  </si>
  <si>
    <t>Dokončovací práce - obklady</t>
  </si>
  <si>
    <t>109</t>
  </si>
  <si>
    <t>781121011</t>
  </si>
  <si>
    <t>Příprava podkladu před provedením obkladu nátěr penetrační na stěnu</t>
  </si>
  <si>
    <t>-377606216</t>
  </si>
  <si>
    <t>https://podminky.urs.cz/item/CS_URS_2023_01/781121011</t>
  </si>
  <si>
    <t>soc zařízení</t>
  </si>
  <si>
    <t>2,2*(2,2+1,65)*2-0,7*2,0</t>
  </si>
  <si>
    <t>přípravna</t>
  </si>
  <si>
    <t>2,2*(4,15+3,0)*2-0,9*2,0-0,8*2,0</t>
  </si>
  <si>
    <t>Součet</t>
  </si>
  <si>
    <t>110</t>
  </si>
  <si>
    <t>781131112</t>
  </si>
  <si>
    <t>Izolace stěny pod obklad izolace nátěrem nebo stěrkou ve dvou vrstvách</t>
  </si>
  <si>
    <t>220845151</t>
  </si>
  <si>
    <t>111</t>
  </si>
  <si>
    <t>781474112</t>
  </si>
  <si>
    <t>Montáž obkladů vnitřních stěn z dlaždic keramických lepených flexibilním lepidlem maloformátových hladkých přes 9 do 12 ks/m2</t>
  </si>
  <si>
    <t>1174677414</t>
  </si>
  <si>
    <t>https://podminky.urs.cz/item/CS_URS_2023_01/781474112</t>
  </si>
  <si>
    <t>112</t>
  </si>
  <si>
    <t>59761026</t>
  </si>
  <si>
    <t>obklad keramický hladký do 12ks/m2</t>
  </si>
  <si>
    <t>1781039082</t>
  </si>
  <si>
    <t>43,6*1,1 'Přepočtené koeficientem množství</t>
  </si>
  <si>
    <t>113</t>
  </si>
  <si>
    <t>781491011</t>
  </si>
  <si>
    <t>Montáž zrcadel lepených silikonovým tmelem na podkladní omítku, plochy do 1 m2</t>
  </si>
  <si>
    <t>1880986675</t>
  </si>
  <si>
    <t>https://podminky.urs.cz/item/CS_URS_2023_01/781491011</t>
  </si>
  <si>
    <t>114</t>
  </si>
  <si>
    <t>63465122</t>
  </si>
  <si>
    <t>zrcadlo nemontované čiré tl 3mm max rozměr 3210x2250mm</t>
  </si>
  <si>
    <t>-2106834077</t>
  </si>
  <si>
    <t>0,6*1,1 'Přepočtené koeficientem množství</t>
  </si>
  <si>
    <t>115</t>
  </si>
  <si>
    <t>998781101</t>
  </si>
  <si>
    <t>Přesun hmot pro obklady keramické stanovený z hmotnosti přesunovaného materiálu vodorovná dopravní vzdálenost do 50 m v objektech výšky do 6 m</t>
  </si>
  <si>
    <t>1074324078</t>
  </si>
  <si>
    <t>https://podminky.urs.cz/item/CS_URS_2023_01/998781101</t>
  </si>
  <si>
    <t>784</t>
  </si>
  <si>
    <t>Dokončovací práce - malby a tapety</t>
  </si>
  <si>
    <t>116</t>
  </si>
  <si>
    <t>784185001</t>
  </si>
  <si>
    <t>Provedení penetrace podkladu jednonásobné v místnostech výšky do 3,80 m</t>
  </si>
  <si>
    <t>1088247957</t>
  </si>
  <si>
    <t>https://podminky.urs.cz/item/CS_URS_2023_01/784185001</t>
  </si>
  <si>
    <t>0,75*((3,0+4,15)*2+(2,15+1,65)*2)</t>
  </si>
  <si>
    <t>2,9*((1,2+1,65)*2+(2,4+3,44)*2)-0,8*2,0-0,7*2,0</t>
  </si>
  <si>
    <t>3,05*(2,7+7,14)-1,0*2,02*2</t>
  </si>
  <si>
    <t>3,0*4,15+3,44*2,4+1,2*1,65+2,15*1,65</t>
  </si>
  <si>
    <t>117</t>
  </si>
  <si>
    <t>58124965</t>
  </si>
  <si>
    <t>hmota nátěrová akrylátová základní penetrační transparentní</t>
  </si>
  <si>
    <t>litr</t>
  </si>
  <si>
    <t>1225824310</t>
  </si>
  <si>
    <t>116,033*0,04 'Přepočtené koeficientem množství</t>
  </si>
  <si>
    <t>118</t>
  </si>
  <si>
    <t>784215101</t>
  </si>
  <si>
    <t>Provedení malby ze standardních hmot dvojnásobné za mokra oděruvzdorné v místnostech výšky do 3,80 m</t>
  </si>
  <si>
    <t>-1453460054</t>
  </si>
  <si>
    <t>https://podminky.urs.cz/item/CS_URS_2023_01/784215101</t>
  </si>
  <si>
    <t>119</t>
  </si>
  <si>
    <t>58124009</t>
  </si>
  <si>
    <t>hmota malířská za mokra velmi dobře otěruvzdorná bílá</t>
  </si>
  <si>
    <t>-962232233</t>
  </si>
  <si>
    <t>116,033*0,19 'Přepočtené koeficientem množství</t>
  </si>
  <si>
    <t>HSV</t>
  </si>
  <si>
    <t>Práce a dodávky HSV</t>
  </si>
  <si>
    <t>Zemní práce</t>
  </si>
  <si>
    <t>120</t>
  </si>
  <si>
    <t>122251101</t>
  </si>
  <si>
    <t>Odkopávky a prokopávky nezapažené strojně v hornině třídy těžitelnosti I skupiny 3 do 20 m3</t>
  </si>
  <si>
    <t>917979897</t>
  </si>
  <si>
    <t>https://podminky.urs.cz/item/CS_URS_2023_01/122251101</t>
  </si>
  <si>
    <t>7,1*4,8*0,25</t>
  </si>
  <si>
    <t>121</t>
  </si>
  <si>
    <t>132151102</t>
  </si>
  <si>
    <t>Hloubení nezapažených rýh šířky do 800 mm strojně s urovnáním dna do předepsaného profilu a spádu v hornině třídy těžitelnosti I skupiny 1 a 2 přes 20 do 50 m3</t>
  </si>
  <si>
    <t>-1679699707</t>
  </si>
  <si>
    <t>https://podminky.urs.cz/item/CS_URS_2023_01/132151102</t>
  </si>
  <si>
    <t>výkop pro základy</t>
  </si>
  <si>
    <t>0,6*0,8*(7,5+4,4+6,8+0,45)</t>
  </si>
  <si>
    <t>výkop pro kanalizaci</t>
  </si>
  <si>
    <t>0,45*0,9*22</t>
  </si>
  <si>
    <t>výkop pro vodovod</t>
  </si>
  <si>
    <t>0,45*1,2*16</t>
  </si>
  <si>
    <t>122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</si>
  <si>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</si>
  <si>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</si>
  <si>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1666444443</t>
  </si>
  <si>
    <t>https://podminky.urs.cz/item/CS_URS_2023_01/162351103</t>
  </si>
  <si>
    <t>26,742-12,645</t>
  </si>
  <si>
    <t>8,52</t>
  </si>
  <si>
    <t>123</t>
  </si>
  <si>
    <t>174151101</t>
  </si>
  <si>
    <t>Zásyp sypaninou z jakékoliv horniny strojně s uložením výkopku ve vrstvách se zhutněním jam, šachet, rýh nebo kolem objektů v těchto vykopávkách</t>
  </si>
  <si>
    <t>-2144951335</t>
  </si>
  <si>
    <t>https://podminky.urs.cz/item/CS_URS_2023_01/174151101</t>
  </si>
  <si>
    <t>0,45*0,9*22+0,45*1,2*16-4,905</t>
  </si>
  <si>
    <t>124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</si>
  <si>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</si>
  <si>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</si>
  <si>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-214022822</t>
  </si>
  <si>
    <t>obsyp kanalizace</t>
  </si>
  <si>
    <t>0,45*0,35*22</t>
  </si>
  <si>
    <t>obsyp vodovodu</t>
  </si>
  <si>
    <t>0,45*0,2*16</t>
  </si>
  <si>
    <t>125</t>
  </si>
  <si>
    <t>58337310</t>
  </si>
  <si>
    <t>štěrkopísek frakce 0/4</t>
  </si>
  <si>
    <t>-526713750</t>
  </si>
  <si>
    <t>4,905*2 'Přepočtené koeficientem množství</t>
  </si>
  <si>
    <t>Zakládání</t>
  </si>
  <si>
    <t>126</t>
  </si>
  <si>
    <t>271532213</t>
  </si>
  <si>
    <t>Podsyp pod základové konstrukce se zhutněním a urovnáním povrchu z kameniva hrubého, frakce 8 - 16 mm</t>
  </si>
  <si>
    <t>553945240</t>
  </si>
  <si>
    <t>0,1*(11,0*6,07+0,75*2,8)</t>
  </si>
  <si>
    <t>127</t>
  </si>
  <si>
    <t>271542211</t>
  </si>
  <si>
    <t>Podsyp pod základové konstrukce se zhutněním a urovnáním povrchu ze štěrkodrtě netříděné</t>
  </si>
  <si>
    <t>-678623348</t>
  </si>
  <si>
    <t>https://podminky.urs.cz/item/CS_URS_2023_01/271542211</t>
  </si>
  <si>
    <t>0,15*(11,0*6,07+0,75*2,8)</t>
  </si>
  <si>
    <t>0,15*(6,29*3,78)</t>
  </si>
  <si>
    <t>128</t>
  </si>
  <si>
    <t>271562211</t>
  </si>
  <si>
    <t>Podsyp pod základové konstrukce se zhutněním a urovnáním povrchu z kameniva drobného, frakce 4-8 mm</t>
  </si>
  <si>
    <t>135065588</t>
  </si>
  <si>
    <t>https://podminky.urs.cz/item/CS_URS_2023_01/271562211</t>
  </si>
  <si>
    <t>0,03*(11,0*6,07+0,75*2,8)</t>
  </si>
  <si>
    <t>129</t>
  </si>
  <si>
    <t>272313511</t>
  </si>
  <si>
    <t>Základy z betonu prostého klenby z betonu kamenem neprokládaného tř. C 12/15</t>
  </si>
  <si>
    <t>952524568</t>
  </si>
  <si>
    <t>https://podminky.urs.cz/item/CS_URS_2023_01/272313511</t>
  </si>
  <si>
    <t>0,6*0,9*(7,5+4,4+6,5+0,45)</t>
  </si>
  <si>
    <t>130</t>
  </si>
  <si>
    <t>273313611</t>
  </si>
  <si>
    <t>Základy z betonu prostého desky z betonu kamenem neprokládaného tř. C 16/20</t>
  </si>
  <si>
    <t>-1415453118</t>
  </si>
  <si>
    <t>https://podminky.urs.cz/item/CS_URS_2023_01/273313611</t>
  </si>
  <si>
    <t>0,1*(5,0*7,5)</t>
  </si>
  <si>
    <t>131</t>
  </si>
  <si>
    <t>273351121</t>
  </si>
  <si>
    <t>Bednění základů desek zřízení</t>
  </si>
  <si>
    <t>2033888302</t>
  </si>
  <si>
    <t>0,25*(0,75+7,6+3,2+3,9+1,5)</t>
  </si>
  <si>
    <t>132</t>
  </si>
  <si>
    <t>273351122</t>
  </si>
  <si>
    <t>Bednění základů desek odstranění</t>
  </si>
  <si>
    <t>1362501901</t>
  </si>
  <si>
    <t>133</t>
  </si>
  <si>
    <t>273362021</t>
  </si>
  <si>
    <t>Výztuž základů desek ze svařovaných sítí z drátů typu KARI</t>
  </si>
  <si>
    <t>2066229524</t>
  </si>
  <si>
    <t>výtuž KARI, d6mm 150x150</t>
  </si>
  <si>
    <t>0,00524*(7,5*5,0)*1,15</t>
  </si>
  <si>
    <t>Svislé a kompletní konstrukce</t>
  </si>
  <si>
    <t>134</t>
  </si>
  <si>
    <t>311272211</t>
  </si>
  <si>
    <t>Zdivo z pórobetonových tvárnic na tenké maltové lože, tl. zdiva 300 mm pevnost tvárnic do P2, objemová hmotnost do 450 kg/m3 hladkých</t>
  </si>
  <si>
    <t>287835393</t>
  </si>
  <si>
    <t>https://podminky.urs.cz/item/CS_URS_2023_01/311272211</t>
  </si>
  <si>
    <t>(2,75+0,5)*(6,9+4,2+6,5+0,75)</t>
  </si>
  <si>
    <t>-1,0*2,25</t>
  </si>
  <si>
    <t>135</t>
  </si>
  <si>
    <t>317142422</t>
  </si>
  <si>
    <t>Překlady nenosné z pórobetonu osazené do tenkého maltového lože, výšky do 250 mm, šířky překladu 100 mm, délky překladu přes 1000 do 1250 mm</t>
  </si>
  <si>
    <t>1003974283</t>
  </si>
  <si>
    <t>136</t>
  </si>
  <si>
    <t>317143452</t>
  </si>
  <si>
    <t>Překlady nosné z pórobetonu osazené do tenkého maltového lože, pro zdi tl. 300 mm, délky překladu přes 1300 do 1500 mm</t>
  </si>
  <si>
    <t>1516353424</t>
  </si>
  <si>
    <t>https://podminky.urs.cz/item/CS_URS_2023_01/317143452</t>
  </si>
  <si>
    <t>137</t>
  </si>
  <si>
    <t>317143462</t>
  </si>
  <si>
    <t>Překlady nosné z pórobetonu osazené do tenkého maltového lože, pro zdi tl. 375 mm, délky překladu přes 1300 do 1500 mm</t>
  </si>
  <si>
    <t>-841197872</t>
  </si>
  <si>
    <t>https://podminky.urs.cz/item/CS_URS_2023_01/317143462</t>
  </si>
  <si>
    <t>138</t>
  </si>
  <si>
    <t>342272225</t>
  </si>
  <si>
    <t>Příčky z pórobetonových tvárnic hladkých na tenké maltové lože objemová hmotnost do 500 kg/m3, tloušťka příčky 100 mm</t>
  </si>
  <si>
    <t>-1209874012</t>
  </si>
  <si>
    <t>3,0*(4,15+3,44+1,65)</t>
  </si>
  <si>
    <t>-0,8*2,25-0,7*2,25</t>
  </si>
  <si>
    <t>139</t>
  </si>
  <si>
    <t>342272245</t>
  </si>
  <si>
    <t>Příčky z pórobetonových tvárnic hladkých na tenké maltové lože objemová hmotnost do 500 kg/m3, tloušťka příčky 150 mm</t>
  </si>
  <si>
    <t>-1945387084</t>
  </si>
  <si>
    <t>dozdívka WC</t>
  </si>
  <si>
    <t>1,05*1,5</t>
  </si>
  <si>
    <t>140</t>
  </si>
  <si>
    <t>342291121</t>
  </si>
  <si>
    <t>Ukotvení příček plochými kotvami, do konstrukce cihelné</t>
  </si>
  <si>
    <t>102399239</t>
  </si>
  <si>
    <t>https://podminky.urs.cz/item/CS_URS_2023_01/342291121</t>
  </si>
  <si>
    <t>4*3,0</t>
  </si>
  <si>
    <t>Vodorovné konstrukce</t>
  </si>
  <si>
    <t>141</t>
  </si>
  <si>
    <t>417321515</t>
  </si>
  <si>
    <t>Ztužující pásy a věnce z betonu železového (bez výztuže) tř. C 25/30</t>
  </si>
  <si>
    <t>-18739399</t>
  </si>
  <si>
    <t>https://podminky.urs.cz/item/CS_URS_2023_01/417321515</t>
  </si>
  <si>
    <t>0,2*0,2*(6,84+6,84+4,15+0,45)</t>
  </si>
  <si>
    <t>142</t>
  </si>
  <si>
    <t>417352311</t>
  </si>
  <si>
    <t>Ztracené bednění věnců z pórobetonových U-profilů osazených do maltového lože, objemová hmotnost do 500 kg/m3 výšky věnce do 250 mm tloušťka zdiva 300 mm</t>
  </si>
  <si>
    <t>1791348782</t>
  </si>
  <si>
    <t>https://podminky.urs.cz/item/CS_URS_2023_01/417352311</t>
  </si>
  <si>
    <t>6,84+6,84+4,15+0,45</t>
  </si>
  <si>
    <t>143</t>
  </si>
  <si>
    <t>417361821</t>
  </si>
  <si>
    <t>Výztuž ztužujících pásů a věnců z betonářské oceli 10 505 (R) nebo BSt 500</t>
  </si>
  <si>
    <t>768408407</t>
  </si>
  <si>
    <t>https://podminky.urs.cz/item/CS_URS_2023_01/417361821</t>
  </si>
  <si>
    <t>d10mm</t>
  </si>
  <si>
    <t>0,000617*(6,84+6,84+4,15+4,0+0,45)*1,15</t>
  </si>
  <si>
    <t>d6mm</t>
  </si>
  <si>
    <t>0,000222*(6,84+6,84+4,15+0,45)*4*1,05</t>
  </si>
  <si>
    <t>144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</si>
  <si>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</si>
  <si>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</si>
  <si>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-1636189498</t>
  </si>
  <si>
    <t>6,07*11,0+0,75*2,7</t>
  </si>
  <si>
    <t>145</t>
  </si>
  <si>
    <t>59245018</t>
  </si>
  <si>
    <t>dlažba skladebná betonová 200x100x60mm přírodní</t>
  </si>
  <si>
    <t>-973057884</t>
  </si>
  <si>
    <t>68,795*1,03 'Přepočtené koeficientem množství</t>
  </si>
  <si>
    <t>Úpravy povrchů, podlahy a osazování výplní</t>
  </si>
  <si>
    <t>146</t>
  </si>
  <si>
    <t>611321131</t>
  </si>
  <si>
    <t>Potažení vnitřních ploch vápenocementovým štukem tloušťky do 3 mm vodorovných konstrukcí stropů rovných</t>
  </si>
  <si>
    <t>1297933008</t>
  </si>
  <si>
    <t>https://podminky.urs.cz/item/CS_URS_2023_01/611321131</t>
  </si>
  <si>
    <t>147</t>
  </si>
  <si>
    <t>612321121</t>
  </si>
  <si>
    <t>Omítka vápenocementová vnitřních ploch nanášená ručně jednovrstvá, tloušťky do 10 mm hladká svislých konstrukcí stěn</t>
  </si>
  <si>
    <t>-2086581480</t>
  </si>
  <si>
    <t>https://podminky.urs.cz/item/CS_URS_2023_01/612321121</t>
  </si>
  <si>
    <t>148</t>
  </si>
  <si>
    <t>612321141</t>
  </si>
  <si>
    <t>Omítka vápenocementová vnitřních ploch nanášená ručně dvouvrstvá, tloušťky jádrové omítky do 10 mm a tloušťky štuku do 3 mm štuková svislých konstrukcí stěn</t>
  </si>
  <si>
    <t>-1072424858</t>
  </si>
  <si>
    <t>https://podminky.urs.cz/item/CS_URS_2023_01/612321141</t>
  </si>
  <si>
    <t>0,75*(((3,0+4,15)*2+(2,15+1,65)*2)</t>
  </si>
  <si>
    <t>149</t>
  </si>
  <si>
    <t>631311125</t>
  </si>
  <si>
    <t>Mazanina z betonu prostého bez zvýšených nároků na prostředí tl. přes 80 do 120 mm tř. C 20/25</t>
  </si>
  <si>
    <t>-134187227</t>
  </si>
  <si>
    <t>https://podminky.urs.cz/item/CS_URS_2023_01/631311125</t>
  </si>
  <si>
    <t>0,10*(2*1,0*0,4+3,0*4,15+3,44*2,4+1,65*3,44+0,8*0,1)</t>
  </si>
  <si>
    <t>150</t>
  </si>
  <si>
    <t>631319012</t>
  </si>
  <si>
    <t>Příplatek k cenám mazanin za úpravu povrchu mazaniny přehlazením, mazanina tl. přes 80 do 120 mm</t>
  </si>
  <si>
    <t>1155087358</t>
  </si>
  <si>
    <t>https://podminky.urs.cz/item/CS_URS_2023_01/631319012</t>
  </si>
  <si>
    <t>151</t>
  </si>
  <si>
    <t>632481215</t>
  </si>
  <si>
    <t>Separační vrstva k oddělení podlahových vrstev z geotextilie</t>
  </si>
  <si>
    <t>1958066533</t>
  </si>
  <si>
    <t>https://podminky.urs.cz/item/CS_URS_2023_01/632481215</t>
  </si>
  <si>
    <t>12,45+8,26+1,98+3,48</t>
  </si>
  <si>
    <t>152</t>
  </si>
  <si>
    <t>642942111</t>
  </si>
  <si>
    <t>Osazování zárubní nebo rámů kovových dveřních lisovaných nebo z úhelníků bez dveřních křídel na cementovou maltu, plochy otvoru do 2,5 m2</t>
  </si>
  <si>
    <t>1736253245</t>
  </si>
  <si>
    <t>https://podminky.urs.cz/item/CS_URS_2023_01/642942111</t>
  </si>
  <si>
    <t>153</t>
  </si>
  <si>
    <t>55331481</t>
  </si>
  <si>
    <t>zárubeň jednokřídlá ocelová pro zdění tl stěny 75-100mm rozměru 700/1970, 2100mm</t>
  </si>
  <si>
    <t>456917275</t>
  </si>
  <si>
    <t>154</t>
  </si>
  <si>
    <t>55331482</t>
  </si>
  <si>
    <t>zárubeň jednokřídlá ocelová pro zdění tl stěny 75-100mm rozměru 800/1970, 2100mm</t>
  </si>
  <si>
    <t>1504542886</t>
  </si>
  <si>
    <t>155</t>
  </si>
  <si>
    <t>55331483</t>
  </si>
  <si>
    <t>zárubeň jednokřídlá ocelová pro zdění tl stěny 75-100mm rozměru 900/1970, 2100mm</t>
  </si>
  <si>
    <t>-445105977</t>
  </si>
  <si>
    <t>Ostatní konstrukce a práce, bourání</t>
  </si>
  <si>
    <t>156</t>
  </si>
  <si>
    <t>949101111</t>
  </si>
  <si>
    <t>Lešení pomocné pracovní pro objekty pozemních staveb pro zatížení do 150 kg/m2, o výšce lešeňové podlahy do 1,9 m</t>
  </si>
  <si>
    <t>-247796502</t>
  </si>
  <si>
    <t>Poznámka k položce:
lešení pro vnitřní práce včetně terasy</t>
  </si>
  <si>
    <t>157</t>
  </si>
  <si>
    <t>949101112</t>
  </si>
  <si>
    <t>Lešení pomocné pracovní pro objekty pozemních staveb pro zatížení do 150 kg/m2, o výšce lešeňové podlahy přes 1,9 do 3,5 m</t>
  </si>
  <si>
    <t>1293921723</t>
  </si>
  <si>
    <t>https://podminky.urs.cz/item/CS_URS_2023_01/949101112</t>
  </si>
  <si>
    <t>11,0*1,05</t>
  </si>
  <si>
    <t>998</t>
  </si>
  <si>
    <t>Přesun hmot</t>
  </si>
  <si>
    <t>158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</si>
  <si>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</si>
  <si>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</si>
  <si>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-1587864742</t>
  </si>
  <si>
    <t>https://podminky.urs.cz/item/CS_URS_2023_01/998011001</t>
  </si>
  <si>
    <t>VRN</t>
  </si>
  <si>
    <t>Vedlejší rozpočtové náklady</t>
  </si>
  <si>
    <t>VRN3</t>
  </si>
  <si>
    <t>Zařízení staveniště</t>
  </si>
  <si>
    <t>159</t>
  </si>
  <si>
    <t>030001000</t>
  </si>
  <si>
    <t>soub</t>
  </si>
  <si>
    <t>1024</t>
  </si>
  <si>
    <t>-356793993</t>
  </si>
  <si>
    <t>VRN9</t>
  </si>
  <si>
    <t>Ostatní náklady</t>
  </si>
  <si>
    <t>160</t>
  </si>
  <si>
    <t>090001000.R</t>
  </si>
  <si>
    <t>-563312824</t>
  </si>
  <si>
    <t>Poznámka k položce:
ostatní náklady na potřebné revize, zkoušky a všechny ostatní náklad\y</t>
  </si>
  <si>
    <t>28.a</t>
  </si>
  <si>
    <t>54132234.a</t>
  </si>
  <si>
    <t>Sestava domácí vodárny s atestem na pitnou vodu. Čerpadlo ponorné s elektronickou regulací + membránová tlaková nádoba</t>
  </si>
  <si>
    <t>513</t>
  </si>
  <si>
    <t>28.b</t>
  </si>
  <si>
    <t>54132234.b</t>
  </si>
  <si>
    <t>Připojení domácí vodárny na studnu, l = 16, PE80, dn32</t>
  </si>
  <si>
    <t>kpl</t>
  </si>
  <si>
    <t>514</t>
  </si>
  <si>
    <t>Úprava zpevněných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</si>
</sst>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8711101" TargetMode="External" /><Relationship Id="rId2" Type="http://schemas.openxmlformats.org/officeDocument/2006/relationships/hyperlink" Target="https://podminky.urs.cz/item/CS_URS_2023_01/713111131" TargetMode="External" /><Relationship Id="rId3" Type="http://schemas.openxmlformats.org/officeDocument/2006/relationships/hyperlink" Target="https://podminky.urs.cz/item/CS_URS_2023_01/721173315" TargetMode="External" /><Relationship Id="rId4" Type="http://schemas.openxmlformats.org/officeDocument/2006/relationships/hyperlink" Target="https://podminky.urs.cz/item/CS_URS_2023_01/721173317" TargetMode="External" /><Relationship Id="rId5" Type="http://schemas.openxmlformats.org/officeDocument/2006/relationships/hyperlink" Target="https://podminky.urs.cz/item/CS_URS_2023_01/721173723" TargetMode="External" /><Relationship Id="rId6" Type="http://schemas.openxmlformats.org/officeDocument/2006/relationships/hyperlink" Target="https://podminky.urs.cz/item/CS_URS_2023_01/721173724" TargetMode="External" /><Relationship Id="rId7" Type="http://schemas.openxmlformats.org/officeDocument/2006/relationships/hyperlink" Target="https://podminky.urs.cz/item/CS_URS_2023_01/721219128" TargetMode="External" /><Relationship Id="rId8" Type="http://schemas.openxmlformats.org/officeDocument/2006/relationships/hyperlink" Target="https://podminky.urs.cz/item/CS_URS_2023_01/998721101" TargetMode="External" /><Relationship Id="rId9" Type="http://schemas.openxmlformats.org/officeDocument/2006/relationships/hyperlink" Target="https://podminky.urs.cz/item/CS_URS_2023_01/722174001" TargetMode="External" /><Relationship Id="rId10" Type="http://schemas.openxmlformats.org/officeDocument/2006/relationships/hyperlink" Target="https://podminky.urs.cz/item/CS_URS_2023_01/722174002" TargetMode="External" /><Relationship Id="rId11" Type="http://schemas.openxmlformats.org/officeDocument/2006/relationships/hyperlink" Target="https://podminky.urs.cz/item/CS_URS_2023_01/722174062" TargetMode="External" /><Relationship Id="rId12" Type="http://schemas.openxmlformats.org/officeDocument/2006/relationships/hyperlink" Target="https://podminky.urs.cz/item/CS_URS_2023_01/722181211" TargetMode="External" /><Relationship Id="rId13" Type="http://schemas.openxmlformats.org/officeDocument/2006/relationships/hyperlink" Target="https://podminky.urs.cz/item/CS_URS_2023_01/722231211" TargetMode="External" /><Relationship Id="rId14" Type="http://schemas.openxmlformats.org/officeDocument/2006/relationships/hyperlink" Target="https://podminky.urs.cz/item/CS_URS_2023_01/998722101" TargetMode="External" /><Relationship Id="rId15" Type="http://schemas.openxmlformats.org/officeDocument/2006/relationships/hyperlink" Target="https://podminky.urs.cz/item/CS_URS_2023_01/725211603" TargetMode="External" /><Relationship Id="rId16" Type="http://schemas.openxmlformats.org/officeDocument/2006/relationships/hyperlink" Target="https://podminky.urs.cz/item/CS_URS_2023_01/725319111" TargetMode="External" /><Relationship Id="rId17" Type="http://schemas.openxmlformats.org/officeDocument/2006/relationships/hyperlink" Target="https://podminky.urs.cz/item/CS_URS_2023_01/725811116" TargetMode="External" /><Relationship Id="rId18" Type="http://schemas.openxmlformats.org/officeDocument/2006/relationships/hyperlink" Target="https://podminky.urs.cz/item/CS_URS_2023_01/725821312" TargetMode="External" /><Relationship Id="rId19" Type="http://schemas.openxmlformats.org/officeDocument/2006/relationships/hyperlink" Target="https://podminky.urs.cz/item/CS_URS_2023_01/725822611" TargetMode="External" /><Relationship Id="rId20" Type="http://schemas.openxmlformats.org/officeDocument/2006/relationships/hyperlink" Target="https://podminky.urs.cz/item/CS_URS_2023_01/725980122" TargetMode="External" /><Relationship Id="rId21" Type="http://schemas.openxmlformats.org/officeDocument/2006/relationships/hyperlink" Target="https://podminky.urs.cz/item/CS_URS_2023_01/998725101" TargetMode="External" /><Relationship Id="rId22" Type="http://schemas.openxmlformats.org/officeDocument/2006/relationships/hyperlink" Target="https://podminky.urs.cz/item/CS_URS_2023_01/726111031" TargetMode="External" /><Relationship Id="rId23" Type="http://schemas.openxmlformats.org/officeDocument/2006/relationships/hyperlink" Target="https://podminky.urs.cz/item/CS_URS_2023_01/998726111" TargetMode="External" /><Relationship Id="rId24" Type="http://schemas.openxmlformats.org/officeDocument/2006/relationships/hyperlink" Target="https://podminky.urs.cz/item/CS_URS_2023_01/741122001" TargetMode="External" /><Relationship Id="rId25" Type="http://schemas.openxmlformats.org/officeDocument/2006/relationships/hyperlink" Target="https://podminky.urs.cz/item/CS_URS_2023_01/741122131" TargetMode="External" /><Relationship Id="rId26" Type="http://schemas.openxmlformats.org/officeDocument/2006/relationships/hyperlink" Target="https://podminky.urs.cz/item/CS_URS_2023_01/741122143" TargetMode="External" /><Relationship Id="rId27" Type="http://schemas.openxmlformats.org/officeDocument/2006/relationships/hyperlink" Target="https://podminky.urs.cz/item/CS_URS_2023_01/741310042" TargetMode="External" /><Relationship Id="rId28" Type="http://schemas.openxmlformats.org/officeDocument/2006/relationships/hyperlink" Target="https://podminky.urs.cz/item/CS_URS_2023_01/741311004" TargetMode="External" /><Relationship Id="rId29" Type="http://schemas.openxmlformats.org/officeDocument/2006/relationships/hyperlink" Target="https://podminky.urs.cz/item/CS_URS_2023_01/741313041" TargetMode="External" /><Relationship Id="rId30" Type="http://schemas.openxmlformats.org/officeDocument/2006/relationships/hyperlink" Target="https://podminky.urs.cz/item/CS_URS_2023_01/741370002" TargetMode="External" /><Relationship Id="rId31" Type="http://schemas.openxmlformats.org/officeDocument/2006/relationships/hyperlink" Target="https://podminky.urs.cz/item/CS_URS_2023_01/741374031" TargetMode="External" /><Relationship Id="rId32" Type="http://schemas.openxmlformats.org/officeDocument/2006/relationships/hyperlink" Target="https://podminky.urs.cz/item/CS_URS_2023_01/751111052" TargetMode="External" /><Relationship Id="rId33" Type="http://schemas.openxmlformats.org/officeDocument/2006/relationships/hyperlink" Target="https://podminky.urs.cz/item/CS_URS_2023_01/751398012" TargetMode="External" /><Relationship Id="rId34" Type="http://schemas.openxmlformats.org/officeDocument/2006/relationships/hyperlink" Target="https://podminky.urs.cz/item/CS_URS_2023_01/751711112" TargetMode="External" /><Relationship Id="rId35" Type="http://schemas.openxmlformats.org/officeDocument/2006/relationships/hyperlink" Target="https://podminky.urs.cz/item/CS_URS_2023_01/998751101" TargetMode="External" /><Relationship Id="rId36" Type="http://schemas.openxmlformats.org/officeDocument/2006/relationships/hyperlink" Target="https://podminky.urs.cz/item/CS_URS_2023_01/762812140" TargetMode="External" /><Relationship Id="rId37" Type="http://schemas.openxmlformats.org/officeDocument/2006/relationships/hyperlink" Target="https://podminky.urs.cz/item/CS_URS_2023_01/762822110" TargetMode="External" /><Relationship Id="rId38" Type="http://schemas.openxmlformats.org/officeDocument/2006/relationships/hyperlink" Target="https://podminky.urs.cz/item/CS_URS_2023_01/762822130" TargetMode="External" /><Relationship Id="rId39" Type="http://schemas.openxmlformats.org/officeDocument/2006/relationships/hyperlink" Target="https://podminky.urs.cz/item/CS_URS_2023_01/998762101" TargetMode="External" /><Relationship Id="rId40" Type="http://schemas.openxmlformats.org/officeDocument/2006/relationships/hyperlink" Target="https://podminky.urs.cz/item/CS_URS_2023_01/763131411" TargetMode="External" /><Relationship Id="rId41" Type="http://schemas.openxmlformats.org/officeDocument/2006/relationships/hyperlink" Target="https://podminky.urs.cz/item/CS_URS_2023_01/763411111" TargetMode="External" /><Relationship Id="rId42" Type="http://schemas.openxmlformats.org/officeDocument/2006/relationships/hyperlink" Target="https://podminky.urs.cz/item/CS_URS_2023_01/763411121" TargetMode="External" /><Relationship Id="rId43" Type="http://schemas.openxmlformats.org/officeDocument/2006/relationships/hyperlink" Target="https://podminky.urs.cz/item/CS_URS_2023_01/998763100" TargetMode="External" /><Relationship Id="rId44" Type="http://schemas.openxmlformats.org/officeDocument/2006/relationships/hyperlink" Target="https://podminky.urs.cz/item/CS_URS_2023_01/766660002" TargetMode="External" /><Relationship Id="rId45" Type="http://schemas.openxmlformats.org/officeDocument/2006/relationships/hyperlink" Target="https://podminky.urs.cz/item/CS_URS_2023_01/766660729" TargetMode="External" /><Relationship Id="rId46" Type="http://schemas.openxmlformats.org/officeDocument/2006/relationships/hyperlink" Target="https://podminky.urs.cz/item/CS_URS_2023_01/766660730" TargetMode="External" /><Relationship Id="rId47" Type="http://schemas.openxmlformats.org/officeDocument/2006/relationships/hyperlink" Target="https://podminky.urs.cz/item/CS_URS_2023_01/766811421" TargetMode="External" /><Relationship Id="rId48" Type="http://schemas.openxmlformats.org/officeDocument/2006/relationships/hyperlink" Target="https://podminky.urs.cz/item/CS_URS_2023_01/771121011" TargetMode="External" /><Relationship Id="rId49" Type="http://schemas.openxmlformats.org/officeDocument/2006/relationships/hyperlink" Target="https://podminky.urs.cz/item/CS_URS_2023_01/771161012" TargetMode="External" /><Relationship Id="rId50" Type="http://schemas.openxmlformats.org/officeDocument/2006/relationships/hyperlink" Target="https://podminky.urs.cz/item/CS_URS_2023_01/771474111" TargetMode="External" /><Relationship Id="rId51" Type="http://schemas.openxmlformats.org/officeDocument/2006/relationships/hyperlink" Target="https://podminky.urs.cz/item/CS_URS_2023_01/771574112" TargetMode="External" /><Relationship Id="rId52" Type="http://schemas.openxmlformats.org/officeDocument/2006/relationships/hyperlink" Target="https://podminky.urs.cz/item/CS_URS_2023_01/771591116" TargetMode="External" /><Relationship Id="rId53" Type="http://schemas.openxmlformats.org/officeDocument/2006/relationships/hyperlink" Target="https://podminky.urs.cz/item/CS_URS_2023_01/998771101" TargetMode="External" /><Relationship Id="rId54" Type="http://schemas.openxmlformats.org/officeDocument/2006/relationships/hyperlink" Target="https://podminky.urs.cz/item/CS_URS_2023_01/781121011" TargetMode="External" /><Relationship Id="rId55" Type="http://schemas.openxmlformats.org/officeDocument/2006/relationships/hyperlink" Target="https://podminky.urs.cz/item/CS_URS_2023_01/781474112" TargetMode="External" /><Relationship Id="rId56" Type="http://schemas.openxmlformats.org/officeDocument/2006/relationships/hyperlink" Target="https://podminky.urs.cz/item/CS_URS_2023_01/781491011" TargetMode="External" /><Relationship Id="rId57" Type="http://schemas.openxmlformats.org/officeDocument/2006/relationships/hyperlink" Target="https://podminky.urs.cz/item/CS_URS_2023_01/998781101" TargetMode="External" /><Relationship Id="rId58" Type="http://schemas.openxmlformats.org/officeDocument/2006/relationships/hyperlink" Target="https://podminky.urs.cz/item/CS_URS_2023_01/784185001" TargetMode="External" /><Relationship Id="rId59" Type="http://schemas.openxmlformats.org/officeDocument/2006/relationships/hyperlink" Target="https://podminky.urs.cz/item/CS_URS_2023_01/784215101" TargetMode="External" /><Relationship Id="rId60" Type="http://schemas.openxmlformats.org/officeDocument/2006/relationships/hyperlink" Target="https://podminky.urs.cz/item/CS_URS_2023_01/122251101" TargetMode="External" /><Relationship Id="rId61" Type="http://schemas.openxmlformats.org/officeDocument/2006/relationships/hyperlink" Target="https://podminky.urs.cz/item/CS_URS_2023_01/132151102" TargetMode="External" /><Relationship Id="rId62" Type="http://schemas.openxmlformats.org/officeDocument/2006/relationships/hyperlink" Target="https://podminky.urs.cz/item/CS_URS_2023_01/162351103" TargetMode="External" /><Relationship Id="rId63" Type="http://schemas.openxmlformats.org/officeDocument/2006/relationships/hyperlink" Target="https://podminky.urs.cz/item/CS_URS_2023_01/174151101" TargetMode="External" /><Relationship Id="rId64" Type="http://schemas.openxmlformats.org/officeDocument/2006/relationships/hyperlink" Target="https://podminky.urs.cz/item/CS_URS_2023_01/271542211" TargetMode="External" /><Relationship Id="rId65" Type="http://schemas.openxmlformats.org/officeDocument/2006/relationships/hyperlink" Target="https://podminky.urs.cz/item/CS_URS_2023_01/271562211" TargetMode="External" /><Relationship Id="rId66" Type="http://schemas.openxmlformats.org/officeDocument/2006/relationships/hyperlink" Target="https://podminky.urs.cz/item/CS_URS_2023_01/272313511" TargetMode="External" /><Relationship Id="rId67" Type="http://schemas.openxmlformats.org/officeDocument/2006/relationships/hyperlink" Target="https://podminky.urs.cz/item/CS_URS_2023_01/273313611" TargetMode="External" /><Relationship Id="rId68" Type="http://schemas.openxmlformats.org/officeDocument/2006/relationships/hyperlink" Target="https://podminky.urs.cz/item/CS_URS_2023_01/311272211" TargetMode="External" /><Relationship Id="rId69" Type="http://schemas.openxmlformats.org/officeDocument/2006/relationships/hyperlink" Target="https://podminky.urs.cz/item/CS_URS_2023_01/317143452" TargetMode="External" /><Relationship Id="rId70" Type="http://schemas.openxmlformats.org/officeDocument/2006/relationships/hyperlink" Target="https://podminky.urs.cz/item/CS_URS_2023_01/317143462" TargetMode="External" /><Relationship Id="rId71" Type="http://schemas.openxmlformats.org/officeDocument/2006/relationships/hyperlink" Target="https://podminky.urs.cz/item/CS_URS_2023_01/342291121" TargetMode="External" /><Relationship Id="rId72" Type="http://schemas.openxmlformats.org/officeDocument/2006/relationships/hyperlink" Target="https://podminky.urs.cz/item/CS_URS_2023_01/417321515" TargetMode="External" /><Relationship Id="rId73" Type="http://schemas.openxmlformats.org/officeDocument/2006/relationships/hyperlink" Target="https://podminky.urs.cz/item/CS_URS_2023_01/417352311" TargetMode="External" /><Relationship Id="rId74" Type="http://schemas.openxmlformats.org/officeDocument/2006/relationships/hyperlink" Target="https://podminky.urs.cz/item/CS_URS_2023_01/417361821" TargetMode="External" /><Relationship Id="rId75" Type="http://schemas.openxmlformats.org/officeDocument/2006/relationships/hyperlink" Target="https://podminky.urs.cz/item/CS_URS_2023_01/611321131" TargetMode="External" /><Relationship Id="rId76" Type="http://schemas.openxmlformats.org/officeDocument/2006/relationships/hyperlink" Target="https://podminky.urs.cz/item/CS_URS_2023_01/612321121" TargetMode="External" /><Relationship Id="rId77" Type="http://schemas.openxmlformats.org/officeDocument/2006/relationships/hyperlink" Target="https://podminky.urs.cz/item/CS_URS_2023_01/612321141" TargetMode="External" /><Relationship Id="rId78" Type="http://schemas.openxmlformats.org/officeDocument/2006/relationships/hyperlink" Target="https://podminky.urs.cz/item/CS_URS_2023_01/631311125" TargetMode="External" /><Relationship Id="rId79" Type="http://schemas.openxmlformats.org/officeDocument/2006/relationships/hyperlink" Target="https://podminky.urs.cz/item/CS_URS_2023_01/631319012" TargetMode="External" /><Relationship Id="rId80" Type="http://schemas.openxmlformats.org/officeDocument/2006/relationships/hyperlink" Target="https://podminky.urs.cz/item/CS_URS_2023_01/632481215" TargetMode="External" /><Relationship Id="rId81" Type="http://schemas.openxmlformats.org/officeDocument/2006/relationships/hyperlink" Target="https://podminky.urs.cz/item/CS_URS_2023_01/642942111" TargetMode="External" /><Relationship Id="rId82" Type="http://schemas.openxmlformats.org/officeDocument/2006/relationships/hyperlink" Target="https://podminky.urs.cz/item/CS_URS_2023_01/949101112" TargetMode="External" /><Relationship Id="rId83" Type="http://schemas.openxmlformats.org/officeDocument/2006/relationships/hyperlink" Target="https://podminky.urs.cz/item/CS_URS_2023_01/998011001" TargetMode="External" /><Relationship Id="rId8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37">
      <selection activeCell="AA14" sqref="AA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190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9"/>
      <c r="BS5" s="16" t="s">
        <v>6</v>
      </c>
    </row>
    <row r="6" spans="2:71" ht="36.95" customHeight="1">
      <c r="B6" s="19"/>
      <c r="D6" s="24" t="s">
        <v>14</v>
      </c>
      <c r="K6" s="191" t="s">
        <v>15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9"/>
      <c r="BS6" s="16" t="s">
        <v>6</v>
      </c>
    </row>
    <row r="7" spans="2:71" ht="12" customHeight="1">
      <c r="B7" s="19"/>
      <c r="D7" s="25" t="s">
        <v>16</v>
      </c>
      <c r="K7" s="23" t="s">
        <v>17</v>
      </c>
      <c r="AK7" s="25" t="s">
        <v>18</v>
      </c>
      <c r="AN7" s="23" t="s">
        <v>17</v>
      </c>
      <c r="AR7" s="19"/>
      <c r="BS7" s="16" t="s">
        <v>6</v>
      </c>
    </row>
    <row r="8" spans="2:71" ht="12" customHeight="1">
      <c r="B8" s="19"/>
      <c r="D8" s="25" t="s">
        <v>19</v>
      </c>
      <c r="K8" s="23" t="s">
        <v>20</v>
      </c>
      <c r="AK8" s="25" t="s">
        <v>21</v>
      </c>
      <c r="AN8" s="23" t="s">
        <v>22</v>
      </c>
      <c r="AR8" s="19"/>
      <c r="BS8" s="16" t="s">
        <v>6</v>
      </c>
    </row>
    <row r="9" spans="2:71" ht="14.45" customHeight="1">
      <c r="B9" s="19"/>
      <c r="AR9" s="19"/>
      <c r="BS9" s="16" t="s">
        <v>6</v>
      </c>
    </row>
    <row r="10" spans="2:71" ht="12" customHeight="1">
      <c r="B10" s="19"/>
      <c r="D10" s="25" t="s">
        <v>23</v>
      </c>
      <c r="AK10" s="25" t="s">
        <v>24</v>
      </c>
      <c r="AN10" s="23" t="s">
        <v>17</v>
      </c>
      <c r="AR10" s="19"/>
      <c r="BS10" s="16" t="s">
        <v>6</v>
      </c>
    </row>
    <row r="11" spans="2:71" ht="18.4" customHeight="1">
      <c r="B11" s="19"/>
      <c r="E11" s="23" t="s">
        <v>20</v>
      </c>
      <c r="AK11" s="25" t="s">
        <v>25</v>
      </c>
      <c r="AN11" s="23" t="s">
        <v>17</v>
      </c>
      <c r="AR11" s="19"/>
      <c r="BS11" s="16" t="s">
        <v>6</v>
      </c>
    </row>
    <row r="12" spans="2:71" ht="6.95" customHeight="1">
      <c r="B12" s="19"/>
      <c r="AR12" s="19"/>
      <c r="BS12" s="16" t="s">
        <v>6</v>
      </c>
    </row>
    <row r="13" spans="2:71" ht="12" customHeight="1">
      <c r="B13" s="19"/>
      <c r="D13" s="25" t="s">
        <v>26</v>
      </c>
      <c r="AK13" s="25" t="s">
        <v>24</v>
      </c>
      <c r="AN13" s="23" t="s">
        <v>17</v>
      </c>
      <c r="AR13" s="19"/>
      <c r="BS13" s="16" t="s">
        <v>6</v>
      </c>
    </row>
    <row r="14" spans="2:71" ht="12.75">
      <c r="B14" s="19"/>
      <c r="E14" s="23" t="s">
        <v>20</v>
      </c>
      <c r="AK14" s="25" t="s">
        <v>25</v>
      </c>
      <c r="AN14" s="23" t="s">
        <v>17</v>
      </c>
      <c r="AR14" s="19"/>
      <c r="BS14" s="16" t="s">
        <v>6</v>
      </c>
    </row>
    <row r="15" spans="2:71" ht="6.95" customHeight="1">
      <c r="B15" s="19"/>
      <c r="AR15" s="19"/>
      <c r="BS15" s="16" t="s">
        <v>4</v>
      </c>
    </row>
    <row r="16" spans="2:71" ht="12" customHeight="1">
      <c r="B16" s="19"/>
      <c r="D16" s="25" t="s">
        <v>27</v>
      </c>
      <c r="AK16" s="25" t="s">
        <v>24</v>
      </c>
      <c r="AN16" s="23" t="s">
        <v>17</v>
      </c>
      <c r="AR16" s="19"/>
      <c r="BS16" s="16" t="s">
        <v>4</v>
      </c>
    </row>
    <row r="17" spans="2:71" ht="18.4" customHeight="1">
      <c r="B17" s="19"/>
      <c r="E17" s="23" t="s">
        <v>20</v>
      </c>
      <c r="AK17" s="25" t="s">
        <v>25</v>
      </c>
      <c r="AN17" s="23" t="s">
        <v>17</v>
      </c>
      <c r="AR17" s="19"/>
      <c r="BS17" s="16" t="s">
        <v>28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29</v>
      </c>
      <c r="AK19" s="25" t="s">
        <v>24</v>
      </c>
      <c r="AN19" s="23" t="s">
        <v>17</v>
      </c>
      <c r="AR19" s="19"/>
      <c r="BS19" s="16" t="s">
        <v>6</v>
      </c>
    </row>
    <row r="20" spans="2:71" ht="18.4" customHeight="1">
      <c r="B20" s="19"/>
      <c r="E20" s="23" t="s">
        <v>20</v>
      </c>
      <c r="AK20" s="25" t="s">
        <v>25</v>
      </c>
      <c r="AN20" s="23" t="s">
        <v>17</v>
      </c>
      <c r="AR20" s="19"/>
      <c r="BS20" s="16" t="s">
        <v>4</v>
      </c>
    </row>
    <row r="21" spans="2:44" ht="6.95" customHeight="1">
      <c r="B21" s="19"/>
      <c r="AR21" s="19"/>
    </row>
    <row r="22" spans="2:44" ht="12" customHeight="1">
      <c r="B22" s="19"/>
      <c r="D22" s="25" t="s">
        <v>30</v>
      </c>
      <c r="AR22" s="19"/>
    </row>
    <row r="23" spans="2:44" ht="47.25" customHeight="1">
      <c r="B23" s="19"/>
      <c r="E23" s="192" t="s">
        <v>31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9"/>
    </row>
    <row r="24" spans="2:44" ht="6.95" customHeight="1">
      <c r="B24" s="19"/>
      <c r="AR24" s="19"/>
    </row>
    <row r="25" spans="2:44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3">
        <f>ROUND(AG54,2)</f>
        <v>0</v>
      </c>
      <c r="AL26" s="194"/>
      <c r="AM26" s="194"/>
      <c r="AN26" s="194"/>
      <c r="AO26" s="194"/>
      <c r="AR26" s="28"/>
    </row>
    <row r="27" spans="2:44" s="1" customFormat="1" ht="6.95" customHeight="1">
      <c r="B27" s="28"/>
      <c r="AR27" s="28"/>
    </row>
    <row r="28" spans="2:44" s="1" customFormat="1" ht="12.75">
      <c r="B28" s="28"/>
      <c r="L28" s="195" t="s">
        <v>33</v>
      </c>
      <c r="M28" s="195"/>
      <c r="N28" s="195"/>
      <c r="O28" s="195"/>
      <c r="P28" s="195"/>
      <c r="W28" s="195" t="s">
        <v>34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35</v>
      </c>
      <c r="AL28" s="195"/>
      <c r="AM28" s="195"/>
      <c r="AN28" s="195"/>
      <c r="AO28" s="195"/>
      <c r="AR28" s="28"/>
    </row>
    <row r="29" spans="2:44" s="2" customFormat="1" ht="14.45" customHeight="1">
      <c r="B29" s="32"/>
      <c r="D29" s="25" t="s">
        <v>36</v>
      </c>
      <c r="F29" s="25" t="s">
        <v>37</v>
      </c>
      <c r="L29" s="180">
        <v>0.21</v>
      </c>
      <c r="M29" s="179"/>
      <c r="N29" s="179"/>
      <c r="O29" s="179"/>
      <c r="P29" s="179"/>
      <c r="W29" s="178">
        <f>ROUND(AZ54,2)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ROUND(AV54,2)</f>
        <v>0</v>
      </c>
      <c r="AL29" s="179"/>
      <c r="AM29" s="179"/>
      <c r="AN29" s="179"/>
      <c r="AO29" s="179"/>
      <c r="AR29" s="32"/>
    </row>
    <row r="30" spans="2:44" s="2" customFormat="1" ht="14.45" customHeight="1">
      <c r="B30" s="32"/>
      <c r="F30" s="25" t="s">
        <v>38</v>
      </c>
      <c r="L30" s="180">
        <v>0.15</v>
      </c>
      <c r="M30" s="179"/>
      <c r="N30" s="179"/>
      <c r="O30" s="179"/>
      <c r="P30" s="179"/>
      <c r="W30" s="178">
        <f>ROUND(BA54,2)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ROUND(AW54,2)</f>
        <v>0</v>
      </c>
      <c r="AL30" s="179"/>
      <c r="AM30" s="179"/>
      <c r="AN30" s="179"/>
      <c r="AO30" s="179"/>
      <c r="AR30" s="32"/>
    </row>
    <row r="31" spans="2:44" s="2" customFormat="1" ht="14.45" customHeight="1" hidden="1">
      <c r="B31" s="32"/>
      <c r="F31" s="25" t="s">
        <v>39</v>
      </c>
      <c r="L31" s="180">
        <v>0.21</v>
      </c>
      <c r="M31" s="179"/>
      <c r="N31" s="179"/>
      <c r="O31" s="179"/>
      <c r="P31" s="179"/>
      <c r="W31" s="178">
        <f>ROUND(BB54,2)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2"/>
    </row>
    <row r="32" spans="2:44" s="2" customFormat="1" ht="14.45" customHeight="1" hidden="1">
      <c r="B32" s="32"/>
      <c r="F32" s="25" t="s">
        <v>40</v>
      </c>
      <c r="L32" s="180">
        <v>0.15</v>
      </c>
      <c r="M32" s="179"/>
      <c r="N32" s="179"/>
      <c r="O32" s="179"/>
      <c r="P32" s="179"/>
      <c r="W32" s="178">
        <f>ROUND(BC54,2)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2"/>
    </row>
    <row r="33" spans="2:44" s="2" customFormat="1" ht="14.45" customHeight="1" hidden="1">
      <c r="B33" s="32"/>
      <c r="F33" s="25" t="s">
        <v>41</v>
      </c>
      <c r="L33" s="180">
        <v>0</v>
      </c>
      <c r="M33" s="179"/>
      <c r="N33" s="179"/>
      <c r="O33" s="179"/>
      <c r="P33" s="179"/>
      <c r="W33" s="178">
        <f>ROUND(BD54,2)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81" t="s">
        <v>44</v>
      </c>
      <c r="Y35" s="182"/>
      <c r="Z35" s="182"/>
      <c r="AA35" s="182"/>
      <c r="AB35" s="182"/>
      <c r="AC35" s="35"/>
      <c r="AD35" s="35"/>
      <c r="AE35" s="35"/>
      <c r="AF35" s="35"/>
      <c r="AG35" s="35"/>
      <c r="AH35" s="35"/>
      <c r="AI35" s="35"/>
      <c r="AJ35" s="35"/>
      <c r="AK35" s="183">
        <f>SUM(AK26:AK33)</f>
        <v>0</v>
      </c>
      <c r="AL35" s="182"/>
      <c r="AM35" s="182"/>
      <c r="AN35" s="182"/>
      <c r="AO35" s="184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20" t="s">
        <v>45</v>
      </c>
      <c r="AR42" s="28"/>
    </row>
    <row r="43" spans="2:44" s="1" customFormat="1" ht="6.95" customHeight="1">
      <c r="B43" s="28"/>
      <c r="AR43" s="28"/>
    </row>
    <row r="44" spans="2:44" s="3" customFormat="1" ht="12" customHeight="1">
      <c r="B44" s="41"/>
      <c r="C44" s="25" t="s">
        <v>12</v>
      </c>
      <c r="L44" s="3" t="str">
        <f>K5</f>
        <v>2023003</v>
      </c>
      <c r="AR44" s="41"/>
    </row>
    <row r="45" spans="2:44" s="4" customFormat="1" ht="36.95" customHeight="1">
      <c r="B45" s="42"/>
      <c r="C45" s="43" t="s">
        <v>14</v>
      </c>
      <c r="L45" s="169" t="str">
        <f>K6</f>
        <v>Valcha u Domažlic - bourárna zvěřiny</v>
      </c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R45" s="42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5" t="s">
        <v>19</v>
      </c>
      <c r="L47" s="44" t="str">
        <f>IF(K8="","",K8)</f>
        <v xml:space="preserve"> </v>
      </c>
      <c r="AI47" s="25" t="s">
        <v>21</v>
      </c>
      <c r="AM47" s="171" t="str">
        <f>IF(AN8="","",AN8)</f>
        <v>9. 1. 2023</v>
      </c>
      <c r="AN47" s="171"/>
      <c r="AR47" s="28"/>
    </row>
    <row r="48" spans="2:44" s="1" customFormat="1" ht="6.95" customHeight="1">
      <c r="B48" s="28"/>
      <c r="AR48" s="28"/>
    </row>
    <row r="49" spans="2:56" s="1" customFormat="1" ht="15.2" customHeight="1">
      <c r="B49" s="28"/>
      <c r="C49" s="25" t="s">
        <v>23</v>
      </c>
      <c r="L49" s="3" t="str">
        <f>IF(E11="","",E11)</f>
        <v xml:space="preserve"> </v>
      </c>
      <c r="AI49" s="25" t="s">
        <v>27</v>
      </c>
      <c r="AM49" s="172" t="str">
        <f>IF(E17="","",E17)</f>
        <v xml:space="preserve"> </v>
      </c>
      <c r="AN49" s="173"/>
      <c r="AO49" s="173"/>
      <c r="AP49" s="173"/>
      <c r="AR49" s="28"/>
      <c r="AS49" s="174" t="s">
        <v>46</v>
      </c>
      <c r="AT49" s="175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5.2" customHeight="1">
      <c r="B50" s="28"/>
      <c r="C50" s="25" t="s">
        <v>26</v>
      </c>
      <c r="L50" s="3" t="str">
        <f>IF(E14="","",E14)</f>
        <v xml:space="preserve"> </v>
      </c>
      <c r="AI50" s="25" t="s">
        <v>29</v>
      </c>
      <c r="AM50" s="172" t="str">
        <f>IF(E20="","",E20)</f>
        <v xml:space="preserve"> </v>
      </c>
      <c r="AN50" s="173"/>
      <c r="AO50" s="173"/>
      <c r="AP50" s="173"/>
      <c r="AR50" s="28"/>
      <c r="AS50" s="176"/>
      <c r="AT50" s="177"/>
      <c r="BD50" s="49"/>
    </row>
    <row r="51" spans="2:56" s="1" customFormat="1" ht="10.9" customHeight="1">
      <c r="B51" s="28"/>
      <c r="AR51" s="28"/>
      <c r="AS51" s="176"/>
      <c r="AT51" s="177"/>
      <c r="BD51" s="49"/>
    </row>
    <row r="52" spans="2:56" s="1" customFormat="1" ht="29.25" customHeight="1">
      <c r="B52" s="28"/>
      <c r="C52" s="165" t="s">
        <v>47</v>
      </c>
      <c r="D52" s="166"/>
      <c r="E52" s="166"/>
      <c r="F52" s="166"/>
      <c r="G52" s="166"/>
      <c r="H52" s="50"/>
      <c r="I52" s="167" t="s">
        <v>48</v>
      </c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8" t="s">
        <v>49</v>
      </c>
      <c r="AH52" s="166"/>
      <c r="AI52" s="166"/>
      <c r="AJ52" s="166"/>
      <c r="AK52" s="166"/>
      <c r="AL52" s="166"/>
      <c r="AM52" s="166"/>
      <c r="AN52" s="167" t="s">
        <v>50</v>
      </c>
      <c r="AO52" s="166"/>
      <c r="AP52" s="166"/>
      <c r="AQ52" s="51" t="s">
        <v>51</v>
      </c>
      <c r="AR52" s="28"/>
      <c r="AS52" s="52" t="s">
        <v>52</v>
      </c>
      <c r="AT52" s="53" t="s">
        <v>53</v>
      </c>
      <c r="AU52" s="53" t="s">
        <v>54</v>
      </c>
      <c r="AV52" s="53" t="s">
        <v>55</v>
      </c>
      <c r="AW52" s="53" t="s">
        <v>56</v>
      </c>
      <c r="AX52" s="53" t="s">
        <v>57</v>
      </c>
      <c r="AY52" s="53" t="s">
        <v>58</v>
      </c>
      <c r="AZ52" s="53" t="s">
        <v>59</v>
      </c>
      <c r="BA52" s="53" t="s">
        <v>60</v>
      </c>
      <c r="BB52" s="53" t="s">
        <v>61</v>
      </c>
      <c r="BC52" s="53" t="s">
        <v>62</v>
      </c>
      <c r="BD52" s="54" t="s">
        <v>63</v>
      </c>
    </row>
    <row r="53" spans="2:56" s="1" customFormat="1" ht="10.9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" customFormat="1" ht="32.45" customHeight="1">
      <c r="B54" s="56"/>
      <c r="C54" s="57" t="s">
        <v>64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88">
        <f>ROUND(AG55,2)</f>
        <v>0</v>
      </c>
      <c r="AH54" s="188"/>
      <c r="AI54" s="188"/>
      <c r="AJ54" s="188"/>
      <c r="AK54" s="188"/>
      <c r="AL54" s="188"/>
      <c r="AM54" s="188"/>
      <c r="AN54" s="189">
        <f>SUM(AG54,AT54)</f>
        <v>0</v>
      </c>
      <c r="AO54" s="189"/>
      <c r="AP54" s="189"/>
      <c r="AQ54" s="60" t="s">
        <v>17</v>
      </c>
      <c r="AR54" s="56"/>
      <c r="AS54" s="61">
        <f>ROUND(AS55,2)</f>
        <v>0</v>
      </c>
      <c r="AT54" s="62">
        <f>ROUND(SUM(AV54:AW54),2)</f>
        <v>0</v>
      </c>
      <c r="AU54" s="63">
        <f>ROUND(AU55,5)</f>
        <v>654.05393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ROUND(AZ55,2)</f>
        <v>0</v>
      </c>
      <c r="BA54" s="62">
        <f>ROUND(BA55,2)</f>
        <v>0</v>
      </c>
      <c r="BB54" s="62">
        <f>ROUND(BB55,2)</f>
        <v>0</v>
      </c>
      <c r="BC54" s="62">
        <f>ROUND(BC55,2)</f>
        <v>0</v>
      </c>
      <c r="BD54" s="64">
        <f>ROUND(BD55,2)</f>
        <v>0</v>
      </c>
      <c r="BS54" s="65" t="s">
        <v>65</v>
      </c>
      <c r="BT54" s="65" t="s">
        <v>66</v>
      </c>
      <c r="BU54" s="66" t="s">
        <v>67</v>
      </c>
      <c r="BV54" s="65" t="s">
        <v>68</v>
      </c>
      <c r="BW54" s="65" t="s">
        <v>5</v>
      </c>
      <c r="BX54" s="65" t="s">
        <v>69</v>
      </c>
      <c r="CL54" s="65" t="s">
        <v>17</v>
      </c>
    </row>
    <row r="55" spans="1:91" s="6" customFormat="1" ht="16.5" customHeight="1">
      <c r="A55" s="67" t="s">
        <v>70</v>
      </c>
      <c r="B55" s="68"/>
      <c r="C55" s="69"/>
      <c r="D55" s="187" t="s">
        <v>71</v>
      </c>
      <c r="E55" s="187"/>
      <c r="F55" s="187"/>
      <c r="G55" s="187"/>
      <c r="H55" s="187"/>
      <c r="I55" s="70"/>
      <c r="J55" s="187" t="s">
        <v>72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5">
        <f>'02 - bourárna zvěřiny'!J30</f>
        <v>0</v>
      </c>
      <c r="AH55" s="186"/>
      <c r="AI55" s="186"/>
      <c r="AJ55" s="186"/>
      <c r="AK55" s="186"/>
      <c r="AL55" s="186"/>
      <c r="AM55" s="186"/>
      <c r="AN55" s="185">
        <f>SUM(AG55,AT55)</f>
        <v>0</v>
      </c>
      <c r="AO55" s="186"/>
      <c r="AP55" s="186"/>
      <c r="AQ55" s="71" t="s">
        <v>73</v>
      </c>
      <c r="AR55" s="68"/>
      <c r="AS55" s="72">
        <v>0</v>
      </c>
      <c r="AT55" s="73">
        <f>ROUND(SUM(AV55:AW55),2)</f>
        <v>0</v>
      </c>
      <c r="AU55" s="74">
        <f>'02 - bourárna zvěřiny'!P107</f>
        <v>654.053934</v>
      </c>
      <c r="AV55" s="73">
        <f>'02 - bourárna zvěřiny'!J33</f>
        <v>0</v>
      </c>
      <c r="AW55" s="73">
        <f>'02 - bourárna zvěřiny'!J34</f>
        <v>0</v>
      </c>
      <c r="AX55" s="73">
        <f>'02 - bourárna zvěřiny'!J35</f>
        <v>0</v>
      </c>
      <c r="AY55" s="73">
        <f>'02 - bourárna zvěřiny'!J36</f>
        <v>0</v>
      </c>
      <c r="AZ55" s="73">
        <f>'02 - bourárna zvěřiny'!F33</f>
        <v>0</v>
      </c>
      <c r="BA55" s="73">
        <f>'02 - bourárna zvěřiny'!F34</f>
        <v>0</v>
      </c>
      <c r="BB55" s="73">
        <f>'02 - bourárna zvěřiny'!F35</f>
        <v>0</v>
      </c>
      <c r="BC55" s="73">
        <f>'02 - bourárna zvěřiny'!F36</f>
        <v>0</v>
      </c>
      <c r="BD55" s="75">
        <f>'02 - bourárna zvěřiny'!F37</f>
        <v>0</v>
      </c>
      <c r="BT55" s="76" t="s">
        <v>74</v>
      </c>
      <c r="BV55" s="76" t="s">
        <v>68</v>
      </c>
      <c r="BW55" s="76" t="s">
        <v>75</v>
      </c>
      <c r="BX55" s="76" t="s">
        <v>5</v>
      </c>
      <c r="CL55" s="76" t="s">
        <v>17</v>
      </c>
      <c r="CM55" s="76" t="s">
        <v>76</v>
      </c>
    </row>
    <row r="56" spans="2:44" s="1" customFormat="1" ht="30" customHeight="1">
      <c r="B56" s="28"/>
      <c r="AR56" s="28"/>
    </row>
    <row r="57" spans="2:44" s="1" customFormat="1" ht="6.9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02 - bourárna zvěři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94"/>
  <sheetViews>
    <sheetView showGridLines="0" tabSelected="1" zoomScale="90" zoomScaleNormal="90" workbookViewId="0" topLeftCell="A93">
      <selection activeCell="X110" sqref="X11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19" width="14.140625" style="0" hidden="1" customWidth="1"/>
    <col min="20" max="20" width="5.00390625" style="0" hidden="1" customWidth="1"/>
    <col min="21" max="21" width="3.42187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2" width="9.28125" style="0" hidden="1" customWidth="1"/>
    <col min="63" max="63" width="8.421875" style="0" customWidth="1"/>
    <col min="64" max="64" width="21.8515625" style="0" customWidth="1"/>
    <col min="65" max="65" width="9.8515625" style="0" hidden="1" customWidth="1"/>
  </cols>
  <sheetData>
    <row r="2" spans="12:46" ht="36.95" customHeight="1"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6" t="s">
        <v>75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2:46" ht="24.95" customHeight="1" hidden="1">
      <c r="B4" s="19"/>
      <c r="D4" s="20" t="s">
        <v>77</v>
      </c>
      <c r="L4" s="19"/>
      <c r="M4" s="77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25" t="s">
        <v>14</v>
      </c>
      <c r="L6" s="19"/>
    </row>
    <row r="7" spans="2:12" ht="16.5" customHeight="1" hidden="1">
      <c r="B7" s="19"/>
      <c r="E7" s="197" t="str">
        <f>'Rekapitulace stavby'!K6</f>
        <v>Valcha u Domažlic - bourárna zvěřiny</v>
      </c>
      <c r="F7" s="198"/>
      <c r="G7" s="198"/>
      <c r="H7" s="198"/>
      <c r="L7" s="19"/>
    </row>
    <row r="8" spans="2:12" s="1" customFormat="1" ht="12" customHeight="1" hidden="1">
      <c r="B8" s="28"/>
      <c r="D8" s="25" t="s">
        <v>78</v>
      </c>
      <c r="L8" s="28"/>
    </row>
    <row r="9" spans="2:12" s="1" customFormat="1" ht="16.5" customHeight="1" hidden="1">
      <c r="B9" s="28"/>
      <c r="E9" s="169" t="s">
        <v>79</v>
      </c>
      <c r="F9" s="196"/>
      <c r="G9" s="196"/>
      <c r="H9" s="196"/>
      <c r="L9" s="28"/>
    </row>
    <row r="10" spans="2:12" s="1" customFormat="1" ht="12" hidden="1">
      <c r="B10" s="28"/>
      <c r="L10" s="28"/>
    </row>
    <row r="11" spans="2:12" s="1" customFormat="1" ht="12" customHeight="1" hidden="1">
      <c r="B11" s="28"/>
      <c r="D11" s="25" t="s">
        <v>16</v>
      </c>
      <c r="F11" s="23" t="s">
        <v>17</v>
      </c>
      <c r="I11" s="25" t="s">
        <v>18</v>
      </c>
      <c r="J11" s="23" t="s">
        <v>17</v>
      </c>
      <c r="L11" s="28"/>
    </row>
    <row r="12" spans="2:12" s="1" customFormat="1" ht="12" customHeight="1" hidden="1">
      <c r="B12" s="28"/>
      <c r="D12" s="25" t="s">
        <v>19</v>
      </c>
      <c r="F12" s="23" t="s">
        <v>20</v>
      </c>
      <c r="I12" s="25" t="s">
        <v>21</v>
      </c>
      <c r="J12" s="45" t="str">
        <f>'Rekapitulace stavby'!AN8</f>
        <v>9. 1. 2023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5" t="s">
        <v>23</v>
      </c>
      <c r="I14" s="25" t="s">
        <v>24</v>
      </c>
      <c r="J14" s="23" t="str">
        <f>IF('Rekapitulace stavby'!AN10="","",'Rekapitulace stavby'!AN10)</f>
        <v/>
      </c>
      <c r="L14" s="28"/>
    </row>
    <row r="15" spans="2:12" s="1" customFormat="1" ht="18" customHeight="1" hidden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5" t="s">
        <v>26</v>
      </c>
      <c r="I17" s="25" t="s">
        <v>24</v>
      </c>
      <c r="J17" s="23" t="str">
        <f>'Rekapitulace stavby'!AN13</f>
        <v/>
      </c>
      <c r="L17" s="28"/>
    </row>
    <row r="18" spans="2:12" s="1" customFormat="1" ht="18" customHeight="1" hidden="1">
      <c r="B18" s="28"/>
      <c r="E18" s="190" t="str">
        <f>'Rekapitulace stavby'!E14</f>
        <v xml:space="preserve"> </v>
      </c>
      <c r="F18" s="190"/>
      <c r="G18" s="190"/>
      <c r="H18" s="190"/>
      <c r="I18" s="25" t="s">
        <v>25</v>
      </c>
      <c r="J18" s="23" t="str">
        <f>'Rekapitulace stavby'!AN14</f>
        <v/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5" t="s">
        <v>27</v>
      </c>
      <c r="I20" s="25" t="s">
        <v>24</v>
      </c>
      <c r="J20" s="23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5" t="s">
        <v>30</v>
      </c>
      <c r="L26" s="28"/>
    </row>
    <row r="27" spans="2:12" s="7" customFormat="1" ht="71.25" customHeight="1" hidden="1">
      <c r="B27" s="78"/>
      <c r="E27" s="192" t="s">
        <v>80</v>
      </c>
      <c r="F27" s="192"/>
      <c r="G27" s="192"/>
      <c r="H27" s="192"/>
      <c r="L27" s="78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 hidden="1">
      <c r="B30" s="28"/>
      <c r="D30" s="79" t="s">
        <v>32</v>
      </c>
      <c r="J30" s="59">
        <f>ROUND(J107,2)</f>
        <v>0</v>
      </c>
      <c r="L30" s="28"/>
    </row>
    <row r="31" spans="2:12" s="1" customFormat="1" ht="6.95" customHeight="1" hidden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5" customHeight="1" hidden="1">
      <c r="B32" s="28"/>
      <c r="F32" s="31" t="s">
        <v>34</v>
      </c>
      <c r="I32" s="31" t="s">
        <v>33</v>
      </c>
      <c r="J32" s="31" t="s">
        <v>35</v>
      </c>
      <c r="L32" s="28"/>
    </row>
    <row r="33" spans="2:12" s="1" customFormat="1" ht="14.45" customHeight="1" hidden="1">
      <c r="B33" s="28"/>
      <c r="D33" s="48" t="s">
        <v>36</v>
      </c>
      <c r="E33" s="25" t="s">
        <v>37</v>
      </c>
      <c r="F33" s="80">
        <f>ROUND((SUM(BE107:BE493)),2)</f>
        <v>0</v>
      </c>
      <c r="I33" s="81">
        <v>0.21</v>
      </c>
      <c r="J33" s="80">
        <f>ROUND(((SUM(BE107:BE493))*I33),2)</f>
        <v>0</v>
      </c>
      <c r="L33" s="28"/>
    </row>
    <row r="34" spans="2:12" s="1" customFormat="1" ht="14.45" customHeight="1" hidden="1">
      <c r="B34" s="28"/>
      <c r="E34" s="25" t="s">
        <v>38</v>
      </c>
      <c r="F34" s="80">
        <f>ROUND((SUM(BF107:BF493)),2)</f>
        <v>0</v>
      </c>
      <c r="I34" s="81">
        <v>0.15</v>
      </c>
      <c r="J34" s="80">
        <f>ROUND(((SUM(BF107:BF493))*I34),2)</f>
        <v>0</v>
      </c>
      <c r="L34" s="28"/>
    </row>
    <row r="35" spans="2:12" s="1" customFormat="1" ht="14.45" customHeight="1" hidden="1">
      <c r="B35" s="28"/>
      <c r="E35" s="25" t="s">
        <v>39</v>
      </c>
      <c r="F35" s="80">
        <f>ROUND((SUM(BG107:BG493)),2)</f>
        <v>0</v>
      </c>
      <c r="I35" s="81">
        <v>0.21</v>
      </c>
      <c r="J35" s="80">
        <f>0</f>
        <v>0</v>
      </c>
      <c r="L35" s="28"/>
    </row>
    <row r="36" spans="2:12" s="1" customFormat="1" ht="14.45" customHeight="1" hidden="1">
      <c r="B36" s="28"/>
      <c r="E36" s="25" t="s">
        <v>40</v>
      </c>
      <c r="F36" s="80">
        <f>ROUND((SUM(BH107:BH493)),2)</f>
        <v>0</v>
      </c>
      <c r="I36" s="81">
        <v>0.15</v>
      </c>
      <c r="J36" s="80">
        <f>0</f>
        <v>0</v>
      </c>
      <c r="L36" s="28"/>
    </row>
    <row r="37" spans="2:12" s="1" customFormat="1" ht="14.45" customHeight="1" hidden="1">
      <c r="B37" s="28"/>
      <c r="E37" s="25" t="s">
        <v>41</v>
      </c>
      <c r="F37" s="80">
        <f>ROUND((SUM(BI107:BI493)),2)</f>
        <v>0</v>
      </c>
      <c r="I37" s="81">
        <v>0</v>
      </c>
      <c r="J37" s="80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2"/>
      <c r="D39" s="83" t="s">
        <v>42</v>
      </c>
      <c r="E39" s="50"/>
      <c r="F39" s="50"/>
      <c r="G39" s="84" t="s">
        <v>43</v>
      </c>
      <c r="H39" s="85" t="s">
        <v>44</v>
      </c>
      <c r="I39" s="50"/>
      <c r="J39" s="86">
        <f>SUM(J30:J37)</f>
        <v>0</v>
      </c>
      <c r="K39" s="87"/>
      <c r="L39" s="28"/>
    </row>
    <row r="40" spans="2:12" s="1" customFormat="1" ht="14.45" customHeight="1" hidden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ht="12" hidden="1"/>
    <row r="42" ht="12" hidden="1"/>
    <row r="43" ht="12" hidden="1"/>
    <row r="44" spans="2:12" s="1" customFormat="1" ht="6.95" customHeight="1" hidden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5" customHeight="1" hidden="1">
      <c r="B45" s="28"/>
      <c r="C45" s="20" t="s">
        <v>81</v>
      </c>
      <c r="L45" s="28"/>
    </row>
    <row r="46" spans="2:12" s="1" customFormat="1" ht="6.95" customHeight="1" hidden="1">
      <c r="B46" s="28"/>
      <c r="L46" s="28"/>
    </row>
    <row r="47" spans="2:12" s="1" customFormat="1" ht="12" customHeight="1" hidden="1">
      <c r="B47" s="28"/>
      <c r="C47" s="25" t="s">
        <v>14</v>
      </c>
      <c r="L47" s="28"/>
    </row>
    <row r="48" spans="2:12" s="1" customFormat="1" ht="16.5" customHeight="1" hidden="1">
      <c r="B48" s="28"/>
      <c r="E48" s="197" t="str">
        <f>E7</f>
        <v>Valcha u Domažlic - bourárna zvěřiny</v>
      </c>
      <c r="F48" s="198"/>
      <c r="G48" s="198"/>
      <c r="H48" s="198"/>
      <c r="L48" s="28"/>
    </row>
    <row r="49" spans="2:12" s="1" customFormat="1" ht="12" customHeight="1" hidden="1">
      <c r="B49" s="28"/>
      <c r="C49" s="25" t="s">
        <v>78</v>
      </c>
      <c r="L49" s="28"/>
    </row>
    <row r="50" spans="2:12" s="1" customFormat="1" ht="16.5" customHeight="1" hidden="1">
      <c r="B50" s="28"/>
      <c r="E50" s="169" t="str">
        <f>E9</f>
        <v>02 - bourárna zvěřiny</v>
      </c>
      <c r="F50" s="196"/>
      <c r="G50" s="196"/>
      <c r="H50" s="196"/>
      <c r="L50" s="28"/>
    </row>
    <row r="51" spans="2:12" s="1" customFormat="1" ht="6.95" customHeight="1" hidden="1">
      <c r="B51" s="28"/>
      <c r="L51" s="28"/>
    </row>
    <row r="52" spans="2:12" s="1" customFormat="1" ht="12" customHeight="1" hidden="1">
      <c r="B52" s="28"/>
      <c r="C52" s="25" t="s">
        <v>19</v>
      </c>
      <c r="F52" s="23" t="str">
        <f>F12</f>
        <v xml:space="preserve"> </v>
      </c>
      <c r="I52" s="25" t="s">
        <v>21</v>
      </c>
      <c r="J52" s="45" t="str">
        <f>IF(J12="","",J12)</f>
        <v>9. 1. 2023</v>
      </c>
      <c r="L52" s="28"/>
    </row>
    <row r="53" spans="2:12" s="1" customFormat="1" ht="6.95" customHeight="1" hidden="1">
      <c r="B53" s="28"/>
      <c r="L53" s="28"/>
    </row>
    <row r="54" spans="2:12" s="1" customFormat="1" ht="15.2" customHeight="1" hidden="1">
      <c r="B54" s="28"/>
      <c r="C54" s="25" t="s">
        <v>23</v>
      </c>
      <c r="F54" s="23" t="str">
        <f>E15</f>
        <v xml:space="preserve"> </v>
      </c>
      <c r="I54" s="25" t="s">
        <v>27</v>
      </c>
      <c r="J54" s="26" t="str">
        <f>E21</f>
        <v xml:space="preserve"> </v>
      </c>
      <c r="L54" s="28"/>
    </row>
    <row r="55" spans="2:12" s="1" customFormat="1" ht="15.2" customHeight="1" hidden="1">
      <c r="B55" s="28"/>
      <c r="C55" s="25" t="s">
        <v>26</v>
      </c>
      <c r="F55" s="23" t="str">
        <f>IF(E18="","",E18)</f>
        <v xml:space="preserve"> </v>
      </c>
      <c r="I55" s="25" t="s">
        <v>29</v>
      </c>
      <c r="J55" s="26" t="str">
        <f>E24</f>
        <v xml:space="preserve"> </v>
      </c>
      <c r="L55" s="28"/>
    </row>
    <row r="56" spans="2:12" s="1" customFormat="1" ht="10.35" customHeight="1" hidden="1">
      <c r="B56" s="28"/>
      <c r="L56" s="28"/>
    </row>
    <row r="57" spans="2:12" s="1" customFormat="1" ht="29.25" customHeight="1" hidden="1">
      <c r="B57" s="28"/>
      <c r="C57" s="88" t="s">
        <v>82</v>
      </c>
      <c r="D57" s="82"/>
      <c r="E57" s="82"/>
      <c r="F57" s="82"/>
      <c r="G57" s="82"/>
      <c r="H57" s="82"/>
      <c r="I57" s="82"/>
      <c r="J57" s="89" t="s">
        <v>83</v>
      </c>
      <c r="K57" s="82"/>
      <c r="L57" s="28"/>
    </row>
    <row r="58" spans="2:12" s="1" customFormat="1" ht="10.35" customHeight="1" hidden="1">
      <c r="B58" s="28"/>
      <c r="L58" s="28"/>
    </row>
    <row r="59" spans="2:47" s="1" customFormat="1" ht="22.9" customHeight="1" hidden="1">
      <c r="B59" s="28"/>
      <c r="C59" s="90" t="s">
        <v>64</v>
      </c>
      <c r="J59" s="59">
        <f>J107</f>
        <v>0</v>
      </c>
      <c r="L59" s="28"/>
      <c r="AU59" s="16" t="s">
        <v>84</v>
      </c>
    </row>
    <row r="60" spans="2:12" s="8" customFormat="1" ht="24.95" customHeight="1" hidden="1">
      <c r="B60" s="91"/>
      <c r="D60" s="92" t="s">
        <v>85</v>
      </c>
      <c r="E60" s="93"/>
      <c r="F60" s="93"/>
      <c r="G60" s="93"/>
      <c r="H60" s="93"/>
      <c r="I60" s="93"/>
      <c r="J60" s="94">
        <f>J108</f>
        <v>0</v>
      </c>
      <c r="L60" s="91"/>
    </row>
    <row r="61" spans="2:12" s="9" customFormat="1" ht="19.9" customHeight="1" hidden="1">
      <c r="B61" s="95"/>
      <c r="D61" s="96" t="s">
        <v>86</v>
      </c>
      <c r="E61" s="97"/>
      <c r="F61" s="97"/>
      <c r="G61" s="97"/>
      <c r="H61" s="97"/>
      <c r="I61" s="97"/>
      <c r="J61" s="98">
        <f>J109</f>
        <v>0</v>
      </c>
      <c r="L61" s="95"/>
    </row>
    <row r="62" spans="2:12" s="9" customFormat="1" ht="14.85" customHeight="1" hidden="1">
      <c r="B62" s="95"/>
      <c r="D62" s="96" t="s">
        <v>87</v>
      </c>
      <c r="E62" s="97"/>
      <c r="F62" s="97"/>
      <c r="G62" s="97"/>
      <c r="H62" s="97"/>
      <c r="I62" s="97"/>
      <c r="J62" s="98">
        <f>J110</f>
        <v>0</v>
      </c>
      <c r="L62" s="95"/>
    </row>
    <row r="63" spans="2:12" s="9" customFormat="1" ht="14.85" customHeight="1" hidden="1">
      <c r="B63" s="95"/>
      <c r="D63" s="96" t="s">
        <v>88</v>
      </c>
      <c r="E63" s="97"/>
      <c r="F63" s="97"/>
      <c r="G63" s="97"/>
      <c r="H63" s="97"/>
      <c r="I63" s="97"/>
      <c r="J63" s="98">
        <f>J122</f>
        <v>0</v>
      </c>
      <c r="L63" s="95"/>
    </row>
    <row r="64" spans="2:12" s="9" customFormat="1" ht="14.85" customHeight="1" hidden="1">
      <c r="B64" s="95"/>
      <c r="D64" s="96" t="s">
        <v>89</v>
      </c>
      <c r="E64" s="97"/>
      <c r="F64" s="97"/>
      <c r="G64" s="97"/>
      <c r="H64" s="97"/>
      <c r="I64" s="97"/>
      <c r="J64" s="98">
        <f>J138</f>
        <v>0</v>
      </c>
      <c r="L64" s="95"/>
    </row>
    <row r="65" spans="2:12" s="9" customFormat="1" ht="14.85" customHeight="1" hidden="1">
      <c r="B65" s="95"/>
      <c r="D65" s="96" t="s">
        <v>90</v>
      </c>
      <c r="E65" s="97"/>
      <c r="F65" s="97"/>
      <c r="G65" s="97"/>
      <c r="H65" s="97"/>
      <c r="I65" s="97"/>
      <c r="J65" s="98">
        <f>J155</f>
        <v>0</v>
      </c>
      <c r="L65" s="95"/>
    </row>
    <row r="66" spans="2:12" s="9" customFormat="1" ht="14.85" customHeight="1" hidden="1">
      <c r="B66" s="95"/>
      <c r="D66" s="96" t="s">
        <v>91</v>
      </c>
      <c r="E66" s="97"/>
      <c r="F66" s="97"/>
      <c r="G66" s="97"/>
      <c r="H66" s="97"/>
      <c r="I66" s="97"/>
      <c r="J66" s="98">
        <f>J171</f>
        <v>0</v>
      </c>
      <c r="L66" s="95"/>
    </row>
    <row r="67" spans="2:12" s="9" customFormat="1" ht="14.85" customHeight="1" hidden="1">
      <c r="B67" s="95"/>
      <c r="D67" s="96" t="s">
        <v>92</v>
      </c>
      <c r="E67" s="97"/>
      <c r="F67" s="97"/>
      <c r="G67" s="97"/>
      <c r="H67" s="97"/>
      <c r="I67" s="97"/>
      <c r="J67" s="98">
        <f>J184</f>
        <v>0</v>
      </c>
      <c r="L67" s="95"/>
    </row>
    <row r="68" spans="2:12" s="9" customFormat="1" ht="14.85" customHeight="1" hidden="1">
      <c r="B68" s="95"/>
      <c r="D68" s="96" t="s">
        <v>93</v>
      </c>
      <c r="E68" s="97"/>
      <c r="F68" s="97"/>
      <c r="G68" s="97"/>
      <c r="H68" s="97"/>
      <c r="I68" s="97"/>
      <c r="J68" s="98">
        <f>J190</f>
        <v>0</v>
      </c>
      <c r="L68" s="95"/>
    </row>
    <row r="69" spans="2:12" s="9" customFormat="1" ht="14.85" customHeight="1" hidden="1">
      <c r="B69" s="95"/>
      <c r="D69" s="96" t="s">
        <v>94</v>
      </c>
      <c r="E69" s="97"/>
      <c r="F69" s="97"/>
      <c r="G69" s="97"/>
      <c r="H69" s="97"/>
      <c r="I69" s="97"/>
      <c r="J69" s="98">
        <f>J227</f>
        <v>0</v>
      </c>
      <c r="L69" s="95"/>
    </row>
    <row r="70" spans="2:12" s="9" customFormat="1" ht="14.85" customHeight="1" hidden="1">
      <c r="B70" s="95"/>
      <c r="D70" s="96" t="s">
        <v>95</v>
      </c>
      <c r="E70" s="97"/>
      <c r="F70" s="97"/>
      <c r="G70" s="97"/>
      <c r="H70" s="97"/>
      <c r="I70" s="97"/>
      <c r="J70" s="98">
        <f>J239</f>
        <v>0</v>
      </c>
      <c r="L70" s="95"/>
    </row>
    <row r="71" spans="2:12" s="9" customFormat="1" ht="14.85" customHeight="1" hidden="1">
      <c r="B71" s="95"/>
      <c r="D71" s="96" t="s">
        <v>96</v>
      </c>
      <c r="E71" s="97"/>
      <c r="F71" s="97"/>
      <c r="G71" s="97"/>
      <c r="H71" s="97"/>
      <c r="I71" s="97"/>
      <c r="J71" s="98">
        <f>J265</f>
        <v>0</v>
      </c>
      <c r="L71" s="95"/>
    </row>
    <row r="72" spans="2:12" s="9" customFormat="1" ht="14.85" customHeight="1" hidden="1">
      <c r="B72" s="95"/>
      <c r="D72" s="96" t="s">
        <v>97</v>
      </c>
      <c r="E72" s="97"/>
      <c r="F72" s="97"/>
      <c r="G72" s="97"/>
      <c r="H72" s="97"/>
      <c r="I72" s="97"/>
      <c r="J72" s="98">
        <f>J278</f>
        <v>0</v>
      </c>
      <c r="L72" s="95"/>
    </row>
    <row r="73" spans="2:12" s="9" customFormat="1" ht="14.85" customHeight="1" hidden="1">
      <c r="B73" s="95"/>
      <c r="D73" s="96" t="s">
        <v>98</v>
      </c>
      <c r="E73" s="97"/>
      <c r="F73" s="97"/>
      <c r="G73" s="97"/>
      <c r="H73" s="97"/>
      <c r="I73" s="97"/>
      <c r="J73" s="98">
        <f>J293</f>
        <v>0</v>
      </c>
      <c r="L73" s="95"/>
    </row>
    <row r="74" spans="2:12" s="9" customFormat="1" ht="14.85" customHeight="1" hidden="1">
      <c r="B74" s="95"/>
      <c r="D74" s="96" t="s">
        <v>99</v>
      </c>
      <c r="E74" s="97"/>
      <c r="F74" s="97"/>
      <c r="G74" s="97"/>
      <c r="H74" s="97"/>
      <c r="I74" s="97"/>
      <c r="J74" s="98">
        <f>J316</f>
        <v>0</v>
      </c>
      <c r="L74" s="95"/>
    </row>
    <row r="75" spans="2:12" s="9" customFormat="1" ht="14.85" customHeight="1" hidden="1">
      <c r="B75" s="95"/>
      <c r="D75" s="96" t="s">
        <v>100</v>
      </c>
      <c r="E75" s="97"/>
      <c r="F75" s="97"/>
      <c r="G75" s="97"/>
      <c r="H75" s="97"/>
      <c r="I75" s="97"/>
      <c r="J75" s="98">
        <f>J340</f>
        <v>0</v>
      </c>
      <c r="L75" s="95"/>
    </row>
    <row r="76" spans="2:12" s="9" customFormat="1" ht="19.9" customHeight="1" hidden="1">
      <c r="B76" s="95"/>
      <c r="D76" s="96" t="s">
        <v>101</v>
      </c>
      <c r="E76" s="97"/>
      <c r="F76" s="97"/>
      <c r="G76" s="97"/>
      <c r="H76" s="97"/>
      <c r="I76" s="97"/>
      <c r="J76" s="98">
        <f>J354</f>
        <v>0</v>
      </c>
      <c r="L76" s="95"/>
    </row>
    <row r="77" spans="2:12" s="9" customFormat="1" ht="14.85" customHeight="1" hidden="1">
      <c r="B77" s="95"/>
      <c r="D77" s="96" t="s">
        <v>102</v>
      </c>
      <c r="E77" s="97"/>
      <c r="F77" s="97"/>
      <c r="G77" s="97"/>
      <c r="H77" s="97"/>
      <c r="I77" s="97"/>
      <c r="J77" s="98">
        <f>J355</f>
        <v>0</v>
      </c>
      <c r="L77" s="95"/>
    </row>
    <row r="78" spans="2:12" s="9" customFormat="1" ht="14.85" customHeight="1" hidden="1">
      <c r="B78" s="95"/>
      <c r="D78" s="96" t="s">
        <v>103</v>
      </c>
      <c r="E78" s="97"/>
      <c r="F78" s="97"/>
      <c r="G78" s="97"/>
      <c r="H78" s="97"/>
      <c r="I78" s="97"/>
      <c r="J78" s="98">
        <f>J384</f>
        <v>0</v>
      </c>
      <c r="L78" s="95"/>
    </row>
    <row r="79" spans="2:12" s="9" customFormat="1" ht="14.85" customHeight="1" hidden="1">
      <c r="B79" s="95"/>
      <c r="D79" s="96" t="s">
        <v>104</v>
      </c>
      <c r="E79" s="97"/>
      <c r="F79" s="97"/>
      <c r="G79" s="97"/>
      <c r="H79" s="97"/>
      <c r="I79" s="97"/>
      <c r="J79" s="98">
        <f>J407</f>
        <v>0</v>
      </c>
      <c r="L79" s="95"/>
    </row>
    <row r="80" spans="2:12" s="9" customFormat="1" ht="14.85" customHeight="1" hidden="1">
      <c r="B80" s="95"/>
      <c r="D80" s="96" t="s">
        <v>105</v>
      </c>
      <c r="E80" s="97"/>
      <c r="F80" s="97"/>
      <c r="G80" s="97"/>
      <c r="H80" s="97"/>
      <c r="I80" s="97"/>
      <c r="J80" s="98">
        <f>J428</f>
        <v>0</v>
      </c>
      <c r="L80" s="95"/>
    </row>
    <row r="81" spans="2:12" s="9" customFormat="1" ht="14.85" customHeight="1" hidden="1">
      <c r="B81" s="95"/>
      <c r="D81" s="96" t="s">
        <v>106</v>
      </c>
      <c r="E81" s="97"/>
      <c r="F81" s="97"/>
      <c r="G81" s="97"/>
      <c r="H81" s="97"/>
      <c r="I81" s="97"/>
      <c r="J81" s="98">
        <f>J443</f>
        <v>0</v>
      </c>
      <c r="L81" s="95"/>
    </row>
    <row r="82" spans="2:12" s="9" customFormat="1" ht="14.85" customHeight="1" hidden="1">
      <c r="B82" s="95"/>
      <c r="D82" s="96" t="s">
        <v>107</v>
      </c>
      <c r="E82" s="97"/>
      <c r="F82" s="97"/>
      <c r="G82" s="97"/>
      <c r="H82" s="97"/>
      <c r="I82" s="97"/>
      <c r="J82" s="98">
        <f>J448</f>
        <v>0</v>
      </c>
      <c r="L82" s="95"/>
    </row>
    <row r="83" spans="2:12" s="9" customFormat="1" ht="14.85" customHeight="1" hidden="1">
      <c r="B83" s="95"/>
      <c r="D83" s="96" t="s">
        <v>108</v>
      </c>
      <c r="E83" s="97"/>
      <c r="F83" s="97"/>
      <c r="G83" s="97"/>
      <c r="H83" s="97"/>
      <c r="I83" s="97"/>
      <c r="J83" s="98">
        <f>J478</f>
        <v>0</v>
      </c>
      <c r="L83" s="95"/>
    </row>
    <row r="84" spans="2:12" s="9" customFormat="1" ht="14.85" customHeight="1" hidden="1">
      <c r="B84" s="95"/>
      <c r="D84" s="96" t="s">
        <v>109</v>
      </c>
      <c r="E84" s="97"/>
      <c r="F84" s="97"/>
      <c r="G84" s="97"/>
      <c r="H84" s="97"/>
      <c r="I84" s="97"/>
      <c r="J84" s="98">
        <f>J485</f>
        <v>0</v>
      </c>
      <c r="L84" s="95"/>
    </row>
    <row r="85" spans="2:12" s="8" customFormat="1" ht="24.95" customHeight="1" hidden="1">
      <c r="B85" s="91"/>
      <c r="D85" s="92" t="s">
        <v>110</v>
      </c>
      <c r="E85" s="93"/>
      <c r="F85" s="93"/>
      <c r="G85" s="93"/>
      <c r="H85" s="93"/>
      <c r="I85" s="93"/>
      <c r="J85" s="94">
        <f>J488</f>
        <v>0</v>
      </c>
      <c r="L85" s="91"/>
    </row>
    <row r="86" spans="2:12" s="9" customFormat="1" ht="19.9" customHeight="1" hidden="1">
      <c r="B86" s="95"/>
      <c r="D86" s="96" t="s">
        <v>111</v>
      </c>
      <c r="E86" s="97"/>
      <c r="F86" s="97"/>
      <c r="G86" s="97"/>
      <c r="H86" s="97"/>
      <c r="I86" s="97"/>
      <c r="J86" s="98">
        <f>J489</f>
        <v>0</v>
      </c>
      <c r="L86" s="95"/>
    </row>
    <row r="87" spans="2:12" s="9" customFormat="1" ht="19.9" customHeight="1" hidden="1">
      <c r="B87" s="95"/>
      <c r="D87" s="96" t="s">
        <v>112</v>
      </c>
      <c r="E87" s="97"/>
      <c r="F87" s="97"/>
      <c r="G87" s="97"/>
      <c r="H87" s="97"/>
      <c r="I87" s="97"/>
      <c r="J87" s="98">
        <f>J491</f>
        <v>0</v>
      </c>
      <c r="L87" s="95"/>
    </row>
    <row r="88" spans="2:12" s="1" customFormat="1" ht="21.75" customHeight="1" hidden="1">
      <c r="B88" s="28"/>
      <c r="L88" s="28"/>
    </row>
    <row r="89" spans="2:12" s="1" customFormat="1" ht="6.95" customHeight="1" hidden="1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28"/>
    </row>
    <row r="90" ht="12" hidden="1"/>
    <row r="91" ht="12" hidden="1"/>
    <row r="92" ht="12" hidden="1"/>
    <row r="93" spans="2:12" s="1" customFormat="1" ht="6.9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28"/>
    </row>
    <row r="94" spans="2:12" s="1" customFormat="1" ht="24.95" customHeight="1">
      <c r="B94" s="28"/>
      <c r="C94" s="20" t="s">
        <v>113</v>
      </c>
      <c r="L94" s="28"/>
    </row>
    <row r="95" spans="2:12" s="1" customFormat="1" ht="6.95" customHeight="1">
      <c r="B95" s="28"/>
      <c r="L95" s="28"/>
    </row>
    <row r="96" spans="2:12" s="1" customFormat="1" ht="12" customHeight="1">
      <c r="B96" s="28"/>
      <c r="C96" s="25" t="s">
        <v>14</v>
      </c>
      <c r="L96" s="28"/>
    </row>
    <row r="97" spans="2:12" s="1" customFormat="1" ht="16.5" customHeight="1">
      <c r="B97" s="28"/>
      <c r="E97" s="197" t="str">
        <f>E7</f>
        <v>Valcha u Domažlic - bourárna zvěřiny</v>
      </c>
      <c r="F97" s="198"/>
      <c r="G97" s="198"/>
      <c r="H97" s="198"/>
      <c r="L97" s="28"/>
    </row>
    <row r="98" spans="2:12" s="1" customFormat="1" ht="12" customHeight="1">
      <c r="B98" s="28"/>
      <c r="C98" s="25" t="s">
        <v>78</v>
      </c>
      <c r="L98" s="28"/>
    </row>
    <row r="99" spans="2:12" s="1" customFormat="1" ht="16.5" customHeight="1">
      <c r="B99" s="28"/>
      <c r="E99" s="169" t="str">
        <f>E9</f>
        <v>02 - bourárna zvěřiny</v>
      </c>
      <c r="F99" s="196"/>
      <c r="G99" s="196"/>
      <c r="H99" s="196"/>
      <c r="L99" s="28"/>
    </row>
    <row r="100" spans="2:12" s="1" customFormat="1" ht="6.95" customHeight="1">
      <c r="B100" s="28"/>
      <c r="L100" s="28"/>
    </row>
    <row r="101" spans="2:12" s="1" customFormat="1" ht="12" customHeight="1">
      <c r="B101" s="28"/>
      <c r="C101" s="25" t="s">
        <v>19</v>
      </c>
      <c r="F101" s="23" t="str">
        <f>F12</f>
        <v xml:space="preserve"> </v>
      </c>
      <c r="I101" s="25" t="s">
        <v>21</v>
      </c>
      <c r="J101" s="45"/>
      <c r="L101" s="28"/>
    </row>
    <row r="102" spans="2:12" s="1" customFormat="1" ht="6.95" customHeight="1">
      <c r="B102" s="28"/>
      <c r="L102" s="28"/>
    </row>
    <row r="103" spans="2:12" s="1" customFormat="1" ht="15.2" customHeight="1">
      <c r="B103" s="28"/>
      <c r="C103" s="25" t="s">
        <v>23</v>
      </c>
      <c r="F103" s="23" t="str">
        <f>E15</f>
        <v xml:space="preserve"> </v>
      </c>
      <c r="I103" s="25" t="s">
        <v>27</v>
      </c>
      <c r="J103" s="26" t="str">
        <f>E21</f>
        <v xml:space="preserve"> </v>
      </c>
      <c r="L103" s="28"/>
    </row>
    <row r="104" spans="2:12" s="1" customFormat="1" ht="15.2" customHeight="1">
      <c r="B104" s="28"/>
      <c r="C104" s="25" t="s">
        <v>26</v>
      </c>
      <c r="F104" s="23" t="str">
        <f>IF(E18="","",E18)</f>
        <v xml:space="preserve"> </v>
      </c>
      <c r="I104" s="25" t="s">
        <v>29</v>
      </c>
      <c r="J104" s="26" t="str">
        <f>E24</f>
        <v xml:space="preserve"> </v>
      </c>
      <c r="L104" s="28"/>
    </row>
    <row r="105" spans="2:12" s="1" customFormat="1" ht="10.35" customHeight="1">
      <c r="B105" s="28"/>
      <c r="L105" s="28"/>
    </row>
    <row r="106" spans="2:20" s="10" customFormat="1" ht="29.25" customHeight="1">
      <c r="B106" s="99"/>
      <c r="C106" s="100" t="s">
        <v>114</v>
      </c>
      <c r="D106" s="101" t="s">
        <v>51</v>
      </c>
      <c r="E106" s="101" t="s">
        <v>47</v>
      </c>
      <c r="F106" s="101" t="s">
        <v>48</v>
      </c>
      <c r="G106" s="101" t="s">
        <v>115</v>
      </c>
      <c r="H106" s="101" t="s">
        <v>116</v>
      </c>
      <c r="I106" s="101" t="s">
        <v>117</v>
      </c>
      <c r="J106" s="101" t="s">
        <v>83</v>
      </c>
      <c r="K106" s="102" t="s">
        <v>118</v>
      </c>
      <c r="L106" s="99"/>
      <c r="M106" s="52" t="s">
        <v>17</v>
      </c>
      <c r="N106" s="53" t="s">
        <v>36</v>
      </c>
      <c r="O106" s="53" t="s">
        <v>119</v>
      </c>
      <c r="P106" s="53" t="s">
        <v>120</v>
      </c>
      <c r="Q106" s="53" t="s">
        <v>121</v>
      </c>
      <c r="R106" s="53" t="s">
        <v>122</v>
      </c>
      <c r="S106" s="53" t="s">
        <v>123</v>
      </c>
      <c r="T106" s="54" t="s">
        <v>124</v>
      </c>
    </row>
    <row r="107" spans="2:63" s="1" customFormat="1" ht="22.9" customHeight="1">
      <c r="B107" s="28"/>
      <c r="C107" s="57" t="s">
        <v>125</v>
      </c>
      <c r="J107" s="103">
        <f>BK107</f>
        <v>0</v>
      </c>
      <c r="L107" s="28"/>
      <c r="M107" s="55"/>
      <c r="N107" s="46"/>
      <c r="O107" s="46"/>
      <c r="P107" s="104">
        <f>P108+P488</f>
        <v>654.053934</v>
      </c>
      <c r="Q107" s="46"/>
      <c r="R107" s="104">
        <f>R108+R488</f>
        <v>134.41525729</v>
      </c>
      <c r="S107" s="46"/>
      <c r="T107" s="105">
        <f>T108+T488</f>
        <v>0</v>
      </c>
      <c r="AT107" s="16" t="s">
        <v>65</v>
      </c>
      <c r="AU107" s="16" t="s">
        <v>84</v>
      </c>
      <c r="BK107" s="106">
        <f>BK108+BK488</f>
        <v>0</v>
      </c>
    </row>
    <row r="108" spans="2:63" s="11" customFormat="1" ht="25.9" customHeight="1">
      <c r="B108" s="107"/>
      <c r="D108" s="108" t="s">
        <v>65</v>
      </c>
      <c r="E108" s="109" t="s">
        <v>126</v>
      </c>
      <c r="F108" s="109" t="s">
        <v>127</v>
      </c>
      <c r="J108" s="110">
        <f>BK108</f>
        <v>0</v>
      </c>
      <c r="L108" s="107"/>
      <c r="M108" s="111"/>
      <c r="P108" s="112">
        <f>P109+P354</f>
        <v>654.053934</v>
      </c>
      <c r="R108" s="112">
        <f>R109+R354</f>
        <v>134.41525729</v>
      </c>
      <c r="T108" s="113">
        <f>T109+T354</f>
        <v>0</v>
      </c>
      <c r="AR108" s="108" t="s">
        <v>128</v>
      </c>
      <c r="AT108" s="114" t="s">
        <v>65</v>
      </c>
      <c r="AU108" s="114" t="s">
        <v>66</v>
      </c>
      <c r="AY108" s="108" t="s">
        <v>129</v>
      </c>
      <c r="BK108" s="115">
        <f>BK109+BK354</f>
        <v>0</v>
      </c>
    </row>
    <row r="109" spans="2:63" s="11" customFormat="1" ht="22.9" customHeight="1">
      <c r="B109" s="107"/>
      <c r="D109" s="108" t="s">
        <v>65</v>
      </c>
      <c r="E109" s="116" t="s">
        <v>130</v>
      </c>
      <c r="F109" s="116" t="s">
        <v>131</v>
      </c>
      <c r="J109" s="117">
        <f>BK109</f>
        <v>0</v>
      </c>
      <c r="L109" s="107"/>
      <c r="M109" s="111"/>
      <c r="P109" s="112">
        <f>P110+P122+P138+P155+P171+P184+P190+P227+P239+P265+P278+P293+P316+P340</f>
        <v>292.153724</v>
      </c>
      <c r="R109" s="112">
        <f>R110+R122+R138+R155+R171+R184+R190+R227+R239+R265+R278+R293+R316+R340</f>
        <v>4.7892845699999995</v>
      </c>
      <c r="T109" s="113">
        <f>T110+T122+T138+T155+T171+T184+T190+T227+T239+T265+T278+T293+T316+T340</f>
        <v>0</v>
      </c>
      <c r="AR109" s="108" t="s">
        <v>76</v>
      </c>
      <c r="AT109" s="114" t="s">
        <v>65</v>
      </c>
      <c r="AU109" s="114" t="s">
        <v>74</v>
      </c>
      <c r="AY109" s="108" t="s">
        <v>129</v>
      </c>
      <c r="BK109" s="115">
        <f>BK110+BK122+BK138+BK155+BK171+BK184+BK190+BK227+BK239+BK265+BK278+BK293+BK316+BK340</f>
        <v>0</v>
      </c>
    </row>
    <row r="110" spans="2:63" s="11" customFormat="1" ht="20.85" customHeight="1">
      <c r="B110" s="107"/>
      <c r="D110" s="108" t="s">
        <v>65</v>
      </c>
      <c r="E110" s="116" t="s">
        <v>132</v>
      </c>
      <c r="F110" s="116" t="s">
        <v>133</v>
      </c>
      <c r="J110" s="117">
        <f>BK110</f>
        <v>0</v>
      </c>
      <c r="L110" s="107"/>
      <c r="M110" s="111"/>
      <c r="P110" s="112">
        <f>SUM(P111:P121)</f>
        <v>9.131694000000001</v>
      </c>
      <c r="R110" s="112">
        <f>SUM(R111:R121)</f>
        <v>0.402428</v>
      </c>
      <c r="T110" s="113">
        <f>SUM(T111:T121)</f>
        <v>0</v>
      </c>
      <c r="AR110" s="108" t="s">
        <v>76</v>
      </c>
      <c r="AT110" s="114" t="s">
        <v>65</v>
      </c>
      <c r="AU110" s="114" t="s">
        <v>76</v>
      </c>
      <c r="AY110" s="108" t="s">
        <v>129</v>
      </c>
      <c r="BK110" s="115">
        <f>SUM(BK111:BK121)</f>
        <v>0</v>
      </c>
    </row>
    <row r="111" spans="2:65" s="1" customFormat="1" ht="37.9" customHeight="1">
      <c r="B111" s="28"/>
      <c r="C111" s="118" t="s">
        <v>74</v>
      </c>
      <c r="D111" s="118" t="s">
        <v>134</v>
      </c>
      <c r="E111" s="119" t="s">
        <v>135</v>
      </c>
      <c r="F111" s="120" t="s">
        <v>136</v>
      </c>
      <c r="G111" s="121" t="s">
        <v>137</v>
      </c>
      <c r="H111" s="122">
        <v>34.56</v>
      </c>
      <c r="I111" s="123"/>
      <c r="J111" s="123">
        <f>ROUND(I111*H111,2)</f>
        <v>0</v>
      </c>
      <c r="K111" s="120" t="s">
        <v>138</v>
      </c>
      <c r="L111" s="28"/>
      <c r="M111" s="124" t="s">
        <v>17</v>
      </c>
      <c r="N111" s="125" t="s">
        <v>37</v>
      </c>
      <c r="O111" s="126">
        <v>0.024</v>
      </c>
      <c r="P111" s="126">
        <f>O111*H111</f>
        <v>0.8294400000000001</v>
      </c>
      <c r="Q111" s="126">
        <v>0</v>
      </c>
      <c r="R111" s="126">
        <f>Q111*H111</f>
        <v>0</v>
      </c>
      <c r="S111" s="126">
        <v>0</v>
      </c>
      <c r="T111" s="127">
        <f>S111*H111</f>
        <v>0</v>
      </c>
      <c r="AR111" s="128" t="s">
        <v>139</v>
      </c>
      <c r="AT111" s="128" t="s">
        <v>134</v>
      </c>
      <c r="AU111" s="128" t="s">
        <v>140</v>
      </c>
      <c r="AY111" s="16" t="s">
        <v>129</v>
      </c>
      <c r="BE111" s="129">
        <f>IF(N111="základní",J111,0)</f>
        <v>0</v>
      </c>
      <c r="BF111" s="129">
        <f>IF(N111="snížená",J111,0)</f>
        <v>0</v>
      </c>
      <c r="BG111" s="129">
        <f>IF(N111="zákl. přenesená",J111,0)</f>
        <v>0</v>
      </c>
      <c r="BH111" s="129">
        <f>IF(N111="sníž. přenesená",J111,0)</f>
        <v>0</v>
      </c>
      <c r="BI111" s="129">
        <f>IF(N111="nulová",J111,0)</f>
        <v>0</v>
      </c>
      <c r="BJ111" s="16" t="s">
        <v>74</v>
      </c>
      <c r="BK111" s="129">
        <f>ROUND(I111*H111,2)</f>
        <v>0</v>
      </c>
      <c r="BL111" s="16" t="s">
        <v>139</v>
      </c>
      <c r="BM111" s="128" t="s">
        <v>141</v>
      </c>
    </row>
    <row r="112" spans="2:51" s="12" customFormat="1" ht="12">
      <c r="B112" s="130"/>
      <c r="D112" s="131" t="s">
        <v>142</v>
      </c>
      <c r="E112" s="132" t="s">
        <v>17</v>
      </c>
      <c r="F112" s="133" t="s">
        <v>143</v>
      </c>
      <c r="H112" s="134">
        <v>34.56</v>
      </c>
      <c r="I112" s="123"/>
      <c r="L112" s="130"/>
      <c r="M112" s="135"/>
      <c r="T112" s="136"/>
      <c r="AT112" s="132" t="s">
        <v>142</v>
      </c>
      <c r="AU112" s="132" t="s">
        <v>140</v>
      </c>
      <c r="AV112" s="12" t="s">
        <v>76</v>
      </c>
      <c r="AW112" s="12" t="s">
        <v>28</v>
      </c>
      <c r="AX112" s="12" t="s">
        <v>74</v>
      </c>
      <c r="AY112" s="132" t="s">
        <v>129</v>
      </c>
    </row>
    <row r="113" spans="2:65" s="1" customFormat="1" ht="16.5" customHeight="1">
      <c r="B113" s="28"/>
      <c r="C113" s="137" t="s">
        <v>76</v>
      </c>
      <c r="D113" s="137" t="s">
        <v>144</v>
      </c>
      <c r="E113" s="138" t="s">
        <v>145</v>
      </c>
      <c r="F113" s="139" t="s">
        <v>146</v>
      </c>
      <c r="G113" s="140" t="s">
        <v>147</v>
      </c>
      <c r="H113" s="141">
        <v>0.014</v>
      </c>
      <c r="I113" s="123"/>
      <c r="J113" s="142">
        <f>ROUND(I113*H113,2)</f>
        <v>0</v>
      </c>
      <c r="K113" s="139" t="s">
        <v>148</v>
      </c>
      <c r="L113" s="143"/>
      <c r="M113" s="144" t="s">
        <v>17</v>
      </c>
      <c r="N113" s="145" t="s">
        <v>37</v>
      </c>
      <c r="O113" s="126">
        <v>0</v>
      </c>
      <c r="P113" s="126">
        <f>O113*H113</f>
        <v>0</v>
      </c>
      <c r="Q113" s="126">
        <v>1</v>
      </c>
      <c r="R113" s="126">
        <f>Q113*H113</f>
        <v>0.014</v>
      </c>
      <c r="S113" s="126">
        <v>0</v>
      </c>
      <c r="T113" s="127">
        <f>S113*H113</f>
        <v>0</v>
      </c>
      <c r="AR113" s="128" t="s">
        <v>149</v>
      </c>
      <c r="AT113" s="128" t="s">
        <v>144</v>
      </c>
      <c r="AU113" s="128" t="s">
        <v>140</v>
      </c>
      <c r="AY113" s="16" t="s">
        <v>129</v>
      </c>
      <c r="BE113" s="129">
        <f>IF(N113="základní",J113,0)</f>
        <v>0</v>
      </c>
      <c r="BF113" s="129">
        <f>IF(N113="snížená",J113,0)</f>
        <v>0</v>
      </c>
      <c r="BG113" s="129">
        <f>IF(N113="zákl. přenesená",J113,0)</f>
        <v>0</v>
      </c>
      <c r="BH113" s="129">
        <f>IF(N113="sníž. přenesená",J113,0)</f>
        <v>0</v>
      </c>
      <c r="BI113" s="129">
        <f>IF(N113="nulová",J113,0)</f>
        <v>0</v>
      </c>
      <c r="BJ113" s="16" t="s">
        <v>74</v>
      </c>
      <c r="BK113" s="129">
        <f>ROUND(I113*H113,2)</f>
        <v>0</v>
      </c>
      <c r="BL113" s="16" t="s">
        <v>139</v>
      </c>
      <c r="BM113" s="128" t="s">
        <v>150</v>
      </c>
    </row>
    <row r="114" spans="2:51" s="12" customFormat="1" ht="12">
      <c r="B114" s="130"/>
      <c r="D114" s="131" t="s">
        <v>142</v>
      </c>
      <c r="F114" s="133" t="s">
        <v>151</v>
      </c>
      <c r="H114" s="134">
        <v>0.014</v>
      </c>
      <c r="I114" s="123"/>
      <c r="L114" s="130"/>
      <c r="M114" s="135"/>
      <c r="T114" s="136"/>
      <c r="AT114" s="132" t="s">
        <v>142</v>
      </c>
      <c r="AU114" s="132" t="s">
        <v>140</v>
      </c>
      <c r="AV114" s="12" t="s">
        <v>76</v>
      </c>
      <c r="AW114" s="12" t="s">
        <v>4</v>
      </c>
      <c r="AX114" s="12" t="s">
        <v>74</v>
      </c>
      <c r="AY114" s="132" t="s">
        <v>129</v>
      </c>
    </row>
    <row r="115" spans="2:65" s="1" customFormat="1" ht="24.2" customHeight="1">
      <c r="B115" s="28"/>
      <c r="C115" s="118" t="s">
        <v>140</v>
      </c>
      <c r="D115" s="118" t="s">
        <v>134</v>
      </c>
      <c r="E115" s="119" t="s">
        <v>152</v>
      </c>
      <c r="F115" s="120" t="s">
        <v>153</v>
      </c>
      <c r="G115" s="121" t="s">
        <v>137</v>
      </c>
      <c r="H115" s="122">
        <v>34.56</v>
      </c>
      <c r="I115" s="123"/>
      <c r="J115" s="123">
        <f>ROUND(I115*H115,2)</f>
        <v>0</v>
      </c>
      <c r="K115" s="120" t="s">
        <v>138</v>
      </c>
      <c r="L115" s="28"/>
      <c r="M115" s="124" t="s">
        <v>17</v>
      </c>
      <c r="N115" s="125" t="s">
        <v>37</v>
      </c>
      <c r="O115" s="126">
        <v>0.222</v>
      </c>
      <c r="P115" s="126">
        <f>O115*H115</f>
        <v>7.672320000000001</v>
      </c>
      <c r="Q115" s="126">
        <v>0.0004</v>
      </c>
      <c r="R115" s="126">
        <f>Q115*H115</f>
        <v>0.013824000000000001</v>
      </c>
      <c r="S115" s="126">
        <v>0</v>
      </c>
      <c r="T115" s="127">
        <f>S115*H115</f>
        <v>0</v>
      </c>
      <c r="AR115" s="128" t="s">
        <v>139</v>
      </c>
      <c r="AT115" s="128" t="s">
        <v>134</v>
      </c>
      <c r="AU115" s="128" t="s">
        <v>140</v>
      </c>
      <c r="AY115" s="16" t="s">
        <v>129</v>
      </c>
      <c r="BE115" s="129">
        <f>IF(N115="základní",J115,0)</f>
        <v>0</v>
      </c>
      <c r="BF115" s="129">
        <f>IF(N115="snížená",J115,0)</f>
        <v>0</v>
      </c>
      <c r="BG115" s="129">
        <f>IF(N115="zákl. přenesená",J115,0)</f>
        <v>0</v>
      </c>
      <c r="BH115" s="129">
        <f>IF(N115="sníž. přenesená",J115,0)</f>
        <v>0</v>
      </c>
      <c r="BI115" s="129">
        <f>IF(N115="nulová",J115,0)</f>
        <v>0</v>
      </c>
      <c r="BJ115" s="16" t="s">
        <v>74</v>
      </c>
      <c r="BK115" s="129">
        <f>ROUND(I115*H115,2)</f>
        <v>0</v>
      </c>
      <c r="BL115" s="16" t="s">
        <v>139</v>
      </c>
      <c r="BM115" s="128" t="s">
        <v>154</v>
      </c>
    </row>
    <row r="116" spans="2:65" s="1" customFormat="1" ht="37.9" customHeight="1">
      <c r="B116" s="28"/>
      <c r="C116" s="137" t="s">
        <v>128</v>
      </c>
      <c r="D116" s="137" t="s">
        <v>144</v>
      </c>
      <c r="E116" s="138" t="s">
        <v>155</v>
      </c>
      <c r="F116" s="139" t="s">
        <v>156</v>
      </c>
      <c r="G116" s="140" t="s">
        <v>137</v>
      </c>
      <c r="H116" s="141">
        <v>40.28</v>
      </c>
      <c r="I116" s="123"/>
      <c r="J116" s="142">
        <f>ROUND(I116*H116,2)</f>
        <v>0</v>
      </c>
      <c r="K116" s="139" t="s">
        <v>148</v>
      </c>
      <c r="L116" s="143"/>
      <c r="M116" s="144" t="s">
        <v>17</v>
      </c>
      <c r="N116" s="145" t="s">
        <v>37</v>
      </c>
      <c r="O116" s="126">
        <v>0</v>
      </c>
      <c r="P116" s="126">
        <f>O116*H116</f>
        <v>0</v>
      </c>
      <c r="Q116" s="126">
        <v>0.0045</v>
      </c>
      <c r="R116" s="126">
        <f>Q116*H116</f>
        <v>0.18126</v>
      </c>
      <c r="S116" s="126">
        <v>0</v>
      </c>
      <c r="T116" s="127">
        <f>S116*H116</f>
        <v>0</v>
      </c>
      <c r="AR116" s="128" t="s">
        <v>149</v>
      </c>
      <c r="AT116" s="128" t="s">
        <v>144</v>
      </c>
      <c r="AU116" s="128" t="s">
        <v>140</v>
      </c>
      <c r="AY116" s="16" t="s">
        <v>129</v>
      </c>
      <c r="BE116" s="129">
        <f>IF(N116="základní",J116,0)</f>
        <v>0</v>
      </c>
      <c r="BF116" s="129">
        <f>IF(N116="snížená",J116,0)</f>
        <v>0</v>
      </c>
      <c r="BG116" s="129">
        <f>IF(N116="zákl. přenesená",J116,0)</f>
        <v>0</v>
      </c>
      <c r="BH116" s="129">
        <f>IF(N116="sníž. přenesená",J116,0)</f>
        <v>0</v>
      </c>
      <c r="BI116" s="129">
        <f>IF(N116="nulová",J116,0)</f>
        <v>0</v>
      </c>
      <c r="BJ116" s="16" t="s">
        <v>74</v>
      </c>
      <c r="BK116" s="129">
        <f>ROUND(I116*H116,2)</f>
        <v>0</v>
      </c>
      <c r="BL116" s="16" t="s">
        <v>139</v>
      </c>
      <c r="BM116" s="128" t="s">
        <v>157</v>
      </c>
    </row>
    <row r="117" spans="2:51" s="12" customFormat="1" ht="12">
      <c r="B117" s="130"/>
      <c r="D117" s="131" t="s">
        <v>142</v>
      </c>
      <c r="F117" s="133" t="s">
        <v>158</v>
      </c>
      <c r="H117" s="134">
        <v>40.28</v>
      </c>
      <c r="I117" s="123"/>
      <c r="L117" s="130"/>
      <c r="M117" s="135"/>
      <c r="T117" s="136"/>
      <c r="AT117" s="132" t="s">
        <v>142</v>
      </c>
      <c r="AU117" s="132" t="s">
        <v>140</v>
      </c>
      <c r="AV117" s="12" t="s">
        <v>76</v>
      </c>
      <c r="AW117" s="12" t="s">
        <v>4</v>
      </c>
      <c r="AX117" s="12" t="s">
        <v>74</v>
      </c>
      <c r="AY117" s="132" t="s">
        <v>129</v>
      </c>
    </row>
    <row r="118" spans="2:65" s="1" customFormat="1" ht="37.9" customHeight="1">
      <c r="B118" s="28"/>
      <c r="C118" s="137" t="s">
        <v>159</v>
      </c>
      <c r="D118" s="137" t="s">
        <v>144</v>
      </c>
      <c r="E118" s="138" t="s">
        <v>160</v>
      </c>
      <c r="F118" s="139" t="s">
        <v>161</v>
      </c>
      <c r="G118" s="140" t="s">
        <v>137</v>
      </c>
      <c r="H118" s="141">
        <v>40.28</v>
      </c>
      <c r="I118" s="123"/>
      <c r="J118" s="142">
        <f>ROUND(I118*H118,2)</f>
        <v>0</v>
      </c>
      <c r="K118" s="139" t="s">
        <v>148</v>
      </c>
      <c r="L118" s="143"/>
      <c r="M118" s="144" t="s">
        <v>17</v>
      </c>
      <c r="N118" s="145" t="s">
        <v>37</v>
      </c>
      <c r="O118" s="126">
        <v>0</v>
      </c>
      <c r="P118" s="126">
        <f>O118*H118</f>
        <v>0</v>
      </c>
      <c r="Q118" s="126">
        <v>0.0048</v>
      </c>
      <c r="R118" s="126">
        <f>Q118*H118</f>
        <v>0.193344</v>
      </c>
      <c r="S118" s="126">
        <v>0</v>
      </c>
      <c r="T118" s="127">
        <f>S118*H118</f>
        <v>0</v>
      </c>
      <c r="AR118" s="128" t="s">
        <v>149</v>
      </c>
      <c r="AT118" s="128" t="s">
        <v>144</v>
      </c>
      <c r="AU118" s="128" t="s">
        <v>140</v>
      </c>
      <c r="AY118" s="16" t="s">
        <v>129</v>
      </c>
      <c r="BE118" s="129">
        <f>IF(N118="základní",J118,0)</f>
        <v>0</v>
      </c>
      <c r="BF118" s="129">
        <f>IF(N118="snížená",J118,0)</f>
        <v>0</v>
      </c>
      <c r="BG118" s="129">
        <f>IF(N118="zákl. přenesená",J118,0)</f>
        <v>0</v>
      </c>
      <c r="BH118" s="129">
        <f>IF(N118="sníž. přenesená",J118,0)</f>
        <v>0</v>
      </c>
      <c r="BI118" s="129">
        <f>IF(N118="nulová",J118,0)</f>
        <v>0</v>
      </c>
      <c r="BJ118" s="16" t="s">
        <v>74</v>
      </c>
      <c r="BK118" s="129">
        <f>ROUND(I118*H118,2)</f>
        <v>0</v>
      </c>
      <c r="BL118" s="16" t="s">
        <v>139</v>
      </c>
      <c r="BM118" s="128" t="s">
        <v>162</v>
      </c>
    </row>
    <row r="119" spans="2:51" s="12" customFormat="1" ht="12">
      <c r="B119" s="130"/>
      <c r="D119" s="131" t="s">
        <v>142</v>
      </c>
      <c r="F119" s="133" t="s">
        <v>158</v>
      </c>
      <c r="H119" s="134">
        <v>40.28</v>
      </c>
      <c r="I119" s="123"/>
      <c r="L119" s="130"/>
      <c r="M119" s="135"/>
      <c r="T119" s="136"/>
      <c r="AT119" s="132" t="s">
        <v>142</v>
      </c>
      <c r="AU119" s="132" t="s">
        <v>140</v>
      </c>
      <c r="AV119" s="12" t="s">
        <v>76</v>
      </c>
      <c r="AW119" s="12" t="s">
        <v>4</v>
      </c>
      <c r="AX119" s="12" t="s">
        <v>74</v>
      </c>
      <c r="AY119" s="132" t="s">
        <v>129</v>
      </c>
    </row>
    <row r="120" spans="2:65" s="1" customFormat="1" ht="49.15" customHeight="1">
      <c r="B120" s="28"/>
      <c r="C120" s="118" t="s">
        <v>163</v>
      </c>
      <c r="D120" s="118" t="s">
        <v>134</v>
      </c>
      <c r="E120" s="119" t="s">
        <v>164</v>
      </c>
      <c r="F120" s="120" t="s">
        <v>165</v>
      </c>
      <c r="G120" s="121" t="s">
        <v>147</v>
      </c>
      <c r="H120" s="122">
        <v>0.402</v>
      </c>
      <c r="I120" s="123"/>
      <c r="J120" s="123">
        <f>ROUND(I120*H120,2)</f>
        <v>0</v>
      </c>
      <c r="K120" s="120" t="s">
        <v>148</v>
      </c>
      <c r="L120" s="28"/>
      <c r="M120" s="124" t="s">
        <v>17</v>
      </c>
      <c r="N120" s="125" t="s">
        <v>37</v>
      </c>
      <c r="O120" s="126">
        <v>1.567</v>
      </c>
      <c r="P120" s="126">
        <f>O120*H120</f>
        <v>0.629934</v>
      </c>
      <c r="Q120" s="126">
        <v>0</v>
      </c>
      <c r="R120" s="126">
        <f>Q120*H120</f>
        <v>0</v>
      </c>
      <c r="S120" s="126">
        <v>0</v>
      </c>
      <c r="T120" s="127">
        <f>S120*H120</f>
        <v>0</v>
      </c>
      <c r="AR120" s="128" t="s">
        <v>139</v>
      </c>
      <c r="AT120" s="128" t="s">
        <v>134</v>
      </c>
      <c r="AU120" s="128" t="s">
        <v>140</v>
      </c>
      <c r="AY120" s="16" t="s">
        <v>129</v>
      </c>
      <c r="BE120" s="129">
        <f>IF(N120="základní",J120,0)</f>
        <v>0</v>
      </c>
      <c r="BF120" s="129">
        <f>IF(N120="snížená",J120,0)</f>
        <v>0</v>
      </c>
      <c r="BG120" s="129">
        <f>IF(N120="zákl. přenesená",J120,0)</f>
        <v>0</v>
      </c>
      <c r="BH120" s="129">
        <f>IF(N120="sníž. přenesená",J120,0)</f>
        <v>0</v>
      </c>
      <c r="BI120" s="129">
        <f>IF(N120="nulová",J120,0)</f>
        <v>0</v>
      </c>
      <c r="BJ120" s="16" t="s">
        <v>74</v>
      </c>
      <c r="BK120" s="129">
        <f>ROUND(I120*H120,2)</f>
        <v>0</v>
      </c>
      <c r="BL120" s="16" t="s">
        <v>139</v>
      </c>
      <c r="BM120" s="128" t="s">
        <v>166</v>
      </c>
    </row>
    <row r="121" spans="2:47" s="1" customFormat="1" ht="12">
      <c r="B121" s="28"/>
      <c r="D121" s="146" t="s">
        <v>167</v>
      </c>
      <c r="F121" s="147" t="s">
        <v>168</v>
      </c>
      <c r="I121" s="123"/>
      <c r="L121" s="28"/>
      <c r="M121" s="148"/>
      <c r="T121" s="49"/>
      <c r="AT121" s="16" t="s">
        <v>167</v>
      </c>
      <c r="AU121" s="16" t="s">
        <v>140</v>
      </c>
    </row>
    <row r="122" spans="2:63" s="11" customFormat="1" ht="20.85" customHeight="1">
      <c r="B122" s="107"/>
      <c r="D122" s="108" t="s">
        <v>65</v>
      </c>
      <c r="E122" s="116" t="s">
        <v>169</v>
      </c>
      <c r="F122" s="116" t="s">
        <v>170</v>
      </c>
      <c r="I122" s="123"/>
      <c r="J122" s="117">
        <f>BK122</f>
        <v>0</v>
      </c>
      <c r="L122" s="107"/>
      <c r="M122" s="111"/>
      <c r="P122" s="112">
        <f>SUM(P123:P137)</f>
        <v>10.260720000000001</v>
      </c>
      <c r="R122" s="112">
        <f>SUM(R123:R137)</f>
        <v>0.26867852000000003</v>
      </c>
      <c r="T122" s="113">
        <f>SUM(T123:T137)</f>
        <v>0</v>
      </c>
      <c r="AR122" s="108" t="s">
        <v>76</v>
      </c>
      <c r="AT122" s="114" t="s">
        <v>65</v>
      </c>
      <c r="AU122" s="114" t="s">
        <v>76</v>
      </c>
      <c r="AY122" s="108" t="s">
        <v>129</v>
      </c>
      <c r="BK122" s="115">
        <f>SUM(BK123:BK137)</f>
        <v>0</v>
      </c>
    </row>
    <row r="123" spans="2:65" s="1" customFormat="1" ht="49.15" customHeight="1">
      <c r="B123" s="28"/>
      <c r="C123" s="118" t="s">
        <v>171</v>
      </c>
      <c r="D123" s="118" t="s">
        <v>134</v>
      </c>
      <c r="E123" s="119" t="s">
        <v>172</v>
      </c>
      <c r="F123" s="120" t="s">
        <v>173</v>
      </c>
      <c r="G123" s="121" t="s">
        <v>137</v>
      </c>
      <c r="H123" s="122">
        <v>26.56</v>
      </c>
      <c r="I123" s="123"/>
      <c r="J123" s="123">
        <f>ROUND(I123*H123,2)</f>
        <v>0</v>
      </c>
      <c r="K123" s="120" t="s">
        <v>148</v>
      </c>
      <c r="L123" s="28"/>
      <c r="M123" s="124" t="s">
        <v>17</v>
      </c>
      <c r="N123" s="125" t="s">
        <v>37</v>
      </c>
      <c r="O123" s="126">
        <v>0.231</v>
      </c>
      <c r="P123" s="126">
        <f>O123*H123</f>
        <v>6.13536</v>
      </c>
      <c r="Q123" s="126">
        <v>0.0003</v>
      </c>
      <c r="R123" s="126">
        <f>Q123*H123</f>
        <v>0.007968</v>
      </c>
      <c r="S123" s="126">
        <v>0</v>
      </c>
      <c r="T123" s="127">
        <f>S123*H123</f>
        <v>0</v>
      </c>
      <c r="AR123" s="128" t="s">
        <v>139</v>
      </c>
      <c r="AT123" s="128" t="s">
        <v>134</v>
      </c>
      <c r="AU123" s="128" t="s">
        <v>140</v>
      </c>
      <c r="AY123" s="16" t="s">
        <v>129</v>
      </c>
      <c r="BE123" s="129">
        <f>IF(N123="základní",J123,0)</f>
        <v>0</v>
      </c>
      <c r="BF123" s="129">
        <f>IF(N123="snížená",J123,0)</f>
        <v>0</v>
      </c>
      <c r="BG123" s="129">
        <f>IF(N123="zákl. přenesená",J123,0)</f>
        <v>0</v>
      </c>
      <c r="BH123" s="129">
        <f>IF(N123="sníž. přenesená",J123,0)</f>
        <v>0</v>
      </c>
      <c r="BI123" s="129">
        <f>IF(N123="nulová",J123,0)</f>
        <v>0</v>
      </c>
      <c r="BJ123" s="16" t="s">
        <v>74</v>
      </c>
      <c r="BK123" s="129">
        <f>ROUND(I123*H123,2)</f>
        <v>0</v>
      </c>
      <c r="BL123" s="16" t="s">
        <v>139</v>
      </c>
      <c r="BM123" s="128" t="s">
        <v>174</v>
      </c>
    </row>
    <row r="124" spans="2:47" s="1" customFormat="1" ht="12">
      <c r="B124" s="28"/>
      <c r="D124" s="146" t="s">
        <v>167</v>
      </c>
      <c r="F124" s="147" t="s">
        <v>175</v>
      </c>
      <c r="I124" s="123"/>
      <c r="L124" s="28"/>
      <c r="M124" s="148"/>
      <c r="T124" s="49"/>
      <c r="AT124" s="16" t="s">
        <v>167</v>
      </c>
      <c r="AU124" s="16" t="s">
        <v>140</v>
      </c>
    </row>
    <row r="125" spans="2:51" s="12" customFormat="1" ht="12">
      <c r="B125" s="130"/>
      <c r="D125" s="131" t="s">
        <v>142</v>
      </c>
      <c r="E125" s="132" t="s">
        <v>17</v>
      </c>
      <c r="F125" s="133" t="s">
        <v>176</v>
      </c>
      <c r="H125" s="134">
        <v>26.56</v>
      </c>
      <c r="I125" s="123"/>
      <c r="L125" s="130"/>
      <c r="M125" s="135"/>
      <c r="T125" s="136"/>
      <c r="AT125" s="132" t="s">
        <v>142</v>
      </c>
      <c r="AU125" s="132" t="s">
        <v>140</v>
      </c>
      <c r="AV125" s="12" t="s">
        <v>76</v>
      </c>
      <c r="AW125" s="12" t="s">
        <v>28</v>
      </c>
      <c r="AX125" s="12" t="s">
        <v>74</v>
      </c>
      <c r="AY125" s="132" t="s">
        <v>129</v>
      </c>
    </row>
    <row r="126" spans="2:65" s="1" customFormat="1" ht="24.2" customHeight="1">
      <c r="B126" s="28"/>
      <c r="C126" s="137" t="s">
        <v>177</v>
      </c>
      <c r="D126" s="137" t="s">
        <v>144</v>
      </c>
      <c r="E126" s="138" t="s">
        <v>178</v>
      </c>
      <c r="F126" s="139" t="s">
        <v>179</v>
      </c>
      <c r="G126" s="140" t="s">
        <v>137</v>
      </c>
      <c r="H126" s="141">
        <v>27.888</v>
      </c>
      <c r="I126" s="123"/>
      <c r="J126" s="142">
        <f>ROUND(I126*H126,2)</f>
        <v>0</v>
      </c>
      <c r="K126" s="139" t="s">
        <v>148</v>
      </c>
      <c r="L126" s="143"/>
      <c r="M126" s="144" t="s">
        <v>17</v>
      </c>
      <c r="N126" s="145" t="s">
        <v>37</v>
      </c>
      <c r="O126" s="126">
        <v>0</v>
      </c>
      <c r="P126" s="126">
        <f>O126*H126</f>
        <v>0</v>
      </c>
      <c r="Q126" s="126">
        <v>0.00608</v>
      </c>
      <c r="R126" s="126">
        <f>Q126*H126</f>
        <v>0.16955904000000002</v>
      </c>
      <c r="S126" s="126">
        <v>0</v>
      </c>
      <c r="T126" s="127">
        <f>S126*H126</f>
        <v>0</v>
      </c>
      <c r="AR126" s="128" t="s">
        <v>149</v>
      </c>
      <c r="AT126" s="128" t="s">
        <v>144</v>
      </c>
      <c r="AU126" s="128" t="s">
        <v>140</v>
      </c>
      <c r="AY126" s="16" t="s">
        <v>129</v>
      </c>
      <c r="BE126" s="129">
        <f>IF(N126="základní",J126,0)</f>
        <v>0</v>
      </c>
      <c r="BF126" s="129">
        <f>IF(N126="snížená",J126,0)</f>
        <v>0</v>
      </c>
      <c r="BG126" s="129">
        <f>IF(N126="zákl. přenesená",J126,0)</f>
        <v>0</v>
      </c>
      <c r="BH126" s="129">
        <f>IF(N126="sníž. přenesená",J126,0)</f>
        <v>0</v>
      </c>
      <c r="BI126" s="129">
        <f>IF(N126="nulová",J126,0)</f>
        <v>0</v>
      </c>
      <c r="BJ126" s="16" t="s">
        <v>74</v>
      </c>
      <c r="BK126" s="129">
        <f>ROUND(I126*H126,2)</f>
        <v>0</v>
      </c>
      <c r="BL126" s="16" t="s">
        <v>139</v>
      </c>
      <c r="BM126" s="128" t="s">
        <v>180</v>
      </c>
    </row>
    <row r="127" spans="2:51" s="12" customFormat="1" ht="12">
      <c r="B127" s="130"/>
      <c r="D127" s="131" t="s">
        <v>142</v>
      </c>
      <c r="F127" s="133" t="s">
        <v>181</v>
      </c>
      <c r="H127" s="134">
        <v>27.888</v>
      </c>
      <c r="I127" s="123"/>
      <c r="L127" s="130"/>
      <c r="M127" s="135"/>
      <c r="T127" s="136"/>
      <c r="AT127" s="132" t="s">
        <v>142</v>
      </c>
      <c r="AU127" s="132" t="s">
        <v>140</v>
      </c>
      <c r="AV127" s="12" t="s">
        <v>76</v>
      </c>
      <c r="AW127" s="12" t="s">
        <v>4</v>
      </c>
      <c r="AX127" s="12" t="s">
        <v>74</v>
      </c>
      <c r="AY127" s="132" t="s">
        <v>129</v>
      </c>
    </row>
    <row r="128" spans="2:65" s="1" customFormat="1" ht="37.9" customHeight="1">
      <c r="B128" s="28"/>
      <c r="C128" s="118" t="s">
        <v>182</v>
      </c>
      <c r="D128" s="118" t="s">
        <v>134</v>
      </c>
      <c r="E128" s="119" t="s">
        <v>183</v>
      </c>
      <c r="F128" s="120" t="s">
        <v>184</v>
      </c>
      <c r="G128" s="121" t="s">
        <v>137</v>
      </c>
      <c r="H128" s="122">
        <v>34.015</v>
      </c>
      <c r="I128" s="123"/>
      <c r="J128" s="123">
        <f>ROUND(I128*H128,2)</f>
        <v>0</v>
      </c>
      <c r="K128" s="120" t="s">
        <v>138</v>
      </c>
      <c r="L128" s="28"/>
      <c r="M128" s="124" t="s">
        <v>17</v>
      </c>
      <c r="N128" s="125" t="s">
        <v>37</v>
      </c>
      <c r="O128" s="126">
        <v>0.06</v>
      </c>
      <c r="P128" s="126">
        <f>O128*H128</f>
        <v>2.0409</v>
      </c>
      <c r="Q128" s="126">
        <v>0</v>
      </c>
      <c r="R128" s="126">
        <f>Q128*H128</f>
        <v>0</v>
      </c>
      <c r="S128" s="126">
        <v>0</v>
      </c>
      <c r="T128" s="127">
        <f>S128*H128</f>
        <v>0</v>
      </c>
      <c r="AR128" s="128" t="s">
        <v>139</v>
      </c>
      <c r="AT128" s="128" t="s">
        <v>134</v>
      </c>
      <c r="AU128" s="128" t="s">
        <v>140</v>
      </c>
      <c r="AY128" s="16" t="s">
        <v>129</v>
      </c>
      <c r="BE128" s="129">
        <f>IF(N128="základní",J128,0)</f>
        <v>0</v>
      </c>
      <c r="BF128" s="129">
        <f>IF(N128="snížená",J128,0)</f>
        <v>0</v>
      </c>
      <c r="BG128" s="129">
        <f>IF(N128="zákl. přenesená",J128,0)</f>
        <v>0</v>
      </c>
      <c r="BH128" s="129">
        <f>IF(N128="sníž. přenesená",J128,0)</f>
        <v>0</v>
      </c>
      <c r="BI128" s="129">
        <f>IF(N128="nulová",J128,0)</f>
        <v>0</v>
      </c>
      <c r="BJ128" s="16" t="s">
        <v>74</v>
      </c>
      <c r="BK128" s="129">
        <f>ROUND(I128*H128,2)</f>
        <v>0</v>
      </c>
      <c r="BL128" s="16" t="s">
        <v>139</v>
      </c>
      <c r="BM128" s="128" t="s">
        <v>185</v>
      </c>
    </row>
    <row r="129" spans="2:51" s="12" customFormat="1" ht="12">
      <c r="B129" s="130"/>
      <c r="D129" s="131" t="s">
        <v>142</v>
      </c>
      <c r="E129" s="132" t="s">
        <v>17</v>
      </c>
      <c r="F129" s="133" t="s">
        <v>186</v>
      </c>
      <c r="H129" s="134">
        <v>34.015</v>
      </c>
      <c r="I129" s="123"/>
      <c r="L129" s="130"/>
      <c r="M129" s="135"/>
      <c r="T129" s="136"/>
      <c r="AT129" s="132" t="s">
        <v>142</v>
      </c>
      <c r="AU129" s="132" t="s">
        <v>140</v>
      </c>
      <c r="AV129" s="12" t="s">
        <v>76</v>
      </c>
      <c r="AW129" s="12" t="s">
        <v>28</v>
      </c>
      <c r="AX129" s="12" t="s">
        <v>74</v>
      </c>
      <c r="AY129" s="132" t="s">
        <v>129</v>
      </c>
    </row>
    <row r="130" spans="2:65" s="1" customFormat="1" ht="24.2" customHeight="1">
      <c r="B130" s="28"/>
      <c r="C130" s="137" t="s">
        <v>187</v>
      </c>
      <c r="D130" s="137" t="s">
        <v>144</v>
      </c>
      <c r="E130" s="138" t="s">
        <v>188</v>
      </c>
      <c r="F130" s="139" t="s">
        <v>189</v>
      </c>
      <c r="G130" s="140" t="s">
        <v>137</v>
      </c>
      <c r="H130" s="141">
        <v>28.324</v>
      </c>
      <c r="I130" s="123"/>
      <c r="J130" s="142">
        <f>ROUND(I130*H130,2)</f>
        <v>0</v>
      </c>
      <c r="K130" s="139" t="s">
        <v>148</v>
      </c>
      <c r="L130" s="143"/>
      <c r="M130" s="144" t="s">
        <v>17</v>
      </c>
      <c r="N130" s="145" t="s">
        <v>37</v>
      </c>
      <c r="O130" s="126">
        <v>0</v>
      </c>
      <c r="P130" s="126">
        <f>O130*H130</f>
        <v>0</v>
      </c>
      <c r="Q130" s="126">
        <v>0.00182</v>
      </c>
      <c r="R130" s="126">
        <f>Q130*H130</f>
        <v>0.05154968</v>
      </c>
      <c r="S130" s="126">
        <v>0</v>
      </c>
      <c r="T130" s="127">
        <f>S130*H130</f>
        <v>0</v>
      </c>
      <c r="AR130" s="128" t="s">
        <v>149</v>
      </c>
      <c r="AT130" s="128" t="s">
        <v>144</v>
      </c>
      <c r="AU130" s="128" t="s">
        <v>140</v>
      </c>
      <c r="AY130" s="16" t="s">
        <v>129</v>
      </c>
      <c r="BE130" s="129">
        <f>IF(N130="základní",J130,0)</f>
        <v>0</v>
      </c>
      <c r="BF130" s="129">
        <f>IF(N130="snížená",J130,0)</f>
        <v>0</v>
      </c>
      <c r="BG130" s="129">
        <f>IF(N130="zákl. přenesená",J130,0)</f>
        <v>0</v>
      </c>
      <c r="BH130" s="129">
        <f>IF(N130="sníž. přenesená",J130,0)</f>
        <v>0</v>
      </c>
      <c r="BI130" s="129">
        <f>IF(N130="nulová",J130,0)</f>
        <v>0</v>
      </c>
      <c r="BJ130" s="16" t="s">
        <v>74</v>
      </c>
      <c r="BK130" s="129">
        <f>ROUND(I130*H130,2)</f>
        <v>0</v>
      </c>
      <c r="BL130" s="16" t="s">
        <v>139</v>
      </c>
      <c r="BM130" s="128" t="s">
        <v>190</v>
      </c>
    </row>
    <row r="131" spans="2:51" s="12" customFormat="1" ht="12">
      <c r="B131" s="130"/>
      <c r="D131" s="131" t="s">
        <v>142</v>
      </c>
      <c r="E131" s="132" t="s">
        <v>17</v>
      </c>
      <c r="F131" s="133" t="s">
        <v>191</v>
      </c>
      <c r="H131" s="134">
        <v>26.975</v>
      </c>
      <c r="I131" s="123"/>
      <c r="L131" s="130"/>
      <c r="M131" s="135"/>
      <c r="T131" s="136"/>
      <c r="AT131" s="132" t="s">
        <v>142</v>
      </c>
      <c r="AU131" s="132" t="s">
        <v>140</v>
      </c>
      <c r="AV131" s="12" t="s">
        <v>76</v>
      </c>
      <c r="AW131" s="12" t="s">
        <v>28</v>
      </c>
      <c r="AX131" s="12" t="s">
        <v>74</v>
      </c>
      <c r="AY131" s="132" t="s">
        <v>129</v>
      </c>
    </row>
    <row r="132" spans="2:51" s="12" customFormat="1" ht="12">
      <c r="B132" s="130"/>
      <c r="D132" s="131" t="s">
        <v>142</v>
      </c>
      <c r="F132" s="133" t="s">
        <v>192</v>
      </c>
      <c r="H132" s="134">
        <v>28.324</v>
      </c>
      <c r="I132" s="123"/>
      <c r="L132" s="130"/>
      <c r="M132" s="135"/>
      <c r="T132" s="136"/>
      <c r="AT132" s="132" t="s">
        <v>142</v>
      </c>
      <c r="AU132" s="132" t="s">
        <v>140</v>
      </c>
      <c r="AV132" s="12" t="s">
        <v>76</v>
      </c>
      <c r="AW132" s="12" t="s">
        <v>4</v>
      </c>
      <c r="AX132" s="12" t="s">
        <v>74</v>
      </c>
      <c r="AY132" s="132" t="s">
        <v>129</v>
      </c>
    </row>
    <row r="133" spans="2:65" s="1" customFormat="1" ht="37.9" customHeight="1">
      <c r="B133" s="28"/>
      <c r="C133" s="118" t="s">
        <v>193</v>
      </c>
      <c r="D133" s="118" t="s">
        <v>134</v>
      </c>
      <c r="E133" s="119" t="s">
        <v>183</v>
      </c>
      <c r="F133" s="120" t="s">
        <v>184</v>
      </c>
      <c r="G133" s="121" t="s">
        <v>137</v>
      </c>
      <c r="H133" s="122">
        <v>26.94</v>
      </c>
      <c r="I133" s="123"/>
      <c r="J133" s="123">
        <f>ROUND(I133*H133,2)</f>
        <v>0</v>
      </c>
      <c r="K133" s="120" t="s">
        <v>138</v>
      </c>
      <c r="L133" s="28"/>
      <c r="M133" s="124" t="s">
        <v>17</v>
      </c>
      <c r="N133" s="125" t="s">
        <v>37</v>
      </c>
      <c r="O133" s="126">
        <v>0.06</v>
      </c>
      <c r="P133" s="126">
        <f>O133*H133</f>
        <v>1.6164</v>
      </c>
      <c r="Q133" s="126">
        <v>0</v>
      </c>
      <c r="R133" s="126">
        <f>Q133*H133</f>
        <v>0</v>
      </c>
      <c r="S133" s="126">
        <v>0</v>
      </c>
      <c r="T133" s="127">
        <f>S133*H133</f>
        <v>0</v>
      </c>
      <c r="AR133" s="128" t="s">
        <v>139</v>
      </c>
      <c r="AT133" s="128" t="s">
        <v>134</v>
      </c>
      <c r="AU133" s="128" t="s">
        <v>140</v>
      </c>
      <c r="AY133" s="16" t="s">
        <v>129</v>
      </c>
      <c r="BE133" s="129">
        <f>IF(N133="základní",J133,0)</f>
        <v>0</v>
      </c>
      <c r="BF133" s="129">
        <f>IF(N133="snížená",J133,0)</f>
        <v>0</v>
      </c>
      <c r="BG133" s="129">
        <f>IF(N133="zákl. přenesená",J133,0)</f>
        <v>0</v>
      </c>
      <c r="BH133" s="129">
        <f>IF(N133="sníž. přenesená",J133,0)</f>
        <v>0</v>
      </c>
      <c r="BI133" s="129">
        <f>IF(N133="nulová",J133,0)</f>
        <v>0</v>
      </c>
      <c r="BJ133" s="16" t="s">
        <v>74</v>
      </c>
      <c r="BK133" s="129">
        <f>ROUND(I133*H133,2)</f>
        <v>0</v>
      </c>
      <c r="BL133" s="16" t="s">
        <v>139</v>
      </c>
      <c r="BM133" s="128" t="s">
        <v>194</v>
      </c>
    </row>
    <row r="134" spans="2:51" s="12" customFormat="1" ht="12">
      <c r="B134" s="130"/>
      <c r="D134" s="131" t="s">
        <v>142</v>
      </c>
      <c r="E134" s="132" t="s">
        <v>17</v>
      </c>
      <c r="F134" s="133" t="s">
        <v>195</v>
      </c>
      <c r="H134" s="134">
        <v>26.94</v>
      </c>
      <c r="I134" s="123"/>
      <c r="L134" s="130"/>
      <c r="M134" s="135"/>
      <c r="T134" s="136"/>
      <c r="AT134" s="132" t="s">
        <v>142</v>
      </c>
      <c r="AU134" s="132" t="s">
        <v>140</v>
      </c>
      <c r="AV134" s="12" t="s">
        <v>76</v>
      </c>
      <c r="AW134" s="12" t="s">
        <v>28</v>
      </c>
      <c r="AX134" s="12" t="s">
        <v>74</v>
      </c>
      <c r="AY134" s="132" t="s">
        <v>129</v>
      </c>
    </row>
    <row r="135" spans="2:65" s="1" customFormat="1" ht="24.2" customHeight="1">
      <c r="B135" s="28"/>
      <c r="C135" s="137" t="s">
        <v>196</v>
      </c>
      <c r="D135" s="137" t="s">
        <v>144</v>
      </c>
      <c r="E135" s="138" t="s">
        <v>197</v>
      </c>
      <c r="F135" s="139" t="s">
        <v>198</v>
      </c>
      <c r="G135" s="140" t="s">
        <v>137</v>
      </c>
      <c r="H135" s="141">
        <v>28.287</v>
      </c>
      <c r="I135" s="123"/>
      <c r="J135" s="142">
        <f>ROUND(I135*H135,2)</f>
        <v>0</v>
      </c>
      <c r="K135" s="139" t="s">
        <v>148</v>
      </c>
      <c r="L135" s="143"/>
      <c r="M135" s="144" t="s">
        <v>17</v>
      </c>
      <c r="N135" s="145" t="s">
        <v>37</v>
      </c>
      <c r="O135" s="126">
        <v>0</v>
      </c>
      <c r="P135" s="126">
        <f>O135*H135</f>
        <v>0</v>
      </c>
      <c r="Q135" s="126">
        <v>0.0014</v>
      </c>
      <c r="R135" s="126">
        <f>Q135*H135</f>
        <v>0.0396018</v>
      </c>
      <c r="S135" s="126">
        <v>0</v>
      </c>
      <c r="T135" s="127">
        <f>S135*H135</f>
        <v>0</v>
      </c>
      <c r="AR135" s="128" t="s">
        <v>149</v>
      </c>
      <c r="AT135" s="128" t="s">
        <v>144</v>
      </c>
      <c r="AU135" s="128" t="s">
        <v>140</v>
      </c>
      <c r="AY135" s="16" t="s">
        <v>129</v>
      </c>
      <c r="BE135" s="129">
        <f>IF(N135="základní",J135,0)</f>
        <v>0</v>
      </c>
      <c r="BF135" s="129">
        <f>IF(N135="snížená",J135,0)</f>
        <v>0</v>
      </c>
      <c r="BG135" s="129">
        <f>IF(N135="zákl. přenesená",J135,0)</f>
        <v>0</v>
      </c>
      <c r="BH135" s="129">
        <f>IF(N135="sníž. přenesená",J135,0)</f>
        <v>0</v>
      </c>
      <c r="BI135" s="129">
        <f>IF(N135="nulová",J135,0)</f>
        <v>0</v>
      </c>
      <c r="BJ135" s="16" t="s">
        <v>74</v>
      </c>
      <c r="BK135" s="129">
        <f>ROUND(I135*H135,2)</f>
        <v>0</v>
      </c>
      <c r="BL135" s="16" t="s">
        <v>139</v>
      </c>
      <c r="BM135" s="128" t="s">
        <v>199</v>
      </c>
    </row>
    <row r="136" spans="2:51" s="12" customFormat="1" ht="12">
      <c r="B136" s="130"/>
      <c r="D136" s="131" t="s">
        <v>142</v>
      </c>
      <c r="F136" s="133" t="s">
        <v>200</v>
      </c>
      <c r="H136" s="134">
        <v>28.287</v>
      </c>
      <c r="I136" s="123"/>
      <c r="L136" s="130"/>
      <c r="M136" s="135"/>
      <c r="T136" s="136"/>
      <c r="AT136" s="132" t="s">
        <v>142</v>
      </c>
      <c r="AU136" s="132" t="s">
        <v>140</v>
      </c>
      <c r="AV136" s="12" t="s">
        <v>76</v>
      </c>
      <c r="AW136" s="12" t="s">
        <v>4</v>
      </c>
      <c r="AX136" s="12" t="s">
        <v>74</v>
      </c>
      <c r="AY136" s="132" t="s">
        <v>129</v>
      </c>
    </row>
    <row r="137" spans="2:65" s="1" customFormat="1" ht="44.25" customHeight="1">
      <c r="B137" s="28"/>
      <c r="C137" s="118" t="s">
        <v>201</v>
      </c>
      <c r="D137" s="118" t="s">
        <v>134</v>
      </c>
      <c r="E137" s="119" t="s">
        <v>202</v>
      </c>
      <c r="F137" s="120" t="s">
        <v>203</v>
      </c>
      <c r="G137" s="121" t="s">
        <v>147</v>
      </c>
      <c r="H137" s="122">
        <v>0.269</v>
      </c>
      <c r="I137" s="123"/>
      <c r="J137" s="123">
        <f>ROUND(I137*H137,2)</f>
        <v>0</v>
      </c>
      <c r="K137" s="120" t="s">
        <v>138</v>
      </c>
      <c r="L137" s="28"/>
      <c r="M137" s="124" t="s">
        <v>17</v>
      </c>
      <c r="N137" s="125" t="s">
        <v>37</v>
      </c>
      <c r="O137" s="126">
        <v>1.74</v>
      </c>
      <c r="P137" s="126">
        <f>O137*H137</f>
        <v>0.46806000000000003</v>
      </c>
      <c r="Q137" s="126">
        <v>0</v>
      </c>
      <c r="R137" s="126">
        <f>Q137*H137</f>
        <v>0</v>
      </c>
      <c r="S137" s="126">
        <v>0</v>
      </c>
      <c r="T137" s="127">
        <f>S137*H137</f>
        <v>0</v>
      </c>
      <c r="AR137" s="128" t="s">
        <v>139</v>
      </c>
      <c r="AT137" s="128" t="s">
        <v>134</v>
      </c>
      <c r="AU137" s="128" t="s">
        <v>140</v>
      </c>
      <c r="AY137" s="16" t="s">
        <v>129</v>
      </c>
      <c r="BE137" s="129">
        <f>IF(N137="základní",J137,0)</f>
        <v>0</v>
      </c>
      <c r="BF137" s="129">
        <f>IF(N137="snížená",J137,0)</f>
        <v>0</v>
      </c>
      <c r="BG137" s="129">
        <f>IF(N137="zákl. přenesená",J137,0)</f>
        <v>0</v>
      </c>
      <c r="BH137" s="129">
        <f>IF(N137="sníž. přenesená",J137,0)</f>
        <v>0</v>
      </c>
      <c r="BI137" s="129">
        <f>IF(N137="nulová",J137,0)</f>
        <v>0</v>
      </c>
      <c r="BJ137" s="16" t="s">
        <v>74</v>
      </c>
      <c r="BK137" s="129">
        <f>ROUND(I137*H137,2)</f>
        <v>0</v>
      </c>
      <c r="BL137" s="16" t="s">
        <v>139</v>
      </c>
      <c r="BM137" s="128" t="s">
        <v>204</v>
      </c>
    </row>
    <row r="138" spans="2:63" s="11" customFormat="1" ht="20.85" customHeight="1">
      <c r="B138" s="107"/>
      <c r="D138" s="108" t="s">
        <v>65</v>
      </c>
      <c r="E138" s="116" t="s">
        <v>205</v>
      </c>
      <c r="F138" s="116" t="s">
        <v>206</v>
      </c>
      <c r="I138" s="123"/>
      <c r="J138" s="117">
        <f>BK138</f>
        <v>0</v>
      </c>
      <c r="L138" s="107"/>
      <c r="M138" s="111"/>
      <c r="P138" s="112">
        <f>SUM(P139:P154)</f>
        <v>30.534559999999995</v>
      </c>
      <c r="R138" s="112">
        <f>SUM(R139:R154)</f>
        <v>0.09761</v>
      </c>
      <c r="T138" s="113">
        <f>SUM(T139:T154)</f>
        <v>0</v>
      </c>
      <c r="AR138" s="108" t="s">
        <v>76</v>
      </c>
      <c r="AT138" s="114" t="s">
        <v>65</v>
      </c>
      <c r="AU138" s="114" t="s">
        <v>76</v>
      </c>
      <c r="AY138" s="108" t="s">
        <v>129</v>
      </c>
      <c r="BK138" s="115">
        <f>SUM(BK139:BK154)</f>
        <v>0</v>
      </c>
    </row>
    <row r="139" spans="2:65" s="1" customFormat="1" ht="16.5" customHeight="1">
      <c r="B139" s="28"/>
      <c r="C139" s="118" t="s">
        <v>207</v>
      </c>
      <c r="D139" s="118" t="s">
        <v>134</v>
      </c>
      <c r="E139" s="119" t="s">
        <v>208</v>
      </c>
      <c r="F139" s="120" t="s">
        <v>209</v>
      </c>
      <c r="G139" s="121" t="s">
        <v>210</v>
      </c>
      <c r="H139" s="122">
        <v>10</v>
      </c>
      <c r="I139" s="123"/>
      <c r="J139" s="123">
        <f>ROUND(I139*H139,2)</f>
        <v>0</v>
      </c>
      <c r="K139" s="120" t="s">
        <v>148</v>
      </c>
      <c r="L139" s="28"/>
      <c r="M139" s="124" t="s">
        <v>17</v>
      </c>
      <c r="N139" s="125" t="s">
        <v>37</v>
      </c>
      <c r="O139" s="126">
        <v>0.478</v>
      </c>
      <c r="P139" s="126">
        <f>O139*H139</f>
        <v>4.779999999999999</v>
      </c>
      <c r="Q139" s="126">
        <v>0.00168</v>
      </c>
      <c r="R139" s="126">
        <f>Q139*H139</f>
        <v>0.016800000000000002</v>
      </c>
      <c r="S139" s="126">
        <v>0</v>
      </c>
      <c r="T139" s="127">
        <f>S139*H139</f>
        <v>0</v>
      </c>
      <c r="AR139" s="128" t="s">
        <v>139</v>
      </c>
      <c r="AT139" s="128" t="s">
        <v>134</v>
      </c>
      <c r="AU139" s="128" t="s">
        <v>140</v>
      </c>
      <c r="AY139" s="16" t="s">
        <v>129</v>
      </c>
      <c r="BE139" s="129">
        <f>IF(N139="základní",J139,0)</f>
        <v>0</v>
      </c>
      <c r="BF139" s="129">
        <f>IF(N139="snížená",J139,0)</f>
        <v>0</v>
      </c>
      <c r="BG139" s="129">
        <f>IF(N139="zákl. přenesená",J139,0)</f>
        <v>0</v>
      </c>
      <c r="BH139" s="129">
        <f>IF(N139="sníž. přenesená",J139,0)</f>
        <v>0</v>
      </c>
      <c r="BI139" s="129">
        <f>IF(N139="nulová",J139,0)</f>
        <v>0</v>
      </c>
      <c r="BJ139" s="16" t="s">
        <v>74</v>
      </c>
      <c r="BK139" s="129">
        <f>ROUND(I139*H139,2)</f>
        <v>0</v>
      </c>
      <c r="BL139" s="16" t="s">
        <v>139</v>
      </c>
      <c r="BM139" s="128" t="s">
        <v>211</v>
      </c>
    </row>
    <row r="140" spans="2:47" s="1" customFormat="1" ht="12">
      <c r="B140" s="28"/>
      <c r="D140" s="146" t="s">
        <v>167</v>
      </c>
      <c r="F140" s="147" t="s">
        <v>212</v>
      </c>
      <c r="I140" s="123"/>
      <c r="L140" s="28"/>
      <c r="M140" s="148"/>
      <c r="T140" s="49"/>
      <c r="AT140" s="16" t="s">
        <v>167</v>
      </c>
      <c r="AU140" s="16" t="s">
        <v>140</v>
      </c>
    </row>
    <row r="141" spans="2:65" s="1" customFormat="1" ht="16.5" customHeight="1">
      <c r="B141" s="28"/>
      <c r="C141" s="118" t="s">
        <v>8</v>
      </c>
      <c r="D141" s="118" t="s">
        <v>134</v>
      </c>
      <c r="E141" s="119" t="s">
        <v>213</v>
      </c>
      <c r="F141" s="120" t="s">
        <v>214</v>
      </c>
      <c r="G141" s="121" t="s">
        <v>210</v>
      </c>
      <c r="H141" s="122">
        <v>15</v>
      </c>
      <c r="I141" s="123"/>
      <c r="J141" s="123">
        <f>ROUND(I141*H141,2)</f>
        <v>0</v>
      </c>
      <c r="K141" s="120" t="s">
        <v>148</v>
      </c>
      <c r="L141" s="28"/>
      <c r="M141" s="124" t="s">
        <v>17</v>
      </c>
      <c r="N141" s="125" t="s">
        <v>37</v>
      </c>
      <c r="O141" s="126">
        <v>0.574</v>
      </c>
      <c r="P141" s="126">
        <f>O141*H141</f>
        <v>8.61</v>
      </c>
      <c r="Q141" s="126">
        <v>0.00308</v>
      </c>
      <c r="R141" s="126">
        <f>Q141*H141</f>
        <v>0.0462</v>
      </c>
      <c r="S141" s="126">
        <v>0</v>
      </c>
      <c r="T141" s="127">
        <f>S141*H141</f>
        <v>0</v>
      </c>
      <c r="AR141" s="128" t="s">
        <v>139</v>
      </c>
      <c r="AT141" s="128" t="s">
        <v>134</v>
      </c>
      <c r="AU141" s="128" t="s">
        <v>140</v>
      </c>
      <c r="AY141" s="16" t="s">
        <v>129</v>
      </c>
      <c r="BE141" s="129">
        <f>IF(N141="základní",J141,0)</f>
        <v>0</v>
      </c>
      <c r="BF141" s="129">
        <f>IF(N141="snížená",J141,0)</f>
        <v>0</v>
      </c>
      <c r="BG141" s="129">
        <f>IF(N141="zákl. přenesená",J141,0)</f>
        <v>0</v>
      </c>
      <c r="BH141" s="129">
        <f>IF(N141="sníž. přenesená",J141,0)</f>
        <v>0</v>
      </c>
      <c r="BI141" s="129">
        <f>IF(N141="nulová",J141,0)</f>
        <v>0</v>
      </c>
      <c r="BJ141" s="16" t="s">
        <v>74</v>
      </c>
      <c r="BK141" s="129">
        <f>ROUND(I141*H141,2)</f>
        <v>0</v>
      </c>
      <c r="BL141" s="16" t="s">
        <v>139</v>
      </c>
      <c r="BM141" s="128" t="s">
        <v>215</v>
      </c>
    </row>
    <row r="142" spans="2:47" s="1" customFormat="1" ht="12">
      <c r="B142" s="28"/>
      <c r="D142" s="146" t="s">
        <v>167</v>
      </c>
      <c r="F142" s="147" t="s">
        <v>216</v>
      </c>
      <c r="I142" s="123"/>
      <c r="L142" s="28"/>
      <c r="M142" s="148"/>
      <c r="T142" s="49"/>
      <c r="AT142" s="16" t="s">
        <v>167</v>
      </c>
      <c r="AU142" s="16" t="s">
        <v>140</v>
      </c>
    </row>
    <row r="143" spans="2:65" s="1" customFormat="1" ht="24.2" customHeight="1">
      <c r="B143" s="28"/>
      <c r="C143" s="118" t="s">
        <v>139</v>
      </c>
      <c r="D143" s="118" t="s">
        <v>134</v>
      </c>
      <c r="E143" s="119" t="s">
        <v>217</v>
      </c>
      <c r="F143" s="120" t="s">
        <v>218</v>
      </c>
      <c r="G143" s="121" t="s">
        <v>210</v>
      </c>
      <c r="H143" s="122">
        <v>14.5</v>
      </c>
      <c r="I143" s="123"/>
      <c r="J143" s="123">
        <f>ROUND(I143*H143,2)</f>
        <v>0</v>
      </c>
      <c r="K143" s="120" t="s">
        <v>138</v>
      </c>
      <c r="L143" s="28"/>
      <c r="M143" s="124" t="s">
        <v>17</v>
      </c>
      <c r="N143" s="125" t="s">
        <v>37</v>
      </c>
      <c r="O143" s="126">
        <v>0.363</v>
      </c>
      <c r="P143" s="126">
        <f>O143*H143</f>
        <v>5.2635</v>
      </c>
      <c r="Q143" s="126">
        <v>0.00126</v>
      </c>
      <c r="R143" s="126">
        <f>Q143*H143</f>
        <v>0.01827</v>
      </c>
      <c r="S143" s="126">
        <v>0</v>
      </c>
      <c r="T143" s="127">
        <f>S143*H143</f>
        <v>0</v>
      </c>
      <c r="AR143" s="128" t="s">
        <v>139</v>
      </c>
      <c r="AT143" s="128" t="s">
        <v>134</v>
      </c>
      <c r="AU143" s="128" t="s">
        <v>140</v>
      </c>
      <c r="AY143" s="16" t="s">
        <v>129</v>
      </c>
      <c r="BE143" s="129">
        <f>IF(N143="základní",J143,0)</f>
        <v>0</v>
      </c>
      <c r="BF143" s="129">
        <f>IF(N143="snížená",J143,0)</f>
        <v>0</v>
      </c>
      <c r="BG143" s="129">
        <f>IF(N143="zákl. přenesená",J143,0)</f>
        <v>0</v>
      </c>
      <c r="BH143" s="129">
        <f>IF(N143="sníž. přenesená",J143,0)</f>
        <v>0</v>
      </c>
      <c r="BI143" s="129">
        <f>IF(N143="nulová",J143,0)</f>
        <v>0</v>
      </c>
      <c r="BJ143" s="16" t="s">
        <v>74</v>
      </c>
      <c r="BK143" s="129">
        <f>ROUND(I143*H143,2)</f>
        <v>0</v>
      </c>
      <c r="BL143" s="16" t="s">
        <v>139</v>
      </c>
      <c r="BM143" s="128" t="s">
        <v>219</v>
      </c>
    </row>
    <row r="144" spans="2:51" s="12" customFormat="1" ht="12">
      <c r="B144" s="130"/>
      <c r="D144" s="131" t="s">
        <v>142</v>
      </c>
      <c r="E144" s="132" t="s">
        <v>17</v>
      </c>
      <c r="F144" s="133" t="s">
        <v>220</v>
      </c>
      <c r="H144" s="134">
        <v>14.5</v>
      </c>
      <c r="I144" s="123"/>
      <c r="L144" s="130"/>
      <c r="M144" s="135"/>
      <c r="T144" s="136"/>
      <c r="AT144" s="132" t="s">
        <v>142</v>
      </c>
      <c r="AU144" s="132" t="s">
        <v>140</v>
      </c>
      <c r="AV144" s="12" t="s">
        <v>76</v>
      </c>
      <c r="AW144" s="12" t="s">
        <v>28</v>
      </c>
      <c r="AX144" s="12" t="s">
        <v>74</v>
      </c>
      <c r="AY144" s="132" t="s">
        <v>129</v>
      </c>
    </row>
    <row r="145" spans="2:65" s="1" customFormat="1" ht="24.2" customHeight="1">
      <c r="B145" s="28"/>
      <c r="C145" s="118" t="s">
        <v>221</v>
      </c>
      <c r="D145" s="118" t="s">
        <v>134</v>
      </c>
      <c r="E145" s="119" t="s">
        <v>222</v>
      </c>
      <c r="F145" s="120" t="s">
        <v>223</v>
      </c>
      <c r="G145" s="121" t="s">
        <v>210</v>
      </c>
      <c r="H145" s="122">
        <v>10</v>
      </c>
      <c r="I145" s="123"/>
      <c r="J145" s="123">
        <f>ROUND(I145*H145,2)</f>
        <v>0</v>
      </c>
      <c r="K145" s="120" t="s">
        <v>148</v>
      </c>
      <c r="L145" s="28"/>
      <c r="M145" s="124" t="s">
        <v>17</v>
      </c>
      <c r="N145" s="125" t="s">
        <v>37</v>
      </c>
      <c r="O145" s="126">
        <v>0.422</v>
      </c>
      <c r="P145" s="126">
        <f>O145*H145</f>
        <v>4.22</v>
      </c>
      <c r="Q145" s="126">
        <v>0.00047</v>
      </c>
      <c r="R145" s="126">
        <f>Q145*H145</f>
        <v>0.0047</v>
      </c>
      <c r="S145" s="126">
        <v>0</v>
      </c>
      <c r="T145" s="127">
        <f>S145*H145</f>
        <v>0</v>
      </c>
      <c r="AR145" s="128" t="s">
        <v>139</v>
      </c>
      <c r="AT145" s="128" t="s">
        <v>134</v>
      </c>
      <c r="AU145" s="128" t="s">
        <v>140</v>
      </c>
      <c r="AY145" s="16" t="s">
        <v>129</v>
      </c>
      <c r="BE145" s="129">
        <f>IF(N145="základní",J145,0)</f>
        <v>0</v>
      </c>
      <c r="BF145" s="129">
        <f>IF(N145="snížená",J145,0)</f>
        <v>0</v>
      </c>
      <c r="BG145" s="129">
        <f>IF(N145="zákl. přenesená",J145,0)</f>
        <v>0</v>
      </c>
      <c r="BH145" s="129">
        <f>IF(N145="sníž. přenesená",J145,0)</f>
        <v>0</v>
      </c>
      <c r="BI145" s="129">
        <f>IF(N145="nulová",J145,0)</f>
        <v>0</v>
      </c>
      <c r="BJ145" s="16" t="s">
        <v>74</v>
      </c>
      <c r="BK145" s="129">
        <f>ROUND(I145*H145,2)</f>
        <v>0</v>
      </c>
      <c r="BL145" s="16" t="s">
        <v>139</v>
      </c>
      <c r="BM145" s="128" t="s">
        <v>224</v>
      </c>
    </row>
    <row r="146" spans="2:47" s="1" customFormat="1" ht="12">
      <c r="B146" s="28"/>
      <c r="D146" s="146" t="s">
        <v>167</v>
      </c>
      <c r="F146" s="147" t="s">
        <v>225</v>
      </c>
      <c r="I146" s="123"/>
      <c r="L146" s="28"/>
      <c r="M146" s="148"/>
      <c r="T146" s="49"/>
      <c r="AT146" s="16" t="s">
        <v>167</v>
      </c>
      <c r="AU146" s="16" t="s">
        <v>140</v>
      </c>
    </row>
    <row r="147" spans="2:65" s="1" customFormat="1" ht="24.2" customHeight="1">
      <c r="B147" s="28"/>
      <c r="C147" s="118" t="s">
        <v>226</v>
      </c>
      <c r="D147" s="118" t="s">
        <v>134</v>
      </c>
      <c r="E147" s="119" t="s">
        <v>227</v>
      </c>
      <c r="F147" s="120" t="s">
        <v>228</v>
      </c>
      <c r="G147" s="121" t="s">
        <v>210</v>
      </c>
      <c r="H147" s="122">
        <v>5</v>
      </c>
      <c r="I147" s="123"/>
      <c r="J147" s="123">
        <f>ROUND(I147*H147,2)</f>
        <v>0</v>
      </c>
      <c r="K147" s="120" t="s">
        <v>148</v>
      </c>
      <c r="L147" s="28"/>
      <c r="M147" s="124" t="s">
        <v>17</v>
      </c>
      <c r="N147" s="125" t="s">
        <v>37</v>
      </c>
      <c r="O147" s="126">
        <v>0.452</v>
      </c>
      <c r="P147" s="126">
        <f>O147*H147</f>
        <v>2.2600000000000002</v>
      </c>
      <c r="Q147" s="126">
        <v>0.00073</v>
      </c>
      <c r="R147" s="126">
        <f>Q147*H147</f>
        <v>0.0036499999999999996</v>
      </c>
      <c r="S147" s="126">
        <v>0</v>
      </c>
      <c r="T147" s="127">
        <f>S147*H147</f>
        <v>0</v>
      </c>
      <c r="AR147" s="128" t="s">
        <v>139</v>
      </c>
      <c r="AT147" s="128" t="s">
        <v>134</v>
      </c>
      <c r="AU147" s="128" t="s">
        <v>140</v>
      </c>
      <c r="AY147" s="16" t="s">
        <v>129</v>
      </c>
      <c r="BE147" s="129">
        <f>IF(N147="základní",J147,0)</f>
        <v>0</v>
      </c>
      <c r="BF147" s="129">
        <f>IF(N147="snížená",J147,0)</f>
        <v>0</v>
      </c>
      <c r="BG147" s="129">
        <f>IF(N147="zákl. přenesená",J147,0)</f>
        <v>0</v>
      </c>
      <c r="BH147" s="129">
        <f>IF(N147="sníž. přenesená",J147,0)</f>
        <v>0</v>
      </c>
      <c r="BI147" s="129">
        <f>IF(N147="nulová",J147,0)</f>
        <v>0</v>
      </c>
      <c r="BJ147" s="16" t="s">
        <v>74</v>
      </c>
      <c r="BK147" s="129">
        <f>ROUND(I147*H147,2)</f>
        <v>0</v>
      </c>
      <c r="BL147" s="16" t="s">
        <v>139</v>
      </c>
      <c r="BM147" s="128" t="s">
        <v>229</v>
      </c>
    </row>
    <row r="148" spans="2:47" s="1" customFormat="1" ht="12">
      <c r="B148" s="28"/>
      <c r="D148" s="146" t="s">
        <v>167</v>
      </c>
      <c r="F148" s="147" t="s">
        <v>230</v>
      </c>
      <c r="I148" s="123"/>
      <c r="L148" s="28"/>
      <c r="M148" s="148"/>
      <c r="T148" s="49"/>
      <c r="AT148" s="16" t="s">
        <v>167</v>
      </c>
      <c r="AU148" s="16" t="s">
        <v>140</v>
      </c>
    </row>
    <row r="149" spans="2:65" s="1" customFormat="1" ht="33" customHeight="1">
      <c r="B149" s="28"/>
      <c r="C149" s="118" t="s">
        <v>231</v>
      </c>
      <c r="D149" s="118" t="s">
        <v>134</v>
      </c>
      <c r="E149" s="119" t="s">
        <v>232</v>
      </c>
      <c r="F149" s="120" t="s">
        <v>233</v>
      </c>
      <c r="G149" s="121" t="s">
        <v>234</v>
      </c>
      <c r="H149" s="122">
        <v>2</v>
      </c>
      <c r="I149" s="123"/>
      <c r="J149" s="123">
        <f>ROUND(I149*H149,2)</f>
        <v>0</v>
      </c>
      <c r="K149" s="120" t="s">
        <v>148</v>
      </c>
      <c r="L149" s="28"/>
      <c r="M149" s="124" t="s">
        <v>17</v>
      </c>
      <c r="N149" s="125" t="s">
        <v>37</v>
      </c>
      <c r="O149" s="126">
        <v>2.54</v>
      </c>
      <c r="P149" s="126">
        <f>O149*H149</f>
        <v>5.08</v>
      </c>
      <c r="Q149" s="126">
        <v>0.00015</v>
      </c>
      <c r="R149" s="126">
        <f>Q149*H149</f>
        <v>0.0003</v>
      </c>
      <c r="S149" s="126">
        <v>0</v>
      </c>
      <c r="T149" s="127">
        <f>S149*H149</f>
        <v>0</v>
      </c>
      <c r="AR149" s="128" t="s">
        <v>139</v>
      </c>
      <c r="AT149" s="128" t="s">
        <v>134</v>
      </c>
      <c r="AU149" s="128" t="s">
        <v>140</v>
      </c>
      <c r="AY149" s="16" t="s">
        <v>129</v>
      </c>
      <c r="BE149" s="129">
        <f>IF(N149="základní",J149,0)</f>
        <v>0</v>
      </c>
      <c r="BF149" s="129">
        <f>IF(N149="snížená",J149,0)</f>
        <v>0</v>
      </c>
      <c r="BG149" s="129">
        <f>IF(N149="zákl. přenesená",J149,0)</f>
        <v>0</v>
      </c>
      <c r="BH149" s="129">
        <f>IF(N149="sníž. přenesená",J149,0)</f>
        <v>0</v>
      </c>
      <c r="BI149" s="129">
        <f>IF(N149="nulová",J149,0)</f>
        <v>0</v>
      </c>
      <c r="BJ149" s="16" t="s">
        <v>74</v>
      </c>
      <c r="BK149" s="129">
        <f>ROUND(I149*H149,2)</f>
        <v>0</v>
      </c>
      <c r="BL149" s="16" t="s">
        <v>139</v>
      </c>
      <c r="BM149" s="128" t="s">
        <v>235</v>
      </c>
    </row>
    <row r="150" spans="2:47" s="1" customFormat="1" ht="12">
      <c r="B150" s="28"/>
      <c r="D150" s="146" t="s">
        <v>167</v>
      </c>
      <c r="F150" s="147" t="s">
        <v>236</v>
      </c>
      <c r="I150" s="123"/>
      <c r="L150" s="28"/>
      <c r="M150" s="148"/>
      <c r="T150" s="49"/>
      <c r="AT150" s="16" t="s">
        <v>167</v>
      </c>
      <c r="AU150" s="16" t="s">
        <v>140</v>
      </c>
    </row>
    <row r="151" spans="2:65" s="1" customFormat="1" ht="24.2" customHeight="1">
      <c r="B151" s="28"/>
      <c r="C151" s="137" t="s">
        <v>237</v>
      </c>
      <c r="D151" s="137" t="s">
        <v>144</v>
      </c>
      <c r="E151" s="138" t="s">
        <v>238</v>
      </c>
      <c r="F151" s="139" t="s">
        <v>239</v>
      </c>
      <c r="G151" s="140" t="s">
        <v>234</v>
      </c>
      <c r="H151" s="141">
        <v>2</v>
      </c>
      <c r="I151" s="123"/>
      <c r="J151" s="142">
        <f>ROUND(I151*H151,2)</f>
        <v>0</v>
      </c>
      <c r="K151" s="139" t="s">
        <v>148</v>
      </c>
      <c r="L151" s="143"/>
      <c r="M151" s="144" t="s">
        <v>17</v>
      </c>
      <c r="N151" s="145" t="s">
        <v>37</v>
      </c>
      <c r="O151" s="126">
        <v>0</v>
      </c>
      <c r="P151" s="126">
        <f>O151*H151</f>
        <v>0</v>
      </c>
      <c r="Q151" s="126">
        <v>0.0037</v>
      </c>
      <c r="R151" s="126">
        <f>Q151*H151</f>
        <v>0.0074</v>
      </c>
      <c r="S151" s="126">
        <v>0</v>
      </c>
      <c r="T151" s="127">
        <f>S151*H151</f>
        <v>0</v>
      </c>
      <c r="AR151" s="128" t="s">
        <v>149</v>
      </c>
      <c r="AT151" s="128" t="s">
        <v>144</v>
      </c>
      <c r="AU151" s="128" t="s">
        <v>140</v>
      </c>
      <c r="AY151" s="16" t="s">
        <v>129</v>
      </c>
      <c r="BE151" s="129">
        <f>IF(N151="základní",J151,0)</f>
        <v>0</v>
      </c>
      <c r="BF151" s="129">
        <f>IF(N151="snížená",J151,0)</f>
        <v>0</v>
      </c>
      <c r="BG151" s="129">
        <f>IF(N151="zákl. přenesená",J151,0)</f>
        <v>0</v>
      </c>
      <c r="BH151" s="129">
        <f>IF(N151="sníž. přenesená",J151,0)</f>
        <v>0</v>
      </c>
      <c r="BI151" s="129">
        <f>IF(N151="nulová",J151,0)</f>
        <v>0</v>
      </c>
      <c r="BJ151" s="16" t="s">
        <v>74</v>
      </c>
      <c r="BK151" s="129">
        <f>ROUND(I151*H151,2)</f>
        <v>0</v>
      </c>
      <c r="BL151" s="16" t="s">
        <v>139</v>
      </c>
      <c r="BM151" s="128" t="s">
        <v>240</v>
      </c>
    </row>
    <row r="152" spans="2:65" s="1" customFormat="1" ht="16.5" customHeight="1">
      <c r="B152" s="28"/>
      <c r="C152" s="118" t="s">
        <v>7</v>
      </c>
      <c r="D152" s="118" t="s">
        <v>134</v>
      </c>
      <c r="E152" s="119" t="s">
        <v>241</v>
      </c>
      <c r="F152" s="120" t="s">
        <v>242</v>
      </c>
      <c r="G152" s="121" t="s">
        <v>234</v>
      </c>
      <c r="H152" s="122">
        <v>1</v>
      </c>
      <c r="I152" s="123"/>
      <c r="J152" s="123">
        <f>ROUND(I152*H152,2)</f>
        <v>0</v>
      </c>
      <c r="K152" s="120" t="s">
        <v>138</v>
      </c>
      <c r="L152" s="28"/>
      <c r="M152" s="124" t="s">
        <v>17</v>
      </c>
      <c r="N152" s="125" t="s">
        <v>37</v>
      </c>
      <c r="O152" s="126">
        <v>0.177</v>
      </c>
      <c r="P152" s="126">
        <f>O152*H152</f>
        <v>0.177</v>
      </c>
      <c r="Q152" s="126">
        <v>0.00029</v>
      </c>
      <c r="R152" s="126">
        <f>Q152*H152</f>
        <v>0.00029</v>
      </c>
      <c r="S152" s="126">
        <v>0</v>
      </c>
      <c r="T152" s="127">
        <f>S152*H152</f>
        <v>0</v>
      </c>
      <c r="AR152" s="128" t="s">
        <v>139</v>
      </c>
      <c r="AT152" s="128" t="s">
        <v>134</v>
      </c>
      <c r="AU152" s="128" t="s">
        <v>140</v>
      </c>
      <c r="AY152" s="16" t="s">
        <v>129</v>
      </c>
      <c r="BE152" s="129">
        <f>IF(N152="základní",J152,0)</f>
        <v>0</v>
      </c>
      <c r="BF152" s="129">
        <f>IF(N152="snížená",J152,0)</f>
        <v>0</v>
      </c>
      <c r="BG152" s="129">
        <f>IF(N152="zákl. přenesená",J152,0)</f>
        <v>0</v>
      </c>
      <c r="BH152" s="129">
        <f>IF(N152="sníž. přenesená",J152,0)</f>
        <v>0</v>
      </c>
      <c r="BI152" s="129">
        <f>IF(N152="nulová",J152,0)</f>
        <v>0</v>
      </c>
      <c r="BJ152" s="16" t="s">
        <v>74</v>
      </c>
      <c r="BK152" s="129">
        <f>ROUND(I152*H152,2)</f>
        <v>0</v>
      </c>
      <c r="BL152" s="16" t="s">
        <v>139</v>
      </c>
      <c r="BM152" s="128" t="s">
        <v>243</v>
      </c>
    </row>
    <row r="153" spans="2:65" s="1" customFormat="1" ht="44.25" customHeight="1">
      <c r="B153" s="28"/>
      <c r="C153" s="118" t="s">
        <v>244</v>
      </c>
      <c r="D153" s="118" t="s">
        <v>134</v>
      </c>
      <c r="E153" s="119" t="s">
        <v>245</v>
      </c>
      <c r="F153" s="120" t="s">
        <v>246</v>
      </c>
      <c r="G153" s="121" t="s">
        <v>147</v>
      </c>
      <c r="H153" s="122">
        <v>0.098</v>
      </c>
      <c r="I153" s="123"/>
      <c r="J153" s="123">
        <f>ROUND(I153*H153,2)</f>
        <v>0</v>
      </c>
      <c r="K153" s="120" t="s">
        <v>148</v>
      </c>
      <c r="L153" s="28"/>
      <c r="M153" s="124" t="s">
        <v>17</v>
      </c>
      <c r="N153" s="125" t="s">
        <v>37</v>
      </c>
      <c r="O153" s="126">
        <v>1.47</v>
      </c>
      <c r="P153" s="126">
        <f>O153*H153</f>
        <v>0.14406</v>
      </c>
      <c r="Q153" s="126">
        <v>0</v>
      </c>
      <c r="R153" s="126">
        <f>Q153*H153</f>
        <v>0</v>
      </c>
      <c r="S153" s="126">
        <v>0</v>
      </c>
      <c r="T153" s="127">
        <f>S153*H153</f>
        <v>0</v>
      </c>
      <c r="AR153" s="128" t="s">
        <v>139</v>
      </c>
      <c r="AT153" s="128" t="s">
        <v>134</v>
      </c>
      <c r="AU153" s="128" t="s">
        <v>140</v>
      </c>
      <c r="AY153" s="16" t="s">
        <v>129</v>
      </c>
      <c r="BE153" s="129">
        <f>IF(N153="základní",J153,0)</f>
        <v>0</v>
      </c>
      <c r="BF153" s="129">
        <f>IF(N153="snížená",J153,0)</f>
        <v>0</v>
      </c>
      <c r="BG153" s="129">
        <f>IF(N153="zákl. přenesená",J153,0)</f>
        <v>0</v>
      </c>
      <c r="BH153" s="129">
        <f>IF(N153="sníž. přenesená",J153,0)</f>
        <v>0</v>
      </c>
      <c r="BI153" s="129">
        <f>IF(N153="nulová",J153,0)</f>
        <v>0</v>
      </c>
      <c r="BJ153" s="16" t="s">
        <v>74</v>
      </c>
      <c r="BK153" s="129">
        <f>ROUND(I153*H153,2)</f>
        <v>0</v>
      </c>
      <c r="BL153" s="16" t="s">
        <v>139</v>
      </c>
      <c r="BM153" s="128" t="s">
        <v>247</v>
      </c>
    </row>
    <row r="154" spans="2:47" s="1" customFormat="1" ht="12">
      <c r="B154" s="28"/>
      <c r="D154" s="146" t="s">
        <v>167</v>
      </c>
      <c r="F154" s="147" t="s">
        <v>248</v>
      </c>
      <c r="I154" s="123"/>
      <c r="L154" s="28"/>
      <c r="M154" s="148"/>
      <c r="T154" s="49"/>
      <c r="AT154" s="16" t="s">
        <v>167</v>
      </c>
      <c r="AU154" s="16" t="s">
        <v>140</v>
      </c>
    </row>
    <row r="155" spans="2:63" s="11" customFormat="1" ht="20.85" customHeight="1">
      <c r="B155" s="107"/>
      <c r="D155" s="108" t="s">
        <v>65</v>
      </c>
      <c r="E155" s="116" t="s">
        <v>249</v>
      </c>
      <c r="F155" s="116" t="s">
        <v>250</v>
      </c>
      <c r="I155" s="123"/>
      <c r="J155" s="117">
        <f>BK155</f>
        <v>0</v>
      </c>
      <c r="L155" s="107"/>
      <c r="M155" s="111"/>
      <c r="P155" s="112">
        <f>SUM(P156:P170)</f>
        <v>25.143118</v>
      </c>
      <c r="R155" s="112">
        <f>SUM(R156:R170)</f>
        <v>0.053180000000000005</v>
      </c>
      <c r="T155" s="113">
        <f>SUM(T156:T170)</f>
        <v>0</v>
      </c>
      <c r="AR155" s="108" t="s">
        <v>76</v>
      </c>
      <c r="AT155" s="114" t="s">
        <v>65</v>
      </c>
      <c r="AU155" s="114" t="s">
        <v>76</v>
      </c>
      <c r="AY155" s="108" t="s">
        <v>129</v>
      </c>
      <c r="BK155" s="115">
        <f>SUM(BK156:BK170)</f>
        <v>0</v>
      </c>
    </row>
    <row r="156" spans="2:65" s="1" customFormat="1" ht="33" customHeight="1">
      <c r="B156" s="28"/>
      <c r="C156" s="118" t="s">
        <v>251</v>
      </c>
      <c r="D156" s="118" t="s">
        <v>134</v>
      </c>
      <c r="E156" s="119" t="s">
        <v>252</v>
      </c>
      <c r="F156" s="120" t="s">
        <v>253</v>
      </c>
      <c r="G156" s="121" t="s">
        <v>210</v>
      </c>
      <c r="H156" s="122">
        <v>4</v>
      </c>
      <c r="I156" s="123"/>
      <c r="J156" s="123">
        <f>ROUND(I156*H156,2)</f>
        <v>0</v>
      </c>
      <c r="K156" s="120" t="s">
        <v>148</v>
      </c>
      <c r="L156" s="28"/>
      <c r="M156" s="124" t="s">
        <v>17</v>
      </c>
      <c r="N156" s="125" t="s">
        <v>37</v>
      </c>
      <c r="O156" s="126">
        <v>0.556</v>
      </c>
      <c r="P156" s="126">
        <f>O156*H156</f>
        <v>2.224</v>
      </c>
      <c r="Q156" s="126">
        <v>0.00051</v>
      </c>
      <c r="R156" s="126">
        <f>Q156*H156</f>
        <v>0.00204</v>
      </c>
      <c r="S156" s="126">
        <v>0</v>
      </c>
      <c r="T156" s="127">
        <f>S156*H156</f>
        <v>0</v>
      </c>
      <c r="AR156" s="128" t="s">
        <v>139</v>
      </c>
      <c r="AT156" s="128" t="s">
        <v>134</v>
      </c>
      <c r="AU156" s="128" t="s">
        <v>140</v>
      </c>
      <c r="AY156" s="16" t="s">
        <v>129</v>
      </c>
      <c r="BE156" s="129">
        <f>IF(N156="základní",J156,0)</f>
        <v>0</v>
      </c>
      <c r="BF156" s="129">
        <f>IF(N156="snížená",J156,0)</f>
        <v>0</v>
      </c>
      <c r="BG156" s="129">
        <f>IF(N156="zákl. přenesená",J156,0)</f>
        <v>0</v>
      </c>
      <c r="BH156" s="129">
        <f>IF(N156="sníž. přenesená",J156,0)</f>
        <v>0</v>
      </c>
      <c r="BI156" s="129">
        <f>IF(N156="nulová",J156,0)</f>
        <v>0</v>
      </c>
      <c r="BJ156" s="16" t="s">
        <v>74</v>
      </c>
      <c r="BK156" s="129">
        <f>ROUND(I156*H156,2)</f>
        <v>0</v>
      </c>
      <c r="BL156" s="16" t="s">
        <v>139</v>
      </c>
      <c r="BM156" s="128" t="s">
        <v>254</v>
      </c>
    </row>
    <row r="157" spans="2:47" s="1" customFormat="1" ht="12">
      <c r="B157" s="28"/>
      <c r="D157" s="146" t="s">
        <v>167</v>
      </c>
      <c r="F157" s="147" t="s">
        <v>255</v>
      </c>
      <c r="I157" s="123"/>
      <c r="L157" s="28"/>
      <c r="M157" s="148"/>
      <c r="T157" s="49"/>
      <c r="AT157" s="16" t="s">
        <v>167</v>
      </c>
      <c r="AU157" s="16" t="s">
        <v>140</v>
      </c>
    </row>
    <row r="158" spans="2:65" s="1" customFormat="1" ht="33" customHeight="1">
      <c r="B158" s="28"/>
      <c r="C158" s="118" t="s">
        <v>256</v>
      </c>
      <c r="D158" s="118" t="s">
        <v>134</v>
      </c>
      <c r="E158" s="119" t="s">
        <v>257</v>
      </c>
      <c r="F158" s="120" t="s">
        <v>258</v>
      </c>
      <c r="G158" s="121" t="s">
        <v>210</v>
      </c>
      <c r="H158" s="122">
        <v>34</v>
      </c>
      <c r="I158" s="123"/>
      <c r="J158" s="123">
        <f>ROUND(I158*H158,2)</f>
        <v>0</v>
      </c>
      <c r="K158" s="120" t="s">
        <v>148</v>
      </c>
      <c r="L158" s="28"/>
      <c r="M158" s="124" t="s">
        <v>17</v>
      </c>
      <c r="N158" s="125" t="s">
        <v>37</v>
      </c>
      <c r="O158" s="126">
        <v>0.529</v>
      </c>
      <c r="P158" s="126">
        <f>O158*H158</f>
        <v>17.986</v>
      </c>
      <c r="Q158" s="126">
        <v>0.00084</v>
      </c>
      <c r="R158" s="126">
        <f>Q158*H158</f>
        <v>0.028560000000000002</v>
      </c>
      <c r="S158" s="126">
        <v>0</v>
      </c>
      <c r="T158" s="127">
        <f>S158*H158</f>
        <v>0</v>
      </c>
      <c r="AR158" s="128" t="s">
        <v>139</v>
      </c>
      <c r="AT158" s="128" t="s">
        <v>134</v>
      </c>
      <c r="AU158" s="128" t="s">
        <v>140</v>
      </c>
      <c r="AY158" s="16" t="s">
        <v>129</v>
      </c>
      <c r="BE158" s="129">
        <f>IF(N158="základní",J158,0)</f>
        <v>0</v>
      </c>
      <c r="BF158" s="129">
        <f>IF(N158="snížená",J158,0)</f>
        <v>0</v>
      </c>
      <c r="BG158" s="129">
        <f>IF(N158="zákl. přenesená",J158,0)</f>
        <v>0</v>
      </c>
      <c r="BH158" s="129">
        <f>IF(N158="sníž. přenesená",J158,0)</f>
        <v>0</v>
      </c>
      <c r="BI158" s="129">
        <f>IF(N158="nulová",J158,0)</f>
        <v>0</v>
      </c>
      <c r="BJ158" s="16" t="s">
        <v>74</v>
      </c>
      <c r="BK158" s="129">
        <f>ROUND(I158*H158,2)</f>
        <v>0</v>
      </c>
      <c r="BL158" s="16" t="s">
        <v>139</v>
      </c>
      <c r="BM158" s="128" t="s">
        <v>259</v>
      </c>
    </row>
    <row r="159" spans="2:47" s="1" customFormat="1" ht="12">
      <c r="B159" s="28"/>
      <c r="D159" s="146" t="s">
        <v>167</v>
      </c>
      <c r="F159" s="147" t="s">
        <v>260</v>
      </c>
      <c r="I159" s="123"/>
      <c r="L159" s="28"/>
      <c r="M159" s="148"/>
      <c r="T159" s="49"/>
      <c r="AT159" s="16" t="s">
        <v>167</v>
      </c>
      <c r="AU159" s="16" t="s">
        <v>140</v>
      </c>
    </row>
    <row r="160" spans="2:65" s="1" customFormat="1" ht="37.9" customHeight="1">
      <c r="B160" s="28"/>
      <c r="C160" s="118" t="s">
        <v>261</v>
      </c>
      <c r="D160" s="118" t="s">
        <v>134</v>
      </c>
      <c r="E160" s="119" t="s">
        <v>262</v>
      </c>
      <c r="F160" s="120" t="s">
        <v>263</v>
      </c>
      <c r="G160" s="121" t="s">
        <v>234</v>
      </c>
      <c r="H160" s="122">
        <v>2</v>
      </c>
      <c r="I160" s="123"/>
      <c r="J160" s="123">
        <f>ROUND(I160*H160,2)</f>
        <v>0</v>
      </c>
      <c r="K160" s="120" t="s">
        <v>148</v>
      </c>
      <c r="L160" s="28"/>
      <c r="M160" s="124" t="s">
        <v>17</v>
      </c>
      <c r="N160" s="125" t="s">
        <v>37</v>
      </c>
      <c r="O160" s="126">
        <v>0.384</v>
      </c>
      <c r="P160" s="126">
        <f>O160*H160</f>
        <v>0.768</v>
      </c>
      <c r="Q160" s="126">
        <v>0.0007</v>
      </c>
      <c r="R160" s="126">
        <f>Q160*H160</f>
        <v>0.0014</v>
      </c>
      <c r="S160" s="126">
        <v>0</v>
      </c>
      <c r="T160" s="127">
        <f>S160*H160</f>
        <v>0</v>
      </c>
      <c r="AR160" s="128" t="s">
        <v>139</v>
      </c>
      <c r="AT160" s="128" t="s">
        <v>134</v>
      </c>
      <c r="AU160" s="128" t="s">
        <v>140</v>
      </c>
      <c r="AY160" s="16" t="s">
        <v>129</v>
      </c>
      <c r="BE160" s="129">
        <f>IF(N160="základní",J160,0)</f>
        <v>0</v>
      </c>
      <c r="BF160" s="129">
        <f>IF(N160="snížená",J160,0)</f>
        <v>0</v>
      </c>
      <c r="BG160" s="129">
        <f>IF(N160="zákl. přenesená",J160,0)</f>
        <v>0</v>
      </c>
      <c r="BH160" s="129">
        <f>IF(N160="sníž. přenesená",J160,0)</f>
        <v>0</v>
      </c>
      <c r="BI160" s="129">
        <f>IF(N160="nulová",J160,0)</f>
        <v>0</v>
      </c>
      <c r="BJ160" s="16" t="s">
        <v>74</v>
      </c>
      <c r="BK160" s="129">
        <f>ROUND(I160*H160,2)</f>
        <v>0</v>
      </c>
      <c r="BL160" s="16" t="s">
        <v>139</v>
      </c>
      <c r="BM160" s="128" t="s">
        <v>264</v>
      </c>
    </row>
    <row r="161" spans="2:47" s="1" customFormat="1" ht="12">
      <c r="B161" s="28"/>
      <c r="D161" s="146" t="s">
        <v>167</v>
      </c>
      <c r="F161" s="147" t="s">
        <v>265</v>
      </c>
      <c r="I161" s="123"/>
      <c r="L161" s="28"/>
      <c r="M161" s="148"/>
      <c r="T161" s="49"/>
      <c r="AT161" s="16" t="s">
        <v>167</v>
      </c>
      <c r="AU161" s="16" t="s">
        <v>140</v>
      </c>
    </row>
    <row r="162" spans="2:65" s="1" customFormat="1" ht="49.15" customHeight="1">
      <c r="B162" s="28"/>
      <c r="C162" s="118" t="s">
        <v>266</v>
      </c>
      <c r="D162" s="118" t="s">
        <v>134</v>
      </c>
      <c r="E162" s="119" t="s">
        <v>267</v>
      </c>
      <c r="F162" s="120" t="s">
        <v>268</v>
      </c>
      <c r="G162" s="121" t="s">
        <v>210</v>
      </c>
      <c r="H162" s="122">
        <v>38</v>
      </c>
      <c r="I162" s="123"/>
      <c r="J162" s="123">
        <f>ROUND(I162*H162,2)</f>
        <v>0</v>
      </c>
      <c r="K162" s="120" t="s">
        <v>148</v>
      </c>
      <c r="L162" s="28"/>
      <c r="M162" s="124" t="s">
        <v>17</v>
      </c>
      <c r="N162" s="125" t="s">
        <v>37</v>
      </c>
      <c r="O162" s="126">
        <v>0.1</v>
      </c>
      <c r="P162" s="126">
        <f>O162*H162</f>
        <v>3.8000000000000003</v>
      </c>
      <c r="Q162" s="126">
        <v>4E-05</v>
      </c>
      <c r="R162" s="126">
        <f>Q162*H162</f>
        <v>0.00152</v>
      </c>
      <c r="S162" s="126">
        <v>0</v>
      </c>
      <c r="T162" s="127">
        <f>S162*H162</f>
        <v>0</v>
      </c>
      <c r="AR162" s="128" t="s">
        <v>139</v>
      </c>
      <c r="AT162" s="128" t="s">
        <v>134</v>
      </c>
      <c r="AU162" s="128" t="s">
        <v>140</v>
      </c>
      <c r="AY162" s="16" t="s">
        <v>129</v>
      </c>
      <c r="BE162" s="129">
        <f>IF(N162="základní",J162,0)</f>
        <v>0</v>
      </c>
      <c r="BF162" s="129">
        <f>IF(N162="snížená",J162,0)</f>
        <v>0</v>
      </c>
      <c r="BG162" s="129">
        <f>IF(N162="zákl. přenesená",J162,0)</f>
        <v>0</v>
      </c>
      <c r="BH162" s="129">
        <f>IF(N162="sníž. přenesená",J162,0)</f>
        <v>0</v>
      </c>
      <c r="BI162" s="129">
        <f>IF(N162="nulová",J162,0)</f>
        <v>0</v>
      </c>
      <c r="BJ162" s="16" t="s">
        <v>74</v>
      </c>
      <c r="BK162" s="129">
        <f>ROUND(I162*H162,2)</f>
        <v>0</v>
      </c>
      <c r="BL162" s="16" t="s">
        <v>139</v>
      </c>
      <c r="BM162" s="128" t="s">
        <v>269</v>
      </c>
    </row>
    <row r="163" spans="2:47" s="1" customFormat="1" ht="12">
      <c r="B163" s="28"/>
      <c r="D163" s="146" t="s">
        <v>167</v>
      </c>
      <c r="F163" s="147" t="s">
        <v>270</v>
      </c>
      <c r="I163" s="123"/>
      <c r="L163" s="28"/>
      <c r="M163" s="148"/>
      <c r="T163" s="49"/>
      <c r="AT163" s="16" t="s">
        <v>167</v>
      </c>
      <c r="AU163" s="16" t="s">
        <v>140</v>
      </c>
    </row>
    <row r="164" spans="2:65" s="1" customFormat="1" ht="24.2" customHeight="1">
      <c r="B164" s="28"/>
      <c r="C164" s="118" t="s">
        <v>271</v>
      </c>
      <c r="D164" s="118" t="s">
        <v>134</v>
      </c>
      <c r="E164" s="119" t="s">
        <v>272</v>
      </c>
      <c r="F164" s="120" t="s">
        <v>273</v>
      </c>
      <c r="G164" s="121" t="s">
        <v>234</v>
      </c>
      <c r="H164" s="122">
        <v>2</v>
      </c>
      <c r="I164" s="123"/>
      <c r="J164" s="123">
        <f>ROUND(I164*H164,2)</f>
        <v>0</v>
      </c>
      <c r="K164" s="120" t="s">
        <v>148</v>
      </c>
      <c r="L164" s="28"/>
      <c r="M164" s="124" t="s">
        <v>17</v>
      </c>
      <c r="N164" s="125" t="s">
        <v>37</v>
      </c>
      <c r="O164" s="126">
        <v>0.16</v>
      </c>
      <c r="P164" s="126">
        <f>O164*H164</f>
        <v>0.32</v>
      </c>
      <c r="Q164" s="126">
        <v>0.00033</v>
      </c>
      <c r="R164" s="126">
        <f>Q164*H164</f>
        <v>0.00066</v>
      </c>
      <c r="S164" s="126">
        <v>0</v>
      </c>
      <c r="T164" s="127">
        <f>S164*H164</f>
        <v>0</v>
      </c>
      <c r="AR164" s="128" t="s">
        <v>274</v>
      </c>
      <c r="AT164" s="128" t="s">
        <v>134</v>
      </c>
      <c r="AU164" s="128" t="s">
        <v>140</v>
      </c>
      <c r="AY164" s="16" t="s">
        <v>129</v>
      </c>
      <c r="BE164" s="129">
        <f>IF(N164="základní",J164,0)</f>
        <v>0</v>
      </c>
      <c r="BF164" s="129">
        <f>IF(N164="snížená",J164,0)</f>
        <v>0</v>
      </c>
      <c r="BG164" s="129">
        <f>IF(N164="zákl. přenesená",J164,0)</f>
        <v>0</v>
      </c>
      <c r="BH164" s="129">
        <f>IF(N164="sníž. přenesená",J164,0)</f>
        <v>0</v>
      </c>
      <c r="BI164" s="129">
        <f>IF(N164="nulová",J164,0)</f>
        <v>0</v>
      </c>
      <c r="BJ164" s="16" t="s">
        <v>74</v>
      </c>
      <c r="BK164" s="129">
        <f>ROUND(I164*H164,2)</f>
        <v>0</v>
      </c>
      <c r="BL164" s="16" t="s">
        <v>274</v>
      </c>
      <c r="BM164" s="128" t="s">
        <v>275</v>
      </c>
    </row>
    <row r="165" spans="2:47" s="1" customFormat="1" ht="12">
      <c r="B165" s="28"/>
      <c r="D165" s="146" t="s">
        <v>167</v>
      </c>
      <c r="F165" s="147" t="s">
        <v>276</v>
      </c>
      <c r="I165" s="123"/>
      <c r="L165" s="28"/>
      <c r="M165" s="148"/>
      <c r="T165" s="49"/>
      <c r="AT165" s="16" t="s">
        <v>167</v>
      </c>
      <c r="AU165" s="16" t="s">
        <v>140</v>
      </c>
    </row>
    <row r="166" spans="2:65" s="1" customFormat="1" ht="24.2" customHeight="1">
      <c r="B166" s="28"/>
      <c r="C166" s="137" t="s">
        <v>277</v>
      </c>
      <c r="D166" s="137" t="s">
        <v>144</v>
      </c>
      <c r="E166" s="138" t="s">
        <v>278</v>
      </c>
      <c r="F166" s="139" t="s">
        <v>279</v>
      </c>
      <c r="G166" s="140" t="s">
        <v>234</v>
      </c>
      <c r="H166" s="141">
        <v>1</v>
      </c>
      <c r="I166" s="123"/>
      <c r="J166" s="142">
        <f>ROUND(I166*H166,2)</f>
        <v>0</v>
      </c>
      <c r="K166" s="139" t="s">
        <v>148</v>
      </c>
      <c r="L166" s="143"/>
      <c r="M166" s="144" t="s">
        <v>17</v>
      </c>
      <c r="N166" s="145" t="s">
        <v>37</v>
      </c>
      <c r="O166" s="126">
        <v>0</v>
      </c>
      <c r="P166" s="126">
        <f>O166*H166</f>
        <v>0</v>
      </c>
      <c r="Q166" s="126">
        <v>0.019</v>
      </c>
      <c r="R166" s="126">
        <f>Q166*H166</f>
        <v>0.019</v>
      </c>
      <c r="S166" s="126">
        <v>0</v>
      </c>
      <c r="T166" s="127">
        <f>S166*H166</f>
        <v>0</v>
      </c>
      <c r="AR166" s="128" t="s">
        <v>274</v>
      </c>
      <c r="AT166" s="128" t="s">
        <v>144</v>
      </c>
      <c r="AU166" s="128" t="s">
        <v>140</v>
      </c>
      <c r="AY166" s="16" t="s">
        <v>129</v>
      </c>
      <c r="BE166" s="129">
        <f>IF(N166="základní",J166,0)</f>
        <v>0</v>
      </c>
      <c r="BF166" s="129">
        <f>IF(N166="snížená",J166,0)</f>
        <v>0</v>
      </c>
      <c r="BG166" s="129">
        <f>IF(N166="zákl. přenesená",J166,0)</f>
        <v>0</v>
      </c>
      <c r="BH166" s="129">
        <f>IF(N166="sníž. přenesená",J166,0)</f>
        <v>0</v>
      </c>
      <c r="BI166" s="129">
        <f>IF(N166="nulová",J166,0)</f>
        <v>0</v>
      </c>
      <c r="BJ166" s="16" t="s">
        <v>74</v>
      </c>
      <c r="BK166" s="129">
        <f>ROUND(I166*H166,2)</f>
        <v>0</v>
      </c>
      <c r="BL166" s="16" t="s">
        <v>274</v>
      </c>
      <c r="BM166" s="128" t="s">
        <v>280</v>
      </c>
    </row>
    <row r="167" spans="2:65" s="1" customFormat="1" ht="45" customHeight="1">
      <c r="B167" s="28"/>
      <c r="C167" s="137" t="s">
        <v>967</v>
      </c>
      <c r="D167" s="137" t="s">
        <v>144</v>
      </c>
      <c r="E167" s="138" t="s">
        <v>968</v>
      </c>
      <c r="F167" s="139" t="s">
        <v>969</v>
      </c>
      <c r="G167" s="140" t="s">
        <v>234</v>
      </c>
      <c r="H167" s="141">
        <v>1</v>
      </c>
      <c r="I167" s="123"/>
      <c r="J167" s="142">
        <f>ROUND(I167*H167,2)</f>
        <v>0</v>
      </c>
      <c r="K167" s="139" t="s">
        <v>148</v>
      </c>
      <c r="L167" s="143"/>
      <c r="M167" s="144"/>
      <c r="N167" s="145"/>
      <c r="O167" s="126"/>
      <c r="P167" s="126"/>
      <c r="Q167" s="126"/>
      <c r="R167" s="126"/>
      <c r="S167" s="126"/>
      <c r="T167" s="127"/>
      <c r="AR167" s="128" t="s">
        <v>970</v>
      </c>
      <c r="AT167" s="128" t="s">
        <v>144</v>
      </c>
      <c r="AU167" s="128" t="s">
        <v>128</v>
      </c>
      <c r="AY167" s="16" t="s">
        <v>129</v>
      </c>
      <c r="BE167" s="129">
        <f aca="true" t="shared" si="0" ref="BE167:BE168">IF(N167="základní",J167,0)</f>
        <v>0</v>
      </c>
      <c r="BF167" s="129">
        <f aca="true" t="shared" si="1" ref="BF167:BF168">IF(N167="snížená",J167,0)</f>
        <v>0</v>
      </c>
      <c r="BG167" s="129">
        <f aca="true" t="shared" si="2" ref="BG167:BG168">IF(N167="zákl. přenesená",J167,0)</f>
        <v>0</v>
      </c>
      <c r="BH167" s="129">
        <f aca="true" t="shared" si="3" ref="BH167:BH168">IF(N167="sníž. přenesená",J167,0)</f>
        <v>0</v>
      </c>
      <c r="BI167" s="129">
        <f aca="true" t="shared" si="4" ref="BI167:BI168">IF(N167="nulová",J167,0)</f>
        <v>0</v>
      </c>
      <c r="BJ167" s="16" t="s">
        <v>76</v>
      </c>
      <c r="BK167" s="129">
        <f aca="true" t="shared" si="5" ref="BK167:BK168">ROUND(I167*H167,2)</f>
        <v>0</v>
      </c>
      <c r="BL167" s="16" t="s">
        <v>970</v>
      </c>
      <c r="BM167" s="128"/>
    </row>
    <row r="168" spans="2:65" s="1" customFormat="1" ht="36.75" customHeight="1">
      <c r="B168" s="28"/>
      <c r="C168" s="137" t="s">
        <v>971</v>
      </c>
      <c r="D168" s="137" t="s">
        <v>144</v>
      </c>
      <c r="E168" s="138" t="s">
        <v>972</v>
      </c>
      <c r="F168" s="139" t="s">
        <v>973</v>
      </c>
      <c r="G168" s="140" t="s">
        <v>974</v>
      </c>
      <c r="H168" s="141">
        <v>1</v>
      </c>
      <c r="I168" s="123"/>
      <c r="J168" s="142">
        <f>ROUND(I168*H168,2)</f>
        <v>0</v>
      </c>
      <c r="K168" s="139" t="s">
        <v>148</v>
      </c>
      <c r="L168" s="143"/>
      <c r="M168" s="144"/>
      <c r="N168" s="145"/>
      <c r="O168" s="126"/>
      <c r="P168" s="126"/>
      <c r="Q168" s="126"/>
      <c r="R168" s="126"/>
      <c r="S168" s="126"/>
      <c r="T168" s="127"/>
      <c r="AR168" s="128" t="s">
        <v>975</v>
      </c>
      <c r="AT168" s="128" t="s">
        <v>144</v>
      </c>
      <c r="AU168" s="128" t="s">
        <v>159</v>
      </c>
      <c r="AY168" s="16" t="s">
        <v>129</v>
      </c>
      <c r="BE168" s="129">
        <f t="shared" si="0"/>
        <v>0</v>
      </c>
      <c r="BF168" s="129">
        <f t="shared" si="1"/>
        <v>0</v>
      </c>
      <c r="BG168" s="129">
        <f t="shared" si="2"/>
        <v>0</v>
      </c>
      <c r="BH168" s="129">
        <f t="shared" si="3"/>
        <v>0</v>
      </c>
      <c r="BI168" s="129">
        <f t="shared" si="4"/>
        <v>0</v>
      </c>
      <c r="BJ168" s="16" t="s">
        <v>140</v>
      </c>
      <c r="BK168" s="129">
        <f t="shared" si="5"/>
        <v>0</v>
      </c>
      <c r="BL168" s="16" t="s">
        <v>975</v>
      </c>
      <c r="BM168" s="128"/>
    </row>
    <row r="169" spans="2:65" s="1" customFormat="1" ht="44.25" customHeight="1">
      <c r="B169" s="28"/>
      <c r="C169" s="118" t="s">
        <v>281</v>
      </c>
      <c r="D169" s="118" t="s">
        <v>134</v>
      </c>
      <c r="E169" s="119" t="s">
        <v>282</v>
      </c>
      <c r="F169" s="120" t="s">
        <v>283</v>
      </c>
      <c r="G169" s="121" t="s">
        <v>147</v>
      </c>
      <c r="H169" s="122">
        <v>0.034</v>
      </c>
      <c r="I169" s="123"/>
      <c r="J169" s="123">
        <f>ROUND(I169*H169,2)</f>
        <v>0</v>
      </c>
      <c r="K169" s="120" t="s">
        <v>148</v>
      </c>
      <c r="L169" s="28"/>
      <c r="M169" s="124" t="s">
        <v>17</v>
      </c>
      <c r="N169" s="125" t="s">
        <v>37</v>
      </c>
      <c r="O169" s="126">
        <v>1.327</v>
      </c>
      <c r="P169" s="126">
        <f>O169*H169</f>
        <v>0.045118</v>
      </c>
      <c r="Q169" s="126">
        <v>0</v>
      </c>
      <c r="R169" s="126">
        <f>Q169*H169</f>
        <v>0</v>
      </c>
      <c r="S169" s="126">
        <v>0</v>
      </c>
      <c r="T169" s="127">
        <f>S169*H169</f>
        <v>0</v>
      </c>
      <c r="AR169" s="128" t="s">
        <v>139</v>
      </c>
      <c r="AT169" s="128" t="s">
        <v>134</v>
      </c>
      <c r="AU169" s="128" t="s">
        <v>140</v>
      </c>
      <c r="AY169" s="16" t="s">
        <v>129</v>
      </c>
      <c r="BE169" s="129">
        <f>IF(N169="základní",J169,0)</f>
        <v>0</v>
      </c>
      <c r="BF169" s="129">
        <f>IF(N169="snížená",J169,0)</f>
        <v>0</v>
      </c>
      <c r="BG169" s="129">
        <f>IF(N169="zákl. přenesená",J169,0)</f>
        <v>0</v>
      </c>
      <c r="BH169" s="129">
        <f>IF(N169="sníž. přenesená",J169,0)</f>
        <v>0</v>
      </c>
      <c r="BI169" s="129">
        <f>IF(N169="nulová",J169,0)</f>
        <v>0</v>
      </c>
      <c r="BJ169" s="16" t="s">
        <v>74</v>
      </c>
      <c r="BK169" s="129">
        <f>ROUND(I169*H169,2)</f>
        <v>0</v>
      </c>
      <c r="BL169" s="16" t="s">
        <v>139</v>
      </c>
      <c r="BM169" s="128" t="s">
        <v>284</v>
      </c>
    </row>
    <row r="170" spans="2:47" s="1" customFormat="1" ht="12">
      <c r="B170" s="28"/>
      <c r="D170" s="146" t="s">
        <v>167</v>
      </c>
      <c r="F170" s="147" t="s">
        <v>285</v>
      </c>
      <c r="I170" s="123"/>
      <c r="L170" s="28"/>
      <c r="M170" s="148"/>
      <c r="T170" s="49"/>
      <c r="AT170" s="16" t="s">
        <v>167</v>
      </c>
      <c r="AU170" s="16" t="s">
        <v>140</v>
      </c>
    </row>
    <row r="171" spans="2:63" s="11" customFormat="1" ht="20.85" customHeight="1">
      <c r="B171" s="107"/>
      <c r="D171" s="108" t="s">
        <v>65</v>
      </c>
      <c r="E171" s="116" t="s">
        <v>286</v>
      </c>
      <c r="F171" s="116" t="s">
        <v>287</v>
      </c>
      <c r="I171" s="123"/>
      <c r="J171" s="117">
        <f>BK171</f>
        <v>0</v>
      </c>
      <c r="L171" s="107"/>
      <c r="M171" s="111"/>
      <c r="P171" s="112">
        <f>SUM(P172:P183)</f>
        <v>4.7548840000000006</v>
      </c>
      <c r="R171" s="112">
        <f>SUM(R172:R183)</f>
        <v>0.03861</v>
      </c>
      <c r="T171" s="113">
        <f>SUM(T172:T183)</f>
        <v>0</v>
      </c>
      <c r="AR171" s="108" t="s">
        <v>76</v>
      </c>
      <c r="AT171" s="114" t="s">
        <v>65</v>
      </c>
      <c r="AU171" s="114" t="s">
        <v>76</v>
      </c>
      <c r="AY171" s="108" t="s">
        <v>129</v>
      </c>
      <c r="BK171" s="115">
        <f>SUM(BK172:BK183)</f>
        <v>0</v>
      </c>
    </row>
    <row r="172" spans="2:65" s="1" customFormat="1" ht="37.9" customHeight="1">
      <c r="B172" s="28"/>
      <c r="C172" s="118" t="s">
        <v>288</v>
      </c>
      <c r="D172" s="118" t="s">
        <v>134</v>
      </c>
      <c r="E172" s="119" t="s">
        <v>289</v>
      </c>
      <c r="F172" s="120" t="s">
        <v>290</v>
      </c>
      <c r="G172" s="121" t="s">
        <v>291</v>
      </c>
      <c r="H172" s="122">
        <v>2</v>
      </c>
      <c r="I172" s="123"/>
      <c r="J172" s="123">
        <f>ROUND(I172*H172,2)</f>
        <v>0</v>
      </c>
      <c r="K172" s="120" t="s">
        <v>148</v>
      </c>
      <c r="L172" s="28"/>
      <c r="M172" s="124" t="s">
        <v>17</v>
      </c>
      <c r="N172" s="125" t="s">
        <v>37</v>
      </c>
      <c r="O172" s="126">
        <v>1.1</v>
      </c>
      <c r="P172" s="126">
        <f>O172*H172</f>
        <v>2.2</v>
      </c>
      <c r="Q172" s="126">
        <v>0.01647</v>
      </c>
      <c r="R172" s="126">
        <f>Q172*H172</f>
        <v>0.03294</v>
      </c>
      <c r="S172" s="126">
        <v>0</v>
      </c>
      <c r="T172" s="127">
        <f>S172*H172</f>
        <v>0</v>
      </c>
      <c r="AR172" s="128" t="s">
        <v>139</v>
      </c>
      <c r="AT172" s="128" t="s">
        <v>134</v>
      </c>
      <c r="AU172" s="128" t="s">
        <v>140</v>
      </c>
      <c r="AY172" s="16" t="s">
        <v>129</v>
      </c>
      <c r="BE172" s="129">
        <f>IF(N172="základní",J172,0)</f>
        <v>0</v>
      </c>
      <c r="BF172" s="129">
        <f>IF(N172="snížená",J172,0)</f>
        <v>0</v>
      </c>
      <c r="BG172" s="129">
        <f>IF(N172="zákl. přenesená",J172,0)</f>
        <v>0</v>
      </c>
      <c r="BH172" s="129">
        <f>IF(N172="sníž. přenesená",J172,0)</f>
        <v>0</v>
      </c>
      <c r="BI172" s="129">
        <f>IF(N172="nulová",J172,0)</f>
        <v>0</v>
      </c>
      <c r="BJ172" s="16" t="s">
        <v>74</v>
      </c>
      <c r="BK172" s="129">
        <f>ROUND(I172*H172,2)</f>
        <v>0</v>
      </c>
      <c r="BL172" s="16" t="s">
        <v>139</v>
      </c>
      <c r="BM172" s="128" t="s">
        <v>292</v>
      </c>
    </row>
    <row r="173" spans="2:47" s="1" customFormat="1" ht="12">
      <c r="B173" s="28"/>
      <c r="D173" s="146" t="s">
        <v>167</v>
      </c>
      <c r="F173" s="147" t="s">
        <v>293</v>
      </c>
      <c r="I173" s="123"/>
      <c r="L173" s="28"/>
      <c r="M173" s="148"/>
      <c r="T173" s="49"/>
      <c r="AT173" s="16" t="s">
        <v>167</v>
      </c>
      <c r="AU173" s="16" t="s">
        <v>140</v>
      </c>
    </row>
    <row r="174" spans="2:47" s="1" customFormat="1" ht="12">
      <c r="B174" s="28"/>
      <c r="D174" s="146" t="s">
        <v>167</v>
      </c>
      <c r="F174" s="147" t="s">
        <v>294</v>
      </c>
      <c r="I174" s="123"/>
      <c r="L174" s="28"/>
      <c r="M174" s="148"/>
      <c r="T174" s="49"/>
      <c r="AT174" s="16" t="s">
        <v>167</v>
      </c>
      <c r="AU174" s="16" t="s">
        <v>140</v>
      </c>
    </row>
    <row r="175" spans="2:65" s="1" customFormat="1" ht="21.75" customHeight="1">
      <c r="B175" s="28"/>
      <c r="C175" s="118" t="s">
        <v>295</v>
      </c>
      <c r="D175" s="118" t="s">
        <v>134</v>
      </c>
      <c r="E175" s="119" t="s">
        <v>296</v>
      </c>
      <c r="F175" s="120" t="s">
        <v>297</v>
      </c>
      <c r="G175" s="121" t="s">
        <v>291</v>
      </c>
      <c r="H175" s="122">
        <v>1</v>
      </c>
      <c r="I175" s="123"/>
      <c r="J175" s="123">
        <f>ROUND(I175*H175,2)</f>
        <v>0</v>
      </c>
      <c r="K175" s="120" t="s">
        <v>148</v>
      </c>
      <c r="L175" s="28"/>
      <c r="M175" s="124" t="s">
        <v>17</v>
      </c>
      <c r="N175" s="125" t="s">
        <v>37</v>
      </c>
      <c r="O175" s="126">
        <v>0.176</v>
      </c>
      <c r="P175" s="126">
        <f>O175*H175</f>
        <v>0.176</v>
      </c>
      <c r="Q175" s="126">
        <v>0.00189</v>
      </c>
      <c r="R175" s="126">
        <f>Q175*H175</f>
        <v>0.00189</v>
      </c>
      <c r="S175" s="126">
        <v>0</v>
      </c>
      <c r="T175" s="127">
        <f>S175*H175</f>
        <v>0</v>
      </c>
      <c r="AR175" s="128" t="s">
        <v>139</v>
      </c>
      <c r="AT175" s="128" t="s">
        <v>134</v>
      </c>
      <c r="AU175" s="128" t="s">
        <v>140</v>
      </c>
      <c r="AY175" s="16" t="s">
        <v>129</v>
      </c>
      <c r="BE175" s="129">
        <f>IF(N175="základní",J175,0)</f>
        <v>0</v>
      </c>
      <c r="BF175" s="129">
        <f>IF(N175="snížená",J175,0)</f>
        <v>0</v>
      </c>
      <c r="BG175" s="129">
        <f>IF(N175="zákl. přenesená",J175,0)</f>
        <v>0</v>
      </c>
      <c r="BH175" s="129">
        <f>IF(N175="sníž. přenesená",J175,0)</f>
        <v>0</v>
      </c>
      <c r="BI175" s="129">
        <f>IF(N175="nulová",J175,0)</f>
        <v>0</v>
      </c>
      <c r="BJ175" s="16" t="s">
        <v>74</v>
      </c>
      <c r="BK175" s="129">
        <f>ROUND(I175*H175,2)</f>
        <v>0</v>
      </c>
      <c r="BL175" s="16" t="s">
        <v>139</v>
      </c>
      <c r="BM175" s="128" t="s">
        <v>298</v>
      </c>
    </row>
    <row r="176" spans="2:47" s="1" customFormat="1" ht="12">
      <c r="B176" s="28"/>
      <c r="D176" s="146" t="s">
        <v>167</v>
      </c>
      <c r="F176" s="147" t="s">
        <v>299</v>
      </c>
      <c r="I176" s="123"/>
      <c r="L176" s="28"/>
      <c r="M176" s="148"/>
      <c r="T176" s="49"/>
      <c r="AT176" s="16" t="s">
        <v>167</v>
      </c>
      <c r="AU176" s="16" t="s">
        <v>140</v>
      </c>
    </row>
    <row r="177" spans="2:47" s="1" customFormat="1" ht="12">
      <c r="B177" s="28"/>
      <c r="D177" s="146" t="s">
        <v>167</v>
      </c>
      <c r="F177" s="147" t="s">
        <v>300</v>
      </c>
      <c r="I177" s="123"/>
      <c r="L177" s="28"/>
      <c r="M177" s="148"/>
      <c r="T177" s="49"/>
      <c r="AT177" s="16" t="s">
        <v>167</v>
      </c>
      <c r="AU177" s="16" t="s">
        <v>140</v>
      </c>
    </row>
    <row r="178" spans="2:65" s="1" customFormat="1" ht="21.75" customHeight="1">
      <c r="B178" s="28"/>
      <c r="C178" s="118" t="s">
        <v>301</v>
      </c>
      <c r="D178" s="118" t="s">
        <v>134</v>
      </c>
      <c r="E178" s="119" t="s">
        <v>302</v>
      </c>
      <c r="F178" s="120" t="s">
        <v>303</v>
      </c>
      <c r="G178" s="121" t="s">
        <v>291</v>
      </c>
      <c r="H178" s="122">
        <v>2</v>
      </c>
      <c r="I178" s="123"/>
      <c r="J178" s="123">
        <f>ROUND(I178*H178,2)</f>
        <v>0</v>
      </c>
      <c r="K178" s="120" t="s">
        <v>148</v>
      </c>
      <c r="L178" s="28"/>
      <c r="M178" s="124" t="s">
        <v>17</v>
      </c>
      <c r="N178" s="125" t="s">
        <v>37</v>
      </c>
      <c r="O178" s="126">
        <v>0.2</v>
      </c>
      <c r="P178" s="126">
        <f>O178*H178</f>
        <v>0.4</v>
      </c>
      <c r="Q178" s="126">
        <v>0.0018</v>
      </c>
      <c r="R178" s="126">
        <f>Q178*H178</f>
        <v>0.0036</v>
      </c>
      <c r="S178" s="126">
        <v>0</v>
      </c>
      <c r="T178" s="127">
        <f>S178*H178</f>
        <v>0</v>
      </c>
      <c r="AR178" s="128" t="s">
        <v>139</v>
      </c>
      <c r="AT178" s="128" t="s">
        <v>134</v>
      </c>
      <c r="AU178" s="128" t="s">
        <v>140</v>
      </c>
      <c r="AY178" s="16" t="s">
        <v>129</v>
      </c>
      <c r="BE178" s="129">
        <f>IF(N178="základní",J178,0)</f>
        <v>0</v>
      </c>
      <c r="BF178" s="129">
        <f>IF(N178="snížená",J178,0)</f>
        <v>0</v>
      </c>
      <c r="BG178" s="129">
        <f>IF(N178="zákl. přenesená",J178,0)</f>
        <v>0</v>
      </c>
      <c r="BH178" s="129">
        <f>IF(N178="sníž. přenesená",J178,0)</f>
        <v>0</v>
      </c>
      <c r="BI178" s="129">
        <f>IF(N178="nulová",J178,0)</f>
        <v>0</v>
      </c>
      <c r="BJ178" s="16" t="s">
        <v>74</v>
      </c>
      <c r="BK178" s="129">
        <f>ROUND(I178*H178,2)</f>
        <v>0</v>
      </c>
      <c r="BL178" s="16" t="s">
        <v>139</v>
      </c>
      <c r="BM178" s="128" t="s">
        <v>304</v>
      </c>
    </row>
    <row r="179" spans="2:47" s="1" customFormat="1" ht="12">
      <c r="B179" s="28"/>
      <c r="D179" s="146" t="s">
        <v>167</v>
      </c>
      <c r="F179" s="147" t="s">
        <v>305</v>
      </c>
      <c r="I179" s="123"/>
      <c r="L179" s="28"/>
      <c r="M179" s="148"/>
      <c r="T179" s="49"/>
      <c r="AT179" s="16" t="s">
        <v>167</v>
      </c>
      <c r="AU179" s="16" t="s">
        <v>140</v>
      </c>
    </row>
    <row r="180" spans="2:65" s="1" customFormat="1" ht="16.5" customHeight="1">
      <c r="B180" s="28"/>
      <c r="C180" s="118" t="s">
        <v>306</v>
      </c>
      <c r="D180" s="118" t="s">
        <v>134</v>
      </c>
      <c r="E180" s="119" t="s">
        <v>307</v>
      </c>
      <c r="F180" s="120" t="s">
        <v>308</v>
      </c>
      <c r="G180" s="121" t="s">
        <v>234</v>
      </c>
      <c r="H180" s="122">
        <v>2</v>
      </c>
      <c r="I180" s="123"/>
      <c r="J180" s="123">
        <f>ROUND(I180*H180,2)</f>
        <v>0</v>
      </c>
      <c r="K180" s="120" t="s">
        <v>148</v>
      </c>
      <c r="L180" s="28"/>
      <c r="M180" s="124" t="s">
        <v>17</v>
      </c>
      <c r="N180" s="125" t="s">
        <v>37</v>
      </c>
      <c r="O180" s="126">
        <v>0.95</v>
      </c>
      <c r="P180" s="126">
        <f>O180*H180</f>
        <v>1.9</v>
      </c>
      <c r="Q180" s="126">
        <v>9E-05</v>
      </c>
      <c r="R180" s="126">
        <f>Q180*H180</f>
        <v>0.00018</v>
      </c>
      <c r="S180" s="126">
        <v>0</v>
      </c>
      <c r="T180" s="127">
        <f>S180*H180</f>
        <v>0</v>
      </c>
      <c r="AR180" s="128" t="s">
        <v>139</v>
      </c>
      <c r="AT180" s="128" t="s">
        <v>134</v>
      </c>
      <c r="AU180" s="128" t="s">
        <v>140</v>
      </c>
      <c r="AY180" s="16" t="s">
        <v>129</v>
      </c>
      <c r="BE180" s="129">
        <f>IF(N180="základní",J180,0)</f>
        <v>0</v>
      </c>
      <c r="BF180" s="129">
        <f>IF(N180="snížená",J180,0)</f>
        <v>0</v>
      </c>
      <c r="BG180" s="129">
        <f>IF(N180="zákl. přenesená",J180,0)</f>
        <v>0</v>
      </c>
      <c r="BH180" s="129">
        <f>IF(N180="sníž. přenesená",J180,0)</f>
        <v>0</v>
      </c>
      <c r="BI180" s="129">
        <f>IF(N180="nulová",J180,0)</f>
        <v>0</v>
      </c>
      <c r="BJ180" s="16" t="s">
        <v>74</v>
      </c>
      <c r="BK180" s="129">
        <f>ROUND(I180*H180,2)</f>
        <v>0</v>
      </c>
      <c r="BL180" s="16" t="s">
        <v>139</v>
      </c>
      <c r="BM180" s="128" t="s">
        <v>309</v>
      </c>
    </row>
    <row r="181" spans="2:47" s="1" customFormat="1" ht="12">
      <c r="B181" s="28"/>
      <c r="D181" s="146" t="s">
        <v>167</v>
      </c>
      <c r="F181" s="147" t="s">
        <v>310</v>
      </c>
      <c r="I181" s="123"/>
      <c r="L181" s="28"/>
      <c r="M181" s="148"/>
      <c r="T181" s="49"/>
      <c r="AT181" s="16" t="s">
        <v>167</v>
      </c>
      <c r="AU181" s="16" t="s">
        <v>140</v>
      </c>
    </row>
    <row r="182" spans="2:65" s="1" customFormat="1" ht="44.25" customHeight="1">
      <c r="B182" s="28"/>
      <c r="C182" s="118" t="s">
        <v>311</v>
      </c>
      <c r="D182" s="118" t="s">
        <v>134</v>
      </c>
      <c r="E182" s="119" t="s">
        <v>312</v>
      </c>
      <c r="F182" s="120" t="s">
        <v>313</v>
      </c>
      <c r="G182" s="121" t="s">
        <v>147</v>
      </c>
      <c r="H182" s="122">
        <v>0.052</v>
      </c>
      <c r="I182" s="123"/>
      <c r="J182" s="123">
        <f>ROUND(I182*H182,2)</f>
        <v>0</v>
      </c>
      <c r="K182" s="120" t="s">
        <v>148</v>
      </c>
      <c r="L182" s="28"/>
      <c r="M182" s="124" t="s">
        <v>17</v>
      </c>
      <c r="N182" s="125" t="s">
        <v>37</v>
      </c>
      <c r="O182" s="126">
        <v>1.517</v>
      </c>
      <c r="P182" s="126">
        <f>O182*H182</f>
        <v>0.078884</v>
      </c>
      <c r="Q182" s="126">
        <v>0</v>
      </c>
      <c r="R182" s="126">
        <f>Q182*H182</f>
        <v>0</v>
      </c>
      <c r="S182" s="126">
        <v>0</v>
      </c>
      <c r="T182" s="127">
        <f>S182*H182</f>
        <v>0</v>
      </c>
      <c r="AR182" s="128" t="s">
        <v>139</v>
      </c>
      <c r="AT182" s="128" t="s">
        <v>134</v>
      </c>
      <c r="AU182" s="128" t="s">
        <v>140</v>
      </c>
      <c r="AY182" s="16" t="s">
        <v>129</v>
      </c>
      <c r="BE182" s="129">
        <f>IF(N182="základní",J182,0)</f>
        <v>0</v>
      </c>
      <c r="BF182" s="129">
        <f>IF(N182="snížená",J182,0)</f>
        <v>0</v>
      </c>
      <c r="BG182" s="129">
        <f>IF(N182="zákl. přenesená",J182,0)</f>
        <v>0</v>
      </c>
      <c r="BH182" s="129">
        <f>IF(N182="sníž. přenesená",J182,0)</f>
        <v>0</v>
      </c>
      <c r="BI182" s="129">
        <f>IF(N182="nulová",J182,0)</f>
        <v>0</v>
      </c>
      <c r="BJ182" s="16" t="s">
        <v>74</v>
      </c>
      <c r="BK182" s="129">
        <f>ROUND(I182*H182,2)</f>
        <v>0</v>
      </c>
      <c r="BL182" s="16" t="s">
        <v>139</v>
      </c>
      <c r="BM182" s="128" t="s">
        <v>314</v>
      </c>
    </row>
    <row r="183" spans="2:47" s="1" customFormat="1" ht="12">
      <c r="B183" s="28"/>
      <c r="D183" s="146" t="s">
        <v>167</v>
      </c>
      <c r="F183" s="147" t="s">
        <v>315</v>
      </c>
      <c r="I183" s="123"/>
      <c r="L183" s="28"/>
      <c r="M183" s="148"/>
      <c r="T183" s="49"/>
      <c r="AT183" s="16" t="s">
        <v>167</v>
      </c>
      <c r="AU183" s="16" t="s">
        <v>140</v>
      </c>
    </row>
    <row r="184" spans="2:63" s="11" customFormat="1" ht="20.85" customHeight="1">
      <c r="B184" s="107"/>
      <c r="D184" s="108" t="s">
        <v>65</v>
      </c>
      <c r="E184" s="116" t="s">
        <v>316</v>
      </c>
      <c r="F184" s="116" t="s">
        <v>317</v>
      </c>
      <c r="I184" s="123"/>
      <c r="J184" s="117">
        <f>BK184</f>
        <v>0</v>
      </c>
      <c r="L184" s="107"/>
      <c r="M184" s="111"/>
      <c r="P184" s="112">
        <f>SUM(P185:P189)</f>
        <v>2.513653</v>
      </c>
      <c r="R184" s="112">
        <f>SUM(R185:R189)</f>
        <v>0.0092</v>
      </c>
      <c r="T184" s="113">
        <f>SUM(T185:T189)</f>
        <v>0</v>
      </c>
      <c r="AR184" s="108" t="s">
        <v>76</v>
      </c>
      <c r="AT184" s="114" t="s">
        <v>65</v>
      </c>
      <c r="AU184" s="114" t="s">
        <v>76</v>
      </c>
      <c r="AY184" s="108" t="s">
        <v>129</v>
      </c>
      <c r="BK184" s="115">
        <f>SUM(BK185:BK189)</f>
        <v>0</v>
      </c>
    </row>
    <row r="185" spans="2:65" s="1" customFormat="1" ht="37.9" customHeight="1">
      <c r="B185" s="28"/>
      <c r="C185" s="118" t="s">
        <v>318</v>
      </c>
      <c r="D185" s="118" t="s">
        <v>134</v>
      </c>
      <c r="E185" s="119" t="s">
        <v>319</v>
      </c>
      <c r="F185" s="120" t="s">
        <v>320</v>
      </c>
      <c r="G185" s="121" t="s">
        <v>291</v>
      </c>
      <c r="H185" s="122">
        <v>1</v>
      </c>
      <c r="I185" s="123"/>
      <c r="J185" s="123">
        <f>ROUND(I185*H185,2)</f>
        <v>0</v>
      </c>
      <c r="K185" s="120" t="s">
        <v>148</v>
      </c>
      <c r="L185" s="28"/>
      <c r="M185" s="124" t="s">
        <v>17</v>
      </c>
      <c r="N185" s="125" t="s">
        <v>37</v>
      </c>
      <c r="O185" s="126">
        <v>2.5</v>
      </c>
      <c r="P185" s="126">
        <f>O185*H185</f>
        <v>2.5</v>
      </c>
      <c r="Q185" s="126">
        <v>0.0092</v>
      </c>
      <c r="R185" s="126">
        <f>Q185*H185</f>
        <v>0.0092</v>
      </c>
      <c r="S185" s="126">
        <v>0</v>
      </c>
      <c r="T185" s="127">
        <f>S185*H185</f>
        <v>0</v>
      </c>
      <c r="AR185" s="128" t="s">
        <v>139</v>
      </c>
      <c r="AT185" s="128" t="s">
        <v>134</v>
      </c>
      <c r="AU185" s="128" t="s">
        <v>140</v>
      </c>
      <c r="AY185" s="16" t="s">
        <v>129</v>
      </c>
      <c r="BE185" s="129">
        <f>IF(N185="základní",J185,0)</f>
        <v>0</v>
      </c>
      <c r="BF185" s="129">
        <f>IF(N185="snížená",J185,0)</f>
        <v>0</v>
      </c>
      <c r="BG185" s="129">
        <f>IF(N185="zákl. přenesená",J185,0)</f>
        <v>0</v>
      </c>
      <c r="BH185" s="129">
        <f>IF(N185="sníž. přenesená",J185,0)</f>
        <v>0</v>
      </c>
      <c r="BI185" s="129">
        <f>IF(N185="nulová",J185,0)</f>
        <v>0</v>
      </c>
      <c r="BJ185" s="16" t="s">
        <v>74</v>
      </c>
      <c r="BK185" s="129">
        <f>ROUND(I185*H185,2)</f>
        <v>0</v>
      </c>
      <c r="BL185" s="16" t="s">
        <v>139</v>
      </c>
      <c r="BM185" s="128" t="s">
        <v>321</v>
      </c>
    </row>
    <row r="186" spans="2:47" s="1" customFormat="1" ht="12">
      <c r="B186" s="28"/>
      <c r="D186" s="146" t="s">
        <v>167</v>
      </c>
      <c r="F186" s="147" t="s">
        <v>322</v>
      </c>
      <c r="I186" s="123"/>
      <c r="L186" s="28"/>
      <c r="M186" s="148"/>
      <c r="T186" s="49"/>
      <c r="AT186" s="16" t="s">
        <v>167</v>
      </c>
      <c r="AU186" s="16" t="s">
        <v>140</v>
      </c>
    </row>
    <row r="187" spans="2:47" s="1" customFormat="1" ht="19.5">
      <c r="B187" s="28"/>
      <c r="D187" s="131" t="s">
        <v>323</v>
      </c>
      <c r="F187" s="149" t="s">
        <v>324</v>
      </c>
      <c r="I187" s="123"/>
      <c r="L187" s="28"/>
      <c r="M187" s="148"/>
      <c r="T187" s="49"/>
      <c r="AT187" s="16" t="s">
        <v>323</v>
      </c>
      <c r="AU187" s="16" t="s">
        <v>140</v>
      </c>
    </row>
    <row r="188" spans="2:65" s="1" customFormat="1" ht="44.25" customHeight="1">
      <c r="B188" s="28"/>
      <c r="C188" s="118" t="s">
        <v>325</v>
      </c>
      <c r="D188" s="118" t="s">
        <v>134</v>
      </c>
      <c r="E188" s="119" t="s">
        <v>326</v>
      </c>
      <c r="F188" s="120" t="s">
        <v>327</v>
      </c>
      <c r="G188" s="121" t="s">
        <v>147</v>
      </c>
      <c r="H188" s="122">
        <v>0.009</v>
      </c>
      <c r="I188" s="123"/>
      <c r="J188" s="123">
        <f>ROUND(I188*H188,2)</f>
        <v>0</v>
      </c>
      <c r="K188" s="120" t="s">
        <v>148</v>
      </c>
      <c r="L188" s="28"/>
      <c r="M188" s="124" t="s">
        <v>17</v>
      </c>
      <c r="N188" s="125" t="s">
        <v>37</v>
      </c>
      <c r="O188" s="126">
        <v>1.517</v>
      </c>
      <c r="P188" s="126">
        <f>O188*H188</f>
        <v>0.013652999999999998</v>
      </c>
      <c r="Q188" s="126">
        <v>0</v>
      </c>
      <c r="R188" s="126">
        <f>Q188*H188</f>
        <v>0</v>
      </c>
      <c r="S188" s="126">
        <v>0</v>
      </c>
      <c r="T188" s="127">
        <f>S188*H188</f>
        <v>0</v>
      </c>
      <c r="AR188" s="128" t="s">
        <v>139</v>
      </c>
      <c r="AT188" s="128" t="s">
        <v>134</v>
      </c>
      <c r="AU188" s="128" t="s">
        <v>140</v>
      </c>
      <c r="AY188" s="16" t="s">
        <v>129</v>
      </c>
      <c r="BE188" s="129">
        <f>IF(N188="základní",J188,0)</f>
        <v>0</v>
      </c>
      <c r="BF188" s="129">
        <f>IF(N188="snížená",J188,0)</f>
        <v>0</v>
      </c>
      <c r="BG188" s="129">
        <f>IF(N188="zákl. přenesená",J188,0)</f>
        <v>0</v>
      </c>
      <c r="BH188" s="129">
        <f>IF(N188="sníž. přenesená",J188,0)</f>
        <v>0</v>
      </c>
      <c r="BI188" s="129">
        <f>IF(N188="nulová",J188,0)</f>
        <v>0</v>
      </c>
      <c r="BJ188" s="16" t="s">
        <v>74</v>
      </c>
      <c r="BK188" s="129">
        <f>ROUND(I188*H188,2)</f>
        <v>0</v>
      </c>
      <c r="BL188" s="16" t="s">
        <v>139</v>
      </c>
      <c r="BM188" s="128" t="s">
        <v>328</v>
      </c>
    </row>
    <row r="189" spans="2:47" s="1" customFormat="1" ht="12">
      <c r="B189" s="28"/>
      <c r="D189" s="146" t="s">
        <v>167</v>
      </c>
      <c r="F189" s="147" t="s">
        <v>329</v>
      </c>
      <c r="I189" s="123"/>
      <c r="L189" s="28"/>
      <c r="M189" s="148"/>
      <c r="T189" s="49"/>
      <c r="AT189" s="16" t="s">
        <v>167</v>
      </c>
      <c r="AU189" s="16" t="s">
        <v>140</v>
      </c>
    </row>
    <row r="190" spans="2:63" s="11" customFormat="1" ht="20.85" customHeight="1">
      <c r="B190" s="107"/>
      <c r="D190" s="108" t="s">
        <v>65</v>
      </c>
      <c r="E190" s="116" t="s">
        <v>330</v>
      </c>
      <c r="F190" s="116" t="s">
        <v>331</v>
      </c>
      <c r="I190" s="123"/>
      <c r="J190" s="117">
        <f>BK190</f>
        <v>0</v>
      </c>
      <c r="L190" s="107"/>
      <c r="M190" s="111"/>
      <c r="P190" s="112">
        <f>SUM(P191:P226)</f>
        <v>32.77328</v>
      </c>
      <c r="R190" s="112">
        <f>SUM(R191:R226)</f>
        <v>0.06834</v>
      </c>
      <c r="T190" s="113">
        <f>SUM(T191:T226)</f>
        <v>0</v>
      </c>
      <c r="AR190" s="108" t="s">
        <v>76</v>
      </c>
      <c r="AT190" s="114" t="s">
        <v>65</v>
      </c>
      <c r="AU190" s="114" t="s">
        <v>76</v>
      </c>
      <c r="AY190" s="108" t="s">
        <v>129</v>
      </c>
      <c r="BK190" s="115">
        <f>SUM(BK191:BK226)</f>
        <v>0</v>
      </c>
    </row>
    <row r="191" spans="2:65" s="1" customFormat="1" ht="44.25" customHeight="1">
      <c r="B191" s="28"/>
      <c r="C191" s="118" t="s">
        <v>332</v>
      </c>
      <c r="D191" s="118" t="s">
        <v>134</v>
      </c>
      <c r="E191" s="119" t="s">
        <v>333</v>
      </c>
      <c r="F191" s="120" t="s">
        <v>334</v>
      </c>
      <c r="G191" s="121" t="s">
        <v>210</v>
      </c>
      <c r="H191" s="122">
        <v>100</v>
      </c>
      <c r="I191" s="123"/>
      <c r="J191" s="123">
        <f>ROUND(I191*H191,2)</f>
        <v>0</v>
      </c>
      <c r="K191" s="120" t="s">
        <v>148</v>
      </c>
      <c r="L191" s="28"/>
      <c r="M191" s="124" t="s">
        <v>17</v>
      </c>
      <c r="N191" s="125" t="s">
        <v>37</v>
      </c>
      <c r="O191" s="126">
        <v>0.07</v>
      </c>
      <c r="P191" s="126">
        <f>O191*H191</f>
        <v>7.000000000000001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128" t="s">
        <v>139</v>
      </c>
      <c r="AT191" s="128" t="s">
        <v>134</v>
      </c>
      <c r="AU191" s="128" t="s">
        <v>140</v>
      </c>
      <c r="AY191" s="16" t="s">
        <v>129</v>
      </c>
      <c r="BE191" s="129">
        <f>IF(N191="základní",J191,0)</f>
        <v>0</v>
      </c>
      <c r="BF191" s="129">
        <f>IF(N191="snížená",J191,0)</f>
        <v>0</v>
      </c>
      <c r="BG191" s="129">
        <f>IF(N191="zákl. přenesená",J191,0)</f>
        <v>0</v>
      </c>
      <c r="BH191" s="129">
        <f>IF(N191="sníž. přenesená",J191,0)</f>
        <v>0</v>
      </c>
      <c r="BI191" s="129">
        <f>IF(N191="nulová",J191,0)</f>
        <v>0</v>
      </c>
      <c r="BJ191" s="16" t="s">
        <v>74</v>
      </c>
      <c r="BK191" s="129">
        <f>ROUND(I191*H191,2)</f>
        <v>0</v>
      </c>
      <c r="BL191" s="16" t="s">
        <v>139</v>
      </c>
      <c r="BM191" s="128" t="s">
        <v>335</v>
      </c>
    </row>
    <row r="192" spans="2:47" s="1" customFormat="1" ht="12">
      <c r="B192" s="28"/>
      <c r="D192" s="146" t="s">
        <v>167</v>
      </c>
      <c r="F192" s="147" t="s">
        <v>336</v>
      </c>
      <c r="I192" s="123"/>
      <c r="L192" s="28"/>
      <c r="M192" s="148"/>
      <c r="T192" s="49"/>
      <c r="AT192" s="16" t="s">
        <v>167</v>
      </c>
      <c r="AU192" s="16" t="s">
        <v>140</v>
      </c>
    </row>
    <row r="193" spans="2:65" s="1" customFormat="1" ht="24.2" customHeight="1">
      <c r="B193" s="28"/>
      <c r="C193" s="137" t="s">
        <v>337</v>
      </c>
      <c r="D193" s="137" t="s">
        <v>144</v>
      </c>
      <c r="E193" s="138" t="s">
        <v>338</v>
      </c>
      <c r="F193" s="139" t="s">
        <v>339</v>
      </c>
      <c r="G193" s="140" t="s">
        <v>210</v>
      </c>
      <c r="H193" s="141">
        <v>115</v>
      </c>
      <c r="I193" s="123"/>
      <c r="J193" s="142">
        <f>ROUND(I193*H193,2)</f>
        <v>0</v>
      </c>
      <c r="K193" s="139" t="s">
        <v>148</v>
      </c>
      <c r="L193" s="143"/>
      <c r="M193" s="144" t="s">
        <v>17</v>
      </c>
      <c r="N193" s="145" t="s">
        <v>37</v>
      </c>
      <c r="O193" s="126">
        <v>0</v>
      </c>
      <c r="P193" s="126">
        <f>O193*H193</f>
        <v>0</v>
      </c>
      <c r="Q193" s="126">
        <v>1E-05</v>
      </c>
      <c r="R193" s="126">
        <f>Q193*H193</f>
        <v>0.0011500000000000002</v>
      </c>
      <c r="S193" s="126">
        <v>0</v>
      </c>
      <c r="T193" s="127">
        <f>S193*H193</f>
        <v>0</v>
      </c>
      <c r="AR193" s="128" t="s">
        <v>149</v>
      </c>
      <c r="AT193" s="128" t="s">
        <v>144</v>
      </c>
      <c r="AU193" s="128" t="s">
        <v>140</v>
      </c>
      <c r="AY193" s="16" t="s">
        <v>129</v>
      </c>
      <c r="BE193" s="129">
        <f>IF(N193="základní",J193,0)</f>
        <v>0</v>
      </c>
      <c r="BF193" s="129">
        <f>IF(N193="snížená",J193,0)</f>
        <v>0</v>
      </c>
      <c r="BG193" s="129">
        <f>IF(N193="zákl. přenesená",J193,0)</f>
        <v>0</v>
      </c>
      <c r="BH193" s="129">
        <f>IF(N193="sníž. přenesená",J193,0)</f>
        <v>0</v>
      </c>
      <c r="BI193" s="129">
        <f>IF(N193="nulová",J193,0)</f>
        <v>0</v>
      </c>
      <c r="BJ193" s="16" t="s">
        <v>74</v>
      </c>
      <c r="BK193" s="129">
        <f>ROUND(I193*H193,2)</f>
        <v>0</v>
      </c>
      <c r="BL193" s="16" t="s">
        <v>139</v>
      </c>
      <c r="BM193" s="128" t="s">
        <v>340</v>
      </c>
    </row>
    <row r="194" spans="2:51" s="12" customFormat="1" ht="12">
      <c r="B194" s="130"/>
      <c r="D194" s="131" t="s">
        <v>142</v>
      </c>
      <c r="F194" s="133" t="s">
        <v>341</v>
      </c>
      <c r="H194" s="134">
        <v>115</v>
      </c>
      <c r="I194" s="123"/>
      <c r="L194" s="130"/>
      <c r="M194" s="135"/>
      <c r="T194" s="136"/>
      <c r="AT194" s="132" t="s">
        <v>142</v>
      </c>
      <c r="AU194" s="132" t="s">
        <v>140</v>
      </c>
      <c r="AV194" s="12" t="s">
        <v>76</v>
      </c>
      <c r="AW194" s="12" t="s">
        <v>4</v>
      </c>
      <c r="AX194" s="12" t="s">
        <v>74</v>
      </c>
      <c r="AY194" s="132" t="s">
        <v>129</v>
      </c>
    </row>
    <row r="195" spans="2:65" s="1" customFormat="1" ht="49.15" customHeight="1">
      <c r="B195" s="28"/>
      <c r="C195" s="118" t="s">
        <v>342</v>
      </c>
      <c r="D195" s="118" t="s">
        <v>134</v>
      </c>
      <c r="E195" s="119" t="s">
        <v>343</v>
      </c>
      <c r="F195" s="120" t="s">
        <v>344</v>
      </c>
      <c r="G195" s="121" t="s">
        <v>210</v>
      </c>
      <c r="H195" s="122">
        <v>60</v>
      </c>
      <c r="I195" s="123"/>
      <c r="J195" s="123">
        <f>ROUND(I195*H195,2)</f>
        <v>0</v>
      </c>
      <c r="K195" s="120" t="s">
        <v>148</v>
      </c>
      <c r="L195" s="28"/>
      <c r="M195" s="124" t="s">
        <v>17</v>
      </c>
      <c r="N195" s="125" t="s">
        <v>37</v>
      </c>
      <c r="O195" s="126">
        <v>0.098</v>
      </c>
      <c r="P195" s="126">
        <f>O195*H195</f>
        <v>5.88</v>
      </c>
      <c r="Q195" s="126">
        <v>0</v>
      </c>
      <c r="R195" s="126">
        <f>Q195*H195</f>
        <v>0</v>
      </c>
      <c r="S195" s="126">
        <v>0</v>
      </c>
      <c r="T195" s="127">
        <f>S195*H195</f>
        <v>0</v>
      </c>
      <c r="AR195" s="128" t="s">
        <v>139</v>
      </c>
      <c r="AT195" s="128" t="s">
        <v>134</v>
      </c>
      <c r="AU195" s="128" t="s">
        <v>140</v>
      </c>
      <c r="AY195" s="16" t="s">
        <v>129</v>
      </c>
      <c r="BE195" s="129">
        <f>IF(N195="základní",J195,0)</f>
        <v>0</v>
      </c>
      <c r="BF195" s="129">
        <f>IF(N195="snížená",J195,0)</f>
        <v>0</v>
      </c>
      <c r="BG195" s="129">
        <f>IF(N195="zákl. přenesená",J195,0)</f>
        <v>0</v>
      </c>
      <c r="BH195" s="129">
        <f>IF(N195="sníž. přenesená",J195,0)</f>
        <v>0</v>
      </c>
      <c r="BI195" s="129">
        <f>IF(N195="nulová",J195,0)</f>
        <v>0</v>
      </c>
      <c r="BJ195" s="16" t="s">
        <v>74</v>
      </c>
      <c r="BK195" s="129">
        <f>ROUND(I195*H195,2)</f>
        <v>0</v>
      </c>
      <c r="BL195" s="16" t="s">
        <v>139</v>
      </c>
      <c r="BM195" s="128" t="s">
        <v>345</v>
      </c>
    </row>
    <row r="196" spans="2:47" s="1" customFormat="1" ht="12">
      <c r="B196" s="28"/>
      <c r="D196" s="146" t="s">
        <v>167</v>
      </c>
      <c r="F196" s="147" t="s">
        <v>346</v>
      </c>
      <c r="I196" s="123"/>
      <c r="L196" s="28"/>
      <c r="M196" s="148"/>
      <c r="T196" s="49"/>
      <c r="AT196" s="16" t="s">
        <v>167</v>
      </c>
      <c r="AU196" s="16" t="s">
        <v>140</v>
      </c>
    </row>
    <row r="197" spans="2:65" s="1" customFormat="1" ht="24.2" customHeight="1">
      <c r="B197" s="28"/>
      <c r="C197" s="137" t="s">
        <v>347</v>
      </c>
      <c r="D197" s="137" t="s">
        <v>144</v>
      </c>
      <c r="E197" s="138" t="s">
        <v>348</v>
      </c>
      <c r="F197" s="139" t="s">
        <v>349</v>
      </c>
      <c r="G197" s="140" t="s">
        <v>210</v>
      </c>
      <c r="H197" s="141">
        <v>69</v>
      </c>
      <c r="I197" s="123"/>
      <c r="J197" s="142">
        <f>ROUND(I197*H197,2)</f>
        <v>0</v>
      </c>
      <c r="K197" s="139" t="s">
        <v>148</v>
      </c>
      <c r="L197" s="143"/>
      <c r="M197" s="144" t="s">
        <v>17</v>
      </c>
      <c r="N197" s="145" t="s">
        <v>37</v>
      </c>
      <c r="O197" s="126">
        <v>0</v>
      </c>
      <c r="P197" s="126">
        <f>O197*H197</f>
        <v>0</v>
      </c>
      <c r="Q197" s="126">
        <v>0.00014</v>
      </c>
      <c r="R197" s="126">
        <f>Q197*H197</f>
        <v>0.009659999999999998</v>
      </c>
      <c r="S197" s="126">
        <v>0</v>
      </c>
      <c r="T197" s="127">
        <f>S197*H197</f>
        <v>0</v>
      </c>
      <c r="AR197" s="128" t="s">
        <v>149</v>
      </c>
      <c r="AT197" s="128" t="s">
        <v>144</v>
      </c>
      <c r="AU197" s="128" t="s">
        <v>140</v>
      </c>
      <c r="AY197" s="16" t="s">
        <v>129</v>
      </c>
      <c r="BE197" s="129">
        <f>IF(N197="základní",J197,0)</f>
        <v>0</v>
      </c>
      <c r="BF197" s="129">
        <f>IF(N197="snížená",J197,0)</f>
        <v>0</v>
      </c>
      <c r="BG197" s="129">
        <f>IF(N197="zákl. přenesená",J197,0)</f>
        <v>0</v>
      </c>
      <c r="BH197" s="129">
        <f>IF(N197="sníž. přenesená",J197,0)</f>
        <v>0</v>
      </c>
      <c r="BI197" s="129">
        <f>IF(N197="nulová",J197,0)</f>
        <v>0</v>
      </c>
      <c r="BJ197" s="16" t="s">
        <v>74</v>
      </c>
      <c r="BK197" s="129">
        <f>ROUND(I197*H197,2)</f>
        <v>0</v>
      </c>
      <c r="BL197" s="16" t="s">
        <v>139</v>
      </c>
      <c r="BM197" s="128" t="s">
        <v>350</v>
      </c>
    </row>
    <row r="198" spans="2:51" s="12" customFormat="1" ht="12">
      <c r="B198" s="130"/>
      <c r="D198" s="131" t="s">
        <v>142</v>
      </c>
      <c r="F198" s="133" t="s">
        <v>351</v>
      </c>
      <c r="H198" s="134">
        <v>69</v>
      </c>
      <c r="I198" s="123"/>
      <c r="L198" s="130"/>
      <c r="M198" s="135"/>
      <c r="T198" s="136"/>
      <c r="AT198" s="132" t="s">
        <v>142</v>
      </c>
      <c r="AU198" s="132" t="s">
        <v>140</v>
      </c>
      <c r="AV198" s="12" t="s">
        <v>76</v>
      </c>
      <c r="AW198" s="12" t="s">
        <v>4</v>
      </c>
      <c r="AX198" s="12" t="s">
        <v>74</v>
      </c>
      <c r="AY198" s="132" t="s">
        <v>129</v>
      </c>
    </row>
    <row r="199" spans="2:65" s="1" customFormat="1" ht="49.15" customHeight="1">
      <c r="B199" s="28"/>
      <c r="C199" s="118" t="s">
        <v>352</v>
      </c>
      <c r="D199" s="118" t="s">
        <v>134</v>
      </c>
      <c r="E199" s="119" t="s">
        <v>353</v>
      </c>
      <c r="F199" s="120" t="s">
        <v>354</v>
      </c>
      <c r="G199" s="121" t="s">
        <v>210</v>
      </c>
      <c r="H199" s="122">
        <v>40</v>
      </c>
      <c r="I199" s="123"/>
      <c r="J199" s="123">
        <f>ROUND(I199*H199,2)</f>
        <v>0</v>
      </c>
      <c r="K199" s="120" t="s">
        <v>148</v>
      </c>
      <c r="L199" s="28"/>
      <c r="M199" s="124" t="s">
        <v>17</v>
      </c>
      <c r="N199" s="125" t="s">
        <v>37</v>
      </c>
      <c r="O199" s="126">
        <v>0.104</v>
      </c>
      <c r="P199" s="126">
        <f>O199*H199</f>
        <v>4.16</v>
      </c>
      <c r="Q199" s="126">
        <v>0</v>
      </c>
      <c r="R199" s="126">
        <f>Q199*H199</f>
        <v>0</v>
      </c>
      <c r="S199" s="126">
        <v>0</v>
      </c>
      <c r="T199" s="127">
        <f>S199*H199</f>
        <v>0</v>
      </c>
      <c r="AR199" s="128" t="s">
        <v>139</v>
      </c>
      <c r="AT199" s="128" t="s">
        <v>134</v>
      </c>
      <c r="AU199" s="128" t="s">
        <v>140</v>
      </c>
      <c r="AY199" s="16" t="s">
        <v>129</v>
      </c>
      <c r="BE199" s="129">
        <f>IF(N199="základní",J199,0)</f>
        <v>0</v>
      </c>
      <c r="BF199" s="129">
        <f>IF(N199="snížená",J199,0)</f>
        <v>0</v>
      </c>
      <c r="BG199" s="129">
        <f>IF(N199="zákl. přenesená",J199,0)</f>
        <v>0</v>
      </c>
      <c r="BH199" s="129">
        <f>IF(N199="sníž. přenesená",J199,0)</f>
        <v>0</v>
      </c>
      <c r="BI199" s="129">
        <f>IF(N199="nulová",J199,0)</f>
        <v>0</v>
      </c>
      <c r="BJ199" s="16" t="s">
        <v>74</v>
      </c>
      <c r="BK199" s="129">
        <f>ROUND(I199*H199,2)</f>
        <v>0</v>
      </c>
      <c r="BL199" s="16" t="s">
        <v>139</v>
      </c>
      <c r="BM199" s="128" t="s">
        <v>355</v>
      </c>
    </row>
    <row r="200" spans="2:47" s="1" customFormat="1" ht="12">
      <c r="B200" s="28"/>
      <c r="D200" s="146" t="s">
        <v>167</v>
      </c>
      <c r="F200" s="147" t="s">
        <v>356</v>
      </c>
      <c r="I200" s="123"/>
      <c r="L200" s="28"/>
      <c r="M200" s="148"/>
      <c r="T200" s="49"/>
      <c r="AT200" s="16" t="s">
        <v>167</v>
      </c>
      <c r="AU200" s="16" t="s">
        <v>140</v>
      </c>
    </row>
    <row r="201" spans="2:65" s="1" customFormat="1" ht="24.2" customHeight="1">
      <c r="B201" s="28"/>
      <c r="C201" s="137" t="s">
        <v>357</v>
      </c>
      <c r="D201" s="137" t="s">
        <v>144</v>
      </c>
      <c r="E201" s="138" t="s">
        <v>358</v>
      </c>
      <c r="F201" s="139" t="s">
        <v>359</v>
      </c>
      <c r="G201" s="140" t="s">
        <v>210</v>
      </c>
      <c r="H201" s="141">
        <v>46</v>
      </c>
      <c r="I201" s="123"/>
      <c r="J201" s="142">
        <f>ROUND(I201*H201,2)</f>
        <v>0</v>
      </c>
      <c r="K201" s="139" t="s">
        <v>148</v>
      </c>
      <c r="L201" s="143"/>
      <c r="M201" s="144" t="s">
        <v>17</v>
      </c>
      <c r="N201" s="145" t="s">
        <v>37</v>
      </c>
      <c r="O201" s="126">
        <v>0</v>
      </c>
      <c r="P201" s="126">
        <f>O201*H201</f>
        <v>0</v>
      </c>
      <c r="Q201" s="126">
        <v>0.00034</v>
      </c>
      <c r="R201" s="126">
        <f>Q201*H201</f>
        <v>0.01564</v>
      </c>
      <c r="S201" s="126">
        <v>0</v>
      </c>
      <c r="T201" s="127">
        <f>S201*H201</f>
        <v>0</v>
      </c>
      <c r="AR201" s="128" t="s">
        <v>149</v>
      </c>
      <c r="AT201" s="128" t="s">
        <v>144</v>
      </c>
      <c r="AU201" s="128" t="s">
        <v>140</v>
      </c>
      <c r="AY201" s="16" t="s">
        <v>129</v>
      </c>
      <c r="BE201" s="129">
        <f>IF(N201="základní",J201,0)</f>
        <v>0</v>
      </c>
      <c r="BF201" s="129">
        <f>IF(N201="snížená",J201,0)</f>
        <v>0</v>
      </c>
      <c r="BG201" s="129">
        <f>IF(N201="zákl. přenesená",J201,0)</f>
        <v>0</v>
      </c>
      <c r="BH201" s="129">
        <f>IF(N201="sníž. přenesená",J201,0)</f>
        <v>0</v>
      </c>
      <c r="BI201" s="129">
        <f>IF(N201="nulová",J201,0)</f>
        <v>0</v>
      </c>
      <c r="BJ201" s="16" t="s">
        <v>74</v>
      </c>
      <c r="BK201" s="129">
        <f>ROUND(I201*H201,2)</f>
        <v>0</v>
      </c>
      <c r="BL201" s="16" t="s">
        <v>139</v>
      </c>
      <c r="BM201" s="128" t="s">
        <v>360</v>
      </c>
    </row>
    <row r="202" spans="2:51" s="12" customFormat="1" ht="12">
      <c r="B202" s="130"/>
      <c r="D202" s="131" t="s">
        <v>142</v>
      </c>
      <c r="F202" s="133" t="s">
        <v>361</v>
      </c>
      <c r="H202" s="134">
        <v>46</v>
      </c>
      <c r="I202" s="123"/>
      <c r="L202" s="130"/>
      <c r="M202" s="135"/>
      <c r="T202" s="136"/>
      <c r="AT202" s="132" t="s">
        <v>142</v>
      </c>
      <c r="AU202" s="132" t="s">
        <v>140</v>
      </c>
      <c r="AV202" s="12" t="s">
        <v>76</v>
      </c>
      <c r="AW202" s="12" t="s">
        <v>4</v>
      </c>
      <c r="AX202" s="12" t="s">
        <v>74</v>
      </c>
      <c r="AY202" s="132" t="s">
        <v>129</v>
      </c>
    </row>
    <row r="203" spans="2:65" s="1" customFormat="1" ht="33" customHeight="1">
      <c r="B203" s="28"/>
      <c r="C203" s="118" t="s">
        <v>362</v>
      </c>
      <c r="D203" s="118" t="s">
        <v>134</v>
      </c>
      <c r="E203" s="119" t="s">
        <v>363</v>
      </c>
      <c r="F203" s="120" t="s">
        <v>364</v>
      </c>
      <c r="G203" s="121" t="s">
        <v>234</v>
      </c>
      <c r="H203" s="122">
        <v>1</v>
      </c>
      <c r="I203" s="123"/>
      <c r="J203" s="123">
        <f aca="true" t="shared" si="6" ref="J203:J209">ROUND(I203*H203,2)</f>
        <v>0</v>
      </c>
      <c r="K203" s="120" t="s">
        <v>138</v>
      </c>
      <c r="L203" s="28"/>
      <c r="M203" s="124" t="s">
        <v>17</v>
      </c>
      <c r="N203" s="125" t="s">
        <v>37</v>
      </c>
      <c r="O203" s="126">
        <v>0.506</v>
      </c>
      <c r="P203" s="126">
        <f aca="true" t="shared" si="7" ref="P203:P209">O203*H203</f>
        <v>0.506</v>
      </c>
      <c r="Q203" s="126">
        <v>0</v>
      </c>
      <c r="R203" s="126">
        <f aca="true" t="shared" si="8" ref="R203:R209">Q203*H203</f>
        <v>0</v>
      </c>
      <c r="S203" s="126">
        <v>0</v>
      </c>
      <c r="T203" s="127">
        <f aca="true" t="shared" si="9" ref="T203:T209">S203*H203</f>
        <v>0</v>
      </c>
      <c r="AR203" s="128" t="s">
        <v>139</v>
      </c>
      <c r="AT203" s="128" t="s">
        <v>134</v>
      </c>
      <c r="AU203" s="128" t="s">
        <v>140</v>
      </c>
      <c r="AY203" s="16" t="s">
        <v>129</v>
      </c>
      <c r="BE203" s="129">
        <f aca="true" t="shared" si="10" ref="BE203:BE209">IF(N203="základní",J203,0)</f>
        <v>0</v>
      </c>
      <c r="BF203" s="129">
        <f aca="true" t="shared" si="11" ref="BF203:BF209">IF(N203="snížená",J203,0)</f>
        <v>0</v>
      </c>
      <c r="BG203" s="129">
        <f aca="true" t="shared" si="12" ref="BG203:BG209">IF(N203="zákl. přenesená",J203,0)</f>
        <v>0</v>
      </c>
      <c r="BH203" s="129">
        <f aca="true" t="shared" si="13" ref="BH203:BH209">IF(N203="sníž. přenesená",J203,0)</f>
        <v>0</v>
      </c>
      <c r="BI203" s="129">
        <f aca="true" t="shared" si="14" ref="BI203:BI209">IF(N203="nulová",J203,0)</f>
        <v>0</v>
      </c>
      <c r="BJ203" s="16" t="s">
        <v>74</v>
      </c>
      <c r="BK203" s="129">
        <f aca="true" t="shared" si="15" ref="BK203:BK209">ROUND(I203*H203,2)</f>
        <v>0</v>
      </c>
      <c r="BL203" s="16" t="s">
        <v>139</v>
      </c>
      <c r="BM203" s="128" t="s">
        <v>365</v>
      </c>
    </row>
    <row r="204" spans="2:65" s="1" customFormat="1" ht="24.2" customHeight="1">
      <c r="B204" s="28"/>
      <c r="C204" s="137" t="s">
        <v>366</v>
      </c>
      <c r="D204" s="137" t="s">
        <v>144</v>
      </c>
      <c r="E204" s="138" t="s">
        <v>367</v>
      </c>
      <c r="F204" s="139" t="s">
        <v>368</v>
      </c>
      <c r="G204" s="140" t="s">
        <v>234</v>
      </c>
      <c r="H204" s="141">
        <v>1</v>
      </c>
      <c r="I204" s="123"/>
      <c r="J204" s="142">
        <f t="shared" si="6"/>
        <v>0</v>
      </c>
      <c r="K204" s="139" t="s">
        <v>148</v>
      </c>
      <c r="L204" s="143"/>
      <c r="M204" s="144" t="s">
        <v>17</v>
      </c>
      <c r="N204" s="145" t="s">
        <v>37</v>
      </c>
      <c r="O204" s="126">
        <v>0</v>
      </c>
      <c r="P204" s="126">
        <f t="shared" si="7"/>
        <v>0</v>
      </c>
      <c r="Q204" s="126">
        <v>0.00162</v>
      </c>
      <c r="R204" s="126">
        <f t="shared" si="8"/>
        <v>0.00162</v>
      </c>
      <c r="S204" s="126">
        <v>0</v>
      </c>
      <c r="T204" s="127">
        <f t="shared" si="9"/>
        <v>0</v>
      </c>
      <c r="AR204" s="128" t="s">
        <v>149</v>
      </c>
      <c r="AT204" s="128" t="s">
        <v>144</v>
      </c>
      <c r="AU204" s="128" t="s">
        <v>140</v>
      </c>
      <c r="AY204" s="16" t="s">
        <v>129</v>
      </c>
      <c r="BE204" s="129">
        <f t="shared" si="10"/>
        <v>0</v>
      </c>
      <c r="BF204" s="129">
        <f t="shared" si="11"/>
        <v>0</v>
      </c>
      <c r="BG204" s="129">
        <f t="shared" si="12"/>
        <v>0</v>
      </c>
      <c r="BH204" s="129">
        <f t="shared" si="13"/>
        <v>0</v>
      </c>
      <c r="BI204" s="129">
        <f t="shared" si="14"/>
        <v>0</v>
      </c>
      <c r="BJ204" s="16" t="s">
        <v>74</v>
      </c>
      <c r="BK204" s="129">
        <f t="shared" si="15"/>
        <v>0</v>
      </c>
      <c r="BL204" s="16" t="s">
        <v>139</v>
      </c>
      <c r="BM204" s="128" t="s">
        <v>369</v>
      </c>
    </row>
    <row r="205" spans="2:65" s="1" customFormat="1" ht="37.9" customHeight="1">
      <c r="B205" s="28"/>
      <c r="C205" s="118" t="s">
        <v>370</v>
      </c>
      <c r="D205" s="118" t="s">
        <v>134</v>
      </c>
      <c r="E205" s="119" t="s">
        <v>371</v>
      </c>
      <c r="F205" s="120" t="s">
        <v>372</v>
      </c>
      <c r="G205" s="121" t="s">
        <v>234</v>
      </c>
      <c r="H205" s="122">
        <v>6</v>
      </c>
      <c r="I205" s="123"/>
      <c r="J205" s="123">
        <f t="shared" si="6"/>
        <v>0</v>
      </c>
      <c r="K205" s="120" t="s">
        <v>138</v>
      </c>
      <c r="L205" s="28"/>
      <c r="M205" s="124" t="s">
        <v>17</v>
      </c>
      <c r="N205" s="125" t="s">
        <v>37</v>
      </c>
      <c r="O205" s="126">
        <v>0.306</v>
      </c>
      <c r="P205" s="126">
        <f t="shared" si="7"/>
        <v>1.8359999999999999</v>
      </c>
      <c r="Q205" s="126">
        <v>0</v>
      </c>
      <c r="R205" s="126">
        <f t="shared" si="8"/>
        <v>0</v>
      </c>
      <c r="S205" s="126">
        <v>0</v>
      </c>
      <c r="T205" s="127">
        <f t="shared" si="9"/>
        <v>0</v>
      </c>
      <c r="AR205" s="128" t="s">
        <v>139</v>
      </c>
      <c r="AT205" s="128" t="s">
        <v>134</v>
      </c>
      <c r="AU205" s="128" t="s">
        <v>140</v>
      </c>
      <c r="AY205" s="16" t="s">
        <v>129</v>
      </c>
      <c r="BE205" s="129">
        <f t="shared" si="10"/>
        <v>0</v>
      </c>
      <c r="BF205" s="129">
        <f t="shared" si="11"/>
        <v>0</v>
      </c>
      <c r="BG205" s="129">
        <f t="shared" si="12"/>
        <v>0</v>
      </c>
      <c r="BH205" s="129">
        <f t="shared" si="13"/>
        <v>0</v>
      </c>
      <c r="BI205" s="129">
        <f t="shared" si="14"/>
        <v>0</v>
      </c>
      <c r="BJ205" s="16" t="s">
        <v>74</v>
      </c>
      <c r="BK205" s="129">
        <f t="shared" si="15"/>
        <v>0</v>
      </c>
      <c r="BL205" s="16" t="s">
        <v>139</v>
      </c>
      <c r="BM205" s="128" t="s">
        <v>373</v>
      </c>
    </row>
    <row r="206" spans="2:65" s="1" customFormat="1" ht="24.2" customHeight="1">
      <c r="B206" s="28"/>
      <c r="C206" s="137" t="s">
        <v>374</v>
      </c>
      <c r="D206" s="137" t="s">
        <v>144</v>
      </c>
      <c r="E206" s="138" t="s">
        <v>375</v>
      </c>
      <c r="F206" s="139" t="s">
        <v>376</v>
      </c>
      <c r="G206" s="140" t="s">
        <v>234</v>
      </c>
      <c r="H206" s="141">
        <v>6</v>
      </c>
      <c r="I206" s="123"/>
      <c r="J206" s="142">
        <f t="shared" si="6"/>
        <v>0</v>
      </c>
      <c r="K206" s="139" t="s">
        <v>148</v>
      </c>
      <c r="L206" s="143"/>
      <c r="M206" s="144" t="s">
        <v>17</v>
      </c>
      <c r="N206" s="145" t="s">
        <v>37</v>
      </c>
      <c r="O206" s="126">
        <v>0</v>
      </c>
      <c r="P206" s="126">
        <f t="shared" si="7"/>
        <v>0</v>
      </c>
      <c r="Q206" s="126">
        <v>9E-05</v>
      </c>
      <c r="R206" s="126">
        <f t="shared" si="8"/>
        <v>0.00054</v>
      </c>
      <c r="S206" s="126">
        <v>0</v>
      </c>
      <c r="T206" s="127">
        <f t="shared" si="9"/>
        <v>0</v>
      </c>
      <c r="AR206" s="128" t="s">
        <v>149</v>
      </c>
      <c r="AT206" s="128" t="s">
        <v>144</v>
      </c>
      <c r="AU206" s="128" t="s">
        <v>140</v>
      </c>
      <c r="AY206" s="16" t="s">
        <v>129</v>
      </c>
      <c r="BE206" s="129">
        <f t="shared" si="10"/>
        <v>0</v>
      </c>
      <c r="BF206" s="129">
        <f t="shared" si="11"/>
        <v>0</v>
      </c>
      <c r="BG206" s="129">
        <f t="shared" si="12"/>
        <v>0</v>
      </c>
      <c r="BH206" s="129">
        <f t="shared" si="13"/>
        <v>0</v>
      </c>
      <c r="BI206" s="129">
        <f t="shared" si="14"/>
        <v>0</v>
      </c>
      <c r="BJ206" s="16" t="s">
        <v>74</v>
      </c>
      <c r="BK206" s="129">
        <f t="shared" si="15"/>
        <v>0</v>
      </c>
      <c r="BL206" s="16" t="s">
        <v>139</v>
      </c>
      <c r="BM206" s="128" t="s">
        <v>377</v>
      </c>
    </row>
    <row r="207" spans="2:65" s="1" customFormat="1" ht="44.25" customHeight="1">
      <c r="B207" s="28"/>
      <c r="C207" s="118" t="s">
        <v>378</v>
      </c>
      <c r="D207" s="118" t="s">
        <v>134</v>
      </c>
      <c r="E207" s="119" t="s">
        <v>379</v>
      </c>
      <c r="F207" s="120" t="s">
        <v>380</v>
      </c>
      <c r="G207" s="121" t="s">
        <v>234</v>
      </c>
      <c r="H207" s="122">
        <v>1</v>
      </c>
      <c r="I207" s="123"/>
      <c r="J207" s="123">
        <f t="shared" si="6"/>
        <v>0</v>
      </c>
      <c r="K207" s="120" t="s">
        <v>138</v>
      </c>
      <c r="L207" s="28"/>
      <c r="M207" s="124" t="s">
        <v>17</v>
      </c>
      <c r="N207" s="125" t="s">
        <v>37</v>
      </c>
      <c r="O207" s="126">
        <v>0.39</v>
      </c>
      <c r="P207" s="126">
        <f t="shared" si="7"/>
        <v>0.39</v>
      </c>
      <c r="Q207" s="126">
        <v>0</v>
      </c>
      <c r="R207" s="126">
        <f t="shared" si="8"/>
        <v>0</v>
      </c>
      <c r="S207" s="126">
        <v>0</v>
      </c>
      <c r="T207" s="127">
        <f t="shared" si="9"/>
        <v>0</v>
      </c>
      <c r="AR207" s="128" t="s">
        <v>139</v>
      </c>
      <c r="AT207" s="128" t="s">
        <v>134</v>
      </c>
      <c r="AU207" s="128" t="s">
        <v>140</v>
      </c>
      <c r="AY207" s="16" t="s">
        <v>129</v>
      </c>
      <c r="BE207" s="129">
        <f t="shared" si="10"/>
        <v>0</v>
      </c>
      <c r="BF207" s="129">
        <f t="shared" si="11"/>
        <v>0</v>
      </c>
      <c r="BG207" s="129">
        <f t="shared" si="12"/>
        <v>0</v>
      </c>
      <c r="BH207" s="129">
        <f t="shared" si="13"/>
        <v>0</v>
      </c>
      <c r="BI207" s="129">
        <f t="shared" si="14"/>
        <v>0</v>
      </c>
      <c r="BJ207" s="16" t="s">
        <v>74</v>
      </c>
      <c r="BK207" s="129">
        <f t="shared" si="15"/>
        <v>0</v>
      </c>
      <c r="BL207" s="16" t="s">
        <v>139</v>
      </c>
      <c r="BM207" s="128" t="s">
        <v>381</v>
      </c>
    </row>
    <row r="208" spans="2:65" s="1" customFormat="1" ht="24.2" customHeight="1">
      <c r="B208" s="28"/>
      <c r="C208" s="137" t="s">
        <v>382</v>
      </c>
      <c r="D208" s="137" t="s">
        <v>144</v>
      </c>
      <c r="E208" s="138" t="s">
        <v>383</v>
      </c>
      <c r="F208" s="139" t="s">
        <v>384</v>
      </c>
      <c r="G208" s="140" t="s">
        <v>234</v>
      </c>
      <c r="H208" s="141">
        <v>1</v>
      </c>
      <c r="I208" s="123"/>
      <c r="J208" s="142">
        <f t="shared" si="6"/>
        <v>0</v>
      </c>
      <c r="K208" s="139" t="s">
        <v>148</v>
      </c>
      <c r="L208" s="143"/>
      <c r="M208" s="144" t="s">
        <v>17</v>
      </c>
      <c r="N208" s="145" t="s">
        <v>37</v>
      </c>
      <c r="O208" s="126">
        <v>0</v>
      </c>
      <c r="P208" s="126">
        <f t="shared" si="7"/>
        <v>0</v>
      </c>
      <c r="Q208" s="126">
        <v>0.00012</v>
      </c>
      <c r="R208" s="126">
        <f t="shared" si="8"/>
        <v>0.00012</v>
      </c>
      <c r="S208" s="126">
        <v>0</v>
      </c>
      <c r="T208" s="127">
        <f t="shared" si="9"/>
        <v>0</v>
      </c>
      <c r="AR208" s="128" t="s">
        <v>149</v>
      </c>
      <c r="AT208" s="128" t="s">
        <v>144</v>
      </c>
      <c r="AU208" s="128" t="s">
        <v>140</v>
      </c>
      <c r="AY208" s="16" t="s">
        <v>129</v>
      </c>
      <c r="BE208" s="129">
        <f t="shared" si="10"/>
        <v>0</v>
      </c>
      <c r="BF208" s="129">
        <f t="shared" si="11"/>
        <v>0</v>
      </c>
      <c r="BG208" s="129">
        <f t="shared" si="12"/>
        <v>0</v>
      </c>
      <c r="BH208" s="129">
        <f t="shared" si="13"/>
        <v>0</v>
      </c>
      <c r="BI208" s="129">
        <f t="shared" si="14"/>
        <v>0</v>
      </c>
      <c r="BJ208" s="16" t="s">
        <v>74</v>
      </c>
      <c r="BK208" s="129">
        <f t="shared" si="15"/>
        <v>0</v>
      </c>
      <c r="BL208" s="16" t="s">
        <v>139</v>
      </c>
      <c r="BM208" s="128" t="s">
        <v>385</v>
      </c>
    </row>
    <row r="209" spans="2:65" s="1" customFormat="1" ht="44.25" customHeight="1">
      <c r="B209" s="28"/>
      <c r="C209" s="118" t="s">
        <v>386</v>
      </c>
      <c r="D209" s="118" t="s">
        <v>134</v>
      </c>
      <c r="E209" s="119" t="s">
        <v>387</v>
      </c>
      <c r="F209" s="120" t="s">
        <v>388</v>
      </c>
      <c r="G209" s="121" t="s">
        <v>234</v>
      </c>
      <c r="H209" s="122">
        <v>4</v>
      </c>
      <c r="I209" s="123"/>
      <c r="J209" s="123">
        <f t="shared" si="6"/>
        <v>0</v>
      </c>
      <c r="K209" s="120" t="s">
        <v>148</v>
      </c>
      <c r="L209" s="28"/>
      <c r="M209" s="124" t="s">
        <v>17</v>
      </c>
      <c r="N209" s="125" t="s">
        <v>37</v>
      </c>
      <c r="O209" s="126">
        <v>0.411</v>
      </c>
      <c r="P209" s="126">
        <f t="shared" si="7"/>
        <v>1.644</v>
      </c>
      <c r="Q209" s="126">
        <v>0</v>
      </c>
      <c r="R209" s="126">
        <f t="shared" si="8"/>
        <v>0</v>
      </c>
      <c r="S209" s="126">
        <v>0</v>
      </c>
      <c r="T209" s="127">
        <f t="shared" si="9"/>
        <v>0</v>
      </c>
      <c r="AR209" s="128" t="s">
        <v>139</v>
      </c>
      <c r="AT209" s="128" t="s">
        <v>134</v>
      </c>
      <c r="AU209" s="128" t="s">
        <v>140</v>
      </c>
      <c r="AY209" s="16" t="s">
        <v>129</v>
      </c>
      <c r="BE209" s="129">
        <f t="shared" si="10"/>
        <v>0</v>
      </c>
      <c r="BF209" s="129">
        <f t="shared" si="11"/>
        <v>0</v>
      </c>
      <c r="BG209" s="129">
        <f t="shared" si="12"/>
        <v>0</v>
      </c>
      <c r="BH209" s="129">
        <f t="shared" si="13"/>
        <v>0</v>
      </c>
      <c r="BI209" s="129">
        <f t="shared" si="14"/>
        <v>0</v>
      </c>
      <c r="BJ209" s="16" t="s">
        <v>74</v>
      </c>
      <c r="BK209" s="129">
        <f t="shared" si="15"/>
        <v>0</v>
      </c>
      <c r="BL209" s="16" t="s">
        <v>139</v>
      </c>
      <c r="BM209" s="128" t="s">
        <v>389</v>
      </c>
    </row>
    <row r="210" spans="2:47" s="1" customFormat="1" ht="12">
      <c r="B210" s="28"/>
      <c r="D210" s="146" t="s">
        <v>167</v>
      </c>
      <c r="F210" s="147" t="s">
        <v>390</v>
      </c>
      <c r="I210" s="123"/>
      <c r="L210" s="28"/>
      <c r="M210" s="148"/>
      <c r="T210" s="49"/>
      <c r="AT210" s="16" t="s">
        <v>167</v>
      </c>
      <c r="AU210" s="16" t="s">
        <v>140</v>
      </c>
    </row>
    <row r="211" spans="2:65" s="1" customFormat="1" ht="24.2" customHeight="1">
      <c r="B211" s="28"/>
      <c r="C211" s="137" t="s">
        <v>391</v>
      </c>
      <c r="D211" s="137" t="s">
        <v>144</v>
      </c>
      <c r="E211" s="138" t="s">
        <v>392</v>
      </c>
      <c r="F211" s="139" t="s">
        <v>393</v>
      </c>
      <c r="G211" s="140" t="s">
        <v>234</v>
      </c>
      <c r="H211" s="141">
        <v>4</v>
      </c>
      <c r="I211" s="123"/>
      <c r="J211" s="142">
        <f>ROUND(I211*H211,2)</f>
        <v>0</v>
      </c>
      <c r="K211" s="139" t="s">
        <v>148</v>
      </c>
      <c r="L211" s="143"/>
      <c r="M211" s="144" t="s">
        <v>17</v>
      </c>
      <c r="N211" s="145" t="s">
        <v>37</v>
      </c>
      <c r="O211" s="126">
        <v>0</v>
      </c>
      <c r="P211" s="126">
        <f>O211*H211</f>
        <v>0</v>
      </c>
      <c r="Q211" s="126">
        <v>9E-05</v>
      </c>
      <c r="R211" s="126">
        <f>Q211*H211</f>
        <v>0.00036</v>
      </c>
      <c r="S211" s="126">
        <v>0</v>
      </c>
      <c r="T211" s="127">
        <f>S211*H211</f>
        <v>0</v>
      </c>
      <c r="AR211" s="128" t="s">
        <v>149</v>
      </c>
      <c r="AT211" s="128" t="s">
        <v>144</v>
      </c>
      <c r="AU211" s="128" t="s">
        <v>140</v>
      </c>
      <c r="AY211" s="16" t="s">
        <v>129</v>
      </c>
      <c r="BE211" s="129">
        <f>IF(N211="základní",J211,0)</f>
        <v>0</v>
      </c>
      <c r="BF211" s="129">
        <f>IF(N211="snížená",J211,0)</f>
        <v>0</v>
      </c>
      <c r="BG211" s="129">
        <f>IF(N211="zákl. přenesená",J211,0)</f>
        <v>0</v>
      </c>
      <c r="BH211" s="129">
        <f>IF(N211="sníž. přenesená",J211,0)</f>
        <v>0</v>
      </c>
      <c r="BI211" s="129">
        <f>IF(N211="nulová",J211,0)</f>
        <v>0</v>
      </c>
      <c r="BJ211" s="16" t="s">
        <v>74</v>
      </c>
      <c r="BK211" s="129">
        <f>ROUND(I211*H211,2)</f>
        <v>0</v>
      </c>
      <c r="BL211" s="16" t="s">
        <v>139</v>
      </c>
      <c r="BM211" s="128" t="s">
        <v>394</v>
      </c>
    </row>
    <row r="212" spans="2:65" s="1" customFormat="1" ht="24.2" customHeight="1">
      <c r="B212" s="28"/>
      <c r="C212" s="118" t="s">
        <v>395</v>
      </c>
      <c r="D212" s="118" t="s">
        <v>134</v>
      </c>
      <c r="E212" s="119" t="s">
        <v>396</v>
      </c>
      <c r="F212" s="120" t="s">
        <v>397</v>
      </c>
      <c r="G212" s="121" t="s">
        <v>234</v>
      </c>
      <c r="H212" s="122">
        <v>1</v>
      </c>
      <c r="I212" s="123"/>
      <c r="J212" s="123">
        <f>ROUND(I212*H212,2)</f>
        <v>0</v>
      </c>
      <c r="K212" s="120" t="s">
        <v>148</v>
      </c>
      <c r="L212" s="28"/>
      <c r="M212" s="124" t="s">
        <v>17</v>
      </c>
      <c r="N212" s="125" t="s">
        <v>37</v>
      </c>
      <c r="O212" s="126">
        <v>0.802</v>
      </c>
      <c r="P212" s="126">
        <f>O212*H212</f>
        <v>0.802</v>
      </c>
      <c r="Q212" s="126">
        <v>0</v>
      </c>
      <c r="R212" s="126">
        <f>Q212*H212</f>
        <v>0</v>
      </c>
      <c r="S212" s="126">
        <v>0</v>
      </c>
      <c r="T212" s="127">
        <f>S212*H212</f>
        <v>0</v>
      </c>
      <c r="AR212" s="128" t="s">
        <v>139</v>
      </c>
      <c r="AT212" s="128" t="s">
        <v>134</v>
      </c>
      <c r="AU212" s="128" t="s">
        <v>140</v>
      </c>
      <c r="AY212" s="16" t="s">
        <v>129</v>
      </c>
      <c r="BE212" s="129">
        <f>IF(N212="základní",J212,0)</f>
        <v>0</v>
      </c>
      <c r="BF212" s="129">
        <f>IF(N212="snížená",J212,0)</f>
        <v>0</v>
      </c>
      <c r="BG212" s="129">
        <f>IF(N212="zákl. přenesená",J212,0)</f>
        <v>0</v>
      </c>
      <c r="BH212" s="129">
        <f>IF(N212="sníž. přenesená",J212,0)</f>
        <v>0</v>
      </c>
      <c r="BI212" s="129">
        <f>IF(N212="nulová",J212,0)</f>
        <v>0</v>
      </c>
      <c r="BJ212" s="16" t="s">
        <v>74</v>
      </c>
      <c r="BK212" s="129">
        <f>ROUND(I212*H212,2)</f>
        <v>0</v>
      </c>
      <c r="BL212" s="16" t="s">
        <v>139</v>
      </c>
      <c r="BM212" s="128" t="s">
        <v>398</v>
      </c>
    </row>
    <row r="213" spans="2:47" s="1" customFormat="1" ht="12">
      <c r="B213" s="28"/>
      <c r="D213" s="146" t="s">
        <v>167</v>
      </c>
      <c r="F213" s="147" t="s">
        <v>399</v>
      </c>
      <c r="I213" s="123"/>
      <c r="L213" s="28"/>
      <c r="M213" s="148"/>
      <c r="T213" s="49"/>
      <c r="AT213" s="16" t="s">
        <v>167</v>
      </c>
      <c r="AU213" s="16" t="s">
        <v>140</v>
      </c>
    </row>
    <row r="214" spans="2:65" s="1" customFormat="1" ht="16.5" customHeight="1">
      <c r="B214" s="28"/>
      <c r="C214" s="137" t="s">
        <v>400</v>
      </c>
      <c r="D214" s="137" t="s">
        <v>144</v>
      </c>
      <c r="E214" s="138" t="s">
        <v>401</v>
      </c>
      <c r="F214" s="139" t="s">
        <v>402</v>
      </c>
      <c r="G214" s="140" t="s">
        <v>17</v>
      </c>
      <c r="H214" s="141">
        <v>1</v>
      </c>
      <c r="I214" s="123"/>
      <c r="J214" s="142">
        <f>ROUND(I214*H214,2)</f>
        <v>0</v>
      </c>
      <c r="K214" s="139" t="s">
        <v>17</v>
      </c>
      <c r="L214" s="143"/>
      <c r="M214" s="144" t="s">
        <v>17</v>
      </c>
      <c r="N214" s="145" t="s">
        <v>37</v>
      </c>
      <c r="O214" s="126">
        <v>0</v>
      </c>
      <c r="P214" s="126">
        <f>O214*H214</f>
        <v>0</v>
      </c>
      <c r="Q214" s="126">
        <v>0</v>
      </c>
      <c r="R214" s="126">
        <f>Q214*H214</f>
        <v>0</v>
      </c>
      <c r="S214" s="126">
        <v>0</v>
      </c>
      <c r="T214" s="127">
        <f>S214*H214</f>
        <v>0</v>
      </c>
      <c r="AR214" s="128" t="s">
        <v>149</v>
      </c>
      <c r="AT214" s="128" t="s">
        <v>144</v>
      </c>
      <c r="AU214" s="128" t="s">
        <v>140</v>
      </c>
      <c r="AY214" s="16" t="s">
        <v>129</v>
      </c>
      <c r="BE214" s="129">
        <f>IF(N214="základní",J214,0)</f>
        <v>0</v>
      </c>
      <c r="BF214" s="129">
        <f>IF(N214="snížená",J214,0)</f>
        <v>0</v>
      </c>
      <c r="BG214" s="129">
        <f>IF(N214="zákl. přenesená",J214,0)</f>
        <v>0</v>
      </c>
      <c r="BH214" s="129">
        <f>IF(N214="sníž. přenesená",J214,0)</f>
        <v>0</v>
      </c>
      <c r="BI214" s="129">
        <f>IF(N214="nulová",J214,0)</f>
        <v>0</v>
      </c>
      <c r="BJ214" s="16" t="s">
        <v>74</v>
      </c>
      <c r="BK214" s="129">
        <f>ROUND(I214*H214,2)</f>
        <v>0</v>
      </c>
      <c r="BL214" s="16" t="s">
        <v>139</v>
      </c>
      <c r="BM214" s="128" t="s">
        <v>403</v>
      </c>
    </row>
    <row r="215" spans="2:65" s="1" customFormat="1" ht="37.9" customHeight="1">
      <c r="B215" s="28"/>
      <c r="C215" s="118" t="s">
        <v>404</v>
      </c>
      <c r="D215" s="118" t="s">
        <v>134</v>
      </c>
      <c r="E215" s="119" t="s">
        <v>405</v>
      </c>
      <c r="F215" s="120" t="s">
        <v>406</v>
      </c>
      <c r="G215" s="121" t="s">
        <v>234</v>
      </c>
      <c r="H215" s="122">
        <v>15</v>
      </c>
      <c r="I215" s="123"/>
      <c r="J215" s="123">
        <f>ROUND(I215*H215,2)</f>
        <v>0</v>
      </c>
      <c r="K215" s="120" t="s">
        <v>148</v>
      </c>
      <c r="L215" s="28"/>
      <c r="M215" s="124" t="s">
        <v>17</v>
      </c>
      <c r="N215" s="125" t="s">
        <v>37</v>
      </c>
      <c r="O215" s="126">
        <v>0.274</v>
      </c>
      <c r="P215" s="126">
        <f>O215*H215</f>
        <v>4.11</v>
      </c>
      <c r="Q215" s="126">
        <v>0</v>
      </c>
      <c r="R215" s="126">
        <f>Q215*H215</f>
        <v>0</v>
      </c>
      <c r="S215" s="126">
        <v>0</v>
      </c>
      <c r="T215" s="127">
        <f>S215*H215</f>
        <v>0</v>
      </c>
      <c r="AR215" s="128" t="s">
        <v>139</v>
      </c>
      <c r="AT215" s="128" t="s">
        <v>134</v>
      </c>
      <c r="AU215" s="128" t="s">
        <v>140</v>
      </c>
      <c r="AY215" s="16" t="s">
        <v>129</v>
      </c>
      <c r="BE215" s="129">
        <f>IF(N215="základní",J215,0)</f>
        <v>0</v>
      </c>
      <c r="BF215" s="129">
        <f>IF(N215="snížená",J215,0)</f>
        <v>0</v>
      </c>
      <c r="BG215" s="129">
        <f>IF(N215="zákl. přenesená",J215,0)</f>
        <v>0</v>
      </c>
      <c r="BH215" s="129">
        <f>IF(N215="sníž. přenesená",J215,0)</f>
        <v>0</v>
      </c>
      <c r="BI215" s="129">
        <f>IF(N215="nulová",J215,0)</f>
        <v>0</v>
      </c>
      <c r="BJ215" s="16" t="s">
        <v>74</v>
      </c>
      <c r="BK215" s="129">
        <f>ROUND(I215*H215,2)</f>
        <v>0</v>
      </c>
      <c r="BL215" s="16" t="s">
        <v>139</v>
      </c>
      <c r="BM215" s="128" t="s">
        <v>407</v>
      </c>
    </row>
    <row r="216" spans="2:47" s="1" customFormat="1" ht="12">
      <c r="B216" s="28"/>
      <c r="D216" s="146" t="s">
        <v>167</v>
      </c>
      <c r="F216" s="147" t="s">
        <v>408</v>
      </c>
      <c r="I216" s="123"/>
      <c r="L216" s="28"/>
      <c r="M216" s="148"/>
      <c r="T216" s="49"/>
      <c r="AT216" s="16" t="s">
        <v>167</v>
      </c>
      <c r="AU216" s="16" t="s">
        <v>140</v>
      </c>
    </row>
    <row r="217" spans="2:65" s="1" customFormat="1" ht="24.2" customHeight="1">
      <c r="B217" s="28"/>
      <c r="C217" s="137" t="s">
        <v>409</v>
      </c>
      <c r="D217" s="137" t="s">
        <v>144</v>
      </c>
      <c r="E217" s="138" t="s">
        <v>410</v>
      </c>
      <c r="F217" s="139" t="s">
        <v>411</v>
      </c>
      <c r="G217" s="140" t="s">
        <v>234</v>
      </c>
      <c r="H217" s="141">
        <v>15</v>
      </c>
      <c r="I217" s="123"/>
      <c r="J217" s="142">
        <f>ROUND(I217*H217,2)</f>
        <v>0</v>
      </c>
      <c r="K217" s="139" t="s">
        <v>148</v>
      </c>
      <c r="L217" s="143"/>
      <c r="M217" s="144" t="s">
        <v>17</v>
      </c>
      <c r="N217" s="145" t="s">
        <v>37</v>
      </c>
      <c r="O217" s="126">
        <v>0</v>
      </c>
      <c r="P217" s="126">
        <f>O217*H217</f>
        <v>0</v>
      </c>
      <c r="Q217" s="126">
        <v>7E-05</v>
      </c>
      <c r="R217" s="126">
        <f>Q217*H217</f>
        <v>0.00105</v>
      </c>
      <c r="S217" s="126">
        <v>0</v>
      </c>
      <c r="T217" s="127">
        <f>S217*H217</f>
        <v>0</v>
      </c>
      <c r="AR217" s="128" t="s">
        <v>149</v>
      </c>
      <c r="AT217" s="128" t="s">
        <v>144</v>
      </c>
      <c r="AU217" s="128" t="s">
        <v>140</v>
      </c>
      <c r="AY217" s="16" t="s">
        <v>129</v>
      </c>
      <c r="BE217" s="129">
        <f>IF(N217="základní",J217,0)</f>
        <v>0</v>
      </c>
      <c r="BF217" s="129">
        <f>IF(N217="snížená",J217,0)</f>
        <v>0</v>
      </c>
      <c r="BG217" s="129">
        <f>IF(N217="zákl. přenesená",J217,0)</f>
        <v>0</v>
      </c>
      <c r="BH217" s="129">
        <f>IF(N217="sníž. přenesená",J217,0)</f>
        <v>0</v>
      </c>
      <c r="BI217" s="129">
        <f>IF(N217="nulová",J217,0)</f>
        <v>0</v>
      </c>
      <c r="BJ217" s="16" t="s">
        <v>74</v>
      </c>
      <c r="BK217" s="129">
        <f>ROUND(I217*H217,2)</f>
        <v>0</v>
      </c>
      <c r="BL217" s="16" t="s">
        <v>139</v>
      </c>
      <c r="BM217" s="128" t="s">
        <v>412</v>
      </c>
    </row>
    <row r="218" spans="2:65" s="1" customFormat="1" ht="37.9" customHeight="1">
      <c r="B218" s="28"/>
      <c r="C218" s="118" t="s">
        <v>413</v>
      </c>
      <c r="D218" s="118" t="s">
        <v>134</v>
      </c>
      <c r="E218" s="119" t="s">
        <v>414</v>
      </c>
      <c r="F218" s="120" t="s">
        <v>415</v>
      </c>
      <c r="G218" s="121" t="s">
        <v>234</v>
      </c>
      <c r="H218" s="122">
        <v>4</v>
      </c>
      <c r="I218" s="123"/>
      <c r="J218" s="123">
        <f>ROUND(I218*H218,2)</f>
        <v>0</v>
      </c>
      <c r="K218" s="120" t="s">
        <v>148</v>
      </c>
      <c r="L218" s="28"/>
      <c r="M218" s="124" t="s">
        <v>17</v>
      </c>
      <c r="N218" s="125" t="s">
        <v>37</v>
      </c>
      <c r="O218" s="126">
        <v>0.38</v>
      </c>
      <c r="P218" s="126">
        <f>O218*H218</f>
        <v>1.52</v>
      </c>
      <c r="Q218" s="126">
        <v>0</v>
      </c>
      <c r="R218" s="126">
        <f>Q218*H218</f>
        <v>0</v>
      </c>
      <c r="S218" s="126">
        <v>0</v>
      </c>
      <c r="T218" s="127">
        <f>S218*H218</f>
        <v>0</v>
      </c>
      <c r="AR218" s="128" t="s">
        <v>139</v>
      </c>
      <c r="AT218" s="128" t="s">
        <v>134</v>
      </c>
      <c r="AU218" s="128" t="s">
        <v>140</v>
      </c>
      <c r="AY218" s="16" t="s">
        <v>129</v>
      </c>
      <c r="BE218" s="129">
        <f>IF(N218="základní",J218,0)</f>
        <v>0</v>
      </c>
      <c r="BF218" s="129">
        <f>IF(N218="snížená",J218,0)</f>
        <v>0</v>
      </c>
      <c r="BG218" s="129">
        <f>IF(N218="zákl. přenesená",J218,0)</f>
        <v>0</v>
      </c>
      <c r="BH218" s="129">
        <f>IF(N218="sníž. přenesená",J218,0)</f>
        <v>0</v>
      </c>
      <c r="BI218" s="129">
        <f>IF(N218="nulová",J218,0)</f>
        <v>0</v>
      </c>
      <c r="BJ218" s="16" t="s">
        <v>74</v>
      </c>
      <c r="BK218" s="129">
        <f>ROUND(I218*H218,2)</f>
        <v>0</v>
      </c>
      <c r="BL218" s="16" t="s">
        <v>139</v>
      </c>
      <c r="BM218" s="128" t="s">
        <v>416</v>
      </c>
    </row>
    <row r="219" spans="2:47" s="1" customFormat="1" ht="12">
      <c r="B219" s="28"/>
      <c r="D219" s="146" t="s">
        <v>167</v>
      </c>
      <c r="F219" s="147" t="s">
        <v>417</v>
      </c>
      <c r="I219" s="123"/>
      <c r="L219" s="28"/>
      <c r="M219" s="148"/>
      <c r="T219" s="49"/>
      <c r="AT219" s="16" t="s">
        <v>167</v>
      </c>
      <c r="AU219" s="16" t="s">
        <v>140</v>
      </c>
    </row>
    <row r="220" spans="2:65" s="1" customFormat="1" ht="21.75" customHeight="1">
      <c r="B220" s="28"/>
      <c r="C220" s="137" t="s">
        <v>418</v>
      </c>
      <c r="D220" s="137" t="s">
        <v>144</v>
      </c>
      <c r="E220" s="138" t="s">
        <v>419</v>
      </c>
      <c r="F220" s="139" t="s">
        <v>420</v>
      </c>
      <c r="G220" s="140" t="s">
        <v>234</v>
      </c>
      <c r="H220" s="141">
        <v>4</v>
      </c>
      <c r="I220" s="123"/>
      <c r="J220" s="142">
        <f>ROUND(I220*H220,2)</f>
        <v>0</v>
      </c>
      <c r="K220" s="139" t="s">
        <v>148</v>
      </c>
      <c r="L220" s="143"/>
      <c r="M220" s="144" t="s">
        <v>17</v>
      </c>
      <c r="N220" s="145" t="s">
        <v>37</v>
      </c>
      <c r="O220" s="126">
        <v>0</v>
      </c>
      <c r="P220" s="126">
        <f>O220*H220</f>
        <v>0</v>
      </c>
      <c r="Q220" s="126">
        <v>0.0008</v>
      </c>
      <c r="R220" s="126">
        <f>Q220*H220</f>
        <v>0.0032</v>
      </c>
      <c r="S220" s="126">
        <v>0</v>
      </c>
      <c r="T220" s="127">
        <f>S220*H220</f>
        <v>0</v>
      </c>
      <c r="AR220" s="128" t="s">
        <v>149</v>
      </c>
      <c r="AT220" s="128" t="s">
        <v>144</v>
      </c>
      <c r="AU220" s="128" t="s">
        <v>140</v>
      </c>
      <c r="AY220" s="16" t="s">
        <v>129</v>
      </c>
      <c r="BE220" s="129">
        <f>IF(N220="základní",J220,0)</f>
        <v>0</v>
      </c>
      <c r="BF220" s="129">
        <f>IF(N220="snížená",J220,0)</f>
        <v>0</v>
      </c>
      <c r="BG220" s="129">
        <f>IF(N220="zákl. přenesená",J220,0)</f>
        <v>0</v>
      </c>
      <c r="BH220" s="129">
        <f>IF(N220="sníž. přenesená",J220,0)</f>
        <v>0</v>
      </c>
      <c r="BI220" s="129">
        <f>IF(N220="nulová",J220,0)</f>
        <v>0</v>
      </c>
      <c r="BJ220" s="16" t="s">
        <v>74</v>
      </c>
      <c r="BK220" s="129">
        <f>ROUND(I220*H220,2)</f>
        <v>0</v>
      </c>
      <c r="BL220" s="16" t="s">
        <v>139</v>
      </c>
      <c r="BM220" s="128" t="s">
        <v>421</v>
      </c>
    </row>
    <row r="221" spans="2:65" s="1" customFormat="1" ht="37.9" customHeight="1">
      <c r="B221" s="28"/>
      <c r="C221" s="118" t="s">
        <v>422</v>
      </c>
      <c r="D221" s="118" t="s">
        <v>134</v>
      </c>
      <c r="E221" s="119" t="s">
        <v>423</v>
      </c>
      <c r="F221" s="120" t="s">
        <v>424</v>
      </c>
      <c r="G221" s="121" t="s">
        <v>234</v>
      </c>
      <c r="H221" s="122">
        <v>5</v>
      </c>
      <c r="I221" s="123"/>
      <c r="J221" s="123">
        <f>ROUND(I221*H221,2)</f>
        <v>0</v>
      </c>
      <c r="K221" s="120" t="s">
        <v>138</v>
      </c>
      <c r="L221" s="28"/>
      <c r="M221" s="124" t="s">
        <v>17</v>
      </c>
      <c r="N221" s="125" t="s">
        <v>37</v>
      </c>
      <c r="O221" s="126">
        <v>0.802</v>
      </c>
      <c r="P221" s="126">
        <f>O221*H221</f>
        <v>4.01</v>
      </c>
      <c r="Q221" s="126">
        <v>0</v>
      </c>
      <c r="R221" s="126">
        <f>Q221*H221</f>
        <v>0</v>
      </c>
      <c r="S221" s="126">
        <v>0</v>
      </c>
      <c r="T221" s="127">
        <f>S221*H221</f>
        <v>0</v>
      </c>
      <c r="AR221" s="128" t="s">
        <v>139</v>
      </c>
      <c r="AT221" s="128" t="s">
        <v>134</v>
      </c>
      <c r="AU221" s="128" t="s">
        <v>140</v>
      </c>
      <c r="AY221" s="16" t="s">
        <v>129</v>
      </c>
      <c r="BE221" s="129">
        <f>IF(N221="základní",J221,0)</f>
        <v>0</v>
      </c>
      <c r="BF221" s="129">
        <f>IF(N221="snížená",J221,0)</f>
        <v>0</v>
      </c>
      <c r="BG221" s="129">
        <f>IF(N221="zákl. přenesená",J221,0)</f>
        <v>0</v>
      </c>
      <c r="BH221" s="129">
        <f>IF(N221="sníž. přenesená",J221,0)</f>
        <v>0</v>
      </c>
      <c r="BI221" s="129">
        <f>IF(N221="nulová",J221,0)</f>
        <v>0</v>
      </c>
      <c r="BJ221" s="16" t="s">
        <v>74</v>
      </c>
      <c r="BK221" s="129">
        <f>ROUND(I221*H221,2)</f>
        <v>0</v>
      </c>
      <c r="BL221" s="16" t="s">
        <v>139</v>
      </c>
      <c r="BM221" s="128" t="s">
        <v>425</v>
      </c>
    </row>
    <row r="222" spans="2:65" s="1" customFormat="1" ht="24.2" customHeight="1">
      <c r="B222" s="28"/>
      <c r="C222" s="137" t="s">
        <v>426</v>
      </c>
      <c r="D222" s="137" t="s">
        <v>144</v>
      </c>
      <c r="E222" s="138" t="s">
        <v>427</v>
      </c>
      <c r="F222" s="139" t="s">
        <v>428</v>
      </c>
      <c r="G222" s="140" t="s">
        <v>234</v>
      </c>
      <c r="H222" s="141">
        <v>5</v>
      </c>
      <c r="I222" s="123"/>
      <c r="J222" s="142">
        <f>ROUND(I222*H222,2)</f>
        <v>0</v>
      </c>
      <c r="K222" s="139" t="s">
        <v>148</v>
      </c>
      <c r="L222" s="143"/>
      <c r="M222" s="144" t="s">
        <v>17</v>
      </c>
      <c r="N222" s="145" t="s">
        <v>37</v>
      </c>
      <c r="O222" s="126">
        <v>0</v>
      </c>
      <c r="P222" s="126">
        <f>O222*H222</f>
        <v>0</v>
      </c>
      <c r="Q222" s="126">
        <v>0.007</v>
      </c>
      <c r="R222" s="126">
        <f>Q222*H222</f>
        <v>0.035</v>
      </c>
      <c r="S222" s="126">
        <v>0</v>
      </c>
      <c r="T222" s="127">
        <f>S222*H222</f>
        <v>0</v>
      </c>
      <c r="AR222" s="128" t="s">
        <v>149</v>
      </c>
      <c r="AT222" s="128" t="s">
        <v>144</v>
      </c>
      <c r="AU222" s="128" t="s">
        <v>140</v>
      </c>
      <c r="AY222" s="16" t="s">
        <v>129</v>
      </c>
      <c r="BE222" s="129">
        <f>IF(N222="základní",J222,0)</f>
        <v>0</v>
      </c>
      <c r="BF222" s="129">
        <f>IF(N222="snížená",J222,0)</f>
        <v>0</v>
      </c>
      <c r="BG222" s="129">
        <f>IF(N222="zákl. přenesená",J222,0)</f>
        <v>0</v>
      </c>
      <c r="BH222" s="129">
        <f>IF(N222="sníž. přenesená",J222,0)</f>
        <v>0</v>
      </c>
      <c r="BI222" s="129">
        <f>IF(N222="nulová",J222,0)</f>
        <v>0</v>
      </c>
      <c r="BJ222" s="16" t="s">
        <v>74</v>
      </c>
      <c r="BK222" s="129">
        <f>ROUND(I222*H222,2)</f>
        <v>0</v>
      </c>
      <c r="BL222" s="16" t="s">
        <v>139</v>
      </c>
      <c r="BM222" s="128" t="s">
        <v>429</v>
      </c>
    </row>
    <row r="223" spans="2:65" s="1" customFormat="1" ht="24.2" customHeight="1">
      <c r="B223" s="28"/>
      <c r="C223" s="118" t="s">
        <v>430</v>
      </c>
      <c r="D223" s="118" t="s">
        <v>134</v>
      </c>
      <c r="E223" s="119" t="s">
        <v>431</v>
      </c>
      <c r="F223" s="120" t="s">
        <v>432</v>
      </c>
      <c r="G223" s="121" t="s">
        <v>234</v>
      </c>
      <c r="H223" s="122">
        <v>1</v>
      </c>
      <c r="I223" s="123"/>
      <c r="J223" s="123">
        <f>ROUND(I223*H223,2)</f>
        <v>0</v>
      </c>
      <c r="K223" s="120" t="s">
        <v>148</v>
      </c>
      <c r="L223" s="28"/>
      <c r="M223" s="124" t="s">
        <v>17</v>
      </c>
      <c r="N223" s="125" t="s">
        <v>37</v>
      </c>
      <c r="O223" s="126">
        <v>0.34</v>
      </c>
      <c r="P223" s="126">
        <f>O223*H223</f>
        <v>0.34</v>
      </c>
      <c r="Q223" s="126">
        <v>0</v>
      </c>
      <c r="R223" s="126">
        <f>Q223*H223</f>
        <v>0</v>
      </c>
      <c r="S223" s="126">
        <v>0</v>
      </c>
      <c r="T223" s="127">
        <f>S223*H223</f>
        <v>0</v>
      </c>
      <c r="AR223" s="128" t="s">
        <v>139</v>
      </c>
      <c r="AT223" s="128" t="s">
        <v>134</v>
      </c>
      <c r="AU223" s="128" t="s">
        <v>140</v>
      </c>
      <c r="AY223" s="16" t="s">
        <v>129</v>
      </c>
      <c r="BE223" s="129">
        <f>IF(N223="základní",J223,0)</f>
        <v>0</v>
      </c>
      <c r="BF223" s="129">
        <f>IF(N223="snížená",J223,0)</f>
        <v>0</v>
      </c>
      <c r="BG223" s="129">
        <f>IF(N223="zákl. přenesená",J223,0)</f>
        <v>0</v>
      </c>
      <c r="BH223" s="129">
        <f>IF(N223="sníž. přenesená",J223,0)</f>
        <v>0</v>
      </c>
      <c r="BI223" s="129">
        <f>IF(N223="nulová",J223,0)</f>
        <v>0</v>
      </c>
      <c r="BJ223" s="16" t="s">
        <v>74</v>
      </c>
      <c r="BK223" s="129">
        <f>ROUND(I223*H223,2)</f>
        <v>0</v>
      </c>
      <c r="BL223" s="16" t="s">
        <v>139</v>
      </c>
      <c r="BM223" s="128" t="s">
        <v>433</v>
      </c>
    </row>
    <row r="224" spans="2:47" s="1" customFormat="1" ht="12">
      <c r="B224" s="28"/>
      <c r="D224" s="146" t="s">
        <v>167</v>
      </c>
      <c r="F224" s="147" t="s">
        <v>434</v>
      </c>
      <c r="I224" s="123"/>
      <c r="L224" s="28"/>
      <c r="M224" s="148"/>
      <c r="T224" s="49"/>
      <c r="AT224" s="16" t="s">
        <v>167</v>
      </c>
      <c r="AU224" s="16" t="s">
        <v>140</v>
      </c>
    </row>
    <row r="225" spans="2:65" s="1" customFormat="1" ht="16.5" customHeight="1">
      <c r="B225" s="28"/>
      <c r="C225" s="137" t="s">
        <v>435</v>
      </c>
      <c r="D225" s="137" t="s">
        <v>144</v>
      </c>
      <c r="E225" s="138" t="s">
        <v>436</v>
      </c>
      <c r="F225" s="139" t="s">
        <v>437</v>
      </c>
      <c r="G225" s="140" t="s">
        <v>17</v>
      </c>
      <c r="H225" s="141">
        <v>1</v>
      </c>
      <c r="I225" s="123"/>
      <c r="J225" s="142">
        <f>ROUND(I225*H225,2)</f>
        <v>0</v>
      </c>
      <c r="K225" s="139" t="s">
        <v>17</v>
      </c>
      <c r="L225" s="143"/>
      <c r="M225" s="144" t="s">
        <v>17</v>
      </c>
      <c r="N225" s="145" t="s">
        <v>37</v>
      </c>
      <c r="O225" s="126">
        <v>0</v>
      </c>
      <c r="P225" s="126">
        <f>O225*H225</f>
        <v>0</v>
      </c>
      <c r="Q225" s="126">
        <v>0</v>
      </c>
      <c r="R225" s="126">
        <f>Q225*H225</f>
        <v>0</v>
      </c>
      <c r="S225" s="126">
        <v>0</v>
      </c>
      <c r="T225" s="127">
        <f>S225*H225</f>
        <v>0</v>
      </c>
      <c r="AR225" s="128" t="s">
        <v>149</v>
      </c>
      <c r="AT225" s="128" t="s">
        <v>144</v>
      </c>
      <c r="AU225" s="128" t="s">
        <v>140</v>
      </c>
      <c r="AY225" s="16" t="s">
        <v>129</v>
      </c>
      <c r="BE225" s="129">
        <f>IF(N225="základní",J225,0)</f>
        <v>0</v>
      </c>
      <c r="BF225" s="129">
        <f>IF(N225="snížená",J225,0)</f>
        <v>0</v>
      </c>
      <c r="BG225" s="129">
        <f>IF(N225="zákl. přenesená",J225,0)</f>
        <v>0</v>
      </c>
      <c r="BH225" s="129">
        <f>IF(N225="sníž. přenesená",J225,0)</f>
        <v>0</v>
      </c>
      <c r="BI225" s="129">
        <f>IF(N225="nulová",J225,0)</f>
        <v>0</v>
      </c>
      <c r="BJ225" s="16" t="s">
        <v>74</v>
      </c>
      <c r="BK225" s="129">
        <f>ROUND(I225*H225,2)</f>
        <v>0</v>
      </c>
      <c r="BL225" s="16" t="s">
        <v>139</v>
      </c>
      <c r="BM225" s="128" t="s">
        <v>438</v>
      </c>
    </row>
    <row r="226" spans="2:65" s="1" customFormat="1" ht="44.25" customHeight="1">
      <c r="B226" s="28"/>
      <c r="C226" s="118" t="s">
        <v>439</v>
      </c>
      <c r="D226" s="118" t="s">
        <v>134</v>
      </c>
      <c r="E226" s="119" t="s">
        <v>440</v>
      </c>
      <c r="F226" s="120" t="s">
        <v>441</v>
      </c>
      <c r="G226" s="121" t="s">
        <v>147</v>
      </c>
      <c r="H226" s="122">
        <v>0.068</v>
      </c>
      <c r="I226" s="123"/>
      <c r="J226" s="123">
        <f>ROUND(I226*H226,2)</f>
        <v>0</v>
      </c>
      <c r="K226" s="120" t="s">
        <v>138</v>
      </c>
      <c r="L226" s="28"/>
      <c r="M226" s="124" t="s">
        <v>17</v>
      </c>
      <c r="N226" s="125" t="s">
        <v>37</v>
      </c>
      <c r="O226" s="126">
        <v>8.46</v>
      </c>
      <c r="P226" s="126">
        <f>O226*H226</f>
        <v>0.5752800000000001</v>
      </c>
      <c r="Q226" s="126">
        <v>0</v>
      </c>
      <c r="R226" s="126">
        <f>Q226*H226</f>
        <v>0</v>
      </c>
      <c r="S226" s="126">
        <v>0</v>
      </c>
      <c r="T226" s="127">
        <f>S226*H226</f>
        <v>0</v>
      </c>
      <c r="AR226" s="128" t="s">
        <v>139</v>
      </c>
      <c r="AT226" s="128" t="s">
        <v>134</v>
      </c>
      <c r="AU226" s="128" t="s">
        <v>140</v>
      </c>
      <c r="AY226" s="16" t="s">
        <v>129</v>
      </c>
      <c r="BE226" s="129">
        <f>IF(N226="základní",J226,0)</f>
        <v>0</v>
      </c>
      <c r="BF226" s="129">
        <f>IF(N226="snížená",J226,0)</f>
        <v>0</v>
      </c>
      <c r="BG226" s="129">
        <f>IF(N226="zákl. přenesená",J226,0)</f>
        <v>0</v>
      </c>
      <c r="BH226" s="129">
        <f>IF(N226="sníž. přenesená",J226,0)</f>
        <v>0</v>
      </c>
      <c r="BI226" s="129">
        <f>IF(N226="nulová",J226,0)</f>
        <v>0</v>
      </c>
      <c r="BJ226" s="16" t="s">
        <v>74</v>
      </c>
      <c r="BK226" s="129">
        <f>ROUND(I226*H226,2)</f>
        <v>0</v>
      </c>
      <c r="BL226" s="16" t="s">
        <v>139</v>
      </c>
      <c r="BM226" s="128" t="s">
        <v>442</v>
      </c>
    </row>
    <row r="227" spans="2:63" s="11" customFormat="1" ht="20.85" customHeight="1">
      <c r="B227" s="107"/>
      <c r="D227" s="108" t="s">
        <v>65</v>
      </c>
      <c r="E227" s="116" t="s">
        <v>443</v>
      </c>
      <c r="F227" s="116" t="s">
        <v>444</v>
      </c>
      <c r="I227" s="123"/>
      <c r="J227" s="117">
        <f>BK227</f>
        <v>0</v>
      </c>
      <c r="L227" s="107"/>
      <c r="M227" s="111"/>
      <c r="P227" s="112">
        <f>SUM(P228:P238)</f>
        <v>7.604129999999999</v>
      </c>
      <c r="R227" s="112">
        <f>SUM(R228:R238)</f>
        <v>0.036770000000000004</v>
      </c>
      <c r="T227" s="113">
        <f>SUM(T228:T238)</f>
        <v>0</v>
      </c>
      <c r="AR227" s="108" t="s">
        <v>76</v>
      </c>
      <c r="AT227" s="114" t="s">
        <v>65</v>
      </c>
      <c r="AU227" s="114" t="s">
        <v>76</v>
      </c>
      <c r="AY227" s="108" t="s">
        <v>129</v>
      </c>
      <c r="BK227" s="115">
        <f>SUM(BK228:BK238)</f>
        <v>0</v>
      </c>
    </row>
    <row r="228" spans="2:65" s="1" customFormat="1" ht="24.2" customHeight="1">
      <c r="B228" s="28"/>
      <c r="C228" s="118" t="s">
        <v>445</v>
      </c>
      <c r="D228" s="118" t="s">
        <v>134</v>
      </c>
      <c r="E228" s="119" t="s">
        <v>446</v>
      </c>
      <c r="F228" s="120" t="s">
        <v>447</v>
      </c>
      <c r="G228" s="121" t="s">
        <v>234</v>
      </c>
      <c r="H228" s="122">
        <v>1</v>
      </c>
      <c r="I228" s="123"/>
      <c r="J228" s="123">
        <f>ROUND(I228*H228,2)</f>
        <v>0</v>
      </c>
      <c r="K228" s="120" t="s">
        <v>148</v>
      </c>
      <c r="L228" s="28"/>
      <c r="M228" s="124" t="s">
        <v>17</v>
      </c>
      <c r="N228" s="125" t="s">
        <v>37</v>
      </c>
      <c r="O228" s="126">
        <v>0.551</v>
      </c>
      <c r="P228" s="126">
        <f>O228*H228</f>
        <v>0.551</v>
      </c>
      <c r="Q228" s="126">
        <v>0</v>
      </c>
      <c r="R228" s="126">
        <f>Q228*H228</f>
        <v>0</v>
      </c>
      <c r="S228" s="126">
        <v>0</v>
      </c>
      <c r="T228" s="127">
        <f>S228*H228</f>
        <v>0</v>
      </c>
      <c r="AR228" s="128" t="s">
        <v>139</v>
      </c>
      <c r="AT228" s="128" t="s">
        <v>134</v>
      </c>
      <c r="AU228" s="128" t="s">
        <v>140</v>
      </c>
      <c r="AY228" s="16" t="s">
        <v>129</v>
      </c>
      <c r="BE228" s="129">
        <f>IF(N228="základní",J228,0)</f>
        <v>0</v>
      </c>
      <c r="BF228" s="129">
        <f>IF(N228="snížená",J228,0)</f>
        <v>0</v>
      </c>
      <c r="BG228" s="129">
        <f>IF(N228="zákl. přenesená",J228,0)</f>
        <v>0</v>
      </c>
      <c r="BH228" s="129">
        <f>IF(N228="sníž. přenesená",J228,0)</f>
        <v>0</v>
      </c>
      <c r="BI228" s="129">
        <f>IF(N228="nulová",J228,0)</f>
        <v>0</v>
      </c>
      <c r="BJ228" s="16" t="s">
        <v>74</v>
      </c>
      <c r="BK228" s="129">
        <f>ROUND(I228*H228,2)</f>
        <v>0</v>
      </c>
      <c r="BL228" s="16" t="s">
        <v>139</v>
      </c>
      <c r="BM228" s="128" t="s">
        <v>448</v>
      </c>
    </row>
    <row r="229" spans="2:47" s="1" customFormat="1" ht="12">
      <c r="B229" s="28"/>
      <c r="D229" s="146" t="s">
        <v>167</v>
      </c>
      <c r="F229" s="147" t="s">
        <v>449</v>
      </c>
      <c r="I229" s="123"/>
      <c r="L229" s="28"/>
      <c r="M229" s="148"/>
      <c r="T229" s="49"/>
      <c r="AT229" s="16" t="s">
        <v>167</v>
      </c>
      <c r="AU229" s="16" t="s">
        <v>140</v>
      </c>
    </row>
    <row r="230" spans="2:65" s="1" customFormat="1" ht="24.2" customHeight="1">
      <c r="B230" s="28"/>
      <c r="C230" s="137" t="s">
        <v>450</v>
      </c>
      <c r="D230" s="137" t="s">
        <v>144</v>
      </c>
      <c r="E230" s="138" t="s">
        <v>451</v>
      </c>
      <c r="F230" s="139" t="s">
        <v>452</v>
      </c>
      <c r="G230" s="140" t="s">
        <v>234</v>
      </c>
      <c r="H230" s="141">
        <v>1</v>
      </c>
      <c r="I230" s="123"/>
      <c r="J230" s="142">
        <f>ROUND(I230*H230,2)</f>
        <v>0</v>
      </c>
      <c r="K230" s="139" t="s">
        <v>148</v>
      </c>
      <c r="L230" s="143"/>
      <c r="M230" s="144" t="s">
        <v>17</v>
      </c>
      <c r="N230" s="145" t="s">
        <v>37</v>
      </c>
      <c r="O230" s="126">
        <v>0</v>
      </c>
      <c r="P230" s="126">
        <f>O230*H230</f>
        <v>0</v>
      </c>
      <c r="Q230" s="126">
        <v>0.00077</v>
      </c>
      <c r="R230" s="126">
        <f>Q230*H230</f>
        <v>0.00077</v>
      </c>
      <c r="S230" s="126">
        <v>0</v>
      </c>
      <c r="T230" s="127">
        <f>S230*H230</f>
        <v>0</v>
      </c>
      <c r="AR230" s="128" t="s">
        <v>149</v>
      </c>
      <c r="AT230" s="128" t="s">
        <v>144</v>
      </c>
      <c r="AU230" s="128" t="s">
        <v>140</v>
      </c>
      <c r="AY230" s="16" t="s">
        <v>129</v>
      </c>
      <c r="BE230" s="129">
        <f>IF(N230="základní",J230,0)</f>
        <v>0</v>
      </c>
      <c r="BF230" s="129">
        <f>IF(N230="snížená",J230,0)</f>
        <v>0</v>
      </c>
      <c r="BG230" s="129">
        <f>IF(N230="zákl. přenesená",J230,0)</f>
        <v>0</v>
      </c>
      <c r="BH230" s="129">
        <f>IF(N230="sníž. přenesená",J230,0)</f>
        <v>0</v>
      </c>
      <c r="BI230" s="129">
        <f>IF(N230="nulová",J230,0)</f>
        <v>0</v>
      </c>
      <c r="BJ230" s="16" t="s">
        <v>74</v>
      </c>
      <c r="BK230" s="129">
        <f>ROUND(I230*H230,2)</f>
        <v>0</v>
      </c>
      <c r="BL230" s="16" t="s">
        <v>139</v>
      </c>
      <c r="BM230" s="128" t="s">
        <v>453</v>
      </c>
    </row>
    <row r="231" spans="2:65" s="1" customFormat="1" ht="24.2" customHeight="1">
      <c r="B231" s="28"/>
      <c r="C231" s="118" t="s">
        <v>454</v>
      </c>
      <c r="D231" s="118" t="s">
        <v>134</v>
      </c>
      <c r="E231" s="119" t="s">
        <v>455</v>
      </c>
      <c r="F231" s="120" t="s">
        <v>456</v>
      </c>
      <c r="G231" s="121" t="s">
        <v>234</v>
      </c>
      <c r="H231" s="122">
        <v>5</v>
      </c>
      <c r="I231" s="123"/>
      <c r="J231" s="123">
        <f>ROUND(I231*H231,2)</f>
        <v>0</v>
      </c>
      <c r="K231" s="120" t="s">
        <v>148</v>
      </c>
      <c r="L231" s="28"/>
      <c r="M231" s="124" t="s">
        <v>17</v>
      </c>
      <c r="N231" s="125" t="s">
        <v>37</v>
      </c>
      <c r="O231" s="126">
        <v>0.846</v>
      </c>
      <c r="P231" s="126">
        <f>O231*H231</f>
        <v>4.2299999999999995</v>
      </c>
      <c r="Q231" s="126">
        <v>0</v>
      </c>
      <c r="R231" s="126">
        <f>Q231*H231</f>
        <v>0</v>
      </c>
      <c r="S231" s="126">
        <v>0</v>
      </c>
      <c r="T231" s="127">
        <f>S231*H231</f>
        <v>0</v>
      </c>
      <c r="AR231" s="128" t="s">
        <v>139</v>
      </c>
      <c r="AT231" s="128" t="s">
        <v>134</v>
      </c>
      <c r="AU231" s="128" t="s">
        <v>140</v>
      </c>
      <c r="AY231" s="16" t="s">
        <v>129</v>
      </c>
      <c r="BE231" s="129">
        <f>IF(N231="základní",J231,0)</f>
        <v>0</v>
      </c>
      <c r="BF231" s="129">
        <f>IF(N231="snížená",J231,0)</f>
        <v>0</v>
      </c>
      <c r="BG231" s="129">
        <f>IF(N231="zákl. přenesená",J231,0)</f>
        <v>0</v>
      </c>
      <c r="BH231" s="129">
        <f>IF(N231="sníž. přenesená",J231,0)</f>
        <v>0</v>
      </c>
      <c r="BI231" s="129">
        <f>IF(N231="nulová",J231,0)</f>
        <v>0</v>
      </c>
      <c r="BJ231" s="16" t="s">
        <v>74</v>
      </c>
      <c r="BK231" s="129">
        <f>ROUND(I231*H231,2)</f>
        <v>0</v>
      </c>
      <c r="BL231" s="16" t="s">
        <v>139</v>
      </c>
      <c r="BM231" s="128" t="s">
        <v>457</v>
      </c>
    </row>
    <row r="232" spans="2:47" s="1" customFormat="1" ht="12">
      <c r="B232" s="28"/>
      <c r="D232" s="146" t="s">
        <v>167</v>
      </c>
      <c r="F232" s="147" t="s">
        <v>458</v>
      </c>
      <c r="I232" s="123"/>
      <c r="L232" s="28"/>
      <c r="M232" s="148"/>
      <c r="T232" s="49"/>
      <c r="AT232" s="16" t="s">
        <v>167</v>
      </c>
      <c r="AU232" s="16" t="s">
        <v>140</v>
      </c>
    </row>
    <row r="233" spans="2:65" s="1" customFormat="1" ht="24.2" customHeight="1">
      <c r="B233" s="28"/>
      <c r="C233" s="137" t="s">
        <v>459</v>
      </c>
      <c r="D233" s="137" t="s">
        <v>144</v>
      </c>
      <c r="E233" s="138" t="s">
        <v>460</v>
      </c>
      <c r="F233" s="139" t="s">
        <v>461</v>
      </c>
      <c r="G233" s="140" t="s">
        <v>234</v>
      </c>
      <c r="H233" s="141">
        <v>5</v>
      </c>
      <c r="I233" s="123"/>
      <c r="J233" s="142">
        <f>ROUND(I233*H233,2)</f>
        <v>0</v>
      </c>
      <c r="K233" s="139" t="s">
        <v>148</v>
      </c>
      <c r="L233" s="143"/>
      <c r="M233" s="144" t="s">
        <v>17</v>
      </c>
      <c r="N233" s="145" t="s">
        <v>37</v>
      </c>
      <c r="O233" s="126">
        <v>0</v>
      </c>
      <c r="P233" s="126">
        <f>O233*H233</f>
        <v>0</v>
      </c>
      <c r="Q233" s="126">
        <v>0.0004</v>
      </c>
      <c r="R233" s="126">
        <f>Q233*H233</f>
        <v>0.002</v>
      </c>
      <c r="S233" s="126">
        <v>0</v>
      </c>
      <c r="T233" s="127">
        <f>S233*H233</f>
        <v>0</v>
      </c>
      <c r="AR233" s="128" t="s">
        <v>149</v>
      </c>
      <c r="AT233" s="128" t="s">
        <v>144</v>
      </c>
      <c r="AU233" s="128" t="s">
        <v>140</v>
      </c>
      <c r="AY233" s="16" t="s">
        <v>129</v>
      </c>
      <c r="BE233" s="129">
        <f>IF(N233="základní",J233,0)</f>
        <v>0</v>
      </c>
      <c r="BF233" s="129">
        <f>IF(N233="snížená",J233,0)</f>
        <v>0</v>
      </c>
      <c r="BG233" s="129">
        <f>IF(N233="zákl. přenesená",J233,0)</f>
        <v>0</v>
      </c>
      <c r="BH233" s="129">
        <f>IF(N233="sníž. přenesená",J233,0)</f>
        <v>0</v>
      </c>
      <c r="BI233" s="129">
        <f>IF(N233="nulová",J233,0)</f>
        <v>0</v>
      </c>
      <c r="BJ233" s="16" t="s">
        <v>74</v>
      </c>
      <c r="BK233" s="129">
        <f>ROUND(I233*H233,2)</f>
        <v>0</v>
      </c>
      <c r="BL233" s="16" t="s">
        <v>139</v>
      </c>
      <c r="BM233" s="128" t="s">
        <v>462</v>
      </c>
    </row>
    <row r="234" spans="2:65" s="1" customFormat="1" ht="37.9" customHeight="1">
      <c r="B234" s="28"/>
      <c r="C234" s="118" t="s">
        <v>463</v>
      </c>
      <c r="D234" s="118" t="s">
        <v>134</v>
      </c>
      <c r="E234" s="119" t="s">
        <v>464</v>
      </c>
      <c r="F234" s="120" t="s">
        <v>465</v>
      </c>
      <c r="G234" s="121" t="s">
        <v>234</v>
      </c>
      <c r="H234" s="122">
        <v>1</v>
      </c>
      <c r="I234" s="123"/>
      <c r="J234" s="123">
        <f>ROUND(I234*H234,2)</f>
        <v>0</v>
      </c>
      <c r="K234" s="120" t="s">
        <v>148</v>
      </c>
      <c r="L234" s="28"/>
      <c r="M234" s="124" t="s">
        <v>17</v>
      </c>
      <c r="N234" s="125" t="s">
        <v>37</v>
      </c>
      <c r="O234" s="126">
        <v>2.509</v>
      </c>
      <c r="P234" s="126">
        <f>O234*H234</f>
        <v>2.509</v>
      </c>
      <c r="Q234" s="126">
        <v>0</v>
      </c>
      <c r="R234" s="126">
        <f>Q234*H234</f>
        <v>0</v>
      </c>
      <c r="S234" s="126">
        <v>0</v>
      </c>
      <c r="T234" s="127">
        <f>S234*H234</f>
        <v>0</v>
      </c>
      <c r="AR234" s="128" t="s">
        <v>139</v>
      </c>
      <c r="AT234" s="128" t="s">
        <v>134</v>
      </c>
      <c r="AU234" s="128" t="s">
        <v>140</v>
      </c>
      <c r="AY234" s="16" t="s">
        <v>129</v>
      </c>
      <c r="BE234" s="129">
        <f>IF(N234="základní",J234,0)</f>
        <v>0</v>
      </c>
      <c r="BF234" s="129">
        <f>IF(N234="snížená",J234,0)</f>
        <v>0</v>
      </c>
      <c r="BG234" s="129">
        <f>IF(N234="zákl. přenesená",J234,0)</f>
        <v>0</v>
      </c>
      <c r="BH234" s="129">
        <f>IF(N234="sníž. přenesená",J234,0)</f>
        <v>0</v>
      </c>
      <c r="BI234" s="129">
        <f>IF(N234="nulová",J234,0)</f>
        <v>0</v>
      </c>
      <c r="BJ234" s="16" t="s">
        <v>74</v>
      </c>
      <c r="BK234" s="129">
        <f>ROUND(I234*H234,2)</f>
        <v>0</v>
      </c>
      <c r="BL234" s="16" t="s">
        <v>139</v>
      </c>
      <c r="BM234" s="128" t="s">
        <v>466</v>
      </c>
    </row>
    <row r="235" spans="2:47" s="1" customFormat="1" ht="12">
      <c r="B235" s="28"/>
      <c r="D235" s="146" t="s">
        <v>167</v>
      </c>
      <c r="F235" s="147" t="s">
        <v>467</v>
      </c>
      <c r="I235" s="123"/>
      <c r="L235" s="28"/>
      <c r="M235" s="148"/>
      <c r="T235" s="49"/>
      <c r="AT235" s="16" t="s">
        <v>167</v>
      </c>
      <c r="AU235" s="16" t="s">
        <v>140</v>
      </c>
    </row>
    <row r="236" spans="2:65" s="1" customFormat="1" ht="21.75" customHeight="1">
      <c r="B236" s="28"/>
      <c r="C236" s="137" t="s">
        <v>468</v>
      </c>
      <c r="D236" s="137" t="s">
        <v>144</v>
      </c>
      <c r="E236" s="138" t="s">
        <v>469</v>
      </c>
      <c r="F236" s="139" t="s">
        <v>470</v>
      </c>
      <c r="G236" s="140" t="s">
        <v>234</v>
      </c>
      <c r="H236" s="141">
        <v>1</v>
      </c>
      <c r="I236" s="123"/>
      <c r="J236" s="142">
        <f>ROUND(I236*H236,2)</f>
        <v>0</v>
      </c>
      <c r="K236" s="139" t="s">
        <v>148</v>
      </c>
      <c r="L236" s="143"/>
      <c r="M236" s="144" t="s">
        <v>17</v>
      </c>
      <c r="N236" s="145" t="s">
        <v>37</v>
      </c>
      <c r="O236" s="126">
        <v>0</v>
      </c>
      <c r="P236" s="126">
        <f>O236*H236</f>
        <v>0</v>
      </c>
      <c r="Q236" s="126">
        <v>0.034</v>
      </c>
      <c r="R236" s="126">
        <f>Q236*H236</f>
        <v>0.034</v>
      </c>
      <c r="S236" s="126">
        <v>0</v>
      </c>
      <c r="T236" s="127">
        <f>S236*H236</f>
        <v>0</v>
      </c>
      <c r="AR236" s="128" t="s">
        <v>149</v>
      </c>
      <c r="AT236" s="128" t="s">
        <v>144</v>
      </c>
      <c r="AU236" s="128" t="s">
        <v>140</v>
      </c>
      <c r="AY236" s="16" t="s">
        <v>129</v>
      </c>
      <c r="BE236" s="129">
        <f>IF(N236="základní",J236,0)</f>
        <v>0</v>
      </c>
      <c r="BF236" s="129">
        <f>IF(N236="snížená",J236,0)</f>
        <v>0</v>
      </c>
      <c r="BG236" s="129">
        <f>IF(N236="zákl. přenesená",J236,0)</f>
        <v>0</v>
      </c>
      <c r="BH236" s="129">
        <f>IF(N236="sníž. přenesená",J236,0)</f>
        <v>0</v>
      </c>
      <c r="BI236" s="129">
        <f>IF(N236="nulová",J236,0)</f>
        <v>0</v>
      </c>
      <c r="BJ236" s="16" t="s">
        <v>74</v>
      </c>
      <c r="BK236" s="129">
        <f>ROUND(I236*H236,2)</f>
        <v>0</v>
      </c>
      <c r="BL236" s="16" t="s">
        <v>139</v>
      </c>
      <c r="BM236" s="128" t="s">
        <v>471</v>
      </c>
    </row>
    <row r="237" spans="2:65" s="1" customFormat="1" ht="49.15" customHeight="1">
      <c r="B237" s="28"/>
      <c r="C237" s="118" t="s">
        <v>472</v>
      </c>
      <c r="D237" s="118" t="s">
        <v>134</v>
      </c>
      <c r="E237" s="119" t="s">
        <v>473</v>
      </c>
      <c r="F237" s="120" t="s">
        <v>474</v>
      </c>
      <c r="G237" s="121" t="s">
        <v>147</v>
      </c>
      <c r="H237" s="122">
        <v>0.037</v>
      </c>
      <c r="I237" s="123"/>
      <c r="J237" s="123">
        <f>ROUND(I237*H237,2)</f>
        <v>0</v>
      </c>
      <c r="K237" s="120" t="s">
        <v>148</v>
      </c>
      <c r="L237" s="28"/>
      <c r="M237" s="124" t="s">
        <v>17</v>
      </c>
      <c r="N237" s="125" t="s">
        <v>37</v>
      </c>
      <c r="O237" s="126">
        <v>8.49</v>
      </c>
      <c r="P237" s="126">
        <f>O237*H237</f>
        <v>0.31412999999999996</v>
      </c>
      <c r="Q237" s="126">
        <v>0</v>
      </c>
      <c r="R237" s="126">
        <f>Q237*H237</f>
        <v>0</v>
      </c>
      <c r="S237" s="126">
        <v>0</v>
      </c>
      <c r="T237" s="127">
        <f>S237*H237</f>
        <v>0</v>
      </c>
      <c r="AR237" s="128" t="s">
        <v>139</v>
      </c>
      <c r="AT237" s="128" t="s">
        <v>134</v>
      </c>
      <c r="AU237" s="128" t="s">
        <v>140</v>
      </c>
      <c r="AY237" s="16" t="s">
        <v>129</v>
      </c>
      <c r="BE237" s="129">
        <f>IF(N237="základní",J237,0)</f>
        <v>0</v>
      </c>
      <c r="BF237" s="129">
        <f>IF(N237="snížená",J237,0)</f>
        <v>0</v>
      </c>
      <c r="BG237" s="129">
        <f>IF(N237="zákl. přenesená",J237,0)</f>
        <v>0</v>
      </c>
      <c r="BH237" s="129">
        <f>IF(N237="sníž. přenesená",J237,0)</f>
        <v>0</v>
      </c>
      <c r="BI237" s="129">
        <f>IF(N237="nulová",J237,0)</f>
        <v>0</v>
      </c>
      <c r="BJ237" s="16" t="s">
        <v>74</v>
      </c>
      <c r="BK237" s="129">
        <f>ROUND(I237*H237,2)</f>
        <v>0</v>
      </c>
      <c r="BL237" s="16" t="s">
        <v>139</v>
      </c>
      <c r="BM237" s="128" t="s">
        <v>475</v>
      </c>
    </row>
    <row r="238" spans="2:47" s="1" customFormat="1" ht="12">
      <c r="B238" s="28"/>
      <c r="D238" s="146" t="s">
        <v>167</v>
      </c>
      <c r="F238" s="147" t="s">
        <v>476</v>
      </c>
      <c r="I238" s="123"/>
      <c r="L238" s="28"/>
      <c r="M238" s="148"/>
      <c r="T238" s="49"/>
      <c r="AT238" s="16" t="s">
        <v>167</v>
      </c>
      <c r="AU238" s="16" t="s">
        <v>140</v>
      </c>
    </row>
    <row r="239" spans="2:63" s="11" customFormat="1" ht="20.85" customHeight="1">
      <c r="B239" s="107"/>
      <c r="D239" s="108" t="s">
        <v>65</v>
      </c>
      <c r="E239" s="116" t="s">
        <v>477</v>
      </c>
      <c r="F239" s="116" t="s">
        <v>478</v>
      </c>
      <c r="I239" s="123"/>
      <c r="J239" s="117">
        <f>BK239</f>
        <v>0</v>
      </c>
      <c r="L239" s="107"/>
      <c r="M239" s="111"/>
      <c r="P239" s="112">
        <f>SUM(P240:P264)</f>
        <v>38.936364</v>
      </c>
      <c r="R239" s="112">
        <f>SUM(R240:R264)</f>
        <v>1.6742694</v>
      </c>
      <c r="T239" s="113">
        <f>SUM(T240:T264)</f>
        <v>0</v>
      </c>
      <c r="AR239" s="108" t="s">
        <v>76</v>
      </c>
      <c r="AT239" s="114" t="s">
        <v>65</v>
      </c>
      <c r="AU239" s="114" t="s">
        <v>76</v>
      </c>
      <c r="AY239" s="108" t="s">
        <v>129</v>
      </c>
      <c r="BK239" s="115">
        <f>SUM(BK240:BK264)</f>
        <v>0</v>
      </c>
    </row>
    <row r="240" spans="2:65" s="1" customFormat="1" ht="44.25" customHeight="1">
      <c r="B240" s="28"/>
      <c r="C240" s="118" t="s">
        <v>479</v>
      </c>
      <c r="D240" s="118" t="s">
        <v>134</v>
      </c>
      <c r="E240" s="119" t="s">
        <v>480</v>
      </c>
      <c r="F240" s="120" t="s">
        <v>481</v>
      </c>
      <c r="G240" s="121" t="s">
        <v>137</v>
      </c>
      <c r="H240" s="122">
        <v>26.382</v>
      </c>
      <c r="I240" s="123"/>
      <c r="J240" s="123">
        <f>ROUND(I240*H240,2)</f>
        <v>0</v>
      </c>
      <c r="K240" s="120" t="s">
        <v>17</v>
      </c>
      <c r="L240" s="28"/>
      <c r="M240" s="124" t="s">
        <v>17</v>
      </c>
      <c r="N240" s="125" t="s">
        <v>37</v>
      </c>
      <c r="O240" s="126">
        <v>0.322</v>
      </c>
      <c r="P240" s="126">
        <f>O240*H240</f>
        <v>8.495004000000002</v>
      </c>
      <c r="Q240" s="126">
        <v>0.01152</v>
      </c>
      <c r="R240" s="126">
        <f>Q240*H240</f>
        <v>0.30392064</v>
      </c>
      <c r="S240" s="126">
        <v>0</v>
      </c>
      <c r="T240" s="127">
        <f>S240*H240</f>
        <v>0</v>
      </c>
      <c r="AR240" s="128" t="s">
        <v>139</v>
      </c>
      <c r="AT240" s="128" t="s">
        <v>134</v>
      </c>
      <c r="AU240" s="128" t="s">
        <v>140</v>
      </c>
      <c r="AY240" s="16" t="s">
        <v>129</v>
      </c>
      <c r="BE240" s="129">
        <f>IF(N240="základní",J240,0)</f>
        <v>0</v>
      </c>
      <c r="BF240" s="129">
        <f>IF(N240="snížená",J240,0)</f>
        <v>0</v>
      </c>
      <c r="BG240" s="129">
        <f>IF(N240="zákl. přenesená",J240,0)</f>
        <v>0</v>
      </c>
      <c r="BH240" s="129">
        <f>IF(N240="sníž. přenesená",J240,0)</f>
        <v>0</v>
      </c>
      <c r="BI240" s="129">
        <f>IF(N240="nulová",J240,0)</f>
        <v>0</v>
      </c>
      <c r="BJ240" s="16" t="s">
        <v>74</v>
      </c>
      <c r="BK240" s="129">
        <f>ROUND(I240*H240,2)</f>
        <v>0</v>
      </c>
      <c r="BL240" s="16" t="s">
        <v>139</v>
      </c>
      <c r="BM240" s="128" t="s">
        <v>482</v>
      </c>
    </row>
    <row r="241" spans="2:47" s="1" customFormat="1" ht="19.5">
      <c r="B241" s="28"/>
      <c r="D241" s="131" t="s">
        <v>323</v>
      </c>
      <c r="F241" s="149" t="s">
        <v>483</v>
      </c>
      <c r="I241" s="123"/>
      <c r="L241" s="28"/>
      <c r="M241" s="148"/>
      <c r="T241" s="49"/>
      <c r="AT241" s="16" t="s">
        <v>323</v>
      </c>
      <c r="AU241" s="16" t="s">
        <v>140</v>
      </c>
    </row>
    <row r="242" spans="2:51" s="12" customFormat="1" ht="12">
      <c r="B242" s="130"/>
      <c r="D242" s="131" t="s">
        <v>142</v>
      </c>
      <c r="E242" s="132" t="s">
        <v>17</v>
      </c>
      <c r="F242" s="133" t="s">
        <v>484</v>
      </c>
      <c r="H242" s="134">
        <v>26.382</v>
      </c>
      <c r="I242" s="123"/>
      <c r="L242" s="130"/>
      <c r="M242" s="135"/>
      <c r="T242" s="136"/>
      <c r="AT242" s="132" t="s">
        <v>142</v>
      </c>
      <c r="AU242" s="132" t="s">
        <v>140</v>
      </c>
      <c r="AV242" s="12" t="s">
        <v>76</v>
      </c>
      <c r="AW242" s="12" t="s">
        <v>28</v>
      </c>
      <c r="AX242" s="12" t="s">
        <v>74</v>
      </c>
      <c r="AY242" s="132" t="s">
        <v>129</v>
      </c>
    </row>
    <row r="243" spans="2:65" s="1" customFormat="1" ht="37.9" customHeight="1">
      <c r="B243" s="28"/>
      <c r="C243" s="118" t="s">
        <v>485</v>
      </c>
      <c r="D243" s="118" t="s">
        <v>134</v>
      </c>
      <c r="E243" s="119" t="s">
        <v>486</v>
      </c>
      <c r="F243" s="120" t="s">
        <v>487</v>
      </c>
      <c r="G243" s="121" t="s">
        <v>137</v>
      </c>
      <c r="H243" s="122">
        <v>26.975</v>
      </c>
      <c r="I243" s="123"/>
      <c r="J243" s="123">
        <f>ROUND(I243*H243,2)</f>
        <v>0</v>
      </c>
      <c r="K243" s="120" t="s">
        <v>148</v>
      </c>
      <c r="L243" s="28"/>
      <c r="M243" s="124" t="s">
        <v>17</v>
      </c>
      <c r="N243" s="125" t="s">
        <v>37</v>
      </c>
      <c r="O243" s="126">
        <v>0.332</v>
      </c>
      <c r="P243" s="126">
        <f>O243*H243</f>
        <v>8.9557</v>
      </c>
      <c r="Q243" s="126">
        <v>0</v>
      </c>
      <c r="R243" s="126">
        <f>Q243*H243</f>
        <v>0</v>
      </c>
      <c r="S243" s="126">
        <v>0</v>
      </c>
      <c r="T243" s="127">
        <f>S243*H243</f>
        <v>0</v>
      </c>
      <c r="AR243" s="128" t="s">
        <v>139</v>
      </c>
      <c r="AT243" s="128" t="s">
        <v>134</v>
      </c>
      <c r="AU243" s="128" t="s">
        <v>140</v>
      </c>
      <c r="AY243" s="16" t="s">
        <v>129</v>
      </c>
      <c r="BE243" s="129">
        <f>IF(N243="základní",J243,0)</f>
        <v>0</v>
      </c>
      <c r="BF243" s="129">
        <f>IF(N243="snížená",J243,0)</f>
        <v>0</v>
      </c>
      <c r="BG243" s="129">
        <f>IF(N243="zákl. přenesená",J243,0)</f>
        <v>0</v>
      </c>
      <c r="BH243" s="129">
        <f>IF(N243="sníž. přenesená",J243,0)</f>
        <v>0</v>
      </c>
      <c r="BI243" s="129">
        <f>IF(N243="nulová",J243,0)</f>
        <v>0</v>
      </c>
      <c r="BJ243" s="16" t="s">
        <v>74</v>
      </c>
      <c r="BK243" s="129">
        <f>ROUND(I243*H243,2)</f>
        <v>0</v>
      </c>
      <c r="BL243" s="16" t="s">
        <v>139</v>
      </c>
      <c r="BM243" s="128" t="s">
        <v>488</v>
      </c>
    </row>
    <row r="244" spans="2:47" s="1" customFormat="1" ht="12">
      <c r="B244" s="28"/>
      <c r="D244" s="146" t="s">
        <v>167</v>
      </c>
      <c r="F244" s="147" t="s">
        <v>489</v>
      </c>
      <c r="I244" s="123"/>
      <c r="L244" s="28"/>
      <c r="M244" s="148"/>
      <c r="T244" s="49"/>
      <c r="AT244" s="16" t="s">
        <v>167</v>
      </c>
      <c r="AU244" s="16" t="s">
        <v>140</v>
      </c>
    </row>
    <row r="245" spans="2:51" s="12" customFormat="1" ht="12">
      <c r="B245" s="130"/>
      <c r="D245" s="131" t="s">
        <v>142</v>
      </c>
      <c r="E245" s="132" t="s">
        <v>17</v>
      </c>
      <c r="F245" s="133" t="s">
        <v>191</v>
      </c>
      <c r="H245" s="134">
        <v>26.975</v>
      </c>
      <c r="I245" s="123"/>
      <c r="L245" s="130"/>
      <c r="M245" s="135"/>
      <c r="T245" s="136"/>
      <c r="AT245" s="132" t="s">
        <v>142</v>
      </c>
      <c r="AU245" s="132" t="s">
        <v>140</v>
      </c>
      <c r="AV245" s="12" t="s">
        <v>76</v>
      </c>
      <c r="AW245" s="12" t="s">
        <v>28</v>
      </c>
      <c r="AX245" s="12" t="s">
        <v>74</v>
      </c>
      <c r="AY245" s="132" t="s">
        <v>129</v>
      </c>
    </row>
    <row r="246" spans="2:65" s="1" customFormat="1" ht="16.5" customHeight="1">
      <c r="B246" s="28"/>
      <c r="C246" s="137" t="s">
        <v>490</v>
      </c>
      <c r="D246" s="137" t="s">
        <v>144</v>
      </c>
      <c r="E246" s="138" t="s">
        <v>491</v>
      </c>
      <c r="F246" s="139" t="s">
        <v>492</v>
      </c>
      <c r="G246" s="140" t="s">
        <v>137</v>
      </c>
      <c r="H246" s="141">
        <v>31.212</v>
      </c>
      <c r="I246" s="123"/>
      <c r="J246" s="142">
        <f>ROUND(I246*H246,2)</f>
        <v>0</v>
      </c>
      <c r="K246" s="139" t="s">
        <v>148</v>
      </c>
      <c r="L246" s="143"/>
      <c r="M246" s="144" t="s">
        <v>17</v>
      </c>
      <c r="N246" s="145" t="s">
        <v>37</v>
      </c>
      <c r="O246" s="126">
        <v>0</v>
      </c>
      <c r="P246" s="126">
        <f>O246*H246</f>
        <v>0</v>
      </c>
      <c r="Q246" s="126">
        <v>0.01023</v>
      </c>
      <c r="R246" s="126">
        <f>Q246*H246</f>
        <v>0.31929875999999996</v>
      </c>
      <c r="S246" s="126">
        <v>0</v>
      </c>
      <c r="T246" s="127">
        <f>S246*H246</f>
        <v>0</v>
      </c>
      <c r="AR246" s="128" t="s">
        <v>149</v>
      </c>
      <c r="AT246" s="128" t="s">
        <v>144</v>
      </c>
      <c r="AU246" s="128" t="s">
        <v>140</v>
      </c>
      <c r="AY246" s="16" t="s">
        <v>129</v>
      </c>
      <c r="BE246" s="129">
        <f>IF(N246="základní",J246,0)</f>
        <v>0</v>
      </c>
      <c r="BF246" s="129">
        <f>IF(N246="snížená",J246,0)</f>
        <v>0</v>
      </c>
      <c r="BG246" s="129">
        <f>IF(N246="zákl. přenesená",J246,0)</f>
        <v>0</v>
      </c>
      <c r="BH246" s="129">
        <f>IF(N246="sníž. přenesená",J246,0)</f>
        <v>0</v>
      </c>
      <c r="BI246" s="129">
        <f>IF(N246="nulová",J246,0)</f>
        <v>0</v>
      </c>
      <c r="BJ246" s="16" t="s">
        <v>74</v>
      </c>
      <c r="BK246" s="129">
        <f>ROUND(I246*H246,2)</f>
        <v>0</v>
      </c>
      <c r="BL246" s="16" t="s">
        <v>139</v>
      </c>
      <c r="BM246" s="128" t="s">
        <v>493</v>
      </c>
    </row>
    <row r="247" spans="2:51" s="12" customFormat="1" ht="12">
      <c r="B247" s="130"/>
      <c r="D247" s="131" t="s">
        <v>142</v>
      </c>
      <c r="E247" s="132" t="s">
        <v>17</v>
      </c>
      <c r="F247" s="133" t="s">
        <v>494</v>
      </c>
      <c r="H247" s="134">
        <v>27.141</v>
      </c>
      <c r="I247" s="123"/>
      <c r="L247" s="130"/>
      <c r="M247" s="135"/>
      <c r="T247" s="136"/>
      <c r="AT247" s="132" t="s">
        <v>142</v>
      </c>
      <c r="AU247" s="132" t="s">
        <v>140</v>
      </c>
      <c r="AV247" s="12" t="s">
        <v>76</v>
      </c>
      <c r="AW247" s="12" t="s">
        <v>28</v>
      </c>
      <c r="AX247" s="12" t="s">
        <v>74</v>
      </c>
      <c r="AY247" s="132" t="s">
        <v>129</v>
      </c>
    </row>
    <row r="248" spans="2:51" s="12" customFormat="1" ht="12">
      <c r="B248" s="130"/>
      <c r="D248" s="131" t="s">
        <v>142</v>
      </c>
      <c r="F248" s="133" t="s">
        <v>495</v>
      </c>
      <c r="H248" s="134">
        <v>31.212</v>
      </c>
      <c r="I248" s="123"/>
      <c r="L248" s="130"/>
      <c r="M248" s="135"/>
      <c r="T248" s="136"/>
      <c r="AT248" s="132" t="s">
        <v>142</v>
      </c>
      <c r="AU248" s="132" t="s">
        <v>140</v>
      </c>
      <c r="AV248" s="12" t="s">
        <v>76</v>
      </c>
      <c r="AW248" s="12" t="s">
        <v>4</v>
      </c>
      <c r="AX248" s="12" t="s">
        <v>74</v>
      </c>
      <c r="AY248" s="132" t="s">
        <v>129</v>
      </c>
    </row>
    <row r="249" spans="2:65" s="1" customFormat="1" ht="37.9" customHeight="1">
      <c r="B249" s="28"/>
      <c r="C249" s="118" t="s">
        <v>496</v>
      </c>
      <c r="D249" s="118" t="s">
        <v>134</v>
      </c>
      <c r="E249" s="119" t="s">
        <v>497</v>
      </c>
      <c r="F249" s="120" t="s">
        <v>498</v>
      </c>
      <c r="G249" s="121" t="s">
        <v>210</v>
      </c>
      <c r="H249" s="122">
        <v>45.5</v>
      </c>
      <c r="I249" s="123"/>
      <c r="J249" s="123">
        <f>ROUND(I249*H249,2)</f>
        <v>0</v>
      </c>
      <c r="K249" s="120" t="s">
        <v>148</v>
      </c>
      <c r="L249" s="28"/>
      <c r="M249" s="124" t="s">
        <v>17</v>
      </c>
      <c r="N249" s="125" t="s">
        <v>37</v>
      </c>
      <c r="O249" s="126">
        <v>0.118</v>
      </c>
      <c r="P249" s="126">
        <f>O249*H249</f>
        <v>5.369</v>
      </c>
      <c r="Q249" s="126">
        <v>0</v>
      </c>
      <c r="R249" s="126">
        <f>Q249*H249</f>
        <v>0</v>
      </c>
      <c r="S249" s="126">
        <v>0</v>
      </c>
      <c r="T249" s="127">
        <f>S249*H249</f>
        <v>0</v>
      </c>
      <c r="AR249" s="128" t="s">
        <v>139</v>
      </c>
      <c r="AT249" s="128" t="s">
        <v>134</v>
      </c>
      <c r="AU249" s="128" t="s">
        <v>140</v>
      </c>
      <c r="AY249" s="16" t="s">
        <v>129</v>
      </c>
      <c r="BE249" s="129">
        <f>IF(N249="základní",J249,0)</f>
        <v>0</v>
      </c>
      <c r="BF249" s="129">
        <f>IF(N249="snížená",J249,0)</f>
        <v>0</v>
      </c>
      <c r="BG249" s="129">
        <f>IF(N249="zákl. přenesená",J249,0)</f>
        <v>0</v>
      </c>
      <c r="BH249" s="129">
        <f>IF(N249="sníž. přenesená",J249,0)</f>
        <v>0</v>
      </c>
      <c r="BI249" s="129">
        <f>IF(N249="nulová",J249,0)</f>
        <v>0</v>
      </c>
      <c r="BJ249" s="16" t="s">
        <v>74</v>
      </c>
      <c r="BK249" s="129">
        <f>ROUND(I249*H249,2)</f>
        <v>0</v>
      </c>
      <c r="BL249" s="16" t="s">
        <v>139</v>
      </c>
      <c r="BM249" s="128" t="s">
        <v>499</v>
      </c>
    </row>
    <row r="250" spans="2:47" s="1" customFormat="1" ht="12">
      <c r="B250" s="28"/>
      <c r="D250" s="146" t="s">
        <v>167</v>
      </c>
      <c r="F250" s="147" t="s">
        <v>500</v>
      </c>
      <c r="I250" s="123"/>
      <c r="L250" s="28"/>
      <c r="M250" s="148"/>
      <c r="T250" s="49"/>
      <c r="AT250" s="16" t="s">
        <v>167</v>
      </c>
      <c r="AU250" s="16" t="s">
        <v>140</v>
      </c>
    </row>
    <row r="251" spans="2:51" s="13" customFormat="1" ht="12">
      <c r="B251" s="150"/>
      <c r="D251" s="131" t="s">
        <v>142</v>
      </c>
      <c r="E251" s="151" t="s">
        <v>17</v>
      </c>
      <c r="F251" s="152" t="s">
        <v>501</v>
      </c>
      <c r="H251" s="151" t="s">
        <v>17</v>
      </c>
      <c r="I251" s="123"/>
      <c r="L251" s="150"/>
      <c r="M251" s="153"/>
      <c r="T251" s="154"/>
      <c r="AT251" s="151" t="s">
        <v>142</v>
      </c>
      <c r="AU251" s="151" t="s">
        <v>140</v>
      </c>
      <c r="AV251" s="13" t="s">
        <v>74</v>
      </c>
      <c r="AW251" s="13" t="s">
        <v>28</v>
      </c>
      <c r="AX251" s="13" t="s">
        <v>66</v>
      </c>
      <c r="AY251" s="151" t="s">
        <v>129</v>
      </c>
    </row>
    <row r="252" spans="2:51" s="12" customFormat="1" ht="12">
      <c r="B252" s="130"/>
      <c r="D252" s="131" t="s">
        <v>142</v>
      </c>
      <c r="E252" s="132" t="s">
        <v>17</v>
      </c>
      <c r="F252" s="133" t="s">
        <v>502</v>
      </c>
      <c r="H252" s="134">
        <v>45.5</v>
      </c>
      <c r="I252" s="123"/>
      <c r="L252" s="130"/>
      <c r="M252" s="135"/>
      <c r="T252" s="136"/>
      <c r="AT252" s="132" t="s">
        <v>142</v>
      </c>
      <c r="AU252" s="132" t="s">
        <v>140</v>
      </c>
      <c r="AV252" s="12" t="s">
        <v>76</v>
      </c>
      <c r="AW252" s="12" t="s">
        <v>28</v>
      </c>
      <c r="AX252" s="12" t="s">
        <v>74</v>
      </c>
      <c r="AY252" s="132" t="s">
        <v>129</v>
      </c>
    </row>
    <row r="253" spans="2:65" s="1" customFormat="1" ht="21.75" customHeight="1">
      <c r="B253" s="28"/>
      <c r="C253" s="137" t="s">
        <v>503</v>
      </c>
      <c r="D253" s="137" t="s">
        <v>144</v>
      </c>
      <c r="E253" s="138" t="s">
        <v>504</v>
      </c>
      <c r="F253" s="139" t="s">
        <v>505</v>
      </c>
      <c r="G253" s="140" t="s">
        <v>506</v>
      </c>
      <c r="H253" s="141">
        <v>0.501</v>
      </c>
      <c r="I253" s="123"/>
      <c r="J253" s="142">
        <f>ROUND(I253*H253,2)</f>
        <v>0</v>
      </c>
      <c r="K253" s="139" t="s">
        <v>148</v>
      </c>
      <c r="L253" s="143"/>
      <c r="M253" s="144" t="s">
        <v>17</v>
      </c>
      <c r="N253" s="145" t="s">
        <v>37</v>
      </c>
      <c r="O253" s="126">
        <v>0</v>
      </c>
      <c r="P253" s="126">
        <f>O253*H253</f>
        <v>0</v>
      </c>
      <c r="Q253" s="126">
        <v>0.55</v>
      </c>
      <c r="R253" s="126">
        <f>Q253*H253</f>
        <v>0.27555</v>
      </c>
      <c r="S253" s="126">
        <v>0</v>
      </c>
      <c r="T253" s="127">
        <f>S253*H253</f>
        <v>0</v>
      </c>
      <c r="AR253" s="128" t="s">
        <v>149</v>
      </c>
      <c r="AT253" s="128" t="s">
        <v>144</v>
      </c>
      <c r="AU253" s="128" t="s">
        <v>140</v>
      </c>
      <c r="AY253" s="16" t="s">
        <v>129</v>
      </c>
      <c r="BE253" s="129">
        <f>IF(N253="základní",J253,0)</f>
        <v>0</v>
      </c>
      <c r="BF253" s="129">
        <f>IF(N253="snížená",J253,0)</f>
        <v>0</v>
      </c>
      <c r="BG253" s="129">
        <f>IF(N253="zákl. přenesená",J253,0)</f>
        <v>0</v>
      </c>
      <c r="BH253" s="129">
        <f>IF(N253="sníž. přenesená",J253,0)</f>
        <v>0</v>
      </c>
      <c r="BI253" s="129">
        <f>IF(N253="nulová",J253,0)</f>
        <v>0</v>
      </c>
      <c r="BJ253" s="16" t="s">
        <v>74</v>
      </c>
      <c r="BK253" s="129">
        <f>ROUND(I253*H253,2)</f>
        <v>0</v>
      </c>
      <c r="BL253" s="16" t="s">
        <v>139</v>
      </c>
      <c r="BM253" s="128" t="s">
        <v>507</v>
      </c>
    </row>
    <row r="254" spans="2:51" s="12" customFormat="1" ht="12">
      <c r="B254" s="130"/>
      <c r="D254" s="131" t="s">
        <v>142</v>
      </c>
      <c r="E254" s="132" t="s">
        <v>17</v>
      </c>
      <c r="F254" s="133" t="s">
        <v>508</v>
      </c>
      <c r="H254" s="134">
        <v>0.455</v>
      </c>
      <c r="I254" s="123"/>
      <c r="L254" s="130"/>
      <c r="M254" s="135"/>
      <c r="T254" s="136"/>
      <c r="AT254" s="132" t="s">
        <v>142</v>
      </c>
      <c r="AU254" s="132" t="s">
        <v>140</v>
      </c>
      <c r="AV254" s="12" t="s">
        <v>76</v>
      </c>
      <c r="AW254" s="12" t="s">
        <v>28</v>
      </c>
      <c r="AX254" s="12" t="s">
        <v>74</v>
      </c>
      <c r="AY254" s="132" t="s">
        <v>129</v>
      </c>
    </row>
    <row r="255" spans="2:51" s="12" customFormat="1" ht="12">
      <c r="B255" s="130"/>
      <c r="D255" s="131" t="s">
        <v>142</v>
      </c>
      <c r="F255" s="133" t="s">
        <v>509</v>
      </c>
      <c r="H255" s="134">
        <v>0.501</v>
      </c>
      <c r="I255" s="123"/>
      <c r="L255" s="130"/>
      <c r="M255" s="135"/>
      <c r="T255" s="136"/>
      <c r="AT255" s="132" t="s">
        <v>142</v>
      </c>
      <c r="AU255" s="132" t="s">
        <v>140</v>
      </c>
      <c r="AV255" s="12" t="s">
        <v>76</v>
      </c>
      <c r="AW255" s="12" t="s">
        <v>4</v>
      </c>
      <c r="AX255" s="12" t="s">
        <v>74</v>
      </c>
      <c r="AY255" s="132" t="s">
        <v>129</v>
      </c>
    </row>
    <row r="256" spans="2:65" s="1" customFormat="1" ht="37.9" customHeight="1">
      <c r="B256" s="28"/>
      <c r="C256" s="118" t="s">
        <v>510</v>
      </c>
      <c r="D256" s="118" t="s">
        <v>134</v>
      </c>
      <c r="E256" s="119" t="s">
        <v>511</v>
      </c>
      <c r="F256" s="120" t="s">
        <v>512</v>
      </c>
      <c r="G256" s="121" t="s">
        <v>210</v>
      </c>
      <c r="H256" s="122">
        <v>40.05</v>
      </c>
      <c r="I256" s="123"/>
      <c r="J256" s="123">
        <f>ROUND(I256*H256,2)</f>
        <v>0</v>
      </c>
      <c r="K256" s="120" t="s">
        <v>148</v>
      </c>
      <c r="L256" s="28"/>
      <c r="M256" s="124" t="s">
        <v>17</v>
      </c>
      <c r="N256" s="125" t="s">
        <v>37</v>
      </c>
      <c r="O256" s="126">
        <v>0.244</v>
      </c>
      <c r="P256" s="126">
        <f>O256*H256</f>
        <v>9.7722</v>
      </c>
      <c r="Q256" s="126">
        <v>0</v>
      </c>
      <c r="R256" s="126">
        <f>Q256*H256</f>
        <v>0</v>
      </c>
      <c r="S256" s="126">
        <v>0</v>
      </c>
      <c r="T256" s="127">
        <f>S256*H256</f>
        <v>0</v>
      </c>
      <c r="AR256" s="128" t="s">
        <v>139</v>
      </c>
      <c r="AT256" s="128" t="s">
        <v>134</v>
      </c>
      <c r="AU256" s="128" t="s">
        <v>140</v>
      </c>
      <c r="AY256" s="16" t="s">
        <v>129</v>
      </c>
      <c r="BE256" s="129">
        <f>IF(N256="základní",J256,0)</f>
        <v>0</v>
      </c>
      <c r="BF256" s="129">
        <f>IF(N256="snížená",J256,0)</f>
        <v>0</v>
      </c>
      <c r="BG256" s="129">
        <f>IF(N256="zákl. přenesená",J256,0)</f>
        <v>0</v>
      </c>
      <c r="BH256" s="129">
        <f>IF(N256="sníž. přenesená",J256,0)</f>
        <v>0</v>
      </c>
      <c r="BI256" s="129">
        <f>IF(N256="nulová",J256,0)</f>
        <v>0</v>
      </c>
      <c r="BJ256" s="16" t="s">
        <v>74</v>
      </c>
      <c r="BK256" s="129">
        <f>ROUND(I256*H256,2)</f>
        <v>0</v>
      </c>
      <c r="BL256" s="16" t="s">
        <v>139</v>
      </c>
      <c r="BM256" s="128" t="s">
        <v>513</v>
      </c>
    </row>
    <row r="257" spans="2:47" s="1" customFormat="1" ht="12">
      <c r="B257" s="28"/>
      <c r="D257" s="146" t="s">
        <v>167</v>
      </c>
      <c r="F257" s="147" t="s">
        <v>514</v>
      </c>
      <c r="I257" s="123"/>
      <c r="L257" s="28"/>
      <c r="M257" s="148"/>
      <c r="T257" s="49"/>
      <c r="AT257" s="16" t="s">
        <v>167</v>
      </c>
      <c r="AU257" s="16" t="s">
        <v>140</v>
      </c>
    </row>
    <row r="258" spans="2:51" s="13" customFormat="1" ht="12">
      <c r="B258" s="150"/>
      <c r="D258" s="131" t="s">
        <v>142</v>
      </c>
      <c r="E258" s="151" t="s">
        <v>17</v>
      </c>
      <c r="F258" s="152" t="s">
        <v>515</v>
      </c>
      <c r="H258" s="151" t="s">
        <v>17</v>
      </c>
      <c r="I258" s="123"/>
      <c r="L258" s="150"/>
      <c r="M258" s="153"/>
      <c r="T258" s="154"/>
      <c r="AT258" s="151" t="s">
        <v>142</v>
      </c>
      <c r="AU258" s="151" t="s">
        <v>140</v>
      </c>
      <c r="AV258" s="13" t="s">
        <v>74</v>
      </c>
      <c r="AW258" s="13" t="s">
        <v>28</v>
      </c>
      <c r="AX258" s="13" t="s">
        <v>66</v>
      </c>
      <c r="AY258" s="151" t="s">
        <v>129</v>
      </c>
    </row>
    <row r="259" spans="2:51" s="12" customFormat="1" ht="12">
      <c r="B259" s="130"/>
      <c r="D259" s="131" t="s">
        <v>142</v>
      </c>
      <c r="E259" s="132" t="s">
        <v>17</v>
      </c>
      <c r="F259" s="133" t="s">
        <v>516</v>
      </c>
      <c r="H259" s="134">
        <v>40.05</v>
      </c>
      <c r="I259" s="123"/>
      <c r="L259" s="130"/>
      <c r="M259" s="135"/>
      <c r="T259" s="136"/>
      <c r="AT259" s="132" t="s">
        <v>142</v>
      </c>
      <c r="AU259" s="132" t="s">
        <v>140</v>
      </c>
      <c r="AV259" s="12" t="s">
        <v>76</v>
      </c>
      <c r="AW259" s="12" t="s">
        <v>28</v>
      </c>
      <c r="AX259" s="12" t="s">
        <v>74</v>
      </c>
      <c r="AY259" s="132" t="s">
        <v>129</v>
      </c>
    </row>
    <row r="260" spans="2:65" s="1" customFormat="1" ht="21.75" customHeight="1">
      <c r="B260" s="28"/>
      <c r="C260" s="137" t="s">
        <v>517</v>
      </c>
      <c r="D260" s="137" t="s">
        <v>144</v>
      </c>
      <c r="E260" s="138" t="s">
        <v>518</v>
      </c>
      <c r="F260" s="139" t="s">
        <v>519</v>
      </c>
      <c r="G260" s="140" t="s">
        <v>506</v>
      </c>
      <c r="H260" s="141">
        <v>1.41</v>
      </c>
      <c r="I260" s="123"/>
      <c r="J260" s="142">
        <f>ROUND(I260*H260,2)</f>
        <v>0</v>
      </c>
      <c r="K260" s="139" t="s">
        <v>148</v>
      </c>
      <c r="L260" s="143"/>
      <c r="M260" s="144" t="s">
        <v>17</v>
      </c>
      <c r="N260" s="145" t="s">
        <v>37</v>
      </c>
      <c r="O260" s="126">
        <v>0</v>
      </c>
      <c r="P260" s="126">
        <f>O260*H260</f>
        <v>0</v>
      </c>
      <c r="Q260" s="126">
        <v>0.55</v>
      </c>
      <c r="R260" s="126">
        <f>Q260*H260</f>
        <v>0.7755</v>
      </c>
      <c r="S260" s="126">
        <v>0</v>
      </c>
      <c r="T260" s="127">
        <f>S260*H260</f>
        <v>0</v>
      </c>
      <c r="AR260" s="128" t="s">
        <v>149</v>
      </c>
      <c r="AT260" s="128" t="s">
        <v>144</v>
      </c>
      <c r="AU260" s="128" t="s">
        <v>140</v>
      </c>
      <c r="AY260" s="16" t="s">
        <v>129</v>
      </c>
      <c r="BE260" s="129">
        <f>IF(N260="základní",J260,0)</f>
        <v>0</v>
      </c>
      <c r="BF260" s="129">
        <f>IF(N260="snížená",J260,0)</f>
        <v>0</v>
      </c>
      <c r="BG260" s="129">
        <f>IF(N260="zákl. přenesená",J260,0)</f>
        <v>0</v>
      </c>
      <c r="BH260" s="129">
        <f>IF(N260="sníž. přenesená",J260,0)</f>
        <v>0</v>
      </c>
      <c r="BI260" s="129">
        <f>IF(N260="nulová",J260,0)</f>
        <v>0</v>
      </c>
      <c r="BJ260" s="16" t="s">
        <v>74</v>
      </c>
      <c r="BK260" s="129">
        <f>ROUND(I260*H260,2)</f>
        <v>0</v>
      </c>
      <c r="BL260" s="16" t="s">
        <v>139</v>
      </c>
      <c r="BM260" s="128" t="s">
        <v>520</v>
      </c>
    </row>
    <row r="261" spans="2:51" s="12" customFormat="1" ht="12">
      <c r="B261" s="130"/>
      <c r="D261" s="131" t="s">
        <v>142</v>
      </c>
      <c r="E261" s="132" t="s">
        <v>17</v>
      </c>
      <c r="F261" s="133" t="s">
        <v>521</v>
      </c>
      <c r="H261" s="134">
        <v>1.282</v>
      </c>
      <c r="I261" s="123"/>
      <c r="L261" s="130"/>
      <c r="M261" s="135"/>
      <c r="T261" s="136"/>
      <c r="AT261" s="132" t="s">
        <v>142</v>
      </c>
      <c r="AU261" s="132" t="s">
        <v>140</v>
      </c>
      <c r="AV261" s="12" t="s">
        <v>76</v>
      </c>
      <c r="AW261" s="12" t="s">
        <v>28</v>
      </c>
      <c r="AX261" s="12" t="s">
        <v>74</v>
      </c>
      <c r="AY261" s="132" t="s">
        <v>129</v>
      </c>
    </row>
    <row r="262" spans="2:51" s="12" customFormat="1" ht="12">
      <c r="B262" s="130"/>
      <c r="D262" s="131" t="s">
        <v>142</v>
      </c>
      <c r="F262" s="133" t="s">
        <v>522</v>
      </c>
      <c r="H262" s="134">
        <v>1.41</v>
      </c>
      <c r="I262" s="123"/>
      <c r="L262" s="130"/>
      <c r="M262" s="135"/>
      <c r="T262" s="136"/>
      <c r="AT262" s="132" t="s">
        <v>142</v>
      </c>
      <c r="AU262" s="132" t="s">
        <v>140</v>
      </c>
      <c r="AV262" s="12" t="s">
        <v>76</v>
      </c>
      <c r="AW262" s="12" t="s">
        <v>4</v>
      </c>
      <c r="AX262" s="12" t="s">
        <v>74</v>
      </c>
      <c r="AY262" s="132" t="s">
        <v>129</v>
      </c>
    </row>
    <row r="263" spans="2:65" s="1" customFormat="1" ht="44.25" customHeight="1">
      <c r="B263" s="28"/>
      <c r="C263" s="118" t="s">
        <v>523</v>
      </c>
      <c r="D263" s="118" t="s">
        <v>134</v>
      </c>
      <c r="E263" s="119" t="s">
        <v>524</v>
      </c>
      <c r="F263" s="120" t="s">
        <v>525</v>
      </c>
      <c r="G263" s="121" t="s">
        <v>147</v>
      </c>
      <c r="H263" s="122">
        <v>1.674</v>
      </c>
      <c r="I263" s="123"/>
      <c r="J263" s="123">
        <f>ROUND(I263*H263,2)</f>
        <v>0</v>
      </c>
      <c r="K263" s="120" t="s">
        <v>148</v>
      </c>
      <c r="L263" s="28"/>
      <c r="M263" s="124" t="s">
        <v>17</v>
      </c>
      <c r="N263" s="125" t="s">
        <v>37</v>
      </c>
      <c r="O263" s="126">
        <v>3.79</v>
      </c>
      <c r="P263" s="126">
        <f>O263*H263</f>
        <v>6.34446</v>
      </c>
      <c r="Q263" s="126">
        <v>0</v>
      </c>
      <c r="R263" s="126">
        <f>Q263*H263</f>
        <v>0</v>
      </c>
      <c r="S263" s="126">
        <v>0</v>
      </c>
      <c r="T263" s="127">
        <f>S263*H263</f>
        <v>0</v>
      </c>
      <c r="AR263" s="128" t="s">
        <v>139</v>
      </c>
      <c r="AT263" s="128" t="s">
        <v>134</v>
      </c>
      <c r="AU263" s="128" t="s">
        <v>140</v>
      </c>
      <c r="AY263" s="16" t="s">
        <v>129</v>
      </c>
      <c r="BE263" s="129">
        <f>IF(N263="základní",J263,0)</f>
        <v>0</v>
      </c>
      <c r="BF263" s="129">
        <f>IF(N263="snížená",J263,0)</f>
        <v>0</v>
      </c>
      <c r="BG263" s="129">
        <f>IF(N263="zákl. přenesená",J263,0)</f>
        <v>0</v>
      </c>
      <c r="BH263" s="129">
        <f>IF(N263="sníž. přenesená",J263,0)</f>
        <v>0</v>
      </c>
      <c r="BI263" s="129">
        <f>IF(N263="nulová",J263,0)</f>
        <v>0</v>
      </c>
      <c r="BJ263" s="16" t="s">
        <v>74</v>
      </c>
      <c r="BK263" s="129">
        <f>ROUND(I263*H263,2)</f>
        <v>0</v>
      </c>
      <c r="BL263" s="16" t="s">
        <v>139</v>
      </c>
      <c r="BM263" s="128" t="s">
        <v>526</v>
      </c>
    </row>
    <row r="264" spans="2:47" s="1" customFormat="1" ht="12">
      <c r="B264" s="28"/>
      <c r="D264" s="146" t="s">
        <v>167</v>
      </c>
      <c r="F264" s="147" t="s">
        <v>527</v>
      </c>
      <c r="I264" s="123"/>
      <c r="L264" s="28"/>
      <c r="M264" s="148"/>
      <c r="T264" s="49"/>
      <c r="AT264" s="16" t="s">
        <v>167</v>
      </c>
      <c r="AU264" s="16" t="s">
        <v>140</v>
      </c>
    </row>
    <row r="265" spans="2:63" s="11" customFormat="1" ht="20.85" customHeight="1">
      <c r="B265" s="107"/>
      <c r="D265" s="108" t="s">
        <v>65</v>
      </c>
      <c r="E265" s="116" t="s">
        <v>528</v>
      </c>
      <c r="F265" s="116" t="s">
        <v>529</v>
      </c>
      <c r="I265" s="123"/>
      <c r="J265" s="117">
        <f>BK265</f>
        <v>0</v>
      </c>
      <c r="L265" s="107"/>
      <c r="M265" s="111"/>
      <c r="P265" s="112">
        <f>SUM(P266:P277)</f>
        <v>34.75844</v>
      </c>
      <c r="R265" s="112">
        <f>SUM(R266:R277)</f>
        <v>0.38362132000000004</v>
      </c>
      <c r="T265" s="113">
        <f>SUM(T266:T277)</f>
        <v>0</v>
      </c>
      <c r="AR265" s="108" t="s">
        <v>76</v>
      </c>
      <c r="AT265" s="114" t="s">
        <v>65</v>
      </c>
      <c r="AU265" s="114" t="s">
        <v>76</v>
      </c>
      <c r="AY265" s="108" t="s">
        <v>129</v>
      </c>
      <c r="BK265" s="115">
        <f>SUM(BK266:BK277)</f>
        <v>0</v>
      </c>
    </row>
    <row r="266" spans="2:65" s="1" customFormat="1" ht="49.15" customHeight="1">
      <c r="B266" s="28"/>
      <c r="C266" s="118" t="s">
        <v>530</v>
      </c>
      <c r="D266" s="118" t="s">
        <v>134</v>
      </c>
      <c r="E266" s="119" t="s">
        <v>531</v>
      </c>
      <c r="F266" s="120" t="s">
        <v>532</v>
      </c>
      <c r="G266" s="121" t="s">
        <v>137</v>
      </c>
      <c r="H266" s="122">
        <v>20.706</v>
      </c>
      <c r="I266" s="123"/>
      <c r="J266" s="123">
        <f>ROUND(I266*H266,2)</f>
        <v>0</v>
      </c>
      <c r="K266" s="120" t="s">
        <v>148</v>
      </c>
      <c r="L266" s="28"/>
      <c r="M266" s="124" t="s">
        <v>17</v>
      </c>
      <c r="N266" s="125" t="s">
        <v>37</v>
      </c>
      <c r="O266" s="126">
        <v>0.968</v>
      </c>
      <c r="P266" s="126">
        <f>O266*H266</f>
        <v>20.043408</v>
      </c>
      <c r="Q266" s="126">
        <v>0.0122</v>
      </c>
      <c r="R266" s="126">
        <f>Q266*H266</f>
        <v>0.25261320000000004</v>
      </c>
      <c r="S266" s="126">
        <v>0</v>
      </c>
      <c r="T266" s="127">
        <f>S266*H266</f>
        <v>0</v>
      </c>
      <c r="AR266" s="128" t="s">
        <v>139</v>
      </c>
      <c r="AT266" s="128" t="s">
        <v>134</v>
      </c>
      <c r="AU266" s="128" t="s">
        <v>140</v>
      </c>
      <c r="AY266" s="16" t="s">
        <v>129</v>
      </c>
      <c r="BE266" s="129">
        <f>IF(N266="základní",J266,0)</f>
        <v>0</v>
      </c>
      <c r="BF266" s="129">
        <f>IF(N266="snížená",J266,0)</f>
        <v>0</v>
      </c>
      <c r="BG266" s="129">
        <f>IF(N266="zákl. přenesená",J266,0)</f>
        <v>0</v>
      </c>
      <c r="BH266" s="129">
        <f>IF(N266="sníž. přenesená",J266,0)</f>
        <v>0</v>
      </c>
      <c r="BI266" s="129">
        <f>IF(N266="nulová",J266,0)</f>
        <v>0</v>
      </c>
      <c r="BJ266" s="16" t="s">
        <v>74</v>
      </c>
      <c r="BK266" s="129">
        <f>ROUND(I266*H266,2)</f>
        <v>0</v>
      </c>
      <c r="BL266" s="16" t="s">
        <v>139</v>
      </c>
      <c r="BM266" s="128" t="s">
        <v>533</v>
      </c>
    </row>
    <row r="267" spans="2:47" s="1" customFormat="1" ht="12">
      <c r="B267" s="28"/>
      <c r="D267" s="146" t="s">
        <v>167</v>
      </c>
      <c r="F267" s="147" t="s">
        <v>534</v>
      </c>
      <c r="I267" s="123"/>
      <c r="L267" s="28"/>
      <c r="M267" s="148"/>
      <c r="T267" s="49"/>
      <c r="AT267" s="16" t="s">
        <v>167</v>
      </c>
      <c r="AU267" s="16" t="s">
        <v>140</v>
      </c>
    </row>
    <row r="268" spans="2:51" s="12" customFormat="1" ht="12">
      <c r="B268" s="130"/>
      <c r="D268" s="131" t="s">
        <v>142</v>
      </c>
      <c r="E268" s="132" t="s">
        <v>17</v>
      </c>
      <c r="F268" s="133" t="s">
        <v>535</v>
      </c>
      <c r="H268" s="134">
        <v>20.706</v>
      </c>
      <c r="I268" s="123"/>
      <c r="L268" s="130"/>
      <c r="M268" s="135"/>
      <c r="T268" s="136"/>
      <c r="AT268" s="132" t="s">
        <v>142</v>
      </c>
      <c r="AU268" s="132" t="s">
        <v>140</v>
      </c>
      <c r="AV268" s="12" t="s">
        <v>76</v>
      </c>
      <c r="AW268" s="12" t="s">
        <v>28</v>
      </c>
      <c r="AX268" s="12" t="s">
        <v>74</v>
      </c>
      <c r="AY268" s="132" t="s">
        <v>129</v>
      </c>
    </row>
    <row r="269" spans="2:65" s="1" customFormat="1" ht="49.15" customHeight="1">
      <c r="B269" s="28"/>
      <c r="C269" s="118" t="s">
        <v>536</v>
      </c>
      <c r="D269" s="118" t="s">
        <v>134</v>
      </c>
      <c r="E269" s="119" t="s">
        <v>537</v>
      </c>
      <c r="F269" s="120" t="s">
        <v>538</v>
      </c>
      <c r="G269" s="121" t="s">
        <v>137</v>
      </c>
      <c r="H269" s="122">
        <v>5.528</v>
      </c>
      <c r="I269" s="123"/>
      <c r="J269" s="123">
        <f>ROUND(I269*H269,2)</f>
        <v>0</v>
      </c>
      <c r="K269" s="120" t="s">
        <v>138</v>
      </c>
      <c r="L269" s="28"/>
      <c r="M269" s="124" t="s">
        <v>17</v>
      </c>
      <c r="N269" s="125" t="s">
        <v>37</v>
      </c>
      <c r="O269" s="126">
        <v>0.968</v>
      </c>
      <c r="P269" s="126">
        <f>O269*H269</f>
        <v>5.351103999999999</v>
      </c>
      <c r="Q269" s="126">
        <v>0.01259</v>
      </c>
      <c r="R269" s="126">
        <f>Q269*H269</f>
        <v>0.06959752</v>
      </c>
      <c r="S269" s="126">
        <v>0</v>
      </c>
      <c r="T269" s="127">
        <f>S269*H269</f>
        <v>0</v>
      </c>
      <c r="AR269" s="128" t="s">
        <v>139</v>
      </c>
      <c r="AT269" s="128" t="s">
        <v>134</v>
      </c>
      <c r="AU269" s="128" t="s">
        <v>140</v>
      </c>
      <c r="AY269" s="16" t="s">
        <v>129</v>
      </c>
      <c r="BE269" s="129">
        <f>IF(N269="základní",J269,0)</f>
        <v>0</v>
      </c>
      <c r="BF269" s="129">
        <f>IF(N269="snížená",J269,0)</f>
        <v>0</v>
      </c>
      <c r="BG269" s="129">
        <f>IF(N269="zákl. přenesená",J269,0)</f>
        <v>0</v>
      </c>
      <c r="BH269" s="129">
        <f>IF(N269="sníž. přenesená",J269,0)</f>
        <v>0</v>
      </c>
      <c r="BI269" s="129">
        <f>IF(N269="nulová",J269,0)</f>
        <v>0</v>
      </c>
      <c r="BJ269" s="16" t="s">
        <v>74</v>
      </c>
      <c r="BK269" s="129">
        <f>ROUND(I269*H269,2)</f>
        <v>0</v>
      </c>
      <c r="BL269" s="16" t="s">
        <v>139</v>
      </c>
      <c r="BM269" s="128" t="s">
        <v>539</v>
      </c>
    </row>
    <row r="270" spans="2:51" s="12" customFormat="1" ht="12">
      <c r="B270" s="130"/>
      <c r="D270" s="131" t="s">
        <v>142</v>
      </c>
      <c r="E270" s="132" t="s">
        <v>17</v>
      </c>
      <c r="F270" s="133" t="s">
        <v>540</v>
      </c>
      <c r="H270" s="134">
        <v>5.528</v>
      </c>
      <c r="I270" s="123"/>
      <c r="L270" s="130"/>
      <c r="M270" s="135"/>
      <c r="T270" s="136"/>
      <c r="AT270" s="132" t="s">
        <v>142</v>
      </c>
      <c r="AU270" s="132" t="s">
        <v>140</v>
      </c>
      <c r="AV270" s="12" t="s">
        <v>76</v>
      </c>
      <c r="AW270" s="12" t="s">
        <v>28</v>
      </c>
      <c r="AX270" s="12" t="s">
        <v>74</v>
      </c>
      <c r="AY270" s="132" t="s">
        <v>129</v>
      </c>
    </row>
    <row r="271" spans="2:65" s="1" customFormat="1" ht="33" customHeight="1">
      <c r="B271" s="28"/>
      <c r="C271" s="118" t="s">
        <v>541</v>
      </c>
      <c r="D271" s="118" t="s">
        <v>134</v>
      </c>
      <c r="E271" s="119" t="s">
        <v>542</v>
      </c>
      <c r="F271" s="120" t="s">
        <v>543</v>
      </c>
      <c r="G271" s="121" t="s">
        <v>137</v>
      </c>
      <c r="H271" s="122">
        <v>2.086</v>
      </c>
      <c r="I271" s="123"/>
      <c r="J271" s="123">
        <f>ROUND(I271*H271,2)</f>
        <v>0</v>
      </c>
      <c r="K271" s="120" t="s">
        <v>148</v>
      </c>
      <c r="L271" s="28"/>
      <c r="M271" s="124" t="s">
        <v>17</v>
      </c>
      <c r="N271" s="125" t="s">
        <v>37</v>
      </c>
      <c r="O271" s="126">
        <v>3.5</v>
      </c>
      <c r="P271" s="126">
        <f>O271*H271</f>
        <v>7.300999999999999</v>
      </c>
      <c r="Q271" s="126">
        <v>0.0171</v>
      </c>
      <c r="R271" s="126">
        <f>Q271*H271</f>
        <v>0.0356706</v>
      </c>
      <c r="S271" s="126">
        <v>0</v>
      </c>
      <c r="T271" s="127">
        <f>S271*H271</f>
        <v>0</v>
      </c>
      <c r="AR271" s="128" t="s">
        <v>139</v>
      </c>
      <c r="AT271" s="128" t="s">
        <v>134</v>
      </c>
      <c r="AU271" s="128" t="s">
        <v>140</v>
      </c>
      <c r="AY271" s="16" t="s">
        <v>129</v>
      </c>
      <c r="BE271" s="129">
        <f>IF(N271="základní",J271,0)</f>
        <v>0</v>
      </c>
      <c r="BF271" s="129">
        <f>IF(N271="snížená",J271,0)</f>
        <v>0</v>
      </c>
      <c r="BG271" s="129">
        <f>IF(N271="zákl. přenesená",J271,0)</f>
        <v>0</v>
      </c>
      <c r="BH271" s="129">
        <f>IF(N271="sníž. přenesená",J271,0)</f>
        <v>0</v>
      </c>
      <c r="BI271" s="129">
        <f>IF(N271="nulová",J271,0)</f>
        <v>0</v>
      </c>
      <c r="BJ271" s="16" t="s">
        <v>74</v>
      </c>
      <c r="BK271" s="129">
        <f>ROUND(I271*H271,2)</f>
        <v>0</v>
      </c>
      <c r="BL271" s="16" t="s">
        <v>139</v>
      </c>
      <c r="BM271" s="128" t="s">
        <v>544</v>
      </c>
    </row>
    <row r="272" spans="2:47" s="1" customFormat="1" ht="12">
      <c r="B272" s="28"/>
      <c r="D272" s="146" t="s">
        <v>167</v>
      </c>
      <c r="F272" s="147" t="s">
        <v>545</v>
      </c>
      <c r="I272" s="123"/>
      <c r="L272" s="28"/>
      <c r="M272" s="148"/>
      <c r="T272" s="49"/>
      <c r="AT272" s="16" t="s">
        <v>167</v>
      </c>
      <c r="AU272" s="16" t="s">
        <v>140</v>
      </c>
    </row>
    <row r="273" spans="2:51" s="12" customFormat="1" ht="12">
      <c r="B273" s="130"/>
      <c r="D273" s="131" t="s">
        <v>142</v>
      </c>
      <c r="E273" s="132" t="s">
        <v>17</v>
      </c>
      <c r="F273" s="133" t="s">
        <v>546</v>
      </c>
      <c r="H273" s="134">
        <v>2.086</v>
      </c>
      <c r="I273" s="123"/>
      <c r="L273" s="130"/>
      <c r="M273" s="135"/>
      <c r="T273" s="136"/>
      <c r="AT273" s="132" t="s">
        <v>142</v>
      </c>
      <c r="AU273" s="132" t="s">
        <v>140</v>
      </c>
      <c r="AV273" s="12" t="s">
        <v>76</v>
      </c>
      <c r="AW273" s="12" t="s">
        <v>28</v>
      </c>
      <c r="AX273" s="12" t="s">
        <v>74</v>
      </c>
      <c r="AY273" s="132" t="s">
        <v>129</v>
      </c>
    </row>
    <row r="274" spans="2:65" s="1" customFormat="1" ht="55.5" customHeight="1">
      <c r="B274" s="28"/>
      <c r="C274" s="118" t="s">
        <v>547</v>
      </c>
      <c r="D274" s="118" t="s">
        <v>134</v>
      </c>
      <c r="E274" s="119" t="s">
        <v>548</v>
      </c>
      <c r="F274" s="120" t="s">
        <v>549</v>
      </c>
      <c r="G274" s="121" t="s">
        <v>234</v>
      </c>
      <c r="H274" s="122">
        <v>1</v>
      </c>
      <c r="I274" s="123"/>
      <c r="J274" s="123">
        <f>ROUND(I274*H274,2)</f>
        <v>0</v>
      </c>
      <c r="K274" s="120" t="s">
        <v>148</v>
      </c>
      <c r="L274" s="28"/>
      <c r="M274" s="124" t="s">
        <v>17</v>
      </c>
      <c r="N274" s="125" t="s">
        <v>37</v>
      </c>
      <c r="O274" s="126">
        <v>1.538</v>
      </c>
      <c r="P274" s="126">
        <f>O274*H274</f>
        <v>1.538</v>
      </c>
      <c r="Q274" s="126">
        <v>0.02574</v>
      </c>
      <c r="R274" s="126">
        <f>Q274*H274</f>
        <v>0.02574</v>
      </c>
      <c r="S274" s="126">
        <v>0</v>
      </c>
      <c r="T274" s="127">
        <f>S274*H274</f>
        <v>0</v>
      </c>
      <c r="AR274" s="128" t="s">
        <v>139</v>
      </c>
      <c r="AT274" s="128" t="s">
        <v>134</v>
      </c>
      <c r="AU274" s="128" t="s">
        <v>140</v>
      </c>
      <c r="AY274" s="16" t="s">
        <v>129</v>
      </c>
      <c r="BE274" s="129">
        <f>IF(N274="základní",J274,0)</f>
        <v>0</v>
      </c>
      <c r="BF274" s="129">
        <f>IF(N274="snížená",J274,0)</f>
        <v>0</v>
      </c>
      <c r="BG274" s="129">
        <f>IF(N274="zákl. přenesená",J274,0)</f>
        <v>0</v>
      </c>
      <c r="BH274" s="129">
        <f>IF(N274="sníž. přenesená",J274,0)</f>
        <v>0</v>
      </c>
      <c r="BI274" s="129">
        <f>IF(N274="nulová",J274,0)</f>
        <v>0</v>
      </c>
      <c r="BJ274" s="16" t="s">
        <v>74</v>
      </c>
      <c r="BK274" s="129">
        <f>ROUND(I274*H274,2)</f>
        <v>0</v>
      </c>
      <c r="BL274" s="16" t="s">
        <v>139</v>
      </c>
      <c r="BM274" s="128" t="s">
        <v>550</v>
      </c>
    </row>
    <row r="275" spans="2:47" s="1" customFormat="1" ht="12">
      <c r="B275" s="28"/>
      <c r="D275" s="146" t="s">
        <v>167</v>
      </c>
      <c r="F275" s="147" t="s">
        <v>551</v>
      </c>
      <c r="I275" s="123"/>
      <c r="L275" s="28"/>
      <c r="M275" s="148"/>
      <c r="T275" s="49"/>
      <c r="AT275" s="16" t="s">
        <v>167</v>
      </c>
      <c r="AU275" s="16" t="s">
        <v>140</v>
      </c>
    </row>
    <row r="276" spans="2:65" s="1" customFormat="1" ht="44.25" customHeight="1">
      <c r="B276" s="28"/>
      <c r="C276" s="118" t="s">
        <v>552</v>
      </c>
      <c r="D276" s="118" t="s">
        <v>134</v>
      </c>
      <c r="E276" s="119" t="s">
        <v>553</v>
      </c>
      <c r="F276" s="120" t="s">
        <v>554</v>
      </c>
      <c r="G276" s="121" t="s">
        <v>147</v>
      </c>
      <c r="H276" s="122">
        <v>0.384</v>
      </c>
      <c r="I276" s="123"/>
      <c r="J276" s="123">
        <f>ROUND(I276*H276,2)</f>
        <v>0</v>
      </c>
      <c r="K276" s="120" t="s">
        <v>148</v>
      </c>
      <c r="L276" s="28"/>
      <c r="M276" s="124" t="s">
        <v>17</v>
      </c>
      <c r="N276" s="125" t="s">
        <v>37</v>
      </c>
      <c r="O276" s="126">
        <v>1.367</v>
      </c>
      <c r="P276" s="126">
        <f>O276*H276</f>
        <v>0.5249280000000001</v>
      </c>
      <c r="Q276" s="126">
        <v>0</v>
      </c>
      <c r="R276" s="126">
        <f>Q276*H276</f>
        <v>0</v>
      </c>
      <c r="S276" s="126">
        <v>0</v>
      </c>
      <c r="T276" s="127">
        <f>S276*H276</f>
        <v>0</v>
      </c>
      <c r="AR276" s="128" t="s">
        <v>139</v>
      </c>
      <c r="AT276" s="128" t="s">
        <v>134</v>
      </c>
      <c r="AU276" s="128" t="s">
        <v>140</v>
      </c>
      <c r="AY276" s="16" t="s">
        <v>129</v>
      </c>
      <c r="BE276" s="129">
        <f>IF(N276="základní",J276,0)</f>
        <v>0</v>
      </c>
      <c r="BF276" s="129">
        <f>IF(N276="snížená",J276,0)</f>
        <v>0</v>
      </c>
      <c r="BG276" s="129">
        <f>IF(N276="zákl. přenesená",J276,0)</f>
        <v>0</v>
      </c>
      <c r="BH276" s="129">
        <f>IF(N276="sníž. přenesená",J276,0)</f>
        <v>0</v>
      </c>
      <c r="BI276" s="129">
        <f>IF(N276="nulová",J276,0)</f>
        <v>0</v>
      </c>
      <c r="BJ276" s="16" t="s">
        <v>74</v>
      </c>
      <c r="BK276" s="129">
        <f>ROUND(I276*H276,2)</f>
        <v>0</v>
      </c>
      <c r="BL276" s="16" t="s">
        <v>139</v>
      </c>
      <c r="BM276" s="128" t="s">
        <v>555</v>
      </c>
    </row>
    <row r="277" spans="2:47" s="1" customFormat="1" ht="12">
      <c r="B277" s="28"/>
      <c r="D277" s="146" t="s">
        <v>167</v>
      </c>
      <c r="F277" s="147" t="s">
        <v>556</v>
      </c>
      <c r="I277" s="123"/>
      <c r="L277" s="28"/>
      <c r="M277" s="148"/>
      <c r="T277" s="49"/>
      <c r="AT277" s="16" t="s">
        <v>167</v>
      </c>
      <c r="AU277" s="16" t="s">
        <v>140</v>
      </c>
    </row>
    <row r="278" spans="2:63" s="11" customFormat="1" ht="20.85" customHeight="1">
      <c r="B278" s="107"/>
      <c r="D278" s="108" t="s">
        <v>65</v>
      </c>
      <c r="E278" s="116" t="s">
        <v>557</v>
      </c>
      <c r="F278" s="116" t="s">
        <v>558</v>
      </c>
      <c r="I278" s="123"/>
      <c r="J278" s="117">
        <f>BK278</f>
        <v>0</v>
      </c>
      <c r="L278" s="107"/>
      <c r="M278" s="111"/>
      <c r="P278" s="112">
        <f>SUM(P279:P292)</f>
        <v>10.597655</v>
      </c>
      <c r="R278" s="112">
        <f>SUM(R279:R292)</f>
        <v>0.09</v>
      </c>
      <c r="T278" s="113">
        <f>SUM(T279:T292)</f>
        <v>0</v>
      </c>
      <c r="AR278" s="108" t="s">
        <v>76</v>
      </c>
      <c r="AT278" s="114" t="s">
        <v>65</v>
      </c>
      <c r="AU278" s="114" t="s">
        <v>76</v>
      </c>
      <c r="AY278" s="108" t="s">
        <v>129</v>
      </c>
      <c r="BK278" s="115">
        <f>SUM(BK279:BK292)</f>
        <v>0</v>
      </c>
    </row>
    <row r="279" spans="2:65" s="1" customFormat="1" ht="37.9" customHeight="1">
      <c r="B279" s="28"/>
      <c r="C279" s="118" t="s">
        <v>559</v>
      </c>
      <c r="D279" s="118" t="s">
        <v>134</v>
      </c>
      <c r="E279" s="119" t="s">
        <v>560</v>
      </c>
      <c r="F279" s="120" t="s">
        <v>561</v>
      </c>
      <c r="G279" s="121" t="s">
        <v>234</v>
      </c>
      <c r="H279" s="122">
        <v>3</v>
      </c>
      <c r="I279" s="123"/>
      <c r="J279" s="123">
        <f>ROUND(I279*H279,2)</f>
        <v>0</v>
      </c>
      <c r="K279" s="120" t="s">
        <v>138</v>
      </c>
      <c r="L279" s="28"/>
      <c r="M279" s="124" t="s">
        <v>17</v>
      </c>
      <c r="N279" s="125" t="s">
        <v>37</v>
      </c>
      <c r="O279" s="126">
        <v>1.682</v>
      </c>
      <c r="P279" s="126">
        <f>O279*H279</f>
        <v>5.045999999999999</v>
      </c>
      <c r="Q279" s="126">
        <v>0</v>
      </c>
      <c r="R279" s="126">
        <f>Q279*H279</f>
        <v>0</v>
      </c>
      <c r="S279" s="126">
        <v>0</v>
      </c>
      <c r="T279" s="127">
        <f>S279*H279</f>
        <v>0</v>
      </c>
      <c r="AR279" s="128" t="s">
        <v>139</v>
      </c>
      <c r="AT279" s="128" t="s">
        <v>134</v>
      </c>
      <c r="AU279" s="128" t="s">
        <v>140</v>
      </c>
      <c r="AY279" s="16" t="s">
        <v>129</v>
      </c>
      <c r="BE279" s="129">
        <f>IF(N279="základní",J279,0)</f>
        <v>0</v>
      </c>
      <c r="BF279" s="129">
        <f>IF(N279="snížená",J279,0)</f>
        <v>0</v>
      </c>
      <c r="BG279" s="129">
        <f>IF(N279="zákl. přenesená",J279,0)</f>
        <v>0</v>
      </c>
      <c r="BH279" s="129">
        <f>IF(N279="sníž. přenesená",J279,0)</f>
        <v>0</v>
      </c>
      <c r="BI279" s="129">
        <f>IF(N279="nulová",J279,0)</f>
        <v>0</v>
      </c>
      <c r="BJ279" s="16" t="s">
        <v>74</v>
      </c>
      <c r="BK279" s="129">
        <f>ROUND(I279*H279,2)</f>
        <v>0</v>
      </c>
      <c r="BL279" s="16" t="s">
        <v>139</v>
      </c>
      <c r="BM279" s="128" t="s">
        <v>562</v>
      </c>
    </row>
    <row r="280" spans="2:65" s="1" customFormat="1" ht="24.2" customHeight="1">
      <c r="B280" s="28"/>
      <c r="C280" s="137" t="s">
        <v>563</v>
      </c>
      <c r="D280" s="137" t="s">
        <v>144</v>
      </c>
      <c r="E280" s="138" t="s">
        <v>564</v>
      </c>
      <c r="F280" s="139" t="s">
        <v>565</v>
      </c>
      <c r="G280" s="140" t="s">
        <v>234</v>
      </c>
      <c r="H280" s="141">
        <v>2</v>
      </c>
      <c r="I280" s="123"/>
      <c r="J280" s="142">
        <f>ROUND(I280*H280,2)</f>
        <v>0</v>
      </c>
      <c r="K280" s="139" t="s">
        <v>138</v>
      </c>
      <c r="L280" s="143"/>
      <c r="M280" s="144" t="s">
        <v>17</v>
      </c>
      <c r="N280" s="145" t="s">
        <v>37</v>
      </c>
      <c r="O280" s="126">
        <v>0</v>
      </c>
      <c r="P280" s="126">
        <f>O280*H280</f>
        <v>0</v>
      </c>
      <c r="Q280" s="126">
        <v>0.0145</v>
      </c>
      <c r="R280" s="126">
        <f>Q280*H280</f>
        <v>0.029</v>
      </c>
      <c r="S280" s="126">
        <v>0</v>
      </c>
      <c r="T280" s="127">
        <f>S280*H280</f>
        <v>0</v>
      </c>
      <c r="AR280" s="128" t="s">
        <v>149</v>
      </c>
      <c r="AT280" s="128" t="s">
        <v>144</v>
      </c>
      <c r="AU280" s="128" t="s">
        <v>140</v>
      </c>
      <c r="AY280" s="16" t="s">
        <v>129</v>
      </c>
      <c r="BE280" s="129">
        <f>IF(N280="základní",J280,0)</f>
        <v>0</v>
      </c>
      <c r="BF280" s="129">
        <f>IF(N280="snížená",J280,0)</f>
        <v>0</v>
      </c>
      <c r="BG280" s="129">
        <f>IF(N280="zákl. přenesená",J280,0)</f>
        <v>0</v>
      </c>
      <c r="BH280" s="129">
        <f>IF(N280="sníž. přenesená",J280,0)</f>
        <v>0</v>
      </c>
      <c r="BI280" s="129">
        <f>IF(N280="nulová",J280,0)</f>
        <v>0</v>
      </c>
      <c r="BJ280" s="16" t="s">
        <v>74</v>
      </c>
      <c r="BK280" s="129">
        <f>ROUND(I280*H280,2)</f>
        <v>0</v>
      </c>
      <c r="BL280" s="16" t="s">
        <v>139</v>
      </c>
      <c r="BM280" s="128" t="s">
        <v>566</v>
      </c>
    </row>
    <row r="281" spans="2:65" s="1" customFormat="1" ht="24.2" customHeight="1">
      <c r="B281" s="28"/>
      <c r="C281" s="137" t="s">
        <v>567</v>
      </c>
      <c r="D281" s="137" t="s">
        <v>144</v>
      </c>
      <c r="E281" s="138" t="s">
        <v>568</v>
      </c>
      <c r="F281" s="139" t="s">
        <v>569</v>
      </c>
      <c r="G281" s="140" t="s">
        <v>234</v>
      </c>
      <c r="H281" s="141">
        <v>1</v>
      </c>
      <c r="I281" s="123"/>
      <c r="J281" s="142">
        <f>ROUND(I281*H281,2)</f>
        <v>0</v>
      </c>
      <c r="K281" s="139" t="s">
        <v>148</v>
      </c>
      <c r="L281" s="143"/>
      <c r="M281" s="144" t="s">
        <v>17</v>
      </c>
      <c r="N281" s="145" t="s">
        <v>37</v>
      </c>
      <c r="O281" s="126">
        <v>0</v>
      </c>
      <c r="P281" s="126">
        <f>O281*H281</f>
        <v>0</v>
      </c>
      <c r="Q281" s="126">
        <v>0.016</v>
      </c>
      <c r="R281" s="126">
        <f>Q281*H281</f>
        <v>0.016</v>
      </c>
      <c r="S281" s="126">
        <v>0</v>
      </c>
      <c r="T281" s="127">
        <f>S281*H281</f>
        <v>0</v>
      </c>
      <c r="AR281" s="128" t="s">
        <v>149</v>
      </c>
      <c r="AT281" s="128" t="s">
        <v>144</v>
      </c>
      <c r="AU281" s="128" t="s">
        <v>140</v>
      </c>
      <c r="AY281" s="16" t="s">
        <v>129</v>
      </c>
      <c r="BE281" s="129">
        <f>IF(N281="základní",J281,0)</f>
        <v>0</v>
      </c>
      <c r="BF281" s="129">
        <f>IF(N281="snížená",J281,0)</f>
        <v>0</v>
      </c>
      <c r="BG281" s="129">
        <f>IF(N281="zákl. přenesená",J281,0)</f>
        <v>0</v>
      </c>
      <c r="BH281" s="129">
        <f>IF(N281="sníž. přenesená",J281,0)</f>
        <v>0</v>
      </c>
      <c r="BI281" s="129">
        <f>IF(N281="nulová",J281,0)</f>
        <v>0</v>
      </c>
      <c r="BJ281" s="16" t="s">
        <v>74</v>
      </c>
      <c r="BK281" s="129">
        <f>ROUND(I281*H281,2)</f>
        <v>0</v>
      </c>
      <c r="BL281" s="16" t="s">
        <v>139</v>
      </c>
      <c r="BM281" s="128" t="s">
        <v>570</v>
      </c>
    </row>
    <row r="282" spans="2:65" s="1" customFormat="1" ht="37.9" customHeight="1">
      <c r="B282" s="28"/>
      <c r="C282" s="118" t="s">
        <v>571</v>
      </c>
      <c r="D282" s="118" t="s">
        <v>134</v>
      </c>
      <c r="E282" s="119" t="s">
        <v>572</v>
      </c>
      <c r="F282" s="120" t="s">
        <v>573</v>
      </c>
      <c r="G282" s="121" t="s">
        <v>234</v>
      </c>
      <c r="H282" s="122">
        <v>2</v>
      </c>
      <c r="I282" s="123"/>
      <c r="J282" s="123">
        <f>ROUND(I282*H282,2)</f>
        <v>0</v>
      </c>
      <c r="K282" s="120" t="s">
        <v>148</v>
      </c>
      <c r="L282" s="28"/>
      <c r="M282" s="124" t="s">
        <v>17</v>
      </c>
      <c r="N282" s="125" t="s">
        <v>37</v>
      </c>
      <c r="O282" s="126">
        <v>1.825</v>
      </c>
      <c r="P282" s="126">
        <f>O282*H282</f>
        <v>3.65</v>
      </c>
      <c r="Q282" s="126">
        <v>0</v>
      </c>
      <c r="R282" s="126">
        <f>Q282*H282</f>
        <v>0</v>
      </c>
      <c r="S282" s="126">
        <v>0</v>
      </c>
      <c r="T282" s="127">
        <f>S282*H282</f>
        <v>0</v>
      </c>
      <c r="AR282" s="128" t="s">
        <v>139</v>
      </c>
      <c r="AT282" s="128" t="s">
        <v>134</v>
      </c>
      <c r="AU282" s="128" t="s">
        <v>140</v>
      </c>
      <c r="AY282" s="16" t="s">
        <v>129</v>
      </c>
      <c r="BE282" s="129">
        <f>IF(N282="základní",J282,0)</f>
        <v>0</v>
      </c>
      <c r="BF282" s="129">
        <f>IF(N282="snížená",J282,0)</f>
        <v>0</v>
      </c>
      <c r="BG282" s="129">
        <f>IF(N282="zákl. přenesená",J282,0)</f>
        <v>0</v>
      </c>
      <c r="BH282" s="129">
        <f>IF(N282="sníž. přenesená",J282,0)</f>
        <v>0</v>
      </c>
      <c r="BI282" s="129">
        <f>IF(N282="nulová",J282,0)</f>
        <v>0</v>
      </c>
      <c r="BJ282" s="16" t="s">
        <v>74</v>
      </c>
      <c r="BK282" s="129">
        <f>ROUND(I282*H282,2)</f>
        <v>0</v>
      </c>
      <c r="BL282" s="16" t="s">
        <v>139</v>
      </c>
      <c r="BM282" s="128" t="s">
        <v>574</v>
      </c>
    </row>
    <row r="283" spans="2:47" s="1" customFormat="1" ht="12">
      <c r="B283" s="28"/>
      <c r="D283" s="146" t="s">
        <v>167</v>
      </c>
      <c r="F283" s="147" t="s">
        <v>575</v>
      </c>
      <c r="I283" s="123"/>
      <c r="L283" s="28"/>
      <c r="M283" s="148"/>
      <c r="T283" s="49"/>
      <c r="AT283" s="16" t="s">
        <v>167</v>
      </c>
      <c r="AU283" s="16" t="s">
        <v>140</v>
      </c>
    </row>
    <row r="284" spans="2:65" s="1" customFormat="1" ht="24.2" customHeight="1">
      <c r="B284" s="28"/>
      <c r="C284" s="137" t="s">
        <v>576</v>
      </c>
      <c r="D284" s="137" t="s">
        <v>144</v>
      </c>
      <c r="E284" s="138" t="s">
        <v>577</v>
      </c>
      <c r="F284" s="139" t="s">
        <v>578</v>
      </c>
      <c r="G284" s="140" t="s">
        <v>234</v>
      </c>
      <c r="H284" s="141">
        <v>2</v>
      </c>
      <c r="I284" s="123"/>
      <c r="J284" s="142">
        <f>ROUND(I284*H284,2)</f>
        <v>0</v>
      </c>
      <c r="K284" s="139" t="s">
        <v>148</v>
      </c>
      <c r="L284" s="143"/>
      <c r="M284" s="144" t="s">
        <v>17</v>
      </c>
      <c r="N284" s="145" t="s">
        <v>37</v>
      </c>
      <c r="O284" s="126">
        <v>0</v>
      </c>
      <c r="P284" s="126">
        <f>O284*H284</f>
        <v>0</v>
      </c>
      <c r="Q284" s="126">
        <v>0.017</v>
      </c>
      <c r="R284" s="126">
        <f>Q284*H284</f>
        <v>0.034</v>
      </c>
      <c r="S284" s="126">
        <v>0</v>
      </c>
      <c r="T284" s="127">
        <f>S284*H284</f>
        <v>0</v>
      </c>
      <c r="AR284" s="128" t="s">
        <v>149</v>
      </c>
      <c r="AT284" s="128" t="s">
        <v>144</v>
      </c>
      <c r="AU284" s="128" t="s">
        <v>140</v>
      </c>
      <c r="AY284" s="16" t="s">
        <v>129</v>
      </c>
      <c r="BE284" s="129">
        <f>IF(N284="základní",J284,0)</f>
        <v>0</v>
      </c>
      <c r="BF284" s="129">
        <f>IF(N284="snížená",J284,0)</f>
        <v>0</v>
      </c>
      <c r="BG284" s="129">
        <f>IF(N284="zákl. přenesená",J284,0)</f>
        <v>0</v>
      </c>
      <c r="BH284" s="129">
        <f>IF(N284="sníž. přenesená",J284,0)</f>
        <v>0</v>
      </c>
      <c r="BI284" s="129">
        <f>IF(N284="nulová",J284,0)</f>
        <v>0</v>
      </c>
      <c r="BJ284" s="16" t="s">
        <v>74</v>
      </c>
      <c r="BK284" s="129">
        <f>ROUND(I284*H284,2)</f>
        <v>0</v>
      </c>
      <c r="BL284" s="16" t="s">
        <v>139</v>
      </c>
      <c r="BM284" s="128" t="s">
        <v>579</v>
      </c>
    </row>
    <row r="285" spans="2:65" s="1" customFormat="1" ht="24.2" customHeight="1">
      <c r="B285" s="28"/>
      <c r="C285" s="118" t="s">
        <v>580</v>
      </c>
      <c r="D285" s="118" t="s">
        <v>134</v>
      </c>
      <c r="E285" s="119" t="s">
        <v>581</v>
      </c>
      <c r="F285" s="120" t="s">
        <v>582</v>
      </c>
      <c r="G285" s="121" t="s">
        <v>234</v>
      </c>
      <c r="H285" s="122">
        <v>4</v>
      </c>
      <c r="I285" s="123"/>
      <c r="J285" s="123">
        <f>ROUND(I285*H285,2)</f>
        <v>0</v>
      </c>
      <c r="K285" s="120" t="s">
        <v>148</v>
      </c>
      <c r="L285" s="28"/>
      <c r="M285" s="124" t="s">
        <v>17</v>
      </c>
      <c r="N285" s="125" t="s">
        <v>37</v>
      </c>
      <c r="O285" s="126">
        <v>0.335</v>
      </c>
      <c r="P285" s="126">
        <f>O285*H285</f>
        <v>1.34</v>
      </c>
      <c r="Q285" s="126">
        <v>0</v>
      </c>
      <c r="R285" s="126">
        <f>Q285*H285</f>
        <v>0</v>
      </c>
      <c r="S285" s="126">
        <v>0</v>
      </c>
      <c r="T285" s="127">
        <f>S285*H285</f>
        <v>0</v>
      </c>
      <c r="AR285" s="128" t="s">
        <v>128</v>
      </c>
      <c r="AT285" s="128" t="s">
        <v>134</v>
      </c>
      <c r="AU285" s="128" t="s">
        <v>140</v>
      </c>
      <c r="AY285" s="16" t="s">
        <v>129</v>
      </c>
      <c r="BE285" s="129">
        <f>IF(N285="základní",J285,0)</f>
        <v>0</v>
      </c>
      <c r="BF285" s="129">
        <f>IF(N285="snížená",J285,0)</f>
        <v>0</v>
      </c>
      <c r="BG285" s="129">
        <f>IF(N285="zákl. přenesená",J285,0)</f>
        <v>0</v>
      </c>
      <c r="BH285" s="129">
        <f>IF(N285="sníž. přenesená",J285,0)</f>
        <v>0</v>
      </c>
      <c r="BI285" s="129">
        <f>IF(N285="nulová",J285,0)</f>
        <v>0</v>
      </c>
      <c r="BJ285" s="16" t="s">
        <v>74</v>
      </c>
      <c r="BK285" s="129">
        <f>ROUND(I285*H285,2)</f>
        <v>0</v>
      </c>
      <c r="BL285" s="16" t="s">
        <v>128</v>
      </c>
      <c r="BM285" s="128" t="s">
        <v>583</v>
      </c>
    </row>
    <row r="286" spans="2:47" s="1" customFormat="1" ht="12">
      <c r="B286" s="28"/>
      <c r="D286" s="146" t="s">
        <v>167</v>
      </c>
      <c r="F286" s="147" t="s">
        <v>584</v>
      </c>
      <c r="I286" s="123"/>
      <c r="L286" s="28"/>
      <c r="M286" s="148"/>
      <c r="T286" s="49"/>
      <c r="AT286" s="16" t="s">
        <v>167</v>
      </c>
      <c r="AU286" s="16" t="s">
        <v>140</v>
      </c>
    </row>
    <row r="287" spans="2:65" s="1" customFormat="1" ht="16.5" customHeight="1">
      <c r="B287" s="28"/>
      <c r="C287" s="137" t="s">
        <v>585</v>
      </c>
      <c r="D287" s="137" t="s">
        <v>144</v>
      </c>
      <c r="E287" s="138" t="s">
        <v>586</v>
      </c>
      <c r="F287" s="139" t="s">
        <v>587</v>
      </c>
      <c r="G287" s="140" t="s">
        <v>234</v>
      </c>
      <c r="H287" s="141">
        <v>4</v>
      </c>
      <c r="I287" s="123"/>
      <c r="J287" s="142">
        <f>ROUND(I287*H287,2)</f>
        <v>0</v>
      </c>
      <c r="K287" s="139" t="s">
        <v>148</v>
      </c>
      <c r="L287" s="143"/>
      <c r="M287" s="144" t="s">
        <v>17</v>
      </c>
      <c r="N287" s="145" t="s">
        <v>37</v>
      </c>
      <c r="O287" s="126">
        <v>0</v>
      </c>
      <c r="P287" s="126">
        <f>O287*H287</f>
        <v>0</v>
      </c>
      <c r="Q287" s="126">
        <v>0.0022</v>
      </c>
      <c r="R287" s="126">
        <f>Q287*H287</f>
        <v>0.0088</v>
      </c>
      <c r="S287" s="126">
        <v>0</v>
      </c>
      <c r="T287" s="127">
        <f>S287*H287</f>
        <v>0</v>
      </c>
      <c r="AR287" s="128" t="s">
        <v>177</v>
      </c>
      <c r="AT287" s="128" t="s">
        <v>144</v>
      </c>
      <c r="AU287" s="128" t="s">
        <v>140</v>
      </c>
      <c r="AY287" s="16" t="s">
        <v>129</v>
      </c>
      <c r="BE287" s="129">
        <f>IF(N287="základní",J287,0)</f>
        <v>0</v>
      </c>
      <c r="BF287" s="129">
        <f>IF(N287="snížená",J287,0)</f>
        <v>0</v>
      </c>
      <c r="BG287" s="129">
        <f>IF(N287="zákl. přenesená",J287,0)</f>
        <v>0</v>
      </c>
      <c r="BH287" s="129">
        <f>IF(N287="sníž. přenesená",J287,0)</f>
        <v>0</v>
      </c>
      <c r="BI287" s="129">
        <f>IF(N287="nulová",J287,0)</f>
        <v>0</v>
      </c>
      <c r="BJ287" s="16" t="s">
        <v>74</v>
      </c>
      <c r="BK287" s="129">
        <f>ROUND(I287*H287,2)</f>
        <v>0</v>
      </c>
      <c r="BL287" s="16" t="s">
        <v>128</v>
      </c>
      <c r="BM287" s="128" t="s">
        <v>588</v>
      </c>
    </row>
    <row r="288" spans="2:65" s="1" customFormat="1" ht="24.2" customHeight="1">
      <c r="B288" s="28"/>
      <c r="C288" s="118" t="s">
        <v>589</v>
      </c>
      <c r="D288" s="118" t="s">
        <v>134</v>
      </c>
      <c r="E288" s="119" t="s">
        <v>590</v>
      </c>
      <c r="F288" s="120" t="s">
        <v>591</v>
      </c>
      <c r="G288" s="121" t="s">
        <v>234</v>
      </c>
      <c r="H288" s="122">
        <v>1</v>
      </c>
      <c r="I288" s="123"/>
      <c r="J288" s="123">
        <f>ROUND(I288*H288,2)</f>
        <v>0</v>
      </c>
      <c r="K288" s="120" t="s">
        <v>148</v>
      </c>
      <c r="L288" s="28"/>
      <c r="M288" s="124" t="s">
        <v>17</v>
      </c>
      <c r="N288" s="125" t="s">
        <v>37</v>
      </c>
      <c r="O288" s="126">
        <v>0.379</v>
      </c>
      <c r="P288" s="126">
        <f>O288*H288</f>
        <v>0.379</v>
      </c>
      <c r="Q288" s="126">
        <v>0</v>
      </c>
      <c r="R288" s="126">
        <f>Q288*H288</f>
        <v>0</v>
      </c>
      <c r="S288" s="126">
        <v>0</v>
      </c>
      <c r="T288" s="127">
        <f>S288*H288</f>
        <v>0</v>
      </c>
      <c r="AR288" s="128" t="s">
        <v>139</v>
      </c>
      <c r="AT288" s="128" t="s">
        <v>134</v>
      </c>
      <c r="AU288" s="128" t="s">
        <v>140</v>
      </c>
      <c r="AY288" s="16" t="s">
        <v>129</v>
      </c>
      <c r="BE288" s="129">
        <f>IF(N288="základní",J288,0)</f>
        <v>0</v>
      </c>
      <c r="BF288" s="129">
        <f>IF(N288="snížená",J288,0)</f>
        <v>0</v>
      </c>
      <c r="BG288" s="129">
        <f>IF(N288="zákl. přenesená",J288,0)</f>
        <v>0</v>
      </c>
      <c r="BH288" s="129">
        <f>IF(N288="sníž. přenesená",J288,0)</f>
        <v>0</v>
      </c>
      <c r="BI288" s="129">
        <f>IF(N288="nulová",J288,0)</f>
        <v>0</v>
      </c>
      <c r="BJ288" s="16" t="s">
        <v>74</v>
      </c>
      <c r="BK288" s="129">
        <f>ROUND(I288*H288,2)</f>
        <v>0</v>
      </c>
      <c r="BL288" s="16" t="s">
        <v>139</v>
      </c>
      <c r="BM288" s="128" t="s">
        <v>592</v>
      </c>
    </row>
    <row r="289" spans="2:47" s="1" customFormat="1" ht="12">
      <c r="B289" s="28"/>
      <c r="D289" s="146" t="s">
        <v>167</v>
      </c>
      <c r="F289" s="147" t="s">
        <v>593</v>
      </c>
      <c r="I289" s="123"/>
      <c r="L289" s="28"/>
      <c r="M289" s="148"/>
      <c r="T289" s="49"/>
      <c r="AT289" s="16" t="s">
        <v>167</v>
      </c>
      <c r="AU289" s="16" t="s">
        <v>140</v>
      </c>
    </row>
    <row r="290" spans="2:65" s="1" customFormat="1" ht="16.5" customHeight="1">
      <c r="B290" s="28"/>
      <c r="C290" s="137" t="s">
        <v>594</v>
      </c>
      <c r="D290" s="137" t="s">
        <v>144</v>
      </c>
      <c r="E290" s="138" t="s">
        <v>595</v>
      </c>
      <c r="F290" s="139" t="s">
        <v>596</v>
      </c>
      <c r="G290" s="140" t="s">
        <v>234</v>
      </c>
      <c r="H290" s="141">
        <v>1</v>
      </c>
      <c r="I290" s="123"/>
      <c r="J290" s="142">
        <f>ROUND(I290*H290,2)</f>
        <v>0</v>
      </c>
      <c r="K290" s="139" t="s">
        <v>148</v>
      </c>
      <c r="L290" s="143"/>
      <c r="M290" s="144" t="s">
        <v>17</v>
      </c>
      <c r="N290" s="145" t="s">
        <v>37</v>
      </c>
      <c r="O290" s="126">
        <v>0</v>
      </c>
      <c r="P290" s="126">
        <f>O290*H290</f>
        <v>0</v>
      </c>
      <c r="Q290" s="126">
        <v>0.0022</v>
      </c>
      <c r="R290" s="126">
        <f>Q290*H290</f>
        <v>0.0022</v>
      </c>
      <c r="S290" s="126">
        <v>0</v>
      </c>
      <c r="T290" s="127">
        <f>S290*H290</f>
        <v>0</v>
      </c>
      <c r="AR290" s="128" t="s">
        <v>149</v>
      </c>
      <c r="AT290" s="128" t="s">
        <v>144</v>
      </c>
      <c r="AU290" s="128" t="s">
        <v>140</v>
      </c>
      <c r="AY290" s="16" t="s">
        <v>129</v>
      </c>
      <c r="BE290" s="129">
        <f>IF(N290="základní",J290,0)</f>
        <v>0</v>
      </c>
      <c r="BF290" s="129">
        <f>IF(N290="snížená",J290,0)</f>
        <v>0</v>
      </c>
      <c r="BG290" s="129">
        <f>IF(N290="zákl. přenesená",J290,0)</f>
        <v>0</v>
      </c>
      <c r="BH290" s="129">
        <f>IF(N290="sníž. přenesená",J290,0)</f>
        <v>0</v>
      </c>
      <c r="BI290" s="129">
        <f>IF(N290="nulová",J290,0)</f>
        <v>0</v>
      </c>
      <c r="BJ290" s="16" t="s">
        <v>74</v>
      </c>
      <c r="BK290" s="129">
        <f>ROUND(I290*H290,2)</f>
        <v>0</v>
      </c>
      <c r="BL290" s="16" t="s">
        <v>139</v>
      </c>
      <c r="BM290" s="128" t="s">
        <v>597</v>
      </c>
    </row>
    <row r="291" spans="2:47" s="1" customFormat="1" ht="12">
      <c r="B291" s="28"/>
      <c r="D291" s="146" t="s">
        <v>167</v>
      </c>
      <c r="F291" s="147" t="s">
        <v>598</v>
      </c>
      <c r="I291" s="123"/>
      <c r="L291" s="28"/>
      <c r="M291" s="148"/>
      <c r="T291" s="49"/>
      <c r="AT291" s="16" t="s">
        <v>167</v>
      </c>
      <c r="AU291" s="16" t="s">
        <v>140</v>
      </c>
    </row>
    <row r="292" spans="2:65" s="1" customFormat="1" ht="44.25" customHeight="1">
      <c r="B292" s="28"/>
      <c r="C292" s="118" t="s">
        <v>599</v>
      </c>
      <c r="D292" s="118" t="s">
        <v>134</v>
      </c>
      <c r="E292" s="119" t="s">
        <v>600</v>
      </c>
      <c r="F292" s="120" t="s">
        <v>601</v>
      </c>
      <c r="G292" s="121" t="s">
        <v>147</v>
      </c>
      <c r="H292" s="122">
        <v>0.081</v>
      </c>
      <c r="I292" s="123"/>
      <c r="J292" s="123">
        <f>ROUND(I292*H292,2)</f>
        <v>0</v>
      </c>
      <c r="K292" s="120" t="s">
        <v>138</v>
      </c>
      <c r="L292" s="28"/>
      <c r="M292" s="124" t="s">
        <v>17</v>
      </c>
      <c r="N292" s="125" t="s">
        <v>37</v>
      </c>
      <c r="O292" s="126">
        <v>2.255</v>
      </c>
      <c r="P292" s="126">
        <f>O292*H292</f>
        <v>0.18265499999999998</v>
      </c>
      <c r="Q292" s="126">
        <v>0</v>
      </c>
      <c r="R292" s="126">
        <f>Q292*H292</f>
        <v>0</v>
      </c>
      <c r="S292" s="126">
        <v>0</v>
      </c>
      <c r="T292" s="127">
        <f>S292*H292</f>
        <v>0</v>
      </c>
      <c r="AR292" s="128" t="s">
        <v>139</v>
      </c>
      <c r="AT292" s="128" t="s">
        <v>134</v>
      </c>
      <c r="AU292" s="128" t="s">
        <v>140</v>
      </c>
      <c r="AY292" s="16" t="s">
        <v>129</v>
      </c>
      <c r="BE292" s="129">
        <f>IF(N292="základní",J292,0)</f>
        <v>0</v>
      </c>
      <c r="BF292" s="129">
        <f>IF(N292="snížená",J292,0)</f>
        <v>0</v>
      </c>
      <c r="BG292" s="129">
        <f>IF(N292="zákl. přenesená",J292,0)</f>
        <v>0</v>
      </c>
      <c r="BH292" s="129">
        <f>IF(N292="sníž. přenesená",J292,0)</f>
        <v>0</v>
      </c>
      <c r="BI292" s="129">
        <f>IF(N292="nulová",J292,0)</f>
        <v>0</v>
      </c>
      <c r="BJ292" s="16" t="s">
        <v>74</v>
      </c>
      <c r="BK292" s="129">
        <f>ROUND(I292*H292,2)</f>
        <v>0</v>
      </c>
      <c r="BL292" s="16" t="s">
        <v>139</v>
      </c>
      <c r="BM292" s="128" t="s">
        <v>602</v>
      </c>
    </row>
    <row r="293" spans="2:63" s="11" customFormat="1" ht="20.85" customHeight="1">
      <c r="B293" s="107"/>
      <c r="D293" s="108" t="s">
        <v>65</v>
      </c>
      <c r="E293" s="116" t="s">
        <v>603</v>
      </c>
      <c r="F293" s="116" t="s">
        <v>604</v>
      </c>
      <c r="I293" s="123"/>
      <c r="J293" s="117">
        <f>BK293</f>
        <v>0</v>
      </c>
      <c r="L293" s="107"/>
      <c r="M293" s="111"/>
      <c r="P293" s="112">
        <f>SUM(P294:P315)</f>
        <v>21.141477</v>
      </c>
      <c r="R293" s="112">
        <f>SUM(R294:R315)</f>
        <v>0.7196266999999998</v>
      </c>
      <c r="T293" s="113">
        <f>SUM(T294:T315)</f>
        <v>0</v>
      </c>
      <c r="AR293" s="108" t="s">
        <v>76</v>
      </c>
      <c r="AT293" s="114" t="s">
        <v>65</v>
      </c>
      <c r="AU293" s="114" t="s">
        <v>76</v>
      </c>
      <c r="AY293" s="108" t="s">
        <v>129</v>
      </c>
      <c r="BK293" s="115">
        <f>SUM(BK294:BK315)</f>
        <v>0</v>
      </c>
    </row>
    <row r="294" spans="2:65" s="1" customFormat="1" ht="24.2" customHeight="1">
      <c r="B294" s="28"/>
      <c r="C294" s="118" t="s">
        <v>605</v>
      </c>
      <c r="D294" s="118" t="s">
        <v>134</v>
      </c>
      <c r="E294" s="119" t="s">
        <v>606</v>
      </c>
      <c r="F294" s="120" t="s">
        <v>607</v>
      </c>
      <c r="G294" s="121" t="s">
        <v>137</v>
      </c>
      <c r="H294" s="122">
        <v>27.104</v>
      </c>
      <c r="I294" s="123"/>
      <c r="J294" s="123">
        <f>ROUND(I294*H294,2)</f>
        <v>0</v>
      </c>
      <c r="K294" s="120" t="s">
        <v>148</v>
      </c>
      <c r="L294" s="28"/>
      <c r="M294" s="124" t="s">
        <v>17</v>
      </c>
      <c r="N294" s="125" t="s">
        <v>37</v>
      </c>
      <c r="O294" s="126">
        <v>0.044</v>
      </c>
      <c r="P294" s="126">
        <f>O294*H294</f>
        <v>1.1925759999999999</v>
      </c>
      <c r="Q294" s="126">
        <v>0.0003</v>
      </c>
      <c r="R294" s="126">
        <f>Q294*H294</f>
        <v>0.0081312</v>
      </c>
      <c r="S294" s="126">
        <v>0</v>
      </c>
      <c r="T294" s="127">
        <f>S294*H294</f>
        <v>0</v>
      </c>
      <c r="AR294" s="128" t="s">
        <v>139</v>
      </c>
      <c r="AT294" s="128" t="s">
        <v>134</v>
      </c>
      <c r="AU294" s="128" t="s">
        <v>140</v>
      </c>
      <c r="AY294" s="16" t="s">
        <v>129</v>
      </c>
      <c r="BE294" s="129">
        <f>IF(N294="základní",J294,0)</f>
        <v>0</v>
      </c>
      <c r="BF294" s="129">
        <f>IF(N294="snížená",J294,0)</f>
        <v>0</v>
      </c>
      <c r="BG294" s="129">
        <f>IF(N294="zákl. přenesená",J294,0)</f>
        <v>0</v>
      </c>
      <c r="BH294" s="129">
        <f>IF(N294="sníž. přenesená",J294,0)</f>
        <v>0</v>
      </c>
      <c r="BI294" s="129">
        <f>IF(N294="nulová",J294,0)</f>
        <v>0</v>
      </c>
      <c r="BJ294" s="16" t="s">
        <v>74</v>
      </c>
      <c r="BK294" s="129">
        <f>ROUND(I294*H294,2)</f>
        <v>0</v>
      </c>
      <c r="BL294" s="16" t="s">
        <v>139</v>
      </c>
      <c r="BM294" s="128" t="s">
        <v>608</v>
      </c>
    </row>
    <row r="295" spans="2:47" s="1" customFormat="1" ht="12">
      <c r="B295" s="28"/>
      <c r="D295" s="146" t="s">
        <v>167</v>
      </c>
      <c r="F295" s="147" t="s">
        <v>609</v>
      </c>
      <c r="I295" s="123"/>
      <c r="L295" s="28"/>
      <c r="M295" s="148"/>
      <c r="T295" s="49"/>
      <c r="AT295" s="16" t="s">
        <v>167</v>
      </c>
      <c r="AU295" s="16" t="s">
        <v>140</v>
      </c>
    </row>
    <row r="296" spans="2:51" s="12" customFormat="1" ht="12">
      <c r="B296" s="130"/>
      <c r="D296" s="131" t="s">
        <v>142</v>
      </c>
      <c r="E296" s="132" t="s">
        <v>17</v>
      </c>
      <c r="F296" s="133" t="s">
        <v>610</v>
      </c>
      <c r="H296" s="134">
        <v>27.104</v>
      </c>
      <c r="I296" s="123"/>
      <c r="L296" s="130"/>
      <c r="M296" s="135"/>
      <c r="T296" s="136"/>
      <c r="AT296" s="132" t="s">
        <v>142</v>
      </c>
      <c r="AU296" s="132" t="s">
        <v>140</v>
      </c>
      <c r="AV296" s="12" t="s">
        <v>76</v>
      </c>
      <c r="AW296" s="12" t="s">
        <v>28</v>
      </c>
      <c r="AX296" s="12" t="s">
        <v>74</v>
      </c>
      <c r="AY296" s="132" t="s">
        <v>129</v>
      </c>
    </row>
    <row r="297" spans="2:65" s="1" customFormat="1" ht="37.9" customHeight="1">
      <c r="B297" s="28"/>
      <c r="C297" s="118" t="s">
        <v>611</v>
      </c>
      <c r="D297" s="118" t="s">
        <v>134</v>
      </c>
      <c r="E297" s="119" t="s">
        <v>612</v>
      </c>
      <c r="F297" s="120" t="s">
        <v>613</v>
      </c>
      <c r="G297" s="121" t="s">
        <v>210</v>
      </c>
      <c r="H297" s="122">
        <v>6.85</v>
      </c>
      <c r="I297" s="123"/>
      <c r="J297" s="123">
        <f>ROUND(I297*H297,2)</f>
        <v>0</v>
      </c>
      <c r="K297" s="120" t="s">
        <v>148</v>
      </c>
      <c r="L297" s="28"/>
      <c r="M297" s="124" t="s">
        <v>17</v>
      </c>
      <c r="N297" s="125" t="s">
        <v>37</v>
      </c>
      <c r="O297" s="126">
        <v>0.058</v>
      </c>
      <c r="P297" s="126">
        <f>O297*H297</f>
        <v>0.3973</v>
      </c>
      <c r="Q297" s="126">
        <v>0</v>
      </c>
      <c r="R297" s="126">
        <f>Q297*H297</f>
        <v>0</v>
      </c>
      <c r="S297" s="126">
        <v>0</v>
      </c>
      <c r="T297" s="127">
        <f>S297*H297</f>
        <v>0</v>
      </c>
      <c r="AR297" s="128" t="s">
        <v>139</v>
      </c>
      <c r="AT297" s="128" t="s">
        <v>134</v>
      </c>
      <c r="AU297" s="128" t="s">
        <v>140</v>
      </c>
      <c r="AY297" s="16" t="s">
        <v>129</v>
      </c>
      <c r="BE297" s="129">
        <f>IF(N297="základní",J297,0)</f>
        <v>0</v>
      </c>
      <c r="BF297" s="129">
        <f>IF(N297="snížená",J297,0)</f>
        <v>0</v>
      </c>
      <c r="BG297" s="129">
        <f>IF(N297="zákl. přenesená",J297,0)</f>
        <v>0</v>
      </c>
      <c r="BH297" s="129">
        <f>IF(N297="sníž. přenesená",J297,0)</f>
        <v>0</v>
      </c>
      <c r="BI297" s="129">
        <f>IF(N297="nulová",J297,0)</f>
        <v>0</v>
      </c>
      <c r="BJ297" s="16" t="s">
        <v>74</v>
      </c>
      <c r="BK297" s="129">
        <f>ROUND(I297*H297,2)</f>
        <v>0</v>
      </c>
      <c r="BL297" s="16" t="s">
        <v>139</v>
      </c>
      <c r="BM297" s="128" t="s">
        <v>614</v>
      </c>
    </row>
    <row r="298" spans="2:47" s="1" customFormat="1" ht="12">
      <c r="B298" s="28"/>
      <c r="D298" s="146" t="s">
        <v>167</v>
      </c>
      <c r="F298" s="147" t="s">
        <v>615</v>
      </c>
      <c r="I298" s="123"/>
      <c r="L298" s="28"/>
      <c r="M298" s="148"/>
      <c r="T298" s="49"/>
      <c r="AT298" s="16" t="s">
        <v>167</v>
      </c>
      <c r="AU298" s="16" t="s">
        <v>140</v>
      </c>
    </row>
    <row r="299" spans="2:51" s="12" customFormat="1" ht="12">
      <c r="B299" s="130"/>
      <c r="D299" s="131" t="s">
        <v>142</v>
      </c>
      <c r="E299" s="132" t="s">
        <v>17</v>
      </c>
      <c r="F299" s="133" t="s">
        <v>616</v>
      </c>
      <c r="H299" s="134">
        <v>6.85</v>
      </c>
      <c r="I299" s="123"/>
      <c r="L299" s="130"/>
      <c r="M299" s="135"/>
      <c r="T299" s="136"/>
      <c r="AT299" s="132" t="s">
        <v>142</v>
      </c>
      <c r="AU299" s="132" t="s">
        <v>140</v>
      </c>
      <c r="AV299" s="12" t="s">
        <v>76</v>
      </c>
      <c r="AW299" s="12" t="s">
        <v>28</v>
      </c>
      <c r="AX299" s="12" t="s">
        <v>74</v>
      </c>
      <c r="AY299" s="132" t="s">
        <v>129</v>
      </c>
    </row>
    <row r="300" spans="2:65" s="1" customFormat="1" ht="24.2" customHeight="1">
      <c r="B300" s="28"/>
      <c r="C300" s="118" t="s">
        <v>617</v>
      </c>
      <c r="D300" s="118" t="s">
        <v>134</v>
      </c>
      <c r="E300" s="119" t="s">
        <v>618</v>
      </c>
      <c r="F300" s="120" t="s">
        <v>619</v>
      </c>
      <c r="G300" s="121" t="s">
        <v>210</v>
      </c>
      <c r="H300" s="122">
        <v>0.881</v>
      </c>
      <c r="I300" s="123"/>
      <c r="J300" s="123">
        <f>ROUND(I300*H300,2)</f>
        <v>0</v>
      </c>
      <c r="K300" s="120" t="s">
        <v>148</v>
      </c>
      <c r="L300" s="28"/>
      <c r="M300" s="124" t="s">
        <v>17</v>
      </c>
      <c r="N300" s="125" t="s">
        <v>37</v>
      </c>
      <c r="O300" s="126">
        <v>0.161</v>
      </c>
      <c r="P300" s="126">
        <f>O300*H300</f>
        <v>0.141841</v>
      </c>
      <c r="Q300" s="126">
        <v>0.0003</v>
      </c>
      <c r="R300" s="126">
        <f>Q300*H300</f>
        <v>0.0002643</v>
      </c>
      <c r="S300" s="126">
        <v>0</v>
      </c>
      <c r="T300" s="127">
        <f>S300*H300</f>
        <v>0</v>
      </c>
      <c r="AR300" s="128" t="s">
        <v>139</v>
      </c>
      <c r="AT300" s="128" t="s">
        <v>134</v>
      </c>
      <c r="AU300" s="128" t="s">
        <v>140</v>
      </c>
      <c r="AY300" s="16" t="s">
        <v>129</v>
      </c>
      <c r="BE300" s="129">
        <f>IF(N300="základní",J300,0)</f>
        <v>0</v>
      </c>
      <c r="BF300" s="129">
        <f>IF(N300="snížená",J300,0)</f>
        <v>0</v>
      </c>
      <c r="BG300" s="129">
        <f>IF(N300="zákl. přenesená",J300,0)</f>
        <v>0</v>
      </c>
      <c r="BH300" s="129">
        <f>IF(N300="sníž. přenesená",J300,0)</f>
        <v>0</v>
      </c>
      <c r="BI300" s="129">
        <f>IF(N300="nulová",J300,0)</f>
        <v>0</v>
      </c>
      <c r="BJ300" s="16" t="s">
        <v>74</v>
      </c>
      <c r="BK300" s="129">
        <f>ROUND(I300*H300,2)</f>
        <v>0</v>
      </c>
      <c r="BL300" s="16" t="s">
        <v>139</v>
      </c>
      <c r="BM300" s="128" t="s">
        <v>620</v>
      </c>
    </row>
    <row r="301" spans="2:47" s="1" customFormat="1" ht="12">
      <c r="B301" s="28"/>
      <c r="D301" s="146" t="s">
        <v>167</v>
      </c>
      <c r="F301" s="147" t="s">
        <v>621</v>
      </c>
      <c r="I301" s="123"/>
      <c r="L301" s="28"/>
      <c r="M301" s="148"/>
      <c r="T301" s="49"/>
      <c r="AT301" s="16" t="s">
        <v>167</v>
      </c>
      <c r="AU301" s="16" t="s">
        <v>140</v>
      </c>
    </row>
    <row r="302" spans="2:51" s="13" customFormat="1" ht="12">
      <c r="B302" s="150"/>
      <c r="D302" s="131" t="s">
        <v>142</v>
      </c>
      <c r="E302" s="151" t="s">
        <v>17</v>
      </c>
      <c r="F302" s="152" t="s">
        <v>622</v>
      </c>
      <c r="H302" s="151" t="s">
        <v>17</v>
      </c>
      <c r="I302" s="123"/>
      <c r="L302" s="150"/>
      <c r="M302" s="153"/>
      <c r="T302" s="154"/>
      <c r="AT302" s="151" t="s">
        <v>142</v>
      </c>
      <c r="AU302" s="151" t="s">
        <v>140</v>
      </c>
      <c r="AV302" s="13" t="s">
        <v>74</v>
      </c>
      <c r="AW302" s="13" t="s">
        <v>28</v>
      </c>
      <c r="AX302" s="13" t="s">
        <v>66</v>
      </c>
      <c r="AY302" s="151" t="s">
        <v>129</v>
      </c>
    </row>
    <row r="303" spans="2:51" s="12" customFormat="1" ht="22.5">
      <c r="B303" s="130"/>
      <c r="D303" s="131" t="s">
        <v>142</v>
      </c>
      <c r="E303" s="132" t="s">
        <v>17</v>
      </c>
      <c r="F303" s="133" t="s">
        <v>623</v>
      </c>
      <c r="H303" s="134">
        <v>0.881</v>
      </c>
      <c r="I303" s="123"/>
      <c r="L303" s="130"/>
      <c r="M303" s="135"/>
      <c r="T303" s="136"/>
      <c r="AT303" s="132" t="s">
        <v>142</v>
      </c>
      <c r="AU303" s="132" t="s">
        <v>140</v>
      </c>
      <c r="AV303" s="12" t="s">
        <v>76</v>
      </c>
      <c r="AW303" s="12" t="s">
        <v>28</v>
      </c>
      <c r="AX303" s="12" t="s">
        <v>74</v>
      </c>
      <c r="AY303" s="132" t="s">
        <v>129</v>
      </c>
    </row>
    <row r="304" spans="2:65" s="1" customFormat="1" ht="33" customHeight="1">
      <c r="B304" s="28"/>
      <c r="C304" s="137" t="s">
        <v>624</v>
      </c>
      <c r="D304" s="137" t="s">
        <v>144</v>
      </c>
      <c r="E304" s="138" t="s">
        <v>625</v>
      </c>
      <c r="F304" s="139" t="s">
        <v>626</v>
      </c>
      <c r="G304" s="140" t="s">
        <v>137</v>
      </c>
      <c r="H304" s="141">
        <v>0.058</v>
      </c>
      <c r="I304" s="123"/>
      <c r="J304" s="142">
        <f>ROUND(I304*H304,2)</f>
        <v>0</v>
      </c>
      <c r="K304" s="139" t="s">
        <v>148</v>
      </c>
      <c r="L304" s="143"/>
      <c r="M304" s="144" t="s">
        <v>17</v>
      </c>
      <c r="N304" s="145" t="s">
        <v>37</v>
      </c>
      <c r="O304" s="126">
        <v>0</v>
      </c>
      <c r="P304" s="126">
        <f>O304*H304</f>
        <v>0</v>
      </c>
      <c r="Q304" s="126">
        <v>0.0192</v>
      </c>
      <c r="R304" s="126">
        <f>Q304*H304</f>
        <v>0.0011136</v>
      </c>
      <c r="S304" s="126">
        <v>0</v>
      </c>
      <c r="T304" s="127">
        <f>S304*H304</f>
        <v>0</v>
      </c>
      <c r="AR304" s="128" t="s">
        <v>149</v>
      </c>
      <c r="AT304" s="128" t="s">
        <v>144</v>
      </c>
      <c r="AU304" s="128" t="s">
        <v>140</v>
      </c>
      <c r="AY304" s="16" t="s">
        <v>129</v>
      </c>
      <c r="BE304" s="129">
        <f>IF(N304="základní",J304,0)</f>
        <v>0</v>
      </c>
      <c r="BF304" s="129">
        <f>IF(N304="snížená",J304,0)</f>
        <v>0</v>
      </c>
      <c r="BG304" s="129">
        <f>IF(N304="zákl. přenesená",J304,0)</f>
        <v>0</v>
      </c>
      <c r="BH304" s="129">
        <f>IF(N304="sníž. přenesená",J304,0)</f>
        <v>0</v>
      </c>
      <c r="BI304" s="129">
        <f>IF(N304="nulová",J304,0)</f>
        <v>0</v>
      </c>
      <c r="BJ304" s="16" t="s">
        <v>74</v>
      </c>
      <c r="BK304" s="129">
        <f>ROUND(I304*H304,2)</f>
        <v>0</v>
      </c>
      <c r="BL304" s="16" t="s">
        <v>139</v>
      </c>
      <c r="BM304" s="128" t="s">
        <v>627</v>
      </c>
    </row>
    <row r="305" spans="2:51" s="12" customFormat="1" ht="12">
      <c r="B305" s="130"/>
      <c r="D305" s="131" t="s">
        <v>142</v>
      </c>
      <c r="F305" s="133" t="s">
        <v>628</v>
      </c>
      <c r="H305" s="134">
        <v>0.058</v>
      </c>
      <c r="I305" s="123"/>
      <c r="L305" s="130"/>
      <c r="M305" s="135"/>
      <c r="T305" s="136"/>
      <c r="AT305" s="132" t="s">
        <v>142</v>
      </c>
      <c r="AU305" s="132" t="s">
        <v>140</v>
      </c>
      <c r="AV305" s="12" t="s">
        <v>76</v>
      </c>
      <c r="AW305" s="12" t="s">
        <v>4</v>
      </c>
      <c r="AX305" s="12" t="s">
        <v>74</v>
      </c>
      <c r="AY305" s="132" t="s">
        <v>129</v>
      </c>
    </row>
    <row r="306" spans="2:65" s="1" customFormat="1" ht="37.9" customHeight="1">
      <c r="B306" s="28"/>
      <c r="C306" s="118" t="s">
        <v>629</v>
      </c>
      <c r="D306" s="118" t="s">
        <v>134</v>
      </c>
      <c r="E306" s="119" t="s">
        <v>630</v>
      </c>
      <c r="F306" s="120" t="s">
        <v>631</v>
      </c>
      <c r="G306" s="121" t="s">
        <v>137</v>
      </c>
      <c r="H306" s="122">
        <v>27.104</v>
      </c>
      <c r="I306" s="123"/>
      <c r="J306" s="123">
        <f>ROUND(I306*H306,2)</f>
        <v>0</v>
      </c>
      <c r="K306" s="120" t="s">
        <v>148</v>
      </c>
      <c r="L306" s="28"/>
      <c r="M306" s="124" t="s">
        <v>17</v>
      </c>
      <c r="N306" s="125" t="s">
        <v>37</v>
      </c>
      <c r="O306" s="126">
        <v>0.61</v>
      </c>
      <c r="P306" s="126">
        <f>O306*H306</f>
        <v>16.53344</v>
      </c>
      <c r="Q306" s="126">
        <v>0.0063</v>
      </c>
      <c r="R306" s="126">
        <f>Q306*H306</f>
        <v>0.1707552</v>
      </c>
      <c r="S306" s="126">
        <v>0</v>
      </c>
      <c r="T306" s="127">
        <f>S306*H306</f>
        <v>0</v>
      </c>
      <c r="AR306" s="128" t="s">
        <v>139</v>
      </c>
      <c r="AT306" s="128" t="s">
        <v>134</v>
      </c>
      <c r="AU306" s="128" t="s">
        <v>140</v>
      </c>
      <c r="AY306" s="16" t="s">
        <v>129</v>
      </c>
      <c r="BE306" s="129">
        <f>IF(N306="základní",J306,0)</f>
        <v>0</v>
      </c>
      <c r="BF306" s="129">
        <f>IF(N306="snížená",J306,0)</f>
        <v>0</v>
      </c>
      <c r="BG306" s="129">
        <f>IF(N306="zákl. přenesená",J306,0)</f>
        <v>0</v>
      </c>
      <c r="BH306" s="129">
        <f>IF(N306="sníž. přenesená",J306,0)</f>
        <v>0</v>
      </c>
      <c r="BI306" s="129">
        <f>IF(N306="nulová",J306,0)</f>
        <v>0</v>
      </c>
      <c r="BJ306" s="16" t="s">
        <v>74</v>
      </c>
      <c r="BK306" s="129">
        <f>ROUND(I306*H306,2)</f>
        <v>0</v>
      </c>
      <c r="BL306" s="16" t="s">
        <v>139</v>
      </c>
      <c r="BM306" s="128" t="s">
        <v>632</v>
      </c>
    </row>
    <row r="307" spans="2:47" s="1" customFormat="1" ht="12">
      <c r="B307" s="28"/>
      <c r="D307" s="146" t="s">
        <v>167</v>
      </c>
      <c r="F307" s="147" t="s">
        <v>633</v>
      </c>
      <c r="I307" s="123"/>
      <c r="L307" s="28"/>
      <c r="M307" s="148"/>
      <c r="T307" s="49"/>
      <c r="AT307" s="16" t="s">
        <v>167</v>
      </c>
      <c r="AU307" s="16" t="s">
        <v>140</v>
      </c>
    </row>
    <row r="308" spans="2:51" s="12" customFormat="1" ht="12">
      <c r="B308" s="130"/>
      <c r="D308" s="131" t="s">
        <v>142</v>
      </c>
      <c r="E308" s="132" t="s">
        <v>17</v>
      </c>
      <c r="F308" s="133" t="s">
        <v>610</v>
      </c>
      <c r="H308" s="134">
        <v>27.104</v>
      </c>
      <c r="I308" s="123"/>
      <c r="L308" s="130"/>
      <c r="M308" s="135"/>
      <c r="T308" s="136"/>
      <c r="AT308" s="132" t="s">
        <v>142</v>
      </c>
      <c r="AU308" s="132" t="s">
        <v>140</v>
      </c>
      <c r="AV308" s="12" t="s">
        <v>76</v>
      </c>
      <c r="AW308" s="12" t="s">
        <v>28</v>
      </c>
      <c r="AX308" s="12" t="s">
        <v>74</v>
      </c>
      <c r="AY308" s="132" t="s">
        <v>129</v>
      </c>
    </row>
    <row r="309" spans="2:65" s="1" customFormat="1" ht="24.2" customHeight="1">
      <c r="B309" s="28"/>
      <c r="C309" s="137" t="s">
        <v>634</v>
      </c>
      <c r="D309" s="137" t="s">
        <v>144</v>
      </c>
      <c r="E309" s="138" t="s">
        <v>635</v>
      </c>
      <c r="F309" s="139" t="s">
        <v>636</v>
      </c>
      <c r="G309" s="140" t="s">
        <v>137</v>
      </c>
      <c r="H309" s="141">
        <v>29.814</v>
      </c>
      <c r="I309" s="123"/>
      <c r="J309" s="142">
        <f>ROUND(I309*H309,2)</f>
        <v>0</v>
      </c>
      <c r="K309" s="139" t="s">
        <v>148</v>
      </c>
      <c r="L309" s="143"/>
      <c r="M309" s="144" t="s">
        <v>17</v>
      </c>
      <c r="N309" s="145" t="s">
        <v>37</v>
      </c>
      <c r="O309" s="126">
        <v>0</v>
      </c>
      <c r="P309" s="126">
        <f>O309*H309</f>
        <v>0</v>
      </c>
      <c r="Q309" s="126">
        <v>0.018</v>
      </c>
      <c r="R309" s="126">
        <f>Q309*H309</f>
        <v>0.5366519999999999</v>
      </c>
      <c r="S309" s="126">
        <v>0</v>
      </c>
      <c r="T309" s="127">
        <f>S309*H309</f>
        <v>0</v>
      </c>
      <c r="AR309" s="128" t="s">
        <v>149</v>
      </c>
      <c r="AT309" s="128" t="s">
        <v>144</v>
      </c>
      <c r="AU309" s="128" t="s">
        <v>140</v>
      </c>
      <c r="AY309" s="16" t="s">
        <v>129</v>
      </c>
      <c r="BE309" s="129">
        <f>IF(N309="základní",J309,0)</f>
        <v>0</v>
      </c>
      <c r="BF309" s="129">
        <f>IF(N309="snížená",J309,0)</f>
        <v>0</v>
      </c>
      <c r="BG309" s="129">
        <f>IF(N309="zákl. přenesená",J309,0)</f>
        <v>0</v>
      </c>
      <c r="BH309" s="129">
        <f>IF(N309="sníž. přenesená",J309,0)</f>
        <v>0</v>
      </c>
      <c r="BI309" s="129">
        <f>IF(N309="nulová",J309,0)</f>
        <v>0</v>
      </c>
      <c r="BJ309" s="16" t="s">
        <v>74</v>
      </c>
      <c r="BK309" s="129">
        <f>ROUND(I309*H309,2)</f>
        <v>0</v>
      </c>
      <c r="BL309" s="16" t="s">
        <v>139</v>
      </c>
      <c r="BM309" s="128" t="s">
        <v>637</v>
      </c>
    </row>
    <row r="310" spans="2:51" s="12" customFormat="1" ht="12">
      <c r="B310" s="130"/>
      <c r="D310" s="131" t="s">
        <v>142</v>
      </c>
      <c r="F310" s="133" t="s">
        <v>638</v>
      </c>
      <c r="H310" s="134">
        <v>29.814</v>
      </c>
      <c r="I310" s="123"/>
      <c r="L310" s="130"/>
      <c r="M310" s="135"/>
      <c r="T310" s="136"/>
      <c r="AT310" s="132" t="s">
        <v>142</v>
      </c>
      <c r="AU310" s="132" t="s">
        <v>140</v>
      </c>
      <c r="AV310" s="12" t="s">
        <v>76</v>
      </c>
      <c r="AW310" s="12" t="s">
        <v>4</v>
      </c>
      <c r="AX310" s="12" t="s">
        <v>74</v>
      </c>
      <c r="AY310" s="132" t="s">
        <v>129</v>
      </c>
    </row>
    <row r="311" spans="2:65" s="1" customFormat="1" ht="16.5" customHeight="1">
      <c r="B311" s="28"/>
      <c r="C311" s="118" t="s">
        <v>639</v>
      </c>
      <c r="D311" s="118" t="s">
        <v>134</v>
      </c>
      <c r="E311" s="119" t="s">
        <v>640</v>
      </c>
      <c r="F311" s="120" t="s">
        <v>641</v>
      </c>
      <c r="G311" s="121" t="s">
        <v>210</v>
      </c>
      <c r="H311" s="122">
        <v>27.104</v>
      </c>
      <c r="I311" s="123"/>
      <c r="J311" s="123">
        <f>ROUND(I311*H311,2)</f>
        <v>0</v>
      </c>
      <c r="K311" s="120" t="s">
        <v>148</v>
      </c>
      <c r="L311" s="28"/>
      <c r="M311" s="124" t="s">
        <v>17</v>
      </c>
      <c r="N311" s="125" t="s">
        <v>37</v>
      </c>
      <c r="O311" s="126">
        <v>0.065</v>
      </c>
      <c r="P311" s="126">
        <f>O311*H311</f>
        <v>1.76176</v>
      </c>
      <c r="Q311" s="126">
        <v>0.0001</v>
      </c>
      <c r="R311" s="126">
        <f>Q311*H311</f>
        <v>0.0027104</v>
      </c>
      <c r="S311" s="126">
        <v>0</v>
      </c>
      <c r="T311" s="127">
        <f>S311*H311</f>
        <v>0</v>
      </c>
      <c r="AR311" s="128" t="s">
        <v>139</v>
      </c>
      <c r="AT311" s="128" t="s">
        <v>134</v>
      </c>
      <c r="AU311" s="128" t="s">
        <v>140</v>
      </c>
      <c r="AY311" s="16" t="s">
        <v>129</v>
      </c>
      <c r="BE311" s="129">
        <f>IF(N311="základní",J311,0)</f>
        <v>0</v>
      </c>
      <c r="BF311" s="129">
        <f>IF(N311="snížená",J311,0)</f>
        <v>0</v>
      </c>
      <c r="BG311" s="129">
        <f>IF(N311="zákl. přenesená",J311,0)</f>
        <v>0</v>
      </c>
      <c r="BH311" s="129">
        <f>IF(N311="sníž. přenesená",J311,0)</f>
        <v>0</v>
      </c>
      <c r="BI311" s="129">
        <f>IF(N311="nulová",J311,0)</f>
        <v>0</v>
      </c>
      <c r="BJ311" s="16" t="s">
        <v>74</v>
      </c>
      <c r="BK311" s="129">
        <f>ROUND(I311*H311,2)</f>
        <v>0</v>
      </c>
      <c r="BL311" s="16" t="s">
        <v>139</v>
      </c>
      <c r="BM311" s="128" t="s">
        <v>642</v>
      </c>
    </row>
    <row r="312" spans="2:47" s="1" customFormat="1" ht="12">
      <c r="B312" s="28"/>
      <c r="D312" s="146" t="s">
        <v>167</v>
      </c>
      <c r="F312" s="147" t="s">
        <v>643</v>
      </c>
      <c r="I312" s="123"/>
      <c r="L312" s="28"/>
      <c r="M312" s="148"/>
      <c r="T312" s="49"/>
      <c r="AT312" s="16" t="s">
        <v>167</v>
      </c>
      <c r="AU312" s="16" t="s">
        <v>140</v>
      </c>
    </row>
    <row r="313" spans="2:51" s="12" customFormat="1" ht="12">
      <c r="B313" s="130"/>
      <c r="D313" s="131" t="s">
        <v>142</v>
      </c>
      <c r="E313" s="132" t="s">
        <v>17</v>
      </c>
      <c r="F313" s="133" t="s">
        <v>644</v>
      </c>
      <c r="H313" s="134">
        <v>27.104</v>
      </c>
      <c r="I313" s="123"/>
      <c r="L313" s="130"/>
      <c r="M313" s="135"/>
      <c r="T313" s="136"/>
      <c r="AT313" s="132" t="s">
        <v>142</v>
      </c>
      <c r="AU313" s="132" t="s">
        <v>140</v>
      </c>
      <c r="AV313" s="12" t="s">
        <v>76</v>
      </c>
      <c r="AW313" s="12" t="s">
        <v>28</v>
      </c>
      <c r="AX313" s="12" t="s">
        <v>74</v>
      </c>
      <c r="AY313" s="132" t="s">
        <v>129</v>
      </c>
    </row>
    <row r="314" spans="2:65" s="1" customFormat="1" ht="44.25" customHeight="1">
      <c r="B314" s="28"/>
      <c r="C314" s="118" t="s">
        <v>645</v>
      </c>
      <c r="D314" s="118" t="s">
        <v>134</v>
      </c>
      <c r="E314" s="119" t="s">
        <v>646</v>
      </c>
      <c r="F314" s="120" t="s">
        <v>647</v>
      </c>
      <c r="G314" s="121" t="s">
        <v>147</v>
      </c>
      <c r="H314" s="122">
        <v>0.72</v>
      </c>
      <c r="I314" s="123"/>
      <c r="J314" s="123">
        <f>ROUND(I314*H314,2)</f>
        <v>0</v>
      </c>
      <c r="K314" s="120" t="s">
        <v>148</v>
      </c>
      <c r="L314" s="28"/>
      <c r="M314" s="124" t="s">
        <v>17</v>
      </c>
      <c r="N314" s="125" t="s">
        <v>37</v>
      </c>
      <c r="O314" s="126">
        <v>1.548</v>
      </c>
      <c r="P314" s="126">
        <f>O314*H314</f>
        <v>1.11456</v>
      </c>
      <c r="Q314" s="126">
        <v>0</v>
      </c>
      <c r="R314" s="126">
        <f>Q314*H314</f>
        <v>0</v>
      </c>
      <c r="S314" s="126">
        <v>0</v>
      </c>
      <c r="T314" s="127">
        <f>S314*H314</f>
        <v>0</v>
      </c>
      <c r="AR314" s="128" t="s">
        <v>139</v>
      </c>
      <c r="AT314" s="128" t="s">
        <v>134</v>
      </c>
      <c r="AU314" s="128" t="s">
        <v>140</v>
      </c>
      <c r="AY314" s="16" t="s">
        <v>129</v>
      </c>
      <c r="BE314" s="129">
        <f>IF(N314="základní",J314,0)</f>
        <v>0</v>
      </c>
      <c r="BF314" s="129">
        <f>IF(N314="snížená",J314,0)</f>
        <v>0</v>
      </c>
      <c r="BG314" s="129">
        <f>IF(N314="zákl. přenesená",J314,0)</f>
        <v>0</v>
      </c>
      <c r="BH314" s="129">
        <f>IF(N314="sníž. přenesená",J314,0)</f>
        <v>0</v>
      </c>
      <c r="BI314" s="129">
        <f>IF(N314="nulová",J314,0)</f>
        <v>0</v>
      </c>
      <c r="BJ314" s="16" t="s">
        <v>74</v>
      </c>
      <c r="BK314" s="129">
        <f>ROUND(I314*H314,2)</f>
        <v>0</v>
      </c>
      <c r="BL314" s="16" t="s">
        <v>139</v>
      </c>
      <c r="BM314" s="128" t="s">
        <v>648</v>
      </c>
    </row>
    <row r="315" spans="2:47" s="1" customFormat="1" ht="12">
      <c r="B315" s="28"/>
      <c r="D315" s="146" t="s">
        <v>167</v>
      </c>
      <c r="F315" s="147" t="s">
        <v>649</v>
      </c>
      <c r="I315" s="123"/>
      <c r="L315" s="28"/>
      <c r="M315" s="148"/>
      <c r="T315" s="49"/>
      <c r="AT315" s="16" t="s">
        <v>167</v>
      </c>
      <c r="AU315" s="16" t="s">
        <v>140</v>
      </c>
    </row>
    <row r="316" spans="2:63" s="11" customFormat="1" ht="20.85" customHeight="1">
      <c r="B316" s="107"/>
      <c r="D316" s="108" t="s">
        <v>65</v>
      </c>
      <c r="E316" s="116" t="s">
        <v>650</v>
      </c>
      <c r="F316" s="116" t="s">
        <v>651</v>
      </c>
      <c r="I316" s="123"/>
      <c r="J316" s="117">
        <f>BK316</f>
        <v>0</v>
      </c>
      <c r="L316" s="107"/>
      <c r="M316" s="111"/>
      <c r="P316" s="112">
        <f>SUM(P317:P339)</f>
        <v>48.107228000000006</v>
      </c>
      <c r="R316" s="112">
        <f>SUM(R317:R339)</f>
        <v>0.911306</v>
      </c>
      <c r="T316" s="113">
        <f>SUM(T317:T339)</f>
        <v>0</v>
      </c>
      <c r="AR316" s="108" t="s">
        <v>76</v>
      </c>
      <c r="AT316" s="114" t="s">
        <v>65</v>
      </c>
      <c r="AU316" s="114" t="s">
        <v>76</v>
      </c>
      <c r="AY316" s="108" t="s">
        <v>129</v>
      </c>
      <c r="BK316" s="115">
        <f>SUM(BK317:BK339)</f>
        <v>0</v>
      </c>
    </row>
    <row r="317" spans="2:65" s="1" customFormat="1" ht="24.2" customHeight="1">
      <c r="B317" s="28"/>
      <c r="C317" s="118" t="s">
        <v>652</v>
      </c>
      <c r="D317" s="118" t="s">
        <v>134</v>
      </c>
      <c r="E317" s="119" t="s">
        <v>653</v>
      </c>
      <c r="F317" s="120" t="s">
        <v>654</v>
      </c>
      <c r="G317" s="121" t="s">
        <v>137</v>
      </c>
      <c r="H317" s="122">
        <v>43.6</v>
      </c>
      <c r="I317" s="123"/>
      <c r="J317" s="123">
        <f>ROUND(I317*H317,2)</f>
        <v>0</v>
      </c>
      <c r="K317" s="120" t="s">
        <v>148</v>
      </c>
      <c r="L317" s="28"/>
      <c r="M317" s="124" t="s">
        <v>17</v>
      </c>
      <c r="N317" s="125" t="s">
        <v>37</v>
      </c>
      <c r="O317" s="126">
        <v>0.044</v>
      </c>
      <c r="P317" s="126">
        <f>O317*H317</f>
        <v>1.9183999999999999</v>
      </c>
      <c r="Q317" s="126">
        <v>0.0003</v>
      </c>
      <c r="R317" s="126">
        <f>Q317*H317</f>
        <v>0.01308</v>
      </c>
      <c r="S317" s="126">
        <v>0</v>
      </c>
      <c r="T317" s="127">
        <f>S317*H317</f>
        <v>0</v>
      </c>
      <c r="AR317" s="128" t="s">
        <v>139</v>
      </c>
      <c r="AT317" s="128" t="s">
        <v>134</v>
      </c>
      <c r="AU317" s="128" t="s">
        <v>140</v>
      </c>
      <c r="AY317" s="16" t="s">
        <v>129</v>
      </c>
      <c r="BE317" s="129">
        <f>IF(N317="základní",J317,0)</f>
        <v>0</v>
      </c>
      <c r="BF317" s="129">
        <f>IF(N317="snížená",J317,0)</f>
        <v>0</v>
      </c>
      <c r="BG317" s="129">
        <f>IF(N317="zákl. přenesená",J317,0)</f>
        <v>0</v>
      </c>
      <c r="BH317" s="129">
        <f>IF(N317="sníž. přenesená",J317,0)</f>
        <v>0</v>
      </c>
      <c r="BI317" s="129">
        <f>IF(N317="nulová",J317,0)</f>
        <v>0</v>
      </c>
      <c r="BJ317" s="16" t="s">
        <v>74</v>
      </c>
      <c r="BK317" s="129">
        <f>ROUND(I317*H317,2)</f>
        <v>0</v>
      </c>
      <c r="BL317" s="16" t="s">
        <v>139</v>
      </c>
      <c r="BM317" s="128" t="s">
        <v>655</v>
      </c>
    </row>
    <row r="318" spans="2:47" s="1" customFormat="1" ht="12">
      <c r="B318" s="28"/>
      <c r="D318" s="146" t="s">
        <v>167</v>
      </c>
      <c r="F318" s="147" t="s">
        <v>656</v>
      </c>
      <c r="I318" s="123"/>
      <c r="L318" s="28"/>
      <c r="M318" s="148"/>
      <c r="T318" s="49"/>
      <c r="AT318" s="16" t="s">
        <v>167</v>
      </c>
      <c r="AU318" s="16" t="s">
        <v>140</v>
      </c>
    </row>
    <row r="319" spans="2:51" s="13" customFormat="1" ht="12">
      <c r="B319" s="150"/>
      <c r="D319" s="131" t="s">
        <v>142</v>
      </c>
      <c r="E319" s="151" t="s">
        <v>17</v>
      </c>
      <c r="F319" s="152" t="s">
        <v>657</v>
      </c>
      <c r="H319" s="151" t="s">
        <v>17</v>
      </c>
      <c r="I319" s="123"/>
      <c r="L319" s="150"/>
      <c r="M319" s="153"/>
      <c r="T319" s="154"/>
      <c r="AT319" s="151" t="s">
        <v>142</v>
      </c>
      <c r="AU319" s="151" t="s">
        <v>140</v>
      </c>
      <c r="AV319" s="13" t="s">
        <v>74</v>
      </c>
      <c r="AW319" s="13" t="s">
        <v>28</v>
      </c>
      <c r="AX319" s="13" t="s">
        <v>66</v>
      </c>
      <c r="AY319" s="151" t="s">
        <v>129</v>
      </c>
    </row>
    <row r="320" spans="2:51" s="12" customFormat="1" ht="12">
      <c r="B320" s="130"/>
      <c r="D320" s="131" t="s">
        <v>142</v>
      </c>
      <c r="E320" s="132" t="s">
        <v>17</v>
      </c>
      <c r="F320" s="133" t="s">
        <v>658</v>
      </c>
      <c r="H320" s="134">
        <v>15.54</v>
      </c>
      <c r="I320" s="123"/>
      <c r="L320" s="130"/>
      <c r="M320" s="135"/>
      <c r="T320" s="136"/>
      <c r="AT320" s="132" t="s">
        <v>142</v>
      </c>
      <c r="AU320" s="132" t="s">
        <v>140</v>
      </c>
      <c r="AV320" s="12" t="s">
        <v>76</v>
      </c>
      <c r="AW320" s="12" t="s">
        <v>28</v>
      </c>
      <c r="AX320" s="12" t="s">
        <v>66</v>
      </c>
      <c r="AY320" s="132" t="s">
        <v>129</v>
      </c>
    </row>
    <row r="321" spans="2:51" s="13" customFormat="1" ht="12">
      <c r="B321" s="150"/>
      <c r="D321" s="131" t="s">
        <v>142</v>
      </c>
      <c r="E321" s="151" t="s">
        <v>17</v>
      </c>
      <c r="F321" s="152" t="s">
        <v>659</v>
      </c>
      <c r="H321" s="151" t="s">
        <v>17</v>
      </c>
      <c r="I321" s="123"/>
      <c r="L321" s="150"/>
      <c r="M321" s="153"/>
      <c r="T321" s="154"/>
      <c r="AT321" s="151" t="s">
        <v>142</v>
      </c>
      <c r="AU321" s="151" t="s">
        <v>140</v>
      </c>
      <c r="AV321" s="13" t="s">
        <v>74</v>
      </c>
      <c r="AW321" s="13" t="s">
        <v>28</v>
      </c>
      <c r="AX321" s="13" t="s">
        <v>66</v>
      </c>
      <c r="AY321" s="151" t="s">
        <v>129</v>
      </c>
    </row>
    <row r="322" spans="2:51" s="12" customFormat="1" ht="12">
      <c r="B322" s="130"/>
      <c r="D322" s="131" t="s">
        <v>142</v>
      </c>
      <c r="E322" s="132" t="s">
        <v>17</v>
      </c>
      <c r="F322" s="133" t="s">
        <v>660</v>
      </c>
      <c r="H322" s="134">
        <v>28.06</v>
      </c>
      <c r="I322" s="123"/>
      <c r="L322" s="130"/>
      <c r="M322" s="135"/>
      <c r="T322" s="136"/>
      <c r="AT322" s="132" t="s">
        <v>142</v>
      </c>
      <c r="AU322" s="132" t="s">
        <v>140</v>
      </c>
      <c r="AV322" s="12" t="s">
        <v>76</v>
      </c>
      <c r="AW322" s="12" t="s">
        <v>28</v>
      </c>
      <c r="AX322" s="12" t="s">
        <v>66</v>
      </c>
      <c r="AY322" s="132" t="s">
        <v>129</v>
      </c>
    </row>
    <row r="323" spans="2:51" s="14" customFormat="1" ht="12">
      <c r="B323" s="155"/>
      <c r="D323" s="131" t="s">
        <v>142</v>
      </c>
      <c r="E323" s="156" t="s">
        <v>17</v>
      </c>
      <c r="F323" s="157" t="s">
        <v>661</v>
      </c>
      <c r="H323" s="158">
        <v>43.599999999999994</v>
      </c>
      <c r="I323" s="123"/>
      <c r="L323" s="155"/>
      <c r="M323" s="159"/>
      <c r="T323" s="160"/>
      <c r="AT323" s="156" t="s">
        <v>142</v>
      </c>
      <c r="AU323" s="156" t="s">
        <v>140</v>
      </c>
      <c r="AV323" s="14" t="s">
        <v>128</v>
      </c>
      <c r="AW323" s="14" t="s">
        <v>28</v>
      </c>
      <c r="AX323" s="14" t="s">
        <v>74</v>
      </c>
      <c r="AY323" s="156" t="s">
        <v>129</v>
      </c>
    </row>
    <row r="324" spans="2:65" s="1" customFormat="1" ht="24.2" customHeight="1">
      <c r="B324" s="28"/>
      <c r="C324" s="118" t="s">
        <v>662</v>
      </c>
      <c r="D324" s="118" t="s">
        <v>134</v>
      </c>
      <c r="E324" s="119" t="s">
        <v>663</v>
      </c>
      <c r="F324" s="120" t="s">
        <v>664</v>
      </c>
      <c r="G324" s="121" t="s">
        <v>137</v>
      </c>
      <c r="H324" s="122">
        <v>43.6</v>
      </c>
      <c r="I324" s="123"/>
      <c r="J324" s="123">
        <f>ROUND(I324*H324,2)</f>
        <v>0</v>
      </c>
      <c r="K324" s="120" t="s">
        <v>138</v>
      </c>
      <c r="L324" s="28"/>
      <c r="M324" s="124" t="s">
        <v>17</v>
      </c>
      <c r="N324" s="125" t="s">
        <v>37</v>
      </c>
      <c r="O324" s="126">
        <v>0.375</v>
      </c>
      <c r="P324" s="126">
        <f>O324*H324</f>
        <v>16.35</v>
      </c>
      <c r="Q324" s="126">
        <v>0.0015</v>
      </c>
      <c r="R324" s="126">
        <f>Q324*H324</f>
        <v>0.0654</v>
      </c>
      <c r="S324" s="126">
        <v>0</v>
      </c>
      <c r="T324" s="127">
        <f>S324*H324</f>
        <v>0</v>
      </c>
      <c r="AR324" s="128" t="s">
        <v>139</v>
      </c>
      <c r="AT324" s="128" t="s">
        <v>134</v>
      </c>
      <c r="AU324" s="128" t="s">
        <v>140</v>
      </c>
      <c r="AY324" s="16" t="s">
        <v>129</v>
      </c>
      <c r="BE324" s="129">
        <f>IF(N324="základní",J324,0)</f>
        <v>0</v>
      </c>
      <c r="BF324" s="129">
        <f>IF(N324="snížená",J324,0)</f>
        <v>0</v>
      </c>
      <c r="BG324" s="129">
        <f>IF(N324="zákl. přenesená",J324,0)</f>
        <v>0</v>
      </c>
      <c r="BH324" s="129">
        <f>IF(N324="sníž. přenesená",J324,0)</f>
        <v>0</v>
      </c>
      <c r="BI324" s="129">
        <f>IF(N324="nulová",J324,0)</f>
        <v>0</v>
      </c>
      <c r="BJ324" s="16" t="s">
        <v>74</v>
      </c>
      <c r="BK324" s="129">
        <f>ROUND(I324*H324,2)</f>
        <v>0</v>
      </c>
      <c r="BL324" s="16" t="s">
        <v>139</v>
      </c>
      <c r="BM324" s="128" t="s">
        <v>665</v>
      </c>
    </row>
    <row r="325" spans="2:65" s="1" customFormat="1" ht="37.9" customHeight="1">
      <c r="B325" s="28"/>
      <c r="C325" s="118" t="s">
        <v>666</v>
      </c>
      <c r="D325" s="118" t="s">
        <v>134</v>
      </c>
      <c r="E325" s="119" t="s">
        <v>667</v>
      </c>
      <c r="F325" s="120" t="s">
        <v>668</v>
      </c>
      <c r="G325" s="121" t="s">
        <v>137</v>
      </c>
      <c r="H325" s="122">
        <v>43.6</v>
      </c>
      <c r="I325" s="123"/>
      <c r="J325" s="123">
        <f>ROUND(I325*H325,2)</f>
        <v>0</v>
      </c>
      <c r="K325" s="120" t="s">
        <v>148</v>
      </c>
      <c r="L325" s="28"/>
      <c r="M325" s="124" t="s">
        <v>17</v>
      </c>
      <c r="N325" s="125" t="s">
        <v>37</v>
      </c>
      <c r="O325" s="126">
        <v>0.642</v>
      </c>
      <c r="P325" s="126">
        <f>O325*H325</f>
        <v>27.991200000000003</v>
      </c>
      <c r="Q325" s="126">
        <v>0.006</v>
      </c>
      <c r="R325" s="126">
        <f>Q325*H325</f>
        <v>0.2616</v>
      </c>
      <c r="S325" s="126">
        <v>0</v>
      </c>
      <c r="T325" s="127">
        <f>S325*H325</f>
        <v>0</v>
      </c>
      <c r="AR325" s="128" t="s">
        <v>139</v>
      </c>
      <c r="AT325" s="128" t="s">
        <v>134</v>
      </c>
      <c r="AU325" s="128" t="s">
        <v>140</v>
      </c>
      <c r="AY325" s="16" t="s">
        <v>129</v>
      </c>
      <c r="BE325" s="129">
        <f>IF(N325="základní",J325,0)</f>
        <v>0</v>
      </c>
      <c r="BF325" s="129">
        <f>IF(N325="snížená",J325,0)</f>
        <v>0</v>
      </c>
      <c r="BG325" s="129">
        <f>IF(N325="zákl. přenesená",J325,0)</f>
        <v>0</v>
      </c>
      <c r="BH325" s="129">
        <f>IF(N325="sníž. přenesená",J325,0)</f>
        <v>0</v>
      </c>
      <c r="BI325" s="129">
        <f>IF(N325="nulová",J325,0)</f>
        <v>0</v>
      </c>
      <c r="BJ325" s="16" t="s">
        <v>74</v>
      </c>
      <c r="BK325" s="129">
        <f>ROUND(I325*H325,2)</f>
        <v>0</v>
      </c>
      <c r="BL325" s="16" t="s">
        <v>139</v>
      </c>
      <c r="BM325" s="128" t="s">
        <v>669</v>
      </c>
    </row>
    <row r="326" spans="2:47" s="1" customFormat="1" ht="12">
      <c r="B326" s="28"/>
      <c r="D326" s="146" t="s">
        <v>167</v>
      </c>
      <c r="F326" s="147" t="s">
        <v>670</v>
      </c>
      <c r="I326" s="123"/>
      <c r="L326" s="28"/>
      <c r="M326" s="148"/>
      <c r="T326" s="49"/>
      <c r="AT326" s="16" t="s">
        <v>167</v>
      </c>
      <c r="AU326" s="16" t="s">
        <v>140</v>
      </c>
    </row>
    <row r="327" spans="2:51" s="13" customFormat="1" ht="12">
      <c r="B327" s="150"/>
      <c r="D327" s="131" t="s">
        <v>142</v>
      </c>
      <c r="E327" s="151" t="s">
        <v>17</v>
      </c>
      <c r="F327" s="152" t="s">
        <v>657</v>
      </c>
      <c r="H327" s="151" t="s">
        <v>17</v>
      </c>
      <c r="I327" s="123"/>
      <c r="L327" s="150"/>
      <c r="M327" s="153"/>
      <c r="T327" s="154"/>
      <c r="AT327" s="151" t="s">
        <v>142</v>
      </c>
      <c r="AU327" s="151" t="s">
        <v>140</v>
      </c>
      <c r="AV327" s="13" t="s">
        <v>74</v>
      </c>
      <c r="AW327" s="13" t="s">
        <v>28</v>
      </c>
      <c r="AX327" s="13" t="s">
        <v>66</v>
      </c>
      <c r="AY327" s="151" t="s">
        <v>129</v>
      </c>
    </row>
    <row r="328" spans="2:51" s="12" customFormat="1" ht="12">
      <c r="B328" s="130"/>
      <c r="D328" s="131" t="s">
        <v>142</v>
      </c>
      <c r="E328" s="132" t="s">
        <v>17</v>
      </c>
      <c r="F328" s="133" t="s">
        <v>658</v>
      </c>
      <c r="H328" s="134">
        <v>15.54</v>
      </c>
      <c r="I328" s="123"/>
      <c r="L328" s="130"/>
      <c r="M328" s="135"/>
      <c r="T328" s="136"/>
      <c r="AT328" s="132" t="s">
        <v>142</v>
      </c>
      <c r="AU328" s="132" t="s">
        <v>140</v>
      </c>
      <c r="AV328" s="12" t="s">
        <v>76</v>
      </c>
      <c r="AW328" s="12" t="s">
        <v>28</v>
      </c>
      <c r="AX328" s="12" t="s">
        <v>66</v>
      </c>
      <c r="AY328" s="132" t="s">
        <v>129</v>
      </c>
    </row>
    <row r="329" spans="2:51" s="13" customFormat="1" ht="12">
      <c r="B329" s="150"/>
      <c r="D329" s="131" t="s">
        <v>142</v>
      </c>
      <c r="E329" s="151" t="s">
        <v>17</v>
      </c>
      <c r="F329" s="152" t="s">
        <v>659</v>
      </c>
      <c r="H329" s="151" t="s">
        <v>17</v>
      </c>
      <c r="I329" s="123"/>
      <c r="L329" s="150"/>
      <c r="M329" s="153"/>
      <c r="T329" s="154"/>
      <c r="AT329" s="151" t="s">
        <v>142</v>
      </c>
      <c r="AU329" s="151" t="s">
        <v>140</v>
      </c>
      <c r="AV329" s="13" t="s">
        <v>74</v>
      </c>
      <c r="AW329" s="13" t="s">
        <v>28</v>
      </c>
      <c r="AX329" s="13" t="s">
        <v>66</v>
      </c>
      <c r="AY329" s="151" t="s">
        <v>129</v>
      </c>
    </row>
    <row r="330" spans="2:51" s="12" customFormat="1" ht="12">
      <c r="B330" s="130"/>
      <c r="D330" s="131" t="s">
        <v>142</v>
      </c>
      <c r="E330" s="132" t="s">
        <v>17</v>
      </c>
      <c r="F330" s="133" t="s">
        <v>660</v>
      </c>
      <c r="H330" s="134">
        <v>28.06</v>
      </c>
      <c r="I330" s="123"/>
      <c r="L330" s="130"/>
      <c r="M330" s="135"/>
      <c r="T330" s="136"/>
      <c r="AT330" s="132" t="s">
        <v>142</v>
      </c>
      <c r="AU330" s="132" t="s">
        <v>140</v>
      </c>
      <c r="AV330" s="12" t="s">
        <v>76</v>
      </c>
      <c r="AW330" s="12" t="s">
        <v>28</v>
      </c>
      <c r="AX330" s="12" t="s">
        <v>66</v>
      </c>
      <c r="AY330" s="132" t="s">
        <v>129</v>
      </c>
    </row>
    <row r="331" spans="2:51" s="14" customFormat="1" ht="12">
      <c r="B331" s="155"/>
      <c r="D331" s="131" t="s">
        <v>142</v>
      </c>
      <c r="E331" s="156" t="s">
        <v>17</v>
      </c>
      <c r="F331" s="157" t="s">
        <v>661</v>
      </c>
      <c r="H331" s="158">
        <v>43.599999999999994</v>
      </c>
      <c r="I331" s="123"/>
      <c r="L331" s="155"/>
      <c r="M331" s="159"/>
      <c r="T331" s="160"/>
      <c r="AT331" s="156" t="s">
        <v>142</v>
      </c>
      <c r="AU331" s="156" t="s">
        <v>140</v>
      </c>
      <c r="AV331" s="14" t="s">
        <v>128</v>
      </c>
      <c r="AW331" s="14" t="s">
        <v>28</v>
      </c>
      <c r="AX331" s="14" t="s">
        <v>74</v>
      </c>
      <c r="AY331" s="156" t="s">
        <v>129</v>
      </c>
    </row>
    <row r="332" spans="2:65" s="1" customFormat="1" ht="16.5" customHeight="1">
      <c r="B332" s="28"/>
      <c r="C332" s="137" t="s">
        <v>671</v>
      </c>
      <c r="D332" s="137" t="s">
        <v>144</v>
      </c>
      <c r="E332" s="138" t="s">
        <v>672</v>
      </c>
      <c r="F332" s="139" t="s">
        <v>673</v>
      </c>
      <c r="G332" s="140" t="s">
        <v>137</v>
      </c>
      <c r="H332" s="141">
        <v>47.96</v>
      </c>
      <c r="I332" s="123"/>
      <c r="J332" s="142">
        <f>ROUND(I332*H332,2)</f>
        <v>0</v>
      </c>
      <c r="K332" s="139" t="s">
        <v>148</v>
      </c>
      <c r="L332" s="143"/>
      <c r="M332" s="144" t="s">
        <v>17</v>
      </c>
      <c r="N332" s="145" t="s">
        <v>37</v>
      </c>
      <c r="O332" s="126">
        <v>0</v>
      </c>
      <c r="P332" s="126">
        <f>O332*H332</f>
        <v>0</v>
      </c>
      <c r="Q332" s="126">
        <v>0.0118</v>
      </c>
      <c r="R332" s="126">
        <f>Q332*H332</f>
        <v>0.565928</v>
      </c>
      <c r="S332" s="126">
        <v>0</v>
      </c>
      <c r="T332" s="127">
        <f>S332*H332</f>
        <v>0</v>
      </c>
      <c r="AR332" s="128" t="s">
        <v>149</v>
      </c>
      <c r="AT332" s="128" t="s">
        <v>144</v>
      </c>
      <c r="AU332" s="128" t="s">
        <v>140</v>
      </c>
      <c r="AY332" s="16" t="s">
        <v>129</v>
      </c>
      <c r="BE332" s="129">
        <f>IF(N332="základní",J332,0)</f>
        <v>0</v>
      </c>
      <c r="BF332" s="129">
        <f>IF(N332="snížená",J332,0)</f>
        <v>0</v>
      </c>
      <c r="BG332" s="129">
        <f>IF(N332="zákl. přenesená",J332,0)</f>
        <v>0</v>
      </c>
      <c r="BH332" s="129">
        <f>IF(N332="sníž. přenesená",J332,0)</f>
        <v>0</v>
      </c>
      <c r="BI332" s="129">
        <f>IF(N332="nulová",J332,0)</f>
        <v>0</v>
      </c>
      <c r="BJ332" s="16" t="s">
        <v>74</v>
      </c>
      <c r="BK332" s="129">
        <f>ROUND(I332*H332,2)</f>
        <v>0</v>
      </c>
      <c r="BL332" s="16" t="s">
        <v>139</v>
      </c>
      <c r="BM332" s="128" t="s">
        <v>674</v>
      </c>
    </row>
    <row r="333" spans="2:51" s="12" customFormat="1" ht="12">
      <c r="B333" s="130"/>
      <c r="D333" s="131" t="s">
        <v>142</v>
      </c>
      <c r="F333" s="133" t="s">
        <v>675</v>
      </c>
      <c r="H333" s="134">
        <v>47.96</v>
      </c>
      <c r="I333" s="123"/>
      <c r="L333" s="130"/>
      <c r="M333" s="135"/>
      <c r="T333" s="136"/>
      <c r="AT333" s="132" t="s">
        <v>142</v>
      </c>
      <c r="AU333" s="132" t="s">
        <v>140</v>
      </c>
      <c r="AV333" s="12" t="s">
        <v>76</v>
      </c>
      <c r="AW333" s="12" t="s">
        <v>4</v>
      </c>
      <c r="AX333" s="12" t="s">
        <v>74</v>
      </c>
      <c r="AY333" s="132" t="s">
        <v>129</v>
      </c>
    </row>
    <row r="334" spans="2:65" s="1" customFormat="1" ht="24.2" customHeight="1">
      <c r="B334" s="28"/>
      <c r="C334" s="118" t="s">
        <v>676</v>
      </c>
      <c r="D334" s="118" t="s">
        <v>134</v>
      </c>
      <c r="E334" s="119" t="s">
        <v>677</v>
      </c>
      <c r="F334" s="120" t="s">
        <v>678</v>
      </c>
      <c r="G334" s="121" t="s">
        <v>137</v>
      </c>
      <c r="H334" s="122">
        <v>0.6</v>
      </c>
      <c r="I334" s="123"/>
      <c r="J334" s="123">
        <f>ROUND(I334*H334,2)</f>
        <v>0</v>
      </c>
      <c r="K334" s="120" t="s">
        <v>148</v>
      </c>
      <c r="L334" s="28"/>
      <c r="M334" s="124" t="s">
        <v>17</v>
      </c>
      <c r="N334" s="125" t="s">
        <v>37</v>
      </c>
      <c r="O334" s="126">
        <v>0.729</v>
      </c>
      <c r="P334" s="126">
        <f>O334*H334</f>
        <v>0.43739999999999996</v>
      </c>
      <c r="Q334" s="126">
        <v>0.00058</v>
      </c>
      <c r="R334" s="126">
        <f>Q334*H334</f>
        <v>0.000348</v>
      </c>
      <c r="S334" s="126">
        <v>0</v>
      </c>
      <c r="T334" s="127">
        <f>S334*H334</f>
        <v>0</v>
      </c>
      <c r="AR334" s="128" t="s">
        <v>139</v>
      </c>
      <c r="AT334" s="128" t="s">
        <v>134</v>
      </c>
      <c r="AU334" s="128" t="s">
        <v>140</v>
      </c>
      <c r="AY334" s="16" t="s">
        <v>129</v>
      </c>
      <c r="BE334" s="129">
        <f>IF(N334="základní",J334,0)</f>
        <v>0</v>
      </c>
      <c r="BF334" s="129">
        <f>IF(N334="snížená",J334,0)</f>
        <v>0</v>
      </c>
      <c r="BG334" s="129">
        <f>IF(N334="zákl. přenesená",J334,0)</f>
        <v>0</v>
      </c>
      <c r="BH334" s="129">
        <f>IF(N334="sníž. přenesená",J334,0)</f>
        <v>0</v>
      </c>
      <c r="BI334" s="129">
        <f>IF(N334="nulová",J334,0)</f>
        <v>0</v>
      </c>
      <c r="BJ334" s="16" t="s">
        <v>74</v>
      </c>
      <c r="BK334" s="129">
        <f>ROUND(I334*H334,2)</f>
        <v>0</v>
      </c>
      <c r="BL334" s="16" t="s">
        <v>139</v>
      </c>
      <c r="BM334" s="128" t="s">
        <v>679</v>
      </c>
    </row>
    <row r="335" spans="2:47" s="1" customFormat="1" ht="12">
      <c r="B335" s="28"/>
      <c r="D335" s="146" t="s">
        <v>167</v>
      </c>
      <c r="F335" s="147" t="s">
        <v>680</v>
      </c>
      <c r="I335" s="123"/>
      <c r="L335" s="28"/>
      <c r="M335" s="148"/>
      <c r="T335" s="49"/>
      <c r="AT335" s="16" t="s">
        <v>167</v>
      </c>
      <c r="AU335" s="16" t="s">
        <v>140</v>
      </c>
    </row>
    <row r="336" spans="2:65" s="1" customFormat="1" ht="24.2" customHeight="1">
      <c r="B336" s="28"/>
      <c r="C336" s="137" t="s">
        <v>681</v>
      </c>
      <c r="D336" s="137" t="s">
        <v>144</v>
      </c>
      <c r="E336" s="138" t="s">
        <v>682</v>
      </c>
      <c r="F336" s="139" t="s">
        <v>683</v>
      </c>
      <c r="G336" s="140" t="s">
        <v>137</v>
      </c>
      <c r="H336" s="141">
        <v>0.66</v>
      </c>
      <c r="I336" s="123"/>
      <c r="J336" s="142">
        <f>ROUND(I336*H336,2)</f>
        <v>0</v>
      </c>
      <c r="K336" s="139" t="s">
        <v>148</v>
      </c>
      <c r="L336" s="143"/>
      <c r="M336" s="144" t="s">
        <v>17</v>
      </c>
      <c r="N336" s="145" t="s">
        <v>37</v>
      </c>
      <c r="O336" s="126">
        <v>0</v>
      </c>
      <c r="P336" s="126">
        <f>O336*H336</f>
        <v>0</v>
      </c>
      <c r="Q336" s="126">
        <v>0.0075</v>
      </c>
      <c r="R336" s="126">
        <f>Q336*H336</f>
        <v>0.00495</v>
      </c>
      <c r="S336" s="126">
        <v>0</v>
      </c>
      <c r="T336" s="127">
        <f>S336*H336</f>
        <v>0</v>
      </c>
      <c r="AR336" s="128" t="s">
        <v>149</v>
      </c>
      <c r="AT336" s="128" t="s">
        <v>144</v>
      </c>
      <c r="AU336" s="128" t="s">
        <v>140</v>
      </c>
      <c r="AY336" s="16" t="s">
        <v>129</v>
      </c>
      <c r="BE336" s="129">
        <f>IF(N336="základní",J336,0)</f>
        <v>0</v>
      </c>
      <c r="BF336" s="129">
        <f>IF(N336="snížená",J336,0)</f>
        <v>0</v>
      </c>
      <c r="BG336" s="129">
        <f>IF(N336="zákl. přenesená",J336,0)</f>
        <v>0</v>
      </c>
      <c r="BH336" s="129">
        <f>IF(N336="sníž. přenesená",J336,0)</f>
        <v>0</v>
      </c>
      <c r="BI336" s="129">
        <f>IF(N336="nulová",J336,0)</f>
        <v>0</v>
      </c>
      <c r="BJ336" s="16" t="s">
        <v>74</v>
      </c>
      <c r="BK336" s="129">
        <f>ROUND(I336*H336,2)</f>
        <v>0</v>
      </c>
      <c r="BL336" s="16" t="s">
        <v>139</v>
      </c>
      <c r="BM336" s="128" t="s">
        <v>684</v>
      </c>
    </row>
    <row r="337" spans="2:51" s="12" customFormat="1" ht="12">
      <c r="B337" s="130"/>
      <c r="D337" s="131" t="s">
        <v>142</v>
      </c>
      <c r="F337" s="133" t="s">
        <v>685</v>
      </c>
      <c r="H337" s="134">
        <v>0.66</v>
      </c>
      <c r="I337" s="123"/>
      <c r="L337" s="130"/>
      <c r="M337" s="135"/>
      <c r="T337" s="136"/>
      <c r="AT337" s="132" t="s">
        <v>142</v>
      </c>
      <c r="AU337" s="132" t="s">
        <v>140</v>
      </c>
      <c r="AV337" s="12" t="s">
        <v>76</v>
      </c>
      <c r="AW337" s="12" t="s">
        <v>4</v>
      </c>
      <c r="AX337" s="12" t="s">
        <v>74</v>
      </c>
      <c r="AY337" s="132" t="s">
        <v>129</v>
      </c>
    </row>
    <row r="338" spans="2:65" s="1" customFormat="1" ht="44.25" customHeight="1">
      <c r="B338" s="28"/>
      <c r="C338" s="118" t="s">
        <v>686</v>
      </c>
      <c r="D338" s="118" t="s">
        <v>134</v>
      </c>
      <c r="E338" s="119" t="s">
        <v>687</v>
      </c>
      <c r="F338" s="120" t="s">
        <v>688</v>
      </c>
      <c r="G338" s="121" t="s">
        <v>147</v>
      </c>
      <c r="H338" s="122">
        <v>0.911</v>
      </c>
      <c r="I338" s="123"/>
      <c r="J338" s="123">
        <f>ROUND(I338*H338,2)</f>
        <v>0</v>
      </c>
      <c r="K338" s="120" t="s">
        <v>148</v>
      </c>
      <c r="L338" s="28"/>
      <c r="M338" s="124" t="s">
        <v>17</v>
      </c>
      <c r="N338" s="125" t="s">
        <v>37</v>
      </c>
      <c r="O338" s="126">
        <v>1.548</v>
      </c>
      <c r="P338" s="126">
        <f>O338*H338</f>
        <v>1.410228</v>
      </c>
      <c r="Q338" s="126">
        <v>0</v>
      </c>
      <c r="R338" s="126">
        <f>Q338*H338</f>
        <v>0</v>
      </c>
      <c r="S338" s="126">
        <v>0</v>
      </c>
      <c r="T338" s="127">
        <f>S338*H338</f>
        <v>0</v>
      </c>
      <c r="AR338" s="128" t="s">
        <v>139</v>
      </c>
      <c r="AT338" s="128" t="s">
        <v>134</v>
      </c>
      <c r="AU338" s="128" t="s">
        <v>140</v>
      </c>
      <c r="AY338" s="16" t="s">
        <v>129</v>
      </c>
      <c r="BE338" s="129">
        <f>IF(N338="základní",J338,0)</f>
        <v>0</v>
      </c>
      <c r="BF338" s="129">
        <f>IF(N338="snížená",J338,0)</f>
        <v>0</v>
      </c>
      <c r="BG338" s="129">
        <f>IF(N338="zákl. přenesená",J338,0)</f>
        <v>0</v>
      </c>
      <c r="BH338" s="129">
        <f>IF(N338="sníž. přenesená",J338,0)</f>
        <v>0</v>
      </c>
      <c r="BI338" s="129">
        <f>IF(N338="nulová",J338,0)</f>
        <v>0</v>
      </c>
      <c r="BJ338" s="16" t="s">
        <v>74</v>
      </c>
      <c r="BK338" s="129">
        <f>ROUND(I338*H338,2)</f>
        <v>0</v>
      </c>
      <c r="BL338" s="16" t="s">
        <v>139</v>
      </c>
      <c r="BM338" s="128" t="s">
        <v>689</v>
      </c>
    </row>
    <row r="339" spans="2:47" s="1" customFormat="1" ht="12">
      <c r="B339" s="28"/>
      <c r="D339" s="146" t="s">
        <v>167</v>
      </c>
      <c r="F339" s="147" t="s">
        <v>690</v>
      </c>
      <c r="I339" s="123"/>
      <c r="L339" s="28"/>
      <c r="M339" s="148"/>
      <c r="T339" s="49"/>
      <c r="AT339" s="16" t="s">
        <v>167</v>
      </c>
      <c r="AU339" s="16" t="s">
        <v>140</v>
      </c>
    </row>
    <row r="340" spans="2:63" s="11" customFormat="1" ht="20.85" customHeight="1">
      <c r="B340" s="107"/>
      <c r="D340" s="108" t="s">
        <v>65</v>
      </c>
      <c r="E340" s="116" t="s">
        <v>691</v>
      </c>
      <c r="F340" s="116" t="s">
        <v>692</v>
      </c>
      <c r="I340" s="123"/>
      <c r="J340" s="117">
        <f>BK340</f>
        <v>0</v>
      </c>
      <c r="L340" s="107"/>
      <c r="M340" s="111"/>
      <c r="P340" s="112">
        <f>SUM(P341:P353)</f>
        <v>15.896521</v>
      </c>
      <c r="R340" s="112">
        <f>SUM(R341:R353)</f>
        <v>0.035644630000000004</v>
      </c>
      <c r="T340" s="113">
        <f>SUM(T341:T353)</f>
        <v>0</v>
      </c>
      <c r="AR340" s="108" t="s">
        <v>76</v>
      </c>
      <c r="AT340" s="114" t="s">
        <v>65</v>
      </c>
      <c r="AU340" s="114" t="s">
        <v>76</v>
      </c>
      <c r="AY340" s="108" t="s">
        <v>129</v>
      </c>
      <c r="BK340" s="115">
        <f>SUM(BK341:BK353)</f>
        <v>0</v>
      </c>
    </row>
    <row r="341" spans="2:65" s="1" customFormat="1" ht="24.2" customHeight="1">
      <c r="B341" s="28"/>
      <c r="C341" s="118" t="s">
        <v>693</v>
      </c>
      <c r="D341" s="118" t="s">
        <v>134</v>
      </c>
      <c r="E341" s="119" t="s">
        <v>694</v>
      </c>
      <c r="F341" s="120" t="s">
        <v>695</v>
      </c>
      <c r="G341" s="121" t="s">
        <v>137</v>
      </c>
      <c r="H341" s="122">
        <v>116.033</v>
      </c>
      <c r="I341" s="123"/>
      <c r="J341" s="123">
        <f>ROUND(I341*H341,2)</f>
        <v>0</v>
      </c>
      <c r="K341" s="120" t="s">
        <v>148</v>
      </c>
      <c r="L341" s="28"/>
      <c r="M341" s="124" t="s">
        <v>17</v>
      </c>
      <c r="N341" s="125" t="s">
        <v>37</v>
      </c>
      <c r="O341" s="126">
        <v>0.033</v>
      </c>
      <c r="P341" s="126">
        <f>O341*H341</f>
        <v>3.829089</v>
      </c>
      <c r="Q341" s="126">
        <v>0</v>
      </c>
      <c r="R341" s="126">
        <f>Q341*H341</f>
        <v>0</v>
      </c>
      <c r="S341" s="126">
        <v>0</v>
      </c>
      <c r="T341" s="127">
        <f>S341*H341</f>
        <v>0</v>
      </c>
      <c r="AR341" s="128" t="s">
        <v>139</v>
      </c>
      <c r="AT341" s="128" t="s">
        <v>134</v>
      </c>
      <c r="AU341" s="128" t="s">
        <v>140</v>
      </c>
      <c r="AY341" s="16" t="s">
        <v>129</v>
      </c>
      <c r="BE341" s="129">
        <f>IF(N341="základní",J341,0)</f>
        <v>0</v>
      </c>
      <c r="BF341" s="129">
        <f>IF(N341="snížená",J341,0)</f>
        <v>0</v>
      </c>
      <c r="BG341" s="129">
        <f>IF(N341="zákl. přenesená",J341,0)</f>
        <v>0</v>
      </c>
      <c r="BH341" s="129">
        <f>IF(N341="sníž. přenesená",J341,0)</f>
        <v>0</v>
      </c>
      <c r="BI341" s="129">
        <f>IF(N341="nulová",J341,0)</f>
        <v>0</v>
      </c>
      <c r="BJ341" s="16" t="s">
        <v>74</v>
      </c>
      <c r="BK341" s="129">
        <f>ROUND(I341*H341,2)</f>
        <v>0</v>
      </c>
      <c r="BL341" s="16" t="s">
        <v>139</v>
      </c>
      <c r="BM341" s="128" t="s">
        <v>696</v>
      </c>
    </row>
    <row r="342" spans="2:47" s="1" customFormat="1" ht="12">
      <c r="B342" s="28"/>
      <c r="D342" s="146" t="s">
        <v>167</v>
      </c>
      <c r="F342" s="147" t="s">
        <v>697</v>
      </c>
      <c r="I342" s="123"/>
      <c r="L342" s="28"/>
      <c r="M342" s="148"/>
      <c r="T342" s="49"/>
      <c r="AT342" s="16" t="s">
        <v>167</v>
      </c>
      <c r="AU342" s="16" t="s">
        <v>140</v>
      </c>
    </row>
    <row r="343" spans="2:51" s="12" customFormat="1" ht="12">
      <c r="B343" s="130"/>
      <c r="D343" s="131" t="s">
        <v>142</v>
      </c>
      <c r="E343" s="132" t="s">
        <v>17</v>
      </c>
      <c r="F343" s="133" t="s">
        <v>698</v>
      </c>
      <c r="H343" s="134">
        <v>16.425</v>
      </c>
      <c r="I343" s="123"/>
      <c r="L343" s="130"/>
      <c r="M343" s="135"/>
      <c r="T343" s="136"/>
      <c r="AT343" s="132" t="s">
        <v>142</v>
      </c>
      <c r="AU343" s="132" t="s">
        <v>140</v>
      </c>
      <c r="AV343" s="12" t="s">
        <v>76</v>
      </c>
      <c r="AW343" s="12" t="s">
        <v>28</v>
      </c>
      <c r="AX343" s="12" t="s">
        <v>66</v>
      </c>
      <c r="AY343" s="132" t="s">
        <v>129</v>
      </c>
    </row>
    <row r="344" spans="2:51" s="12" customFormat="1" ht="12">
      <c r="B344" s="130"/>
      <c r="D344" s="131" t="s">
        <v>142</v>
      </c>
      <c r="E344" s="132" t="s">
        <v>17</v>
      </c>
      <c r="F344" s="133" t="s">
        <v>699</v>
      </c>
      <c r="H344" s="134">
        <v>47.402</v>
      </c>
      <c r="I344" s="123"/>
      <c r="L344" s="130"/>
      <c r="M344" s="135"/>
      <c r="T344" s="136"/>
      <c r="AT344" s="132" t="s">
        <v>142</v>
      </c>
      <c r="AU344" s="132" t="s">
        <v>140</v>
      </c>
      <c r="AV344" s="12" t="s">
        <v>76</v>
      </c>
      <c r="AW344" s="12" t="s">
        <v>28</v>
      </c>
      <c r="AX344" s="12" t="s">
        <v>66</v>
      </c>
      <c r="AY344" s="132" t="s">
        <v>129</v>
      </c>
    </row>
    <row r="345" spans="2:51" s="12" customFormat="1" ht="12">
      <c r="B345" s="130"/>
      <c r="D345" s="131" t="s">
        <v>142</v>
      </c>
      <c r="E345" s="132" t="s">
        <v>17</v>
      </c>
      <c r="F345" s="133" t="s">
        <v>700</v>
      </c>
      <c r="H345" s="134">
        <v>25.972</v>
      </c>
      <c r="I345" s="123"/>
      <c r="L345" s="130"/>
      <c r="M345" s="135"/>
      <c r="T345" s="136"/>
      <c r="AT345" s="132" t="s">
        <v>142</v>
      </c>
      <c r="AU345" s="132" t="s">
        <v>140</v>
      </c>
      <c r="AV345" s="12" t="s">
        <v>76</v>
      </c>
      <c r="AW345" s="12" t="s">
        <v>28</v>
      </c>
      <c r="AX345" s="12" t="s">
        <v>66</v>
      </c>
      <c r="AY345" s="132" t="s">
        <v>129</v>
      </c>
    </row>
    <row r="346" spans="2:51" s="12" customFormat="1" ht="12">
      <c r="B346" s="130"/>
      <c r="D346" s="131" t="s">
        <v>142</v>
      </c>
      <c r="E346" s="132" t="s">
        <v>17</v>
      </c>
      <c r="F346" s="133" t="s">
        <v>701</v>
      </c>
      <c r="H346" s="134">
        <v>26.234</v>
      </c>
      <c r="I346" s="123"/>
      <c r="L346" s="130"/>
      <c r="M346" s="135"/>
      <c r="T346" s="136"/>
      <c r="AT346" s="132" t="s">
        <v>142</v>
      </c>
      <c r="AU346" s="132" t="s">
        <v>140</v>
      </c>
      <c r="AV346" s="12" t="s">
        <v>76</v>
      </c>
      <c r="AW346" s="12" t="s">
        <v>28</v>
      </c>
      <c r="AX346" s="12" t="s">
        <v>66</v>
      </c>
      <c r="AY346" s="132" t="s">
        <v>129</v>
      </c>
    </row>
    <row r="347" spans="2:51" s="14" customFormat="1" ht="12">
      <c r="B347" s="155"/>
      <c r="D347" s="131" t="s">
        <v>142</v>
      </c>
      <c r="E347" s="156" t="s">
        <v>17</v>
      </c>
      <c r="F347" s="157" t="s">
        <v>661</v>
      </c>
      <c r="H347" s="158">
        <v>116.03300000000002</v>
      </c>
      <c r="I347" s="123"/>
      <c r="L347" s="155"/>
      <c r="M347" s="159"/>
      <c r="T347" s="160"/>
      <c r="AT347" s="156" t="s">
        <v>142</v>
      </c>
      <c r="AU347" s="156" t="s">
        <v>140</v>
      </c>
      <c r="AV347" s="14" t="s">
        <v>128</v>
      </c>
      <c r="AW347" s="14" t="s">
        <v>28</v>
      </c>
      <c r="AX347" s="14" t="s">
        <v>74</v>
      </c>
      <c r="AY347" s="156" t="s">
        <v>129</v>
      </c>
    </row>
    <row r="348" spans="2:65" s="1" customFormat="1" ht="24.2" customHeight="1">
      <c r="B348" s="28"/>
      <c r="C348" s="137" t="s">
        <v>702</v>
      </c>
      <c r="D348" s="137" t="s">
        <v>144</v>
      </c>
      <c r="E348" s="138" t="s">
        <v>703</v>
      </c>
      <c r="F348" s="139" t="s">
        <v>704</v>
      </c>
      <c r="G348" s="140" t="s">
        <v>705</v>
      </c>
      <c r="H348" s="141">
        <v>4.641</v>
      </c>
      <c r="I348" s="123"/>
      <c r="J348" s="142">
        <f>ROUND(I348*H348,2)</f>
        <v>0</v>
      </c>
      <c r="K348" s="139" t="s">
        <v>148</v>
      </c>
      <c r="L348" s="143"/>
      <c r="M348" s="144" t="s">
        <v>17</v>
      </c>
      <c r="N348" s="145" t="s">
        <v>37</v>
      </c>
      <c r="O348" s="126">
        <v>0</v>
      </c>
      <c r="P348" s="126">
        <f>O348*H348</f>
        <v>0</v>
      </c>
      <c r="Q348" s="126">
        <v>0.00103</v>
      </c>
      <c r="R348" s="126">
        <f>Q348*H348</f>
        <v>0.004780230000000001</v>
      </c>
      <c r="S348" s="126">
        <v>0</v>
      </c>
      <c r="T348" s="127">
        <f>S348*H348</f>
        <v>0</v>
      </c>
      <c r="AR348" s="128" t="s">
        <v>149</v>
      </c>
      <c r="AT348" s="128" t="s">
        <v>144</v>
      </c>
      <c r="AU348" s="128" t="s">
        <v>140</v>
      </c>
      <c r="AY348" s="16" t="s">
        <v>129</v>
      </c>
      <c r="BE348" s="129">
        <f>IF(N348="základní",J348,0)</f>
        <v>0</v>
      </c>
      <c r="BF348" s="129">
        <f>IF(N348="snížená",J348,0)</f>
        <v>0</v>
      </c>
      <c r="BG348" s="129">
        <f>IF(N348="zákl. přenesená",J348,0)</f>
        <v>0</v>
      </c>
      <c r="BH348" s="129">
        <f>IF(N348="sníž. přenesená",J348,0)</f>
        <v>0</v>
      </c>
      <c r="BI348" s="129">
        <f>IF(N348="nulová",J348,0)</f>
        <v>0</v>
      </c>
      <c r="BJ348" s="16" t="s">
        <v>74</v>
      </c>
      <c r="BK348" s="129">
        <f>ROUND(I348*H348,2)</f>
        <v>0</v>
      </c>
      <c r="BL348" s="16" t="s">
        <v>139</v>
      </c>
      <c r="BM348" s="128" t="s">
        <v>706</v>
      </c>
    </row>
    <row r="349" spans="2:51" s="12" customFormat="1" ht="12">
      <c r="B349" s="130"/>
      <c r="D349" s="131" t="s">
        <v>142</v>
      </c>
      <c r="F349" s="133" t="s">
        <v>707</v>
      </c>
      <c r="H349" s="134">
        <v>4.641</v>
      </c>
      <c r="I349" s="123"/>
      <c r="L349" s="130"/>
      <c r="M349" s="135"/>
      <c r="T349" s="136"/>
      <c r="AT349" s="132" t="s">
        <v>142</v>
      </c>
      <c r="AU349" s="132" t="s">
        <v>140</v>
      </c>
      <c r="AV349" s="12" t="s">
        <v>76</v>
      </c>
      <c r="AW349" s="12" t="s">
        <v>4</v>
      </c>
      <c r="AX349" s="12" t="s">
        <v>74</v>
      </c>
      <c r="AY349" s="132" t="s">
        <v>129</v>
      </c>
    </row>
    <row r="350" spans="2:65" s="1" customFormat="1" ht="33" customHeight="1">
      <c r="B350" s="28"/>
      <c r="C350" s="118" t="s">
        <v>708</v>
      </c>
      <c r="D350" s="118" t="s">
        <v>134</v>
      </c>
      <c r="E350" s="119" t="s">
        <v>709</v>
      </c>
      <c r="F350" s="120" t="s">
        <v>710</v>
      </c>
      <c r="G350" s="121" t="s">
        <v>137</v>
      </c>
      <c r="H350" s="122">
        <v>116.033</v>
      </c>
      <c r="I350" s="123"/>
      <c r="J350" s="123">
        <f>ROUND(I350*H350,2)</f>
        <v>0</v>
      </c>
      <c r="K350" s="120" t="s">
        <v>148</v>
      </c>
      <c r="L350" s="28"/>
      <c r="M350" s="124" t="s">
        <v>17</v>
      </c>
      <c r="N350" s="125" t="s">
        <v>37</v>
      </c>
      <c r="O350" s="126">
        <v>0.104</v>
      </c>
      <c r="P350" s="126">
        <f>O350*H350</f>
        <v>12.067432</v>
      </c>
      <c r="Q350" s="126">
        <v>0</v>
      </c>
      <c r="R350" s="126">
        <f>Q350*H350</f>
        <v>0</v>
      </c>
      <c r="S350" s="126">
        <v>0</v>
      </c>
      <c r="T350" s="127">
        <f>S350*H350</f>
        <v>0</v>
      </c>
      <c r="AR350" s="128" t="s">
        <v>139</v>
      </c>
      <c r="AT350" s="128" t="s">
        <v>134</v>
      </c>
      <c r="AU350" s="128" t="s">
        <v>140</v>
      </c>
      <c r="AY350" s="16" t="s">
        <v>129</v>
      </c>
      <c r="BE350" s="129">
        <f>IF(N350="základní",J350,0)</f>
        <v>0</v>
      </c>
      <c r="BF350" s="129">
        <f>IF(N350="snížená",J350,0)</f>
        <v>0</v>
      </c>
      <c r="BG350" s="129">
        <f>IF(N350="zákl. přenesená",J350,0)</f>
        <v>0</v>
      </c>
      <c r="BH350" s="129">
        <f>IF(N350="sníž. přenesená",J350,0)</f>
        <v>0</v>
      </c>
      <c r="BI350" s="129">
        <f>IF(N350="nulová",J350,0)</f>
        <v>0</v>
      </c>
      <c r="BJ350" s="16" t="s">
        <v>74</v>
      </c>
      <c r="BK350" s="129">
        <f>ROUND(I350*H350,2)</f>
        <v>0</v>
      </c>
      <c r="BL350" s="16" t="s">
        <v>139</v>
      </c>
      <c r="BM350" s="128" t="s">
        <v>711</v>
      </c>
    </row>
    <row r="351" spans="2:47" s="1" customFormat="1" ht="12">
      <c r="B351" s="28"/>
      <c r="D351" s="146" t="s">
        <v>167</v>
      </c>
      <c r="F351" s="147" t="s">
        <v>712</v>
      </c>
      <c r="I351" s="123"/>
      <c r="L351" s="28"/>
      <c r="M351" s="148"/>
      <c r="T351" s="49"/>
      <c r="AT351" s="16" t="s">
        <v>167</v>
      </c>
      <c r="AU351" s="16" t="s">
        <v>140</v>
      </c>
    </row>
    <row r="352" spans="2:65" s="1" customFormat="1" ht="24.2" customHeight="1">
      <c r="B352" s="28"/>
      <c r="C352" s="137" t="s">
        <v>713</v>
      </c>
      <c r="D352" s="137" t="s">
        <v>144</v>
      </c>
      <c r="E352" s="138" t="s">
        <v>714</v>
      </c>
      <c r="F352" s="139" t="s">
        <v>715</v>
      </c>
      <c r="G352" s="140" t="s">
        <v>705</v>
      </c>
      <c r="H352" s="141">
        <v>22.046</v>
      </c>
      <c r="I352" s="123"/>
      <c r="J352" s="142">
        <f>ROUND(I352*H352,2)</f>
        <v>0</v>
      </c>
      <c r="K352" s="139" t="s">
        <v>148</v>
      </c>
      <c r="L352" s="143"/>
      <c r="M352" s="144" t="s">
        <v>17</v>
      </c>
      <c r="N352" s="145" t="s">
        <v>37</v>
      </c>
      <c r="O352" s="126">
        <v>0</v>
      </c>
      <c r="P352" s="126">
        <f>O352*H352</f>
        <v>0</v>
      </c>
      <c r="Q352" s="126">
        <v>0.0014</v>
      </c>
      <c r="R352" s="126">
        <f>Q352*H352</f>
        <v>0.0308644</v>
      </c>
      <c r="S352" s="126">
        <v>0</v>
      </c>
      <c r="T352" s="127">
        <f>S352*H352</f>
        <v>0</v>
      </c>
      <c r="AR352" s="128" t="s">
        <v>149</v>
      </c>
      <c r="AT352" s="128" t="s">
        <v>144</v>
      </c>
      <c r="AU352" s="128" t="s">
        <v>140</v>
      </c>
      <c r="AY352" s="16" t="s">
        <v>129</v>
      </c>
      <c r="BE352" s="129">
        <f>IF(N352="základní",J352,0)</f>
        <v>0</v>
      </c>
      <c r="BF352" s="129">
        <f>IF(N352="snížená",J352,0)</f>
        <v>0</v>
      </c>
      <c r="BG352" s="129">
        <f>IF(N352="zákl. přenesená",J352,0)</f>
        <v>0</v>
      </c>
      <c r="BH352" s="129">
        <f>IF(N352="sníž. přenesená",J352,0)</f>
        <v>0</v>
      </c>
      <c r="BI352" s="129">
        <f>IF(N352="nulová",J352,0)</f>
        <v>0</v>
      </c>
      <c r="BJ352" s="16" t="s">
        <v>74</v>
      </c>
      <c r="BK352" s="129">
        <f>ROUND(I352*H352,2)</f>
        <v>0</v>
      </c>
      <c r="BL352" s="16" t="s">
        <v>139</v>
      </c>
      <c r="BM352" s="128" t="s">
        <v>716</v>
      </c>
    </row>
    <row r="353" spans="2:51" s="12" customFormat="1" ht="12">
      <c r="B353" s="130"/>
      <c r="D353" s="131" t="s">
        <v>142</v>
      </c>
      <c r="F353" s="133" t="s">
        <v>717</v>
      </c>
      <c r="H353" s="134">
        <v>22.046</v>
      </c>
      <c r="I353" s="123"/>
      <c r="L353" s="130"/>
      <c r="M353" s="135"/>
      <c r="T353" s="136"/>
      <c r="AT353" s="132" t="s">
        <v>142</v>
      </c>
      <c r="AU353" s="132" t="s">
        <v>140</v>
      </c>
      <c r="AV353" s="12" t="s">
        <v>76</v>
      </c>
      <c r="AW353" s="12" t="s">
        <v>4</v>
      </c>
      <c r="AX353" s="12" t="s">
        <v>74</v>
      </c>
      <c r="AY353" s="132" t="s">
        <v>129</v>
      </c>
    </row>
    <row r="354" spans="2:63" s="11" customFormat="1" ht="22.9" customHeight="1">
      <c r="B354" s="107"/>
      <c r="D354" s="108" t="s">
        <v>65</v>
      </c>
      <c r="E354" s="116" t="s">
        <v>718</v>
      </c>
      <c r="F354" s="116" t="s">
        <v>719</v>
      </c>
      <c r="I354" s="123"/>
      <c r="J354" s="117">
        <f>BK354</f>
        <v>0</v>
      </c>
      <c r="L354" s="107"/>
      <c r="M354" s="111"/>
      <c r="P354" s="112">
        <f>P355+P384+P407+P428+P443+P448+P478+P485</f>
        <v>361.90021</v>
      </c>
      <c r="R354" s="112">
        <f>R355+R384+R407+R428+R443+R448+R478+R485</f>
        <v>129.62597272</v>
      </c>
      <c r="T354" s="113">
        <f>T355+T384+T407+T428+T443+T448+T478+T485</f>
        <v>0</v>
      </c>
      <c r="AR354" s="108" t="s">
        <v>74</v>
      </c>
      <c r="AT354" s="114" t="s">
        <v>65</v>
      </c>
      <c r="AU354" s="114" t="s">
        <v>74</v>
      </c>
      <c r="AY354" s="108" t="s">
        <v>129</v>
      </c>
      <c r="BK354" s="115">
        <f>BK355+BK384+BK407+BK428+BK443+BK448+BK478+BK485</f>
        <v>0</v>
      </c>
    </row>
    <row r="355" spans="2:63" s="11" customFormat="1" ht="20.85" customHeight="1">
      <c r="B355" s="107"/>
      <c r="D355" s="108" t="s">
        <v>65</v>
      </c>
      <c r="E355" s="116" t="s">
        <v>74</v>
      </c>
      <c r="F355" s="116" t="s">
        <v>720</v>
      </c>
      <c r="I355" s="123"/>
      <c r="J355" s="117">
        <f>BK355</f>
        <v>0</v>
      </c>
      <c r="L355" s="107"/>
      <c r="M355" s="111"/>
      <c r="P355" s="112">
        <f>SUM(P356:P383)</f>
        <v>26.183568</v>
      </c>
      <c r="R355" s="112">
        <f>SUM(R356:R383)</f>
        <v>9.81</v>
      </c>
      <c r="T355" s="113">
        <f>SUM(T356:T383)</f>
        <v>0</v>
      </c>
      <c r="AR355" s="108" t="s">
        <v>74</v>
      </c>
      <c r="AT355" s="114" t="s">
        <v>65</v>
      </c>
      <c r="AU355" s="114" t="s">
        <v>76</v>
      </c>
      <c r="AY355" s="108" t="s">
        <v>129</v>
      </c>
      <c r="BK355" s="115">
        <f>SUM(BK356:BK383)</f>
        <v>0</v>
      </c>
    </row>
    <row r="356" spans="2:65" s="1" customFormat="1" ht="24.2" customHeight="1">
      <c r="B356" s="28"/>
      <c r="C356" s="118" t="s">
        <v>721</v>
      </c>
      <c r="D356" s="118" t="s">
        <v>134</v>
      </c>
      <c r="E356" s="119" t="s">
        <v>722</v>
      </c>
      <c r="F356" s="120" t="s">
        <v>723</v>
      </c>
      <c r="G356" s="121" t="s">
        <v>506</v>
      </c>
      <c r="H356" s="122">
        <v>8.52</v>
      </c>
      <c r="I356" s="123"/>
      <c r="J356" s="123">
        <f>ROUND(I356*H356,2)</f>
        <v>0</v>
      </c>
      <c r="K356" s="120" t="s">
        <v>148</v>
      </c>
      <c r="L356" s="28"/>
      <c r="M356" s="124" t="s">
        <v>17</v>
      </c>
      <c r="N356" s="125" t="s">
        <v>37</v>
      </c>
      <c r="O356" s="126">
        <v>0.406</v>
      </c>
      <c r="P356" s="126">
        <f>O356*H356</f>
        <v>3.45912</v>
      </c>
      <c r="Q356" s="126">
        <v>0</v>
      </c>
      <c r="R356" s="126">
        <f>Q356*H356</f>
        <v>0</v>
      </c>
      <c r="S356" s="126">
        <v>0</v>
      </c>
      <c r="T356" s="127">
        <f>S356*H356</f>
        <v>0</v>
      </c>
      <c r="AR356" s="128" t="s">
        <v>128</v>
      </c>
      <c r="AT356" s="128" t="s">
        <v>134</v>
      </c>
      <c r="AU356" s="128" t="s">
        <v>140</v>
      </c>
      <c r="AY356" s="16" t="s">
        <v>129</v>
      </c>
      <c r="BE356" s="129">
        <f>IF(N356="základní",J356,0)</f>
        <v>0</v>
      </c>
      <c r="BF356" s="129">
        <f>IF(N356="snížená",J356,0)</f>
        <v>0</v>
      </c>
      <c r="BG356" s="129">
        <f>IF(N356="zákl. přenesená",J356,0)</f>
        <v>0</v>
      </c>
      <c r="BH356" s="129">
        <f>IF(N356="sníž. přenesená",J356,0)</f>
        <v>0</v>
      </c>
      <c r="BI356" s="129">
        <f>IF(N356="nulová",J356,0)</f>
        <v>0</v>
      </c>
      <c r="BJ356" s="16" t="s">
        <v>74</v>
      </c>
      <c r="BK356" s="129">
        <f>ROUND(I356*H356,2)</f>
        <v>0</v>
      </c>
      <c r="BL356" s="16" t="s">
        <v>128</v>
      </c>
      <c r="BM356" s="128" t="s">
        <v>724</v>
      </c>
    </row>
    <row r="357" spans="2:47" s="1" customFormat="1" ht="12">
      <c r="B357" s="28"/>
      <c r="D357" s="146" t="s">
        <v>167</v>
      </c>
      <c r="F357" s="147" t="s">
        <v>725</v>
      </c>
      <c r="I357" s="123"/>
      <c r="L357" s="28"/>
      <c r="M357" s="148"/>
      <c r="T357" s="49"/>
      <c r="AT357" s="16" t="s">
        <v>167</v>
      </c>
      <c r="AU357" s="16" t="s">
        <v>140</v>
      </c>
    </row>
    <row r="358" spans="2:51" s="12" customFormat="1" ht="12">
      <c r="B358" s="130"/>
      <c r="D358" s="131" t="s">
        <v>142</v>
      </c>
      <c r="E358" s="132" t="s">
        <v>17</v>
      </c>
      <c r="F358" s="133" t="s">
        <v>726</v>
      </c>
      <c r="H358" s="134">
        <v>8.52</v>
      </c>
      <c r="I358" s="123"/>
      <c r="L358" s="130"/>
      <c r="M358" s="135"/>
      <c r="T358" s="136"/>
      <c r="AT358" s="132" t="s">
        <v>142</v>
      </c>
      <c r="AU358" s="132" t="s">
        <v>140</v>
      </c>
      <c r="AV358" s="12" t="s">
        <v>76</v>
      </c>
      <c r="AW358" s="12" t="s">
        <v>28</v>
      </c>
      <c r="AX358" s="12" t="s">
        <v>74</v>
      </c>
      <c r="AY358" s="132" t="s">
        <v>129</v>
      </c>
    </row>
    <row r="359" spans="2:65" s="1" customFormat="1" ht="49.15" customHeight="1">
      <c r="B359" s="28"/>
      <c r="C359" s="118" t="s">
        <v>727</v>
      </c>
      <c r="D359" s="118" t="s">
        <v>134</v>
      </c>
      <c r="E359" s="119" t="s">
        <v>728</v>
      </c>
      <c r="F359" s="120" t="s">
        <v>729</v>
      </c>
      <c r="G359" s="121" t="s">
        <v>506</v>
      </c>
      <c r="H359" s="122">
        <v>26.742</v>
      </c>
      <c r="I359" s="123"/>
      <c r="J359" s="123">
        <f>ROUND(I359*H359,2)</f>
        <v>0</v>
      </c>
      <c r="K359" s="120" t="s">
        <v>148</v>
      </c>
      <c r="L359" s="28"/>
      <c r="M359" s="124" t="s">
        <v>17</v>
      </c>
      <c r="N359" s="125" t="s">
        <v>37</v>
      </c>
      <c r="O359" s="126">
        <v>0.605</v>
      </c>
      <c r="P359" s="126">
        <f>O359*H359</f>
        <v>16.17891</v>
      </c>
      <c r="Q359" s="126">
        <v>0</v>
      </c>
      <c r="R359" s="126">
        <f>Q359*H359</f>
        <v>0</v>
      </c>
      <c r="S359" s="126">
        <v>0</v>
      </c>
      <c r="T359" s="127">
        <f>S359*H359</f>
        <v>0</v>
      </c>
      <c r="AR359" s="128" t="s">
        <v>128</v>
      </c>
      <c r="AT359" s="128" t="s">
        <v>134</v>
      </c>
      <c r="AU359" s="128" t="s">
        <v>140</v>
      </c>
      <c r="AY359" s="16" t="s">
        <v>129</v>
      </c>
      <c r="BE359" s="129">
        <f>IF(N359="základní",J359,0)</f>
        <v>0</v>
      </c>
      <c r="BF359" s="129">
        <f>IF(N359="snížená",J359,0)</f>
        <v>0</v>
      </c>
      <c r="BG359" s="129">
        <f>IF(N359="zákl. přenesená",J359,0)</f>
        <v>0</v>
      </c>
      <c r="BH359" s="129">
        <f>IF(N359="sníž. přenesená",J359,0)</f>
        <v>0</v>
      </c>
      <c r="BI359" s="129">
        <f>IF(N359="nulová",J359,0)</f>
        <v>0</v>
      </c>
      <c r="BJ359" s="16" t="s">
        <v>74</v>
      </c>
      <c r="BK359" s="129">
        <f>ROUND(I359*H359,2)</f>
        <v>0</v>
      </c>
      <c r="BL359" s="16" t="s">
        <v>128</v>
      </c>
      <c r="BM359" s="128" t="s">
        <v>730</v>
      </c>
    </row>
    <row r="360" spans="2:47" s="1" customFormat="1" ht="12">
      <c r="B360" s="28"/>
      <c r="D360" s="146" t="s">
        <v>167</v>
      </c>
      <c r="F360" s="147" t="s">
        <v>731</v>
      </c>
      <c r="I360" s="123"/>
      <c r="L360" s="28"/>
      <c r="M360" s="148"/>
      <c r="T360" s="49"/>
      <c r="AT360" s="16" t="s">
        <v>167</v>
      </c>
      <c r="AU360" s="16" t="s">
        <v>140</v>
      </c>
    </row>
    <row r="361" spans="2:51" s="13" customFormat="1" ht="12">
      <c r="B361" s="150"/>
      <c r="D361" s="131" t="s">
        <v>142</v>
      </c>
      <c r="E361" s="151" t="s">
        <v>17</v>
      </c>
      <c r="F361" s="152" t="s">
        <v>732</v>
      </c>
      <c r="H361" s="151" t="s">
        <v>17</v>
      </c>
      <c r="I361" s="123"/>
      <c r="L361" s="150"/>
      <c r="M361" s="153"/>
      <c r="T361" s="154"/>
      <c r="AT361" s="151" t="s">
        <v>142</v>
      </c>
      <c r="AU361" s="151" t="s">
        <v>140</v>
      </c>
      <c r="AV361" s="13" t="s">
        <v>74</v>
      </c>
      <c r="AW361" s="13" t="s">
        <v>28</v>
      </c>
      <c r="AX361" s="13" t="s">
        <v>66</v>
      </c>
      <c r="AY361" s="151" t="s">
        <v>129</v>
      </c>
    </row>
    <row r="362" spans="2:51" s="12" customFormat="1" ht="12">
      <c r="B362" s="130"/>
      <c r="D362" s="131" t="s">
        <v>142</v>
      </c>
      <c r="E362" s="132" t="s">
        <v>17</v>
      </c>
      <c r="F362" s="133" t="s">
        <v>733</v>
      </c>
      <c r="H362" s="134">
        <v>9.192</v>
      </c>
      <c r="I362" s="123"/>
      <c r="L362" s="130"/>
      <c r="M362" s="135"/>
      <c r="T362" s="136"/>
      <c r="AT362" s="132" t="s">
        <v>142</v>
      </c>
      <c r="AU362" s="132" t="s">
        <v>140</v>
      </c>
      <c r="AV362" s="12" t="s">
        <v>76</v>
      </c>
      <c r="AW362" s="12" t="s">
        <v>28</v>
      </c>
      <c r="AX362" s="12" t="s">
        <v>66</v>
      </c>
      <c r="AY362" s="132" t="s">
        <v>129</v>
      </c>
    </row>
    <row r="363" spans="2:51" s="13" customFormat="1" ht="12">
      <c r="B363" s="150"/>
      <c r="D363" s="131" t="s">
        <v>142</v>
      </c>
      <c r="E363" s="151" t="s">
        <v>17</v>
      </c>
      <c r="F363" s="152" t="s">
        <v>734</v>
      </c>
      <c r="H363" s="151" t="s">
        <v>17</v>
      </c>
      <c r="I363" s="123"/>
      <c r="L363" s="150"/>
      <c r="M363" s="153"/>
      <c r="T363" s="154"/>
      <c r="AT363" s="151" t="s">
        <v>142</v>
      </c>
      <c r="AU363" s="151" t="s">
        <v>140</v>
      </c>
      <c r="AV363" s="13" t="s">
        <v>74</v>
      </c>
      <c r="AW363" s="13" t="s">
        <v>28</v>
      </c>
      <c r="AX363" s="13" t="s">
        <v>66</v>
      </c>
      <c r="AY363" s="151" t="s">
        <v>129</v>
      </c>
    </row>
    <row r="364" spans="2:51" s="12" customFormat="1" ht="12">
      <c r="B364" s="130"/>
      <c r="D364" s="131" t="s">
        <v>142</v>
      </c>
      <c r="E364" s="132" t="s">
        <v>17</v>
      </c>
      <c r="F364" s="133" t="s">
        <v>735</v>
      </c>
      <c r="H364" s="134">
        <v>8.91</v>
      </c>
      <c r="I364" s="123"/>
      <c r="L364" s="130"/>
      <c r="M364" s="135"/>
      <c r="T364" s="136"/>
      <c r="AT364" s="132" t="s">
        <v>142</v>
      </c>
      <c r="AU364" s="132" t="s">
        <v>140</v>
      </c>
      <c r="AV364" s="12" t="s">
        <v>76</v>
      </c>
      <c r="AW364" s="12" t="s">
        <v>28</v>
      </c>
      <c r="AX364" s="12" t="s">
        <v>66</v>
      </c>
      <c r="AY364" s="132" t="s">
        <v>129</v>
      </c>
    </row>
    <row r="365" spans="2:51" s="13" customFormat="1" ht="12">
      <c r="B365" s="150"/>
      <c r="D365" s="131" t="s">
        <v>142</v>
      </c>
      <c r="E365" s="151" t="s">
        <v>17</v>
      </c>
      <c r="F365" s="152" t="s">
        <v>736</v>
      </c>
      <c r="H365" s="151" t="s">
        <v>17</v>
      </c>
      <c r="I365" s="123"/>
      <c r="L365" s="150"/>
      <c r="M365" s="153"/>
      <c r="T365" s="154"/>
      <c r="AT365" s="151" t="s">
        <v>142</v>
      </c>
      <c r="AU365" s="151" t="s">
        <v>140</v>
      </c>
      <c r="AV365" s="13" t="s">
        <v>74</v>
      </c>
      <c r="AW365" s="13" t="s">
        <v>28</v>
      </c>
      <c r="AX365" s="13" t="s">
        <v>66</v>
      </c>
      <c r="AY365" s="151" t="s">
        <v>129</v>
      </c>
    </row>
    <row r="366" spans="2:51" s="12" customFormat="1" ht="12">
      <c r="B366" s="130"/>
      <c r="D366" s="131" t="s">
        <v>142</v>
      </c>
      <c r="E366" s="132" t="s">
        <v>17</v>
      </c>
      <c r="F366" s="133" t="s">
        <v>737</v>
      </c>
      <c r="H366" s="134">
        <v>8.64</v>
      </c>
      <c r="I366" s="123"/>
      <c r="L366" s="130"/>
      <c r="M366" s="135"/>
      <c r="T366" s="136"/>
      <c r="AT366" s="132" t="s">
        <v>142</v>
      </c>
      <c r="AU366" s="132" t="s">
        <v>140</v>
      </c>
      <c r="AV366" s="12" t="s">
        <v>76</v>
      </c>
      <c r="AW366" s="12" t="s">
        <v>28</v>
      </c>
      <c r="AX366" s="12" t="s">
        <v>66</v>
      </c>
      <c r="AY366" s="132" t="s">
        <v>129</v>
      </c>
    </row>
    <row r="367" spans="2:51" s="14" customFormat="1" ht="12">
      <c r="B367" s="155"/>
      <c r="D367" s="131" t="s">
        <v>142</v>
      </c>
      <c r="E367" s="156" t="s">
        <v>17</v>
      </c>
      <c r="F367" s="157" t="s">
        <v>661</v>
      </c>
      <c r="H367" s="158">
        <v>26.742</v>
      </c>
      <c r="I367" s="123"/>
      <c r="L367" s="155"/>
      <c r="M367" s="159"/>
      <c r="T367" s="160"/>
      <c r="AT367" s="156" t="s">
        <v>142</v>
      </c>
      <c r="AU367" s="156" t="s">
        <v>140</v>
      </c>
      <c r="AV367" s="14" t="s">
        <v>128</v>
      </c>
      <c r="AW367" s="14" t="s">
        <v>28</v>
      </c>
      <c r="AX367" s="14" t="s">
        <v>74</v>
      </c>
      <c r="AY367" s="156" t="s">
        <v>129</v>
      </c>
    </row>
    <row r="368" spans="2:65" s="1" customFormat="1" ht="62.65" customHeight="1">
      <c r="B368" s="28"/>
      <c r="C368" s="118" t="s">
        <v>738</v>
      </c>
      <c r="D368" s="118" t="s">
        <v>134</v>
      </c>
      <c r="E368" s="119" t="s">
        <v>739</v>
      </c>
      <c r="F368" s="120" t="s">
        <v>740</v>
      </c>
      <c r="G368" s="121" t="s">
        <v>506</v>
      </c>
      <c r="H368" s="122">
        <v>22.617</v>
      </c>
      <c r="I368" s="123"/>
      <c r="J368" s="123">
        <f>ROUND(I368*H368,2)</f>
        <v>0</v>
      </c>
      <c r="K368" s="120" t="s">
        <v>148</v>
      </c>
      <c r="L368" s="28"/>
      <c r="M368" s="124" t="s">
        <v>17</v>
      </c>
      <c r="N368" s="125" t="s">
        <v>37</v>
      </c>
      <c r="O368" s="126">
        <v>0.044</v>
      </c>
      <c r="P368" s="126">
        <f>O368*H368</f>
        <v>0.995148</v>
      </c>
      <c r="Q368" s="126">
        <v>0</v>
      </c>
      <c r="R368" s="126">
        <f>Q368*H368</f>
        <v>0</v>
      </c>
      <c r="S368" s="126">
        <v>0</v>
      </c>
      <c r="T368" s="127">
        <f>S368*H368</f>
        <v>0</v>
      </c>
      <c r="AR368" s="128" t="s">
        <v>128</v>
      </c>
      <c r="AT368" s="128" t="s">
        <v>134</v>
      </c>
      <c r="AU368" s="128" t="s">
        <v>140</v>
      </c>
      <c r="AY368" s="16" t="s">
        <v>129</v>
      </c>
      <c r="BE368" s="129">
        <f>IF(N368="základní",J368,0)</f>
        <v>0</v>
      </c>
      <c r="BF368" s="129">
        <f>IF(N368="snížená",J368,0)</f>
        <v>0</v>
      </c>
      <c r="BG368" s="129">
        <f>IF(N368="zákl. přenesená",J368,0)</f>
        <v>0</v>
      </c>
      <c r="BH368" s="129">
        <f>IF(N368="sníž. přenesená",J368,0)</f>
        <v>0</v>
      </c>
      <c r="BI368" s="129">
        <f>IF(N368="nulová",J368,0)</f>
        <v>0</v>
      </c>
      <c r="BJ368" s="16" t="s">
        <v>74</v>
      </c>
      <c r="BK368" s="129">
        <f>ROUND(I368*H368,2)</f>
        <v>0</v>
      </c>
      <c r="BL368" s="16" t="s">
        <v>128</v>
      </c>
      <c r="BM368" s="128" t="s">
        <v>741</v>
      </c>
    </row>
    <row r="369" spans="2:47" s="1" customFormat="1" ht="12">
      <c r="B369" s="28"/>
      <c r="D369" s="146" t="s">
        <v>167</v>
      </c>
      <c r="F369" s="147" t="s">
        <v>742</v>
      </c>
      <c r="I369" s="123"/>
      <c r="L369" s="28"/>
      <c r="M369" s="148"/>
      <c r="T369" s="49"/>
      <c r="AT369" s="16" t="s">
        <v>167</v>
      </c>
      <c r="AU369" s="16" t="s">
        <v>140</v>
      </c>
    </row>
    <row r="370" spans="2:51" s="12" customFormat="1" ht="12">
      <c r="B370" s="130"/>
      <c r="D370" s="131" t="s">
        <v>142</v>
      </c>
      <c r="E370" s="132" t="s">
        <v>17</v>
      </c>
      <c r="F370" s="133" t="s">
        <v>743</v>
      </c>
      <c r="H370" s="134">
        <v>14.097</v>
      </c>
      <c r="I370" s="123"/>
      <c r="L370" s="130"/>
      <c r="M370" s="135"/>
      <c r="T370" s="136"/>
      <c r="AT370" s="132" t="s">
        <v>142</v>
      </c>
      <c r="AU370" s="132" t="s">
        <v>140</v>
      </c>
      <c r="AV370" s="12" t="s">
        <v>76</v>
      </c>
      <c r="AW370" s="12" t="s">
        <v>28</v>
      </c>
      <c r="AX370" s="12" t="s">
        <v>66</v>
      </c>
      <c r="AY370" s="132" t="s">
        <v>129</v>
      </c>
    </row>
    <row r="371" spans="2:51" s="12" customFormat="1" ht="12">
      <c r="B371" s="130"/>
      <c r="D371" s="131" t="s">
        <v>142</v>
      </c>
      <c r="E371" s="132" t="s">
        <v>17</v>
      </c>
      <c r="F371" s="133" t="s">
        <v>744</v>
      </c>
      <c r="H371" s="134">
        <v>8.52</v>
      </c>
      <c r="I371" s="123"/>
      <c r="L371" s="130"/>
      <c r="M371" s="135"/>
      <c r="T371" s="136"/>
      <c r="AT371" s="132" t="s">
        <v>142</v>
      </c>
      <c r="AU371" s="132" t="s">
        <v>140</v>
      </c>
      <c r="AV371" s="12" t="s">
        <v>76</v>
      </c>
      <c r="AW371" s="12" t="s">
        <v>28</v>
      </c>
      <c r="AX371" s="12" t="s">
        <v>66</v>
      </c>
      <c r="AY371" s="132" t="s">
        <v>129</v>
      </c>
    </row>
    <row r="372" spans="2:51" s="14" customFormat="1" ht="12">
      <c r="B372" s="155"/>
      <c r="D372" s="131" t="s">
        <v>142</v>
      </c>
      <c r="E372" s="156" t="s">
        <v>17</v>
      </c>
      <c r="F372" s="157" t="s">
        <v>661</v>
      </c>
      <c r="H372" s="158">
        <v>22.616999999999997</v>
      </c>
      <c r="I372" s="123"/>
      <c r="L372" s="155"/>
      <c r="M372" s="159"/>
      <c r="T372" s="160"/>
      <c r="AT372" s="156" t="s">
        <v>142</v>
      </c>
      <c r="AU372" s="156" t="s">
        <v>140</v>
      </c>
      <c r="AV372" s="14" t="s">
        <v>128</v>
      </c>
      <c r="AW372" s="14" t="s">
        <v>28</v>
      </c>
      <c r="AX372" s="14" t="s">
        <v>74</v>
      </c>
      <c r="AY372" s="156" t="s">
        <v>129</v>
      </c>
    </row>
    <row r="373" spans="2:65" s="1" customFormat="1" ht="44.25" customHeight="1">
      <c r="B373" s="28"/>
      <c r="C373" s="118" t="s">
        <v>745</v>
      </c>
      <c r="D373" s="118" t="s">
        <v>134</v>
      </c>
      <c r="E373" s="119" t="s">
        <v>746</v>
      </c>
      <c r="F373" s="120" t="s">
        <v>747</v>
      </c>
      <c r="G373" s="121" t="s">
        <v>506</v>
      </c>
      <c r="H373" s="122">
        <v>12.645</v>
      </c>
      <c r="I373" s="123"/>
      <c r="J373" s="123">
        <f>ROUND(I373*H373,2)</f>
        <v>0</v>
      </c>
      <c r="K373" s="120" t="s">
        <v>148</v>
      </c>
      <c r="L373" s="28"/>
      <c r="M373" s="124" t="s">
        <v>17</v>
      </c>
      <c r="N373" s="125" t="s">
        <v>37</v>
      </c>
      <c r="O373" s="126">
        <v>0.328</v>
      </c>
      <c r="P373" s="126">
        <f>O373*H373</f>
        <v>4.14756</v>
      </c>
      <c r="Q373" s="126">
        <v>0</v>
      </c>
      <c r="R373" s="126">
        <f>Q373*H373</f>
        <v>0</v>
      </c>
      <c r="S373" s="126">
        <v>0</v>
      </c>
      <c r="T373" s="127">
        <f>S373*H373</f>
        <v>0</v>
      </c>
      <c r="AR373" s="128" t="s">
        <v>128</v>
      </c>
      <c r="AT373" s="128" t="s">
        <v>134</v>
      </c>
      <c r="AU373" s="128" t="s">
        <v>140</v>
      </c>
      <c r="AY373" s="16" t="s">
        <v>129</v>
      </c>
      <c r="BE373" s="129">
        <f>IF(N373="základní",J373,0)</f>
        <v>0</v>
      </c>
      <c r="BF373" s="129">
        <f>IF(N373="snížená",J373,0)</f>
        <v>0</v>
      </c>
      <c r="BG373" s="129">
        <f>IF(N373="zákl. přenesená",J373,0)</f>
        <v>0</v>
      </c>
      <c r="BH373" s="129">
        <f>IF(N373="sníž. přenesená",J373,0)</f>
        <v>0</v>
      </c>
      <c r="BI373" s="129">
        <f>IF(N373="nulová",J373,0)</f>
        <v>0</v>
      </c>
      <c r="BJ373" s="16" t="s">
        <v>74</v>
      </c>
      <c r="BK373" s="129">
        <f>ROUND(I373*H373,2)</f>
        <v>0</v>
      </c>
      <c r="BL373" s="16" t="s">
        <v>128</v>
      </c>
      <c r="BM373" s="128" t="s">
        <v>748</v>
      </c>
    </row>
    <row r="374" spans="2:47" s="1" customFormat="1" ht="12">
      <c r="B374" s="28"/>
      <c r="D374" s="146" t="s">
        <v>167</v>
      </c>
      <c r="F374" s="147" t="s">
        <v>749</v>
      </c>
      <c r="I374" s="123"/>
      <c r="L374" s="28"/>
      <c r="M374" s="148"/>
      <c r="T374" s="49"/>
      <c r="AT374" s="16" t="s">
        <v>167</v>
      </c>
      <c r="AU374" s="16" t="s">
        <v>140</v>
      </c>
    </row>
    <row r="375" spans="2:51" s="12" customFormat="1" ht="12">
      <c r="B375" s="130"/>
      <c r="D375" s="131" t="s">
        <v>142</v>
      </c>
      <c r="E375" s="132" t="s">
        <v>17</v>
      </c>
      <c r="F375" s="133" t="s">
        <v>750</v>
      </c>
      <c r="H375" s="134">
        <v>12.645</v>
      </c>
      <c r="I375" s="123"/>
      <c r="L375" s="130"/>
      <c r="M375" s="135"/>
      <c r="T375" s="136"/>
      <c r="AT375" s="132" t="s">
        <v>142</v>
      </c>
      <c r="AU375" s="132" t="s">
        <v>140</v>
      </c>
      <c r="AV375" s="12" t="s">
        <v>76</v>
      </c>
      <c r="AW375" s="12" t="s">
        <v>28</v>
      </c>
      <c r="AX375" s="12" t="s">
        <v>74</v>
      </c>
      <c r="AY375" s="132" t="s">
        <v>129</v>
      </c>
    </row>
    <row r="376" spans="2:65" s="1" customFormat="1" ht="62.65" customHeight="1">
      <c r="B376" s="28"/>
      <c r="C376" s="118" t="s">
        <v>751</v>
      </c>
      <c r="D376" s="118" t="s">
        <v>134</v>
      </c>
      <c r="E376" s="119" t="s">
        <v>752</v>
      </c>
      <c r="F376" s="120" t="s">
        <v>753</v>
      </c>
      <c r="G376" s="121" t="s">
        <v>506</v>
      </c>
      <c r="H376" s="122">
        <v>4.905</v>
      </c>
      <c r="I376" s="123"/>
      <c r="J376" s="123">
        <f>ROUND(I376*H376,2)</f>
        <v>0</v>
      </c>
      <c r="K376" s="120" t="s">
        <v>138</v>
      </c>
      <c r="L376" s="28"/>
      <c r="M376" s="124" t="s">
        <v>17</v>
      </c>
      <c r="N376" s="125" t="s">
        <v>37</v>
      </c>
      <c r="O376" s="126">
        <v>0.286</v>
      </c>
      <c r="P376" s="126">
        <f>O376*H376</f>
        <v>1.40283</v>
      </c>
      <c r="Q376" s="126">
        <v>0</v>
      </c>
      <c r="R376" s="126">
        <f>Q376*H376</f>
        <v>0</v>
      </c>
      <c r="S376" s="126">
        <v>0</v>
      </c>
      <c r="T376" s="127">
        <f>S376*H376</f>
        <v>0</v>
      </c>
      <c r="AR376" s="128" t="s">
        <v>128</v>
      </c>
      <c r="AT376" s="128" t="s">
        <v>134</v>
      </c>
      <c r="AU376" s="128" t="s">
        <v>140</v>
      </c>
      <c r="AY376" s="16" t="s">
        <v>129</v>
      </c>
      <c r="BE376" s="129">
        <f>IF(N376="základní",J376,0)</f>
        <v>0</v>
      </c>
      <c r="BF376" s="129">
        <f>IF(N376="snížená",J376,0)</f>
        <v>0</v>
      </c>
      <c r="BG376" s="129">
        <f>IF(N376="zákl. přenesená",J376,0)</f>
        <v>0</v>
      </c>
      <c r="BH376" s="129">
        <f>IF(N376="sníž. přenesená",J376,0)</f>
        <v>0</v>
      </c>
      <c r="BI376" s="129">
        <f>IF(N376="nulová",J376,0)</f>
        <v>0</v>
      </c>
      <c r="BJ376" s="16" t="s">
        <v>74</v>
      </c>
      <c r="BK376" s="129">
        <f>ROUND(I376*H376,2)</f>
        <v>0</v>
      </c>
      <c r="BL376" s="16" t="s">
        <v>128</v>
      </c>
      <c r="BM376" s="128" t="s">
        <v>754</v>
      </c>
    </row>
    <row r="377" spans="2:51" s="13" customFormat="1" ht="12">
      <c r="B377" s="150"/>
      <c r="D377" s="131" t="s">
        <v>142</v>
      </c>
      <c r="E377" s="151" t="s">
        <v>17</v>
      </c>
      <c r="F377" s="152" t="s">
        <v>755</v>
      </c>
      <c r="H377" s="151" t="s">
        <v>17</v>
      </c>
      <c r="I377" s="123"/>
      <c r="L377" s="150"/>
      <c r="M377" s="153"/>
      <c r="T377" s="154"/>
      <c r="AT377" s="151" t="s">
        <v>142</v>
      </c>
      <c r="AU377" s="151" t="s">
        <v>140</v>
      </c>
      <c r="AV377" s="13" t="s">
        <v>74</v>
      </c>
      <c r="AW377" s="13" t="s">
        <v>28</v>
      </c>
      <c r="AX377" s="13" t="s">
        <v>66</v>
      </c>
      <c r="AY377" s="151" t="s">
        <v>129</v>
      </c>
    </row>
    <row r="378" spans="2:51" s="12" customFormat="1" ht="12">
      <c r="B378" s="130"/>
      <c r="D378" s="131" t="s">
        <v>142</v>
      </c>
      <c r="E378" s="132" t="s">
        <v>17</v>
      </c>
      <c r="F378" s="133" t="s">
        <v>756</v>
      </c>
      <c r="H378" s="134">
        <v>3.465</v>
      </c>
      <c r="I378" s="123"/>
      <c r="L378" s="130"/>
      <c r="M378" s="135"/>
      <c r="T378" s="136"/>
      <c r="AT378" s="132" t="s">
        <v>142</v>
      </c>
      <c r="AU378" s="132" t="s">
        <v>140</v>
      </c>
      <c r="AV378" s="12" t="s">
        <v>76</v>
      </c>
      <c r="AW378" s="12" t="s">
        <v>28</v>
      </c>
      <c r="AX378" s="12" t="s">
        <v>66</v>
      </c>
      <c r="AY378" s="132" t="s">
        <v>129</v>
      </c>
    </row>
    <row r="379" spans="2:51" s="13" customFormat="1" ht="12">
      <c r="B379" s="150"/>
      <c r="D379" s="131" t="s">
        <v>142</v>
      </c>
      <c r="E379" s="151" t="s">
        <v>17</v>
      </c>
      <c r="F379" s="152" t="s">
        <v>757</v>
      </c>
      <c r="H379" s="151" t="s">
        <v>17</v>
      </c>
      <c r="I379" s="123"/>
      <c r="L379" s="150"/>
      <c r="M379" s="153"/>
      <c r="T379" s="154"/>
      <c r="AT379" s="151" t="s">
        <v>142</v>
      </c>
      <c r="AU379" s="151" t="s">
        <v>140</v>
      </c>
      <c r="AV379" s="13" t="s">
        <v>74</v>
      </c>
      <c r="AW379" s="13" t="s">
        <v>28</v>
      </c>
      <c r="AX379" s="13" t="s">
        <v>66</v>
      </c>
      <c r="AY379" s="151" t="s">
        <v>129</v>
      </c>
    </row>
    <row r="380" spans="2:51" s="12" customFormat="1" ht="12">
      <c r="B380" s="130"/>
      <c r="D380" s="131" t="s">
        <v>142</v>
      </c>
      <c r="E380" s="132" t="s">
        <v>17</v>
      </c>
      <c r="F380" s="133" t="s">
        <v>758</v>
      </c>
      <c r="H380" s="134">
        <v>1.44</v>
      </c>
      <c r="I380" s="123"/>
      <c r="L380" s="130"/>
      <c r="M380" s="135"/>
      <c r="T380" s="136"/>
      <c r="AT380" s="132" t="s">
        <v>142</v>
      </c>
      <c r="AU380" s="132" t="s">
        <v>140</v>
      </c>
      <c r="AV380" s="12" t="s">
        <v>76</v>
      </c>
      <c r="AW380" s="12" t="s">
        <v>28</v>
      </c>
      <c r="AX380" s="12" t="s">
        <v>66</v>
      </c>
      <c r="AY380" s="132" t="s">
        <v>129</v>
      </c>
    </row>
    <row r="381" spans="2:51" s="14" customFormat="1" ht="12">
      <c r="B381" s="155"/>
      <c r="D381" s="131" t="s">
        <v>142</v>
      </c>
      <c r="E381" s="156" t="s">
        <v>17</v>
      </c>
      <c r="F381" s="157" t="s">
        <v>661</v>
      </c>
      <c r="H381" s="158">
        <v>4.904999999999999</v>
      </c>
      <c r="I381" s="123"/>
      <c r="L381" s="155"/>
      <c r="M381" s="159"/>
      <c r="T381" s="160"/>
      <c r="AT381" s="156" t="s">
        <v>142</v>
      </c>
      <c r="AU381" s="156" t="s">
        <v>140</v>
      </c>
      <c r="AV381" s="14" t="s">
        <v>128</v>
      </c>
      <c r="AW381" s="14" t="s">
        <v>28</v>
      </c>
      <c r="AX381" s="14" t="s">
        <v>74</v>
      </c>
      <c r="AY381" s="156" t="s">
        <v>129</v>
      </c>
    </row>
    <row r="382" spans="2:65" s="1" customFormat="1" ht="16.5" customHeight="1">
      <c r="B382" s="28"/>
      <c r="C382" s="137" t="s">
        <v>759</v>
      </c>
      <c r="D382" s="137" t="s">
        <v>144</v>
      </c>
      <c r="E382" s="138" t="s">
        <v>760</v>
      </c>
      <c r="F382" s="139" t="s">
        <v>761</v>
      </c>
      <c r="G382" s="140" t="s">
        <v>147</v>
      </c>
      <c r="H382" s="141">
        <v>9.81</v>
      </c>
      <c r="I382" s="123"/>
      <c r="J382" s="142">
        <f>ROUND(I382*H382,2)</f>
        <v>0</v>
      </c>
      <c r="K382" s="139" t="s">
        <v>138</v>
      </c>
      <c r="L382" s="143"/>
      <c r="M382" s="144" t="s">
        <v>17</v>
      </c>
      <c r="N382" s="145" t="s">
        <v>37</v>
      </c>
      <c r="O382" s="126">
        <v>0</v>
      </c>
      <c r="P382" s="126">
        <f>O382*H382</f>
        <v>0</v>
      </c>
      <c r="Q382" s="126">
        <v>1</v>
      </c>
      <c r="R382" s="126">
        <f>Q382*H382</f>
        <v>9.81</v>
      </c>
      <c r="S382" s="126">
        <v>0</v>
      </c>
      <c r="T382" s="127">
        <f>S382*H382</f>
        <v>0</v>
      </c>
      <c r="AR382" s="128" t="s">
        <v>177</v>
      </c>
      <c r="AT382" s="128" t="s">
        <v>144</v>
      </c>
      <c r="AU382" s="128" t="s">
        <v>140</v>
      </c>
      <c r="AY382" s="16" t="s">
        <v>129</v>
      </c>
      <c r="BE382" s="129">
        <f>IF(N382="základní",J382,0)</f>
        <v>0</v>
      </c>
      <c r="BF382" s="129">
        <f>IF(N382="snížená",J382,0)</f>
        <v>0</v>
      </c>
      <c r="BG382" s="129">
        <f>IF(N382="zákl. přenesená",J382,0)</f>
        <v>0</v>
      </c>
      <c r="BH382" s="129">
        <f>IF(N382="sníž. přenesená",J382,0)</f>
        <v>0</v>
      </c>
      <c r="BI382" s="129">
        <f>IF(N382="nulová",J382,0)</f>
        <v>0</v>
      </c>
      <c r="BJ382" s="16" t="s">
        <v>74</v>
      </c>
      <c r="BK382" s="129">
        <f>ROUND(I382*H382,2)</f>
        <v>0</v>
      </c>
      <c r="BL382" s="16" t="s">
        <v>128</v>
      </c>
      <c r="BM382" s="128" t="s">
        <v>762</v>
      </c>
    </row>
    <row r="383" spans="2:51" s="12" customFormat="1" ht="12">
      <c r="B383" s="130"/>
      <c r="D383" s="131" t="s">
        <v>142</v>
      </c>
      <c r="F383" s="133" t="s">
        <v>763</v>
      </c>
      <c r="H383" s="134">
        <v>9.81</v>
      </c>
      <c r="I383" s="123"/>
      <c r="L383" s="130"/>
      <c r="M383" s="135"/>
      <c r="T383" s="136"/>
      <c r="AT383" s="132" t="s">
        <v>142</v>
      </c>
      <c r="AU383" s="132" t="s">
        <v>140</v>
      </c>
      <c r="AV383" s="12" t="s">
        <v>76</v>
      </c>
      <c r="AW383" s="12" t="s">
        <v>4</v>
      </c>
      <c r="AX383" s="12" t="s">
        <v>74</v>
      </c>
      <c r="AY383" s="132" t="s">
        <v>129</v>
      </c>
    </row>
    <row r="384" spans="2:63" s="11" customFormat="1" ht="20.85" customHeight="1">
      <c r="B384" s="107"/>
      <c r="D384" s="108" t="s">
        <v>65</v>
      </c>
      <c r="E384" s="116" t="s">
        <v>76</v>
      </c>
      <c r="F384" s="116" t="s">
        <v>764</v>
      </c>
      <c r="I384" s="123"/>
      <c r="J384" s="117">
        <f>BK384</f>
        <v>0</v>
      </c>
      <c r="L384" s="107"/>
      <c r="M384" s="111"/>
      <c r="P384" s="112">
        <f>SUM(P385:P406)</f>
        <v>36.275048</v>
      </c>
      <c r="R384" s="112">
        <f>SUM(R385:R406)</f>
        <v>81.28568145999999</v>
      </c>
      <c r="T384" s="113">
        <f>SUM(T385:T406)</f>
        <v>0</v>
      </c>
      <c r="AR384" s="108" t="s">
        <v>74</v>
      </c>
      <c r="AT384" s="114" t="s">
        <v>65</v>
      </c>
      <c r="AU384" s="114" t="s">
        <v>76</v>
      </c>
      <c r="AY384" s="108" t="s">
        <v>129</v>
      </c>
      <c r="BK384" s="115">
        <f>SUM(BK385:BK406)</f>
        <v>0</v>
      </c>
    </row>
    <row r="385" spans="2:65" s="1" customFormat="1" ht="37.9" customHeight="1">
      <c r="B385" s="28"/>
      <c r="C385" s="118" t="s">
        <v>765</v>
      </c>
      <c r="D385" s="118" t="s">
        <v>134</v>
      </c>
      <c r="E385" s="119" t="s">
        <v>766</v>
      </c>
      <c r="F385" s="120" t="s">
        <v>767</v>
      </c>
      <c r="G385" s="121" t="s">
        <v>506</v>
      </c>
      <c r="H385" s="122">
        <v>6.887</v>
      </c>
      <c r="I385" s="123"/>
      <c r="J385" s="123">
        <f>ROUND(I385*H385,2)</f>
        <v>0</v>
      </c>
      <c r="K385" s="120" t="s">
        <v>138</v>
      </c>
      <c r="L385" s="28"/>
      <c r="M385" s="124" t="s">
        <v>17</v>
      </c>
      <c r="N385" s="125" t="s">
        <v>37</v>
      </c>
      <c r="O385" s="126">
        <v>1.025</v>
      </c>
      <c r="P385" s="126">
        <f>O385*H385</f>
        <v>7.059174999999999</v>
      </c>
      <c r="Q385" s="126">
        <v>2.16</v>
      </c>
      <c r="R385" s="126">
        <f>Q385*H385</f>
        <v>14.87592</v>
      </c>
      <c r="S385" s="126">
        <v>0</v>
      </c>
      <c r="T385" s="127">
        <f>S385*H385</f>
        <v>0</v>
      </c>
      <c r="AR385" s="128" t="s">
        <v>128</v>
      </c>
      <c r="AT385" s="128" t="s">
        <v>134</v>
      </c>
      <c r="AU385" s="128" t="s">
        <v>140</v>
      </c>
      <c r="AY385" s="16" t="s">
        <v>129</v>
      </c>
      <c r="BE385" s="129">
        <f>IF(N385="základní",J385,0)</f>
        <v>0</v>
      </c>
      <c r="BF385" s="129">
        <f>IF(N385="snížená",J385,0)</f>
        <v>0</v>
      </c>
      <c r="BG385" s="129">
        <f>IF(N385="zákl. přenesená",J385,0)</f>
        <v>0</v>
      </c>
      <c r="BH385" s="129">
        <f>IF(N385="sníž. přenesená",J385,0)</f>
        <v>0</v>
      </c>
      <c r="BI385" s="129">
        <f>IF(N385="nulová",J385,0)</f>
        <v>0</v>
      </c>
      <c r="BJ385" s="16" t="s">
        <v>74</v>
      </c>
      <c r="BK385" s="129">
        <f>ROUND(I385*H385,2)</f>
        <v>0</v>
      </c>
      <c r="BL385" s="16" t="s">
        <v>128</v>
      </c>
      <c r="BM385" s="128" t="s">
        <v>768</v>
      </c>
    </row>
    <row r="386" spans="2:51" s="12" customFormat="1" ht="12">
      <c r="B386" s="130"/>
      <c r="D386" s="131" t="s">
        <v>142</v>
      </c>
      <c r="E386" s="132" t="s">
        <v>17</v>
      </c>
      <c r="F386" s="133" t="s">
        <v>769</v>
      </c>
      <c r="H386" s="134">
        <v>6.887</v>
      </c>
      <c r="I386" s="123"/>
      <c r="L386" s="130"/>
      <c r="M386" s="135"/>
      <c r="T386" s="136"/>
      <c r="AT386" s="132" t="s">
        <v>142</v>
      </c>
      <c r="AU386" s="132" t="s">
        <v>140</v>
      </c>
      <c r="AV386" s="12" t="s">
        <v>76</v>
      </c>
      <c r="AW386" s="12" t="s">
        <v>28</v>
      </c>
      <c r="AX386" s="12" t="s">
        <v>74</v>
      </c>
      <c r="AY386" s="132" t="s">
        <v>129</v>
      </c>
    </row>
    <row r="387" spans="2:65" s="1" customFormat="1" ht="24.2" customHeight="1">
      <c r="B387" s="28"/>
      <c r="C387" s="118" t="s">
        <v>770</v>
      </c>
      <c r="D387" s="118" t="s">
        <v>134</v>
      </c>
      <c r="E387" s="119" t="s">
        <v>771</v>
      </c>
      <c r="F387" s="120" t="s">
        <v>772</v>
      </c>
      <c r="G387" s="121" t="s">
        <v>506</v>
      </c>
      <c r="H387" s="122">
        <v>13.897</v>
      </c>
      <c r="I387" s="123"/>
      <c r="J387" s="123">
        <f>ROUND(I387*H387,2)</f>
        <v>0</v>
      </c>
      <c r="K387" s="120" t="s">
        <v>148</v>
      </c>
      <c r="L387" s="28"/>
      <c r="M387" s="124" t="s">
        <v>17</v>
      </c>
      <c r="N387" s="125" t="s">
        <v>37</v>
      </c>
      <c r="O387" s="126">
        <v>0.985</v>
      </c>
      <c r="P387" s="126">
        <f>O387*H387</f>
        <v>13.688545</v>
      </c>
      <c r="Q387" s="126">
        <v>2.16</v>
      </c>
      <c r="R387" s="126">
        <f>Q387*H387</f>
        <v>30.01752</v>
      </c>
      <c r="S387" s="126">
        <v>0</v>
      </c>
      <c r="T387" s="127">
        <f>S387*H387</f>
        <v>0</v>
      </c>
      <c r="AR387" s="128" t="s">
        <v>128</v>
      </c>
      <c r="AT387" s="128" t="s">
        <v>134</v>
      </c>
      <c r="AU387" s="128" t="s">
        <v>140</v>
      </c>
      <c r="AY387" s="16" t="s">
        <v>129</v>
      </c>
      <c r="BE387" s="129">
        <f>IF(N387="základní",J387,0)</f>
        <v>0</v>
      </c>
      <c r="BF387" s="129">
        <f>IF(N387="snížená",J387,0)</f>
        <v>0</v>
      </c>
      <c r="BG387" s="129">
        <f>IF(N387="zákl. přenesená",J387,0)</f>
        <v>0</v>
      </c>
      <c r="BH387" s="129">
        <f>IF(N387="sníž. přenesená",J387,0)</f>
        <v>0</v>
      </c>
      <c r="BI387" s="129">
        <f>IF(N387="nulová",J387,0)</f>
        <v>0</v>
      </c>
      <c r="BJ387" s="16" t="s">
        <v>74</v>
      </c>
      <c r="BK387" s="129">
        <f>ROUND(I387*H387,2)</f>
        <v>0</v>
      </c>
      <c r="BL387" s="16" t="s">
        <v>128</v>
      </c>
      <c r="BM387" s="128" t="s">
        <v>773</v>
      </c>
    </row>
    <row r="388" spans="2:47" s="1" customFormat="1" ht="12">
      <c r="B388" s="28"/>
      <c r="D388" s="146" t="s">
        <v>167</v>
      </c>
      <c r="F388" s="147" t="s">
        <v>774</v>
      </c>
      <c r="I388" s="123"/>
      <c r="L388" s="28"/>
      <c r="M388" s="148"/>
      <c r="T388" s="49"/>
      <c r="AT388" s="16" t="s">
        <v>167</v>
      </c>
      <c r="AU388" s="16" t="s">
        <v>140</v>
      </c>
    </row>
    <row r="389" spans="2:51" s="12" customFormat="1" ht="12">
      <c r="B389" s="130"/>
      <c r="D389" s="131" t="s">
        <v>142</v>
      </c>
      <c r="E389" s="132" t="s">
        <v>17</v>
      </c>
      <c r="F389" s="133" t="s">
        <v>775</v>
      </c>
      <c r="H389" s="134">
        <v>10.331</v>
      </c>
      <c r="I389" s="123"/>
      <c r="L389" s="130"/>
      <c r="M389" s="135"/>
      <c r="T389" s="136"/>
      <c r="AT389" s="132" t="s">
        <v>142</v>
      </c>
      <c r="AU389" s="132" t="s">
        <v>140</v>
      </c>
      <c r="AV389" s="12" t="s">
        <v>76</v>
      </c>
      <c r="AW389" s="12" t="s">
        <v>28</v>
      </c>
      <c r="AX389" s="12" t="s">
        <v>66</v>
      </c>
      <c r="AY389" s="132" t="s">
        <v>129</v>
      </c>
    </row>
    <row r="390" spans="2:51" s="12" customFormat="1" ht="12">
      <c r="B390" s="130"/>
      <c r="D390" s="131" t="s">
        <v>142</v>
      </c>
      <c r="E390" s="132" t="s">
        <v>17</v>
      </c>
      <c r="F390" s="133" t="s">
        <v>776</v>
      </c>
      <c r="H390" s="134">
        <v>3.566</v>
      </c>
      <c r="I390" s="123"/>
      <c r="L390" s="130"/>
      <c r="M390" s="135"/>
      <c r="T390" s="136"/>
      <c r="AT390" s="132" t="s">
        <v>142</v>
      </c>
      <c r="AU390" s="132" t="s">
        <v>140</v>
      </c>
      <c r="AV390" s="12" t="s">
        <v>76</v>
      </c>
      <c r="AW390" s="12" t="s">
        <v>28</v>
      </c>
      <c r="AX390" s="12" t="s">
        <v>66</v>
      </c>
      <c r="AY390" s="132" t="s">
        <v>129</v>
      </c>
    </row>
    <row r="391" spans="2:51" s="14" customFormat="1" ht="12">
      <c r="B391" s="155"/>
      <c r="D391" s="131" t="s">
        <v>142</v>
      </c>
      <c r="E391" s="156" t="s">
        <v>17</v>
      </c>
      <c r="F391" s="157" t="s">
        <v>661</v>
      </c>
      <c r="H391" s="158">
        <v>13.896999999999998</v>
      </c>
      <c r="I391" s="123"/>
      <c r="L391" s="155"/>
      <c r="M391" s="159"/>
      <c r="T391" s="160"/>
      <c r="AT391" s="156" t="s">
        <v>142</v>
      </c>
      <c r="AU391" s="156" t="s">
        <v>140</v>
      </c>
      <c r="AV391" s="14" t="s">
        <v>128</v>
      </c>
      <c r="AW391" s="14" t="s">
        <v>28</v>
      </c>
      <c r="AX391" s="14" t="s">
        <v>74</v>
      </c>
      <c r="AY391" s="156" t="s">
        <v>129</v>
      </c>
    </row>
    <row r="392" spans="2:65" s="1" customFormat="1" ht="37.9" customHeight="1">
      <c r="B392" s="28"/>
      <c r="C392" s="118" t="s">
        <v>777</v>
      </c>
      <c r="D392" s="118" t="s">
        <v>134</v>
      </c>
      <c r="E392" s="119" t="s">
        <v>778</v>
      </c>
      <c r="F392" s="120" t="s">
        <v>779</v>
      </c>
      <c r="G392" s="121" t="s">
        <v>506</v>
      </c>
      <c r="H392" s="122">
        <v>2.066</v>
      </c>
      <c r="I392" s="123"/>
      <c r="J392" s="123">
        <f>ROUND(I392*H392,2)</f>
        <v>0</v>
      </c>
      <c r="K392" s="120" t="s">
        <v>148</v>
      </c>
      <c r="L392" s="28"/>
      <c r="M392" s="124" t="s">
        <v>17</v>
      </c>
      <c r="N392" s="125" t="s">
        <v>37</v>
      </c>
      <c r="O392" s="126">
        <v>0.985</v>
      </c>
      <c r="P392" s="126">
        <f>O392*H392</f>
        <v>2.0350099999999998</v>
      </c>
      <c r="Q392" s="126">
        <v>1.98</v>
      </c>
      <c r="R392" s="126">
        <f>Q392*H392</f>
        <v>4.09068</v>
      </c>
      <c r="S392" s="126">
        <v>0</v>
      </c>
      <c r="T392" s="127">
        <f>S392*H392</f>
        <v>0</v>
      </c>
      <c r="AR392" s="128" t="s">
        <v>128</v>
      </c>
      <c r="AT392" s="128" t="s">
        <v>134</v>
      </c>
      <c r="AU392" s="128" t="s">
        <v>140</v>
      </c>
      <c r="AY392" s="16" t="s">
        <v>129</v>
      </c>
      <c r="BE392" s="129">
        <f>IF(N392="základní",J392,0)</f>
        <v>0</v>
      </c>
      <c r="BF392" s="129">
        <f>IF(N392="snížená",J392,0)</f>
        <v>0</v>
      </c>
      <c r="BG392" s="129">
        <f>IF(N392="zákl. přenesená",J392,0)</f>
        <v>0</v>
      </c>
      <c r="BH392" s="129">
        <f>IF(N392="sníž. přenesená",J392,0)</f>
        <v>0</v>
      </c>
      <c r="BI392" s="129">
        <f>IF(N392="nulová",J392,0)</f>
        <v>0</v>
      </c>
      <c r="BJ392" s="16" t="s">
        <v>74</v>
      </c>
      <c r="BK392" s="129">
        <f>ROUND(I392*H392,2)</f>
        <v>0</v>
      </c>
      <c r="BL392" s="16" t="s">
        <v>128</v>
      </c>
      <c r="BM392" s="128" t="s">
        <v>780</v>
      </c>
    </row>
    <row r="393" spans="2:47" s="1" customFormat="1" ht="12">
      <c r="B393" s="28"/>
      <c r="D393" s="146" t="s">
        <v>167</v>
      </c>
      <c r="F393" s="147" t="s">
        <v>781</v>
      </c>
      <c r="I393" s="123"/>
      <c r="L393" s="28"/>
      <c r="M393" s="148"/>
      <c r="T393" s="49"/>
      <c r="AT393" s="16" t="s">
        <v>167</v>
      </c>
      <c r="AU393" s="16" t="s">
        <v>140</v>
      </c>
    </row>
    <row r="394" spans="2:51" s="12" customFormat="1" ht="12">
      <c r="B394" s="130"/>
      <c r="D394" s="131" t="s">
        <v>142</v>
      </c>
      <c r="E394" s="132" t="s">
        <v>17</v>
      </c>
      <c r="F394" s="133" t="s">
        <v>782</v>
      </c>
      <c r="H394" s="134">
        <v>2.066</v>
      </c>
      <c r="I394" s="123"/>
      <c r="L394" s="130"/>
      <c r="M394" s="135"/>
      <c r="T394" s="136"/>
      <c r="AT394" s="132" t="s">
        <v>142</v>
      </c>
      <c r="AU394" s="132" t="s">
        <v>140</v>
      </c>
      <c r="AV394" s="12" t="s">
        <v>76</v>
      </c>
      <c r="AW394" s="12" t="s">
        <v>28</v>
      </c>
      <c r="AX394" s="12" t="s">
        <v>74</v>
      </c>
      <c r="AY394" s="132" t="s">
        <v>129</v>
      </c>
    </row>
    <row r="395" spans="2:65" s="1" customFormat="1" ht="24.2" customHeight="1">
      <c r="B395" s="28"/>
      <c r="C395" s="118" t="s">
        <v>783</v>
      </c>
      <c r="D395" s="118" t="s">
        <v>134</v>
      </c>
      <c r="E395" s="119" t="s">
        <v>784</v>
      </c>
      <c r="F395" s="120" t="s">
        <v>785</v>
      </c>
      <c r="G395" s="121" t="s">
        <v>506</v>
      </c>
      <c r="H395" s="122">
        <v>10.179</v>
      </c>
      <c r="I395" s="123"/>
      <c r="J395" s="123">
        <f>ROUND(I395*H395,2)</f>
        <v>0</v>
      </c>
      <c r="K395" s="120" t="s">
        <v>148</v>
      </c>
      <c r="L395" s="28"/>
      <c r="M395" s="124" t="s">
        <v>17</v>
      </c>
      <c r="N395" s="125" t="s">
        <v>37</v>
      </c>
      <c r="O395" s="126">
        <v>0.584</v>
      </c>
      <c r="P395" s="126">
        <f>O395*H395</f>
        <v>5.944535999999999</v>
      </c>
      <c r="Q395" s="126">
        <v>2.30102</v>
      </c>
      <c r="R395" s="126">
        <f>Q395*H395</f>
        <v>23.422082579999998</v>
      </c>
      <c r="S395" s="126">
        <v>0</v>
      </c>
      <c r="T395" s="127">
        <f>S395*H395</f>
        <v>0</v>
      </c>
      <c r="AR395" s="128" t="s">
        <v>128</v>
      </c>
      <c r="AT395" s="128" t="s">
        <v>134</v>
      </c>
      <c r="AU395" s="128" t="s">
        <v>140</v>
      </c>
      <c r="AY395" s="16" t="s">
        <v>129</v>
      </c>
      <c r="BE395" s="129">
        <f>IF(N395="základní",J395,0)</f>
        <v>0</v>
      </c>
      <c r="BF395" s="129">
        <f>IF(N395="snížená",J395,0)</f>
        <v>0</v>
      </c>
      <c r="BG395" s="129">
        <f>IF(N395="zákl. přenesená",J395,0)</f>
        <v>0</v>
      </c>
      <c r="BH395" s="129">
        <f>IF(N395="sníž. přenesená",J395,0)</f>
        <v>0</v>
      </c>
      <c r="BI395" s="129">
        <f>IF(N395="nulová",J395,0)</f>
        <v>0</v>
      </c>
      <c r="BJ395" s="16" t="s">
        <v>74</v>
      </c>
      <c r="BK395" s="129">
        <f>ROUND(I395*H395,2)</f>
        <v>0</v>
      </c>
      <c r="BL395" s="16" t="s">
        <v>128</v>
      </c>
      <c r="BM395" s="128" t="s">
        <v>786</v>
      </c>
    </row>
    <row r="396" spans="2:47" s="1" customFormat="1" ht="12">
      <c r="B396" s="28"/>
      <c r="D396" s="146" t="s">
        <v>167</v>
      </c>
      <c r="F396" s="147" t="s">
        <v>787</v>
      </c>
      <c r="I396" s="123"/>
      <c r="L396" s="28"/>
      <c r="M396" s="148"/>
      <c r="T396" s="49"/>
      <c r="AT396" s="16" t="s">
        <v>167</v>
      </c>
      <c r="AU396" s="16" t="s">
        <v>140</v>
      </c>
    </row>
    <row r="397" spans="2:51" s="12" customFormat="1" ht="12">
      <c r="B397" s="130"/>
      <c r="D397" s="131" t="s">
        <v>142</v>
      </c>
      <c r="E397" s="132" t="s">
        <v>17</v>
      </c>
      <c r="F397" s="133" t="s">
        <v>788</v>
      </c>
      <c r="H397" s="134">
        <v>10.179</v>
      </c>
      <c r="I397" s="123"/>
      <c r="L397" s="130"/>
      <c r="M397" s="135"/>
      <c r="T397" s="136"/>
      <c r="AT397" s="132" t="s">
        <v>142</v>
      </c>
      <c r="AU397" s="132" t="s">
        <v>140</v>
      </c>
      <c r="AV397" s="12" t="s">
        <v>76</v>
      </c>
      <c r="AW397" s="12" t="s">
        <v>28</v>
      </c>
      <c r="AX397" s="12" t="s">
        <v>74</v>
      </c>
      <c r="AY397" s="132" t="s">
        <v>129</v>
      </c>
    </row>
    <row r="398" spans="2:65" s="1" customFormat="1" ht="24.2" customHeight="1">
      <c r="B398" s="28"/>
      <c r="C398" s="118" t="s">
        <v>789</v>
      </c>
      <c r="D398" s="118" t="s">
        <v>134</v>
      </c>
      <c r="E398" s="119" t="s">
        <v>790</v>
      </c>
      <c r="F398" s="120" t="s">
        <v>791</v>
      </c>
      <c r="G398" s="121" t="s">
        <v>506</v>
      </c>
      <c r="H398" s="122">
        <v>3.75</v>
      </c>
      <c r="I398" s="123"/>
      <c r="J398" s="123">
        <f>ROUND(I398*H398,2)</f>
        <v>0</v>
      </c>
      <c r="K398" s="120" t="s">
        <v>148</v>
      </c>
      <c r="L398" s="28"/>
      <c r="M398" s="124" t="s">
        <v>17</v>
      </c>
      <c r="N398" s="125" t="s">
        <v>37</v>
      </c>
      <c r="O398" s="126">
        <v>0.584</v>
      </c>
      <c r="P398" s="126">
        <f>O398*H398</f>
        <v>2.19</v>
      </c>
      <c r="Q398" s="126">
        <v>2.30102</v>
      </c>
      <c r="R398" s="126">
        <f>Q398*H398</f>
        <v>8.628824999999999</v>
      </c>
      <c r="S398" s="126">
        <v>0</v>
      </c>
      <c r="T398" s="127">
        <f>S398*H398</f>
        <v>0</v>
      </c>
      <c r="AR398" s="128" t="s">
        <v>128</v>
      </c>
      <c r="AT398" s="128" t="s">
        <v>134</v>
      </c>
      <c r="AU398" s="128" t="s">
        <v>140</v>
      </c>
      <c r="AY398" s="16" t="s">
        <v>129</v>
      </c>
      <c r="BE398" s="129">
        <f>IF(N398="základní",J398,0)</f>
        <v>0</v>
      </c>
      <c r="BF398" s="129">
        <f>IF(N398="snížená",J398,0)</f>
        <v>0</v>
      </c>
      <c r="BG398" s="129">
        <f>IF(N398="zákl. přenesená",J398,0)</f>
        <v>0</v>
      </c>
      <c r="BH398" s="129">
        <f>IF(N398="sníž. přenesená",J398,0)</f>
        <v>0</v>
      </c>
      <c r="BI398" s="129">
        <f>IF(N398="nulová",J398,0)</f>
        <v>0</v>
      </c>
      <c r="BJ398" s="16" t="s">
        <v>74</v>
      </c>
      <c r="BK398" s="129">
        <f>ROUND(I398*H398,2)</f>
        <v>0</v>
      </c>
      <c r="BL398" s="16" t="s">
        <v>128</v>
      </c>
      <c r="BM398" s="128" t="s">
        <v>792</v>
      </c>
    </row>
    <row r="399" spans="2:47" s="1" customFormat="1" ht="12">
      <c r="B399" s="28"/>
      <c r="D399" s="146" t="s">
        <v>167</v>
      </c>
      <c r="F399" s="147" t="s">
        <v>793</v>
      </c>
      <c r="I399" s="123"/>
      <c r="L399" s="28"/>
      <c r="M399" s="148"/>
      <c r="T399" s="49"/>
      <c r="AT399" s="16" t="s">
        <v>167</v>
      </c>
      <c r="AU399" s="16" t="s">
        <v>140</v>
      </c>
    </row>
    <row r="400" spans="2:51" s="12" customFormat="1" ht="12">
      <c r="B400" s="130"/>
      <c r="D400" s="131" t="s">
        <v>142</v>
      </c>
      <c r="E400" s="132" t="s">
        <v>17</v>
      </c>
      <c r="F400" s="133" t="s">
        <v>794</v>
      </c>
      <c r="H400" s="134">
        <v>3.75</v>
      </c>
      <c r="I400" s="123"/>
      <c r="L400" s="130"/>
      <c r="M400" s="135"/>
      <c r="T400" s="136"/>
      <c r="AT400" s="132" t="s">
        <v>142</v>
      </c>
      <c r="AU400" s="132" t="s">
        <v>140</v>
      </c>
      <c r="AV400" s="12" t="s">
        <v>76</v>
      </c>
      <c r="AW400" s="12" t="s">
        <v>28</v>
      </c>
      <c r="AX400" s="12" t="s">
        <v>74</v>
      </c>
      <c r="AY400" s="132" t="s">
        <v>129</v>
      </c>
    </row>
    <row r="401" spans="2:65" s="1" customFormat="1" ht="16.5" customHeight="1">
      <c r="B401" s="28"/>
      <c r="C401" s="118" t="s">
        <v>795</v>
      </c>
      <c r="D401" s="118" t="s">
        <v>134</v>
      </c>
      <c r="E401" s="119" t="s">
        <v>796</v>
      </c>
      <c r="F401" s="120" t="s">
        <v>797</v>
      </c>
      <c r="G401" s="121" t="s">
        <v>137</v>
      </c>
      <c r="H401" s="122">
        <v>4.238</v>
      </c>
      <c r="I401" s="123"/>
      <c r="J401" s="123">
        <f>ROUND(I401*H401,2)</f>
        <v>0</v>
      </c>
      <c r="K401" s="120" t="s">
        <v>138</v>
      </c>
      <c r="L401" s="28"/>
      <c r="M401" s="124" t="s">
        <v>17</v>
      </c>
      <c r="N401" s="125" t="s">
        <v>37</v>
      </c>
      <c r="O401" s="126">
        <v>0.3</v>
      </c>
      <c r="P401" s="126">
        <f>O401*H401</f>
        <v>1.2714</v>
      </c>
      <c r="Q401" s="126">
        <v>0.00247</v>
      </c>
      <c r="R401" s="126">
        <f>Q401*H401</f>
        <v>0.01046786</v>
      </c>
      <c r="S401" s="126">
        <v>0</v>
      </c>
      <c r="T401" s="127">
        <f>S401*H401</f>
        <v>0</v>
      </c>
      <c r="AR401" s="128" t="s">
        <v>128</v>
      </c>
      <c r="AT401" s="128" t="s">
        <v>134</v>
      </c>
      <c r="AU401" s="128" t="s">
        <v>140</v>
      </c>
      <c r="AY401" s="16" t="s">
        <v>129</v>
      </c>
      <c r="BE401" s="129">
        <f>IF(N401="základní",J401,0)</f>
        <v>0</v>
      </c>
      <c r="BF401" s="129">
        <f>IF(N401="snížená",J401,0)</f>
        <v>0</v>
      </c>
      <c r="BG401" s="129">
        <f>IF(N401="zákl. přenesená",J401,0)</f>
        <v>0</v>
      </c>
      <c r="BH401" s="129">
        <f>IF(N401="sníž. přenesená",J401,0)</f>
        <v>0</v>
      </c>
      <c r="BI401" s="129">
        <f>IF(N401="nulová",J401,0)</f>
        <v>0</v>
      </c>
      <c r="BJ401" s="16" t="s">
        <v>74</v>
      </c>
      <c r="BK401" s="129">
        <f>ROUND(I401*H401,2)</f>
        <v>0</v>
      </c>
      <c r="BL401" s="16" t="s">
        <v>128</v>
      </c>
      <c r="BM401" s="128" t="s">
        <v>798</v>
      </c>
    </row>
    <row r="402" spans="2:51" s="12" customFormat="1" ht="12">
      <c r="B402" s="130"/>
      <c r="D402" s="131" t="s">
        <v>142</v>
      </c>
      <c r="E402" s="132" t="s">
        <v>17</v>
      </c>
      <c r="F402" s="133" t="s">
        <v>799</v>
      </c>
      <c r="H402" s="134">
        <v>4.238</v>
      </c>
      <c r="I402" s="123"/>
      <c r="L402" s="130"/>
      <c r="M402" s="135"/>
      <c r="T402" s="136"/>
      <c r="AT402" s="132" t="s">
        <v>142</v>
      </c>
      <c r="AU402" s="132" t="s">
        <v>140</v>
      </c>
      <c r="AV402" s="12" t="s">
        <v>76</v>
      </c>
      <c r="AW402" s="12" t="s">
        <v>28</v>
      </c>
      <c r="AX402" s="12" t="s">
        <v>74</v>
      </c>
      <c r="AY402" s="132" t="s">
        <v>129</v>
      </c>
    </row>
    <row r="403" spans="2:65" s="1" customFormat="1" ht="16.5" customHeight="1">
      <c r="B403" s="28"/>
      <c r="C403" s="118" t="s">
        <v>800</v>
      </c>
      <c r="D403" s="118" t="s">
        <v>134</v>
      </c>
      <c r="E403" s="119" t="s">
        <v>801</v>
      </c>
      <c r="F403" s="120" t="s">
        <v>802</v>
      </c>
      <c r="G403" s="121" t="s">
        <v>137</v>
      </c>
      <c r="H403" s="122">
        <v>4.238</v>
      </c>
      <c r="I403" s="123"/>
      <c r="J403" s="123">
        <f>ROUND(I403*H403,2)</f>
        <v>0</v>
      </c>
      <c r="K403" s="120" t="s">
        <v>138</v>
      </c>
      <c r="L403" s="28"/>
      <c r="M403" s="124" t="s">
        <v>17</v>
      </c>
      <c r="N403" s="125" t="s">
        <v>37</v>
      </c>
      <c r="O403" s="126">
        <v>0.152</v>
      </c>
      <c r="P403" s="126">
        <f>O403*H403</f>
        <v>0.6441760000000001</v>
      </c>
      <c r="Q403" s="126">
        <v>0</v>
      </c>
      <c r="R403" s="126">
        <f>Q403*H403</f>
        <v>0</v>
      </c>
      <c r="S403" s="126">
        <v>0</v>
      </c>
      <c r="T403" s="127">
        <f>S403*H403</f>
        <v>0</v>
      </c>
      <c r="AR403" s="128" t="s">
        <v>128</v>
      </c>
      <c r="AT403" s="128" t="s">
        <v>134</v>
      </c>
      <c r="AU403" s="128" t="s">
        <v>140</v>
      </c>
      <c r="AY403" s="16" t="s">
        <v>129</v>
      </c>
      <c r="BE403" s="129">
        <f>IF(N403="základní",J403,0)</f>
        <v>0</v>
      </c>
      <c r="BF403" s="129">
        <f>IF(N403="snížená",J403,0)</f>
        <v>0</v>
      </c>
      <c r="BG403" s="129">
        <f>IF(N403="zákl. přenesená",J403,0)</f>
        <v>0</v>
      </c>
      <c r="BH403" s="129">
        <f>IF(N403="sníž. přenesená",J403,0)</f>
        <v>0</v>
      </c>
      <c r="BI403" s="129">
        <f>IF(N403="nulová",J403,0)</f>
        <v>0</v>
      </c>
      <c r="BJ403" s="16" t="s">
        <v>74</v>
      </c>
      <c r="BK403" s="129">
        <f>ROUND(I403*H403,2)</f>
        <v>0</v>
      </c>
      <c r="BL403" s="16" t="s">
        <v>128</v>
      </c>
      <c r="BM403" s="128" t="s">
        <v>803</v>
      </c>
    </row>
    <row r="404" spans="2:65" s="1" customFormat="1" ht="24.2" customHeight="1">
      <c r="B404" s="28"/>
      <c r="C404" s="118" t="s">
        <v>804</v>
      </c>
      <c r="D404" s="118" t="s">
        <v>134</v>
      </c>
      <c r="E404" s="119" t="s">
        <v>805</v>
      </c>
      <c r="F404" s="120" t="s">
        <v>806</v>
      </c>
      <c r="G404" s="121" t="s">
        <v>147</v>
      </c>
      <c r="H404" s="122">
        <v>0.226</v>
      </c>
      <c r="I404" s="123"/>
      <c r="J404" s="123">
        <f>ROUND(I404*H404,2)</f>
        <v>0</v>
      </c>
      <c r="K404" s="120" t="s">
        <v>138</v>
      </c>
      <c r="L404" s="28"/>
      <c r="M404" s="124" t="s">
        <v>17</v>
      </c>
      <c r="N404" s="125" t="s">
        <v>37</v>
      </c>
      <c r="O404" s="126">
        <v>15.231</v>
      </c>
      <c r="P404" s="126">
        <f>O404*H404</f>
        <v>3.442206</v>
      </c>
      <c r="Q404" s="126">
        <v>1.06277</v>
      </c>
      <c r="R404" s="126">
        <f>Q404*H404</f>
        <v>0.24018602</v>
      </c>
      <c r="S404" s="126">
        <v>0</v>
      </c>
      <c r="T404" s="127">
        <f>S404*H404</f>
        <v>0</v>
      </c>
      <c r="AR404" s="128" t="s">
        <v>128</v>
      </c>
      <c r="AT404" s="128" t="s">
        <v>134</v>
      </c>
      <c r="AU404" s="128" t="s">
        <v>140</v>
      </c>
      <c r="AY404" s="16" t="s">
        <v>129</v>
      </c>
      <c r="BE404" s="129">
        <f>IF(N404="základní",J404,0)</f>
        <v>0</v>
      </c>
      <c r="BF404" s="129">
        <f>IF(N404="snížená",J404,0)</f>
        <v>0</v>
      </c>
      <c r="BG404" s="129">
        <f>IF(N404="zákl. přenesená",J404,0)</f>
        <v>0</v>
      </c>
      <c r="BH404" s="129">
        <f>IF(N404="sníž. přenesená",J404,0)</f>
        <v>0</v>
      </c>
      <c r="BI404" s="129">
        <f>IF(N404="nulová",J404,0)</f>
        <v>0</v>
      </c>
      <c r="BJ404" s="16" t="s">
        <v>74</v>
      </c>
      <c r="BK404" s="129">
        <f>ROUND(I404*H404,2)</f>
        <v>0</v>
      </c>
      <c r="BL404" s="16" t="s">
        <v>128</v>
      </c>
      <c r="BM404" s="128" t="s">
        <v>807</v>
      </c>
    </row>
    <row r="405" spans="2:51" s="13" customFormat="1" ht="12">
      <c r="B405" s="150"/>
      <c r="D405" s="131" t="s">
        <v>142</v>
      </c>
      <c r="E405" s="151" t="s">
        <v>17</v>
      </c>
      <c r="F405" s="152" t="s">
        <v>808</v>
      </c>
      <c r="H405" s="151" t="s">
        <v>17</v>
      </c>
      <c r="I405" s="123"/>
      <c r="L405" s="150"/>
      <c r="M405" s="153"/>
      <c r="T405" s="154"/>
      <c r="AT405" s="151" t="s">
        <v>142</v>
      </c>
      <c r="AU405" s="151" t="s">
        <v>140</v>
      </c>
      <c r="AV405" s="13" t="s">
        <v>74</v>
      </c>
      <c r="AW405" s="13" t="s">
        <v>28</v>
      </c>
      <c r="AX405" s="13" t="s">
        <v>66</v>
      </c>
      <c r="AY405" s="151" t="s">
        <v>129</v>
      </c>
    </row>
    <row r="406" spans="2:51" s="12" customFormat="1" ht="12">
      <c r="B406" s="130"/>
      <c r="D406" s="131" t="s">
        <v>142</v>
      </c>
      <c r="E406" s="132" t="s">
        <v>17</v>
      </c>
      <c r="F406" s="133" t="s">
        <v>809</v>
      </c>
      <c r="H406" s="134">
        <v>0.226</v>
      </c>
      <c r="I406" s="123"/>
      <c r="L406" s="130"/>
      <c r="M406" s="135"/>
      <c r="T406" s="136"/>
      <c r="AT406" s="132" t="s">
        <v>142</v>
      </c>
      <c r="AU406" s="132" t="s">
        <v>140</v>
      </c>
      <c r="AV406" s="12" t="s">
        <v>76</v>
      </c>
      <c r="AW406" s="12" t="s">
        <v>28</v>
      </c>
      <c r="AX406" s="12" t="s">
        <v>74</v>
      </c>
      <c r="AY406" s="132" t="s">
        <v>129</v>
      </c>
    </row>
    <row r="407" spans="2:63" s="11" customFormat="1" ht="20.85" customHeight="1">
      <c r="B407" s="107"/>
      <c r="D407" s="108" t="s">
        <v>65</v>
      </c>
      <c r="E407" s="116" t="s">
        <v>140</v>
      </c>
      <c r="F407" s="116" t="s">
        <v>810</v>
      </c>
      <c r="I407" s="123"/>
      <c r="J407" s="117">
        <f>BK407</f>
        <v>0</v>
      </c>
      <c r="L407" s="107"/>
      <c r="M407" s="111"/>
      <c r="P407" s="112">
        <f>SUM(P408:P427)</f>
        <v>56.925156999999984</v>
      </c>
      <c r="R407" s="112">
        <f>SUM(R408:R427)</f>
        <v>12.0275991</v>
      </c>
      <c r="T407" s="113">
        <f>SUM(T408:T427)</f>
        <v>0</v>
      </c>
      <c r="AR407" s="108" t="s">
        <v>74</v>
      </c>
      <c r="AT407" s="114" t="s">
        <v>65</v>
      </c>
      <c r="AU407" s="114" t="s">
        <v>76</v>
      </c>
      <c r="AY407" s="108" t="s">
        <v>129</v>
      </c>
      <c r="BK407" s="115">
        <f>SUM(BK408:BK427)</f>
        <v>0</v>
      </c>
    </row>
    <row r="408" spans="2:65" s="1" customFormat="1" ht="37.9" customHeight="1">
      <c r="B408" s="28"/>
      <c r="C408" s="118" t="s">
        <v>811</v>
      </c>
      <c r="D408" s="118" t="s">
        <v>134</v>
      </c>
      <c r="E408" s="119" t="s">
        <v>812</v>
      </c>
      <c r="F408" s="120" t="s">
        <v>813</v>
      </c>
      <c r="G408" s="121" t="s">
        <v>137</v>
      </c>
      <c r="H408" s="122">
        <v>57.388</v>
      </c>
      <c r="I408" s="123"/>
      <c r="J408" s="123">
        <f>ROUND(I408*H408,2)</f>
        <v>0</v>
      </c>
      <c r="K408" s="120" t="s">
        <v>148</v>
      </c>
      <c r="L408" s="28"/>
      <c r="M408" s="124" t="s">
        <v>17</v>
      </c>
      <c r="N408" s="125" t="s">
        <v>37</v>
      </c>
      <c r="O408" s="126">
        <v>0.689</v>
      </c>
      <c r="P408" s="126">
        <f>O408*H408</f>
        <v>39.54033199999999</v>
      </c>
      <c r="Q408" s="126">
        <v>0.1774</v>
      </c>
      <c r="R408" s="126">
        <f>Q408*H408</f>
        <v>10.1806312</v>
      </c>
      <c r="S408" s="126">
        <v>0</v>
      </c>
      <c r="T408" s="127">
        <f>S408*H408</f>
        <v>0</v>
      </c>
      <c r="AR408" s="128" t="s">
        <v>128</v>
      </c>
      <c r="AT408" s="128" t="s">
        <v>134</v>
      </c>
      <c r="AU408" s="128" t="s">
        <v>140</v>
      </c>
      <c r="AY408" s="16" t="s">
        <v>129</v>
      </c>
      <c r="BE408" s="129">
        <f>IF(N408="základní",J408,0)</f>
        <v>0</v>
      </c>
      <c r="BF408" s="129">
        <f>IF(N408="snížená",J408,0)</f>
        <v>0</v>
      </c>
      <c r="BG408" s="129">
        <f>IF(N408="zákl. přenesená",J408,0)</f>
        <v>0</v>
      </c>
      <c r="BH408" s="129">
        <f>IF(N408="sníž. přenesená",J408,0)</f>
        <v>0</v>
      </c>
      <c r="BI408" s="129">
        <f>IF(N408="nulová",J408,0)</f>
        <v>0</v>
      </c>
      <c r="BJ408" s="16" t="s">
        <v>74</v>
      </c>
      <c r="BK408" s="129">
        <f>ROUND(I408*H408,2)</f>
        <v>0</v>
      </c>
      <c r="BL408" s="16" t="s">
        <v>128</v>
      </c>
      <c r="BM408" s="128" t="s">
        <v>814</v>
      </c>
    </row>
    <row r="409" spans="2:47" s="1" customFormat="1" ht="12">
      <c r="B409" s="28"/>
      <c r="D409" s="146" t="s">
        <v>167</v>
      </c>
      <c r="F409" s="147" t="s">
        <v>815</v>
      </c>
      <c r="I409" s="123"/>
      <c r="L409" s="28"/>
      <c r="M409" s="148"/>
      <c r="T409" s="49"/>
      <c r="AT409" s="16" t="s">
        <v>167</v>
      </c>
      <c r="AU409" s="16" t="s">
        <v>140</v>
      </c>
    </row>
    <row r="410" spans="2:51" s="12" customFormat="1" ht="12">
      <c r="B410" s="130"/>
      <c r="D410" s="131" t="s">
        <v>142</v>
      </c>
      <c r="E410" s="132" t="s">
        <v>17</v>
      </c>
      <c r="F410" s="133" t="s">
        <v>816</v>
      </c>
      <c r="H410" s="134">
        <v>59.638</v>
      </c>
      <c r="I410" s="123"/>
      <c r="L410" s="130"/>
      <c r="M410" s="135"/>
      <c r="T410" s="136"/>
      <c r="AT410" s="132" t="s">
        <v>142</v>
      </c>
      <c r="AU410" s="132" t="s">
        <v>140</v>
      </c>
      <c r="AV410" s="12" t="s">
        <v>76</v>
      </c>
      <c r="AW410" s="12" t="s">
        <v>28</v>
      </c>
      <c r="AX410" s="12" t="s">
        <v>66</v>
      </c>
      <c r="AY410" s="132" t="s">
        <v>129</v>
      </c>
    </row>
    <row r="411" spans="2:51" s="12" customFormat="1" ht="12">
      <c r="B411" s="130"/>
      <c r="D411" s="131" t="s">
        <v>142</v>
      </c>
      <c r="E411" s="132" t="s">
        <v>17</v>
      </c>
      <c r="F411" s="133" t="s">
        <v>817</v>
      </c>
      <c r="H411" s="134">
        <v>-2.25</v>
      </c>
      <c r="I411" s="123"/>
      <c r="L411" s="130"/>
      <c r="M411" s="135"/>
      <c r="T411" s="136"/>
      <c r="AT411" s="132" t="s">
        <v>142</v>
      </c>
      <c r="AU411" s="132" t="s">
        <v>140</v>
      </c>
      <c r="AV411" s="12" t="s">
        <v>76</v>
      </c>
      <c r="AW411" s="12" t="s">
        <v>28</v>
      </c>
      <c r="AX411" s="12" t="s">
        <v>66</v>
      </c>
      <c r="AY411" s="132" t="s">
        <v>129</v>
      </c>
    </row>
    <row r="412" spans="2:51" s="14" customFormat="1" ht="12">
      <c r="B412" s="155"/>
      <c r="D412" s="131" t="s">
        <v>142</v>
      </c>
      <c r="E412" s="156" t="s">
        <v>17</v>
      </c>
      <c r="F412" s="157" t="s">
        <v>661</v>
      </c>
      <c r="H412" s="158">
        <v>57.388</v>
      </c>
      <c r="I412" s="123"/>
      <c r="L412" s="155"/>
      <c r="M412" s="159"/>
      <c r="T412" s="160"/>
      <c r="AT412" s="156" t="s">
        <v>142</v>
      </c>
      <c r="AU412" s="156" t="s">
        <v>140</v>
      </c>
      <c r="AV412" s="14" t="s">
        <v>128</v>
      </c>
      <c r="AW412" s="14" t="s">
        <v>28</v>
      </c>
      <c r="AX412" s="14" t="s">
        <v>74</v>
      </c>
      <c r="AY412" s="156" t="s">
        <v>129</v>
      </c>
    </row>
    <row r="413" spans="2:65" s="1" customFormat="1" ht="44.25" customHeight="1">
      <c r="B413" s="28"/>
      <c r="C413" s="118" t="s">
        <v>818</v>
      </c>
      <c r="D413" s="118" t="s">
        <v>134</v>
      </c>
      <c r="E413" s="119" t="s">
        <v>819</v>
      </c>
      <c r="F413" s="120" t="s">
        <v>820</v>
      </c>
      <c r="G413" s="121" t="s">
        <v>234</v>
      </c>
      <c r="H413" s="122">
        <v>3</v>
      </c>
      <c r="I413" s="123"/>
      <c r="J413" s="123">
        <f>ROUND(I413*H413,2)</f>
        <v>0</v>
      </c>
      <c r="K413" s="120" t="s">
        <v>138</v>
      </c>
      <c r="L413" s="28"/>
      <c r="M413" s="124" t="s">
        <v>17</v>
      </c>
      <c r="N413" s="125" t="s">
        <v>37</v>
      </c>
      <c r="O413" s="126">
        <v>0.192</v>
      </c>
      <c r="P413" s="126">
        <f>O413*H413</f>
        <v>0.5760000000000001</v>
      </c>
      <c r="Q413" s="126">
        <v>0.02628</v>
      </c>
      <c r="R413" s="126">
        <f>Q413*H413</f>
        <v>0.07884000000000001</v>
      </c>
      <c r="S413" s="126">
        <v>0</v>
      </c>
      <c r="T413" s="127">
        <f>S413*H413</f>
        <v>0</v>
      </c>
      <c r="AR413" s="128" t="s">
        <v>128</v>
      </c>
      <c r="AT413" s="128" t="s">
        <v>134</v>
      </c>
      <c r="AU413" s="128" t="s">
        <v>140</v>
      </c>
      <c r="AY413" s="16" t="s">
        <v>129</v>
      </c>
      <c r="BE413" s="129">
        <f>IF(N413="základní",J413,0)</f>
        <v>0</v>
      </c>
      <c r="BF413" s="129">
        <f>IF(N413="snížená",J413,0)</f>
        <v>0</v>
      </c>
      <c r="BG413" s="129">
        <f>IF(N413="zákl. přenesená",J413,0)</f>
        <v>0</v>
      </c>
      <c r="BH413" s="129">
        <f>IF(N413="sníž. přenesená",J413,0)</f>
        <v>0</v>
      </c>
      <c r="BI413" s="129">
        <f>IF(N413="nulová",J413,0)</f>
        <v>0</v>
      </c>
      <c r="BJ413" s="16" t="s">
        <v>74</v>
      </c>
      <c r="BK413" s="129">
        <f>ROUND(I413*H413,2)</f>
        <v>0</v>
      </c>
      <c r="BL413" s="16" t="s">
        <v>128</v>
      </c>
      <c r="BM413" s="128" t="s">
        <v>821</v>
      </c>
    </row>
    <row r="414" spans="2:65" s="1" customFormat="1" ht="37.9" customHeight="1">
      <c r="B414" s="28"/>
      <c r="C414" s="118" t="s">
        <v>822</v>
      </c>
      <c r="D414" s="118" t="s">
        <v>134</v>
      </c>
      <c r="E414" s="119" t="s">
        <v>823</v>
      </c>
      <c r="F414" s="120" t="s">
        <v>824</v>
      </c>
      <c r="G414" s="121" t="s">
        <v>234</v>
      </c>
      <c r="H414" s="122">
        <v>1</v>
      </c>
      <c r="I414" s="123"/>
      <c r="J414" s="123">
        <f>ROUND(I414*H414,2)</f>
        <v>0</v>
      </c>
      <c r="K414" s="120" t="s">
        <v>148</v>
      </c>
      <c r="L414" s="28"/>
      <c r="M414" s="124" t="s">
        <v>17</v>
      </c>
      <c r="N414" s="125" t="s">
        <v>37</v>
      </c>
      <c r="O414" s="126">
        <v>0.361</v>
      </c>
      <c r="P414" s="126">
        <f>O414*H414</f>
        <v>0.361</v>
      </c>
      <c r="Q414" s="126">
        <v>0.09431</v>
      </c>
      <c r="R414" s="126">
        <f>Q414*H414</f>
        <v>0.09431</v>
      </c>
      <c r="S414" s="126">
        <v>0</v>
      </c>
      <c r="T414" s="127">
        <f>S414*H414</f>
        <v>0</v>
      </c>
      <c r="AR414" s="128" t="s">
        <v>128</v>
      </c>
      <c r="AT414" s="128" t="s">
        <v>134</v>
      </c>
      <c r="AU414" s="128" t="s">
        <v>140</v>
      </c>
      <c r="AY414" s="16" t="s">
        <v>129</v>
      </c>
      <c r="BE414" s="129">
        <f>IF(N414="základní",J414,0)</f>
        <v>0</v>
      </c>
      <c r="BF414" s="129">
        <f>IF(N414="snížená",J414,0)</f>
        <v>0</v>
      </c>
      <c r="BG414" s="129">
        <f>IF(N414="zákl. přenesená",J414,0)</f>
        <v>0</v>
      </c>
      <c r="BH414" s="129">
        <f>IF(N414="sníž. přenesená",J414,0)</f>
        <v>0</v>
      </c>
      <c r="BI414" s="129">
        <f>IF(N414="nulová",J414,0)</f>
        <v>0</v>
      </c>
      <c r="BJ414" s="16" t="s">
        <v>74</v>
      </c>
      <c r="BK414" s="129">
        <f>ROUND(I414*H414,2)</f>
        <v>0</v>
      </c>
      <c r="BL414" s="16" t="s">
        <v>128</v>
      </c>
      <c r="BM414" s="128" t="s">
        <v>825</v>
      </c>
    </row>
    <row r="415" spans="2:47" s="1" customFormat="1" ht="12">
      <c r="B415" s="28"/>
      <c r="D415" s="146" t="s">
        <v>167</v>
      </c>
      <c r="F415" s="147" t="s">
        <v>826</v>
      </c>
      <c r="I415" s="123"/>
      <c r="L415" s="28"/>
      <c r="M415" s="148"/>
      <c r="T415" s="49"/>
      <c r="AT415" s="16" t="s">
        <v>167</v>
      </c>
      <c r="AU415" s="16" t="s">
        <v>140</v>
      </c>
    </row>
    <row r="416" spans="2:65" s="1" customFormat="1" ht="37.9" customHeight="1">
      <c r="B416" s="28"/>
      <c r="C416" s="118" t="s">
        <v>827</v>
      </c>
      <c r="D416" s="118" t="s">
        <v>134</v>
      </c>
      <c r="E416" s="119" t="s">
        <v>828</v>
      </c>
      <c r="F416" s="120" t="s">
        <v>829</v>
      </c>
      <c r="G416" s="121" t="s">
        <v>234</v>
      </c>
      <c r="H416" s="122">
        <v>1</v>
      </c>
      <c r="I416" s="123"/>
      <c r="J416" s="123">
        <f>ROUND(I416*H416,2)</f>
        <v>0</v>
      </c>
      <c r="K416" s="120" t="s">
        <v>148</v>
      </c>
      <c r="L416" s="28"/>
      <c r="M416" s="124" t="s">
        <v>17</v>
      </c>
      <c r="N416" s="125" t="s">
        <v>37</v>
      </c>
      <c r="O416" s="126">
        <v>0.391</v>
      </c>
      <c r="P416" s="126">
        <f>O416*H416</f>
        <v>0.391</v>
      </c>
      <c r="Q416" s="126">
        <v>0.11739</v>
      </c>
      <c r="R416" s="126">
        <f>Q416*H416</f>
        <v>0.11739</v>
      </c>
      <c r="S416" s="126">
        <v>0</v>
      </c>
      <c r="T416" s="127">
        <f>S416*H416</f>
        <v>0</v>
      </c>
      <c r="AR416" s="128" t="s">
        <v>128</v>
      </c>
      <c r="AT416" s="128" t="s">
        <v>134</v>
      </c>
      <c r="AU416" s="128" t="s">
        <v>140</v>
      </c>
      <c r="AY416" s="16" t="s">
        <v>129</v>
      </c>
      <c r="BE416" s="129">
        <f>IF(N416="základní",J416,0)</f>
        <v>0</v>
      </c>
      <c r="BF416" s="129">
        <f>IF(N416="snížená",J416,0)</f>
        <v>0</v>
      </c>
      <c r="BG416" s="129">
        <f>IF(N416="zákl. přenesená",J416,0)</f>
        <v>0</v>
      </c>
      <c r="BH416" s="129">
        <f>IF(N416="sníž. přenesená",J416,0)</f>
        <v>0</v>
      </c>
      <c r="BI416" s="129">
        <f>IF(N416="nulová",J416,0)</f>
        <v>0</v>
      </c>
      <c r="BJ416" s="16" t="s">
        <v>74</v>
      </c>
      <c r="BK416" s="129">
        <f>ROUND(I416*H416,2)</f>
        <v>0</v>
      </c>
      <c r="BL416" s="16" t="s">
        <v>128</v>
      </c>
      <c r="BM416" s="128" t="s">
        <v>830</v>
      </c>
    </row>
    <row r="417" spans="2:47" s="1" customFormat="1" ht="12">
      <c r="B417" s="28"/>
      <c r="D417" s="146" t="s">
        <v>167</v>
      </c>
      <c r="F417" s="147" t="s">
        <v>831</v>
      </c>
      <c r="I417" s="123"/>
      <c r="L417" s="28"/>
      <c r="M417" s="148"/>
      <c r="T417" s="49"/>
      <c r="AT417" s="16" t="s">
        <v>167</v>
      </c>
      <c r="AU417" s="16" t="s">
        <v>140</v>
      </c>
    </row>
    <row r="418" spans="2:65" s="1" customFormat="1" ht="37.9" customHeight="1">
      <c r="B418" s="28"/>
      <c r="C418" s="118" t="s">
        <v>832</v>
      </c>
      <c r="D418" s="118" t="s">
        <v>134</v>
      </c>
      <c r="E418" s="119" t="s">
        <v>833</v>
      </c>
      <c r="F418" s="120" t="s">
        <v>834</v>
      </c>
      <c r="G418" s="121" t="s">
        <v>137</v>
      </c>
      <c r="H418" s="122">
        <v>24.345</v>
      </c>
      <c r="I418" s="123"/>
      <c r="J418" s="123">
        <f>ROUND(I418*H418,2)</f>
        <v>0</v>
      </c>
      <c r="K418" s="120" t="s">
        <v>138</v>
      </c>
      <c r="L418" s="28"/>
      <c r="M418" s="124" t="s">
        <v>17</v>
      </c>
      <c r="N418" s="125" t="s">
        <v>37</v>
      </c>
      <c r="O418" s="126">
        <v>0.525</v>
      </c>
      <c r="P418" s="126">
        <f>O418*H418</f>
        <v>12.781125</v>
      </c>
      <c r="Q418" s="126">
        <v>0.05897</v>
      </c>
      <c r="R418" s="126">
        <f>Q418*H418</f>
        <v>1.43562465</v>
      </c>
      <c r="S418" s="126">
        <v>0</v>
      </c>
      <c r="T418" s="127">
        <f>S418*H418</f>
        <v>0</v>
      </c>
      <c r="AR418" s="128" t="s">
        <v>128</v>
      </c>
      <c r="AT418" s="128" t="s">
        <v>134</v>
      </c>
      <c r="AU418" s="128" t="s">
        <v>140</v>
      </c>
      <c r="AY418" s="16" t="s">
        <v>129</v>
      </c>
      <c r="BE418" s="129">
        <f>IF(N418="základní",J418,0)</f>
        <v>0</v>
      </c>
      <c r="BF418" s="129">
        <f>IF(N418="snížená",J418,0)</f>
        <v>0</v>
      </c>
      <c r="BG418" s="129">
        <f>IF(N418="zákl. přenesená",J418,0)</f>
        <v>0</v>
      </c>
      <c r="BH418" s="129">
        <f>IF(N418="sníž. přenesená",J418,0)</f>
        <v>0</v>
      </c>
      <c r="BI418" s="129">
        <f>IF(N418="nulová",J418,0)</f>
        <v>0</v>
      </c>
      <c r="BJ418" s="16" t="s">
        <v>74</v>
      </c>
      <c r="BK418" s="129">
        <f>ROUND(I418*H418,2)</f>
        <v>0</v>
      </c>
      <c r="BL418" s="16" t="s">
        <v>128</v>
      </c>
      <c r="BM418" s="128" t="s">
        <v>835</v>
      </c>
    </row>
    <row r="419" spans="2:51" s="12" customFormat="1" ht="12">
      <c r="B419" s="130"/>
      <c r="D419" s="131" t="s">
        <v>142</v>
      </c>
      <c r="E419" s="132" t="s">
        <v>17</v>
      </c>
      <c r="F419" s="133" t="s">
        <v>836</v>
      </c>
      <c r="H419" s="134">
        <v>27.72</v>
      </c>
      <c r="I419" s="123"/>
      <c r="L419" s="130"/>
      <c r="M419" s="135"/>
      <c r="T419" s="136"/>
      <c r="AT419" s="132" t="s">
        <v>142</v>
      </c>
      <c r="AU419" s="132" t="s">
        <v>140</v>
      </c>
      <c r="AV419" s="12" t="s">
        <v>76</v>
      </c>
      <c r="AW419" s="12" t="s">
        <v>28</v>
      </c>
      <c r="AX419" s="12" t="s">
        <v>66</v>
      </c>
      <c r="AY419" s="132" t="s">
        <v>129</v>
      </c>
    </row>
    <row r="420" spans="2:51" s="12" customFormat="1" ht="12">
      <c r="B420" s="130"/>
      <c r="D420" s="131" t="s">
        <v>142</v>
      </c>
      <c r="E420" s="132" t="s">
        <v>17</v>
      </c>
      <c r="F420" s="133" t="s">
        <v>837</v>
      </c>
      <c r="H420" s="134">
        <v>-3.375</v>
      </c>
      <c r="I420" s="123"/>
      <c r="L420" s="130"/>
      <c r="M420" s="135"/>
      <c r="T420" s="136"/>
      <c r="AT420" s="132" t="s">
        <v>142</v>
      </c>
      <c r="AU420" s="132" t="s">
        <v>140</v>
      </c>
      <c r="AV420" s="12" t="s">
        <v>76</v>
      </c>
      <c r="AW420" s="12" t="s">
        <v>28</v>
      </c>
      <c r="AX420" s="12" t="s">
        <v>66</v>
      </c>
      <c r="AY420" s="132" t="s">
        <v>129</v>
      </c>
    </row>
    <row r="421" spans="2:51" s="14" customFormat="1" ht="12">
      <c r="B421" s="155"/>
      <c r="D421" s="131" t="s">
        <v>142</v>
      </c>
      <c r="E421" s="156" t="s">
        <v>17</v>
      </c>
      <c r="F421" s="157" t="s">
        <v>661</v>
      </c>
      <c r="H421" s="158">
        <v>24.345</v>
      </c>
      <c r="I421" s="123"/>
      <c r="L421" s="155"/>
      <c r="M421" s="159"/>
      <c r="T421" s="160"/>
      <c r="AT421" s="156" t="s">
        <v>142</v>
      </c>
      <c r="AU421" s="156" t="s">
        <v>140</v>
      </c>
      <c r="AV421" s="14" t="s">
        <v>128</v>
      </c>
      <c r="AW421" s="14" t="s">
        <v>28</v>
      </c>
      <c r="AX421" s="14" t="s">
        <v>74</v>
      </c>
      <c r="AY421" s="156" t="s">
        <v>129</v>
      </c>
    </row>
    <row r="422" spans="2:65" s="1" customFormat="1" ht="37.9" customHeight="1">
      <c r="B422" s="28"/>
      <c r="C422" s="118" t="s">
        <v>838</v>
      </c>
      <c r="D422" s="118" t="s">
        <v>134</v>
      </c>
      <c r="E422" s="119" t="s">
        <v>839</v>
      </c>
      <c r="F422" s="120" t="s">
        <v>840</v>
      </c>
      <c r="G422" s="121" t="s">
        <v>137</v>
      </c>
      <c r="H422" s="122">
        <v>1.575</v>
      </c>
      <c r="I422" s="123"/>
      <c r="J422" s="123">
        <f>ROUND(I422*H422,2)</f>
        <v>0</v>
      </c>
      <c r="K422" s="120" t="s">
        <v>138</v>
      </c>
      <c r="L422" s="28"/>
      <c r="M422" s="124" t="s">
        <v>17</v>
      </c>
      <c r="N422" s="125" t="s">
        <v>37</v>
      </c>
      <c r="O422" s="126">
        <v>0.556</v>
      </c>
      <c r="P422" s="126">
        <f>O422*H422</f>
        <v>0.8757</v>
      </c>
      <c r="Q422" s="126">
        <v>0.07571</v>
      </c>
      <c r="R422" s="126">
        <f>Q422*H422</f>
        <v>0.11924325</v>
      </c>
      <c r="S422" s="126">
        <v>0</v>
      </c>
      <c r="T422" s="127">
        <f>S422*H422</f>
        <v>0</v>
      </c>
      <c r="AR422" s="128" t="s">
        <v>128</v>
      </c>
      <c r="AT422" s="128" t="s">
        <v>134</v>
      </c>
      <c r="AU422" s="128" t="s">
        <v>140</v>
      </c>
      <c r="AY422" s="16" t="s">
        <v>129</v>
      </c>
      <c r="BE422" s="129">
        <f>IF(N422="základní",J422,0)</f>
        <v>0</v>
      </c>
      <c r="BF422" s="129">
        <f>IF(N422="snížená",J422,0)</f>
        <v>0</v>
      </c>
      <c r="BG422" s="129">
        <f>IF(N422="zákl. přenesená",J422,0)</f>
        <v>0</v>
      </c>
      <c r="BH422" s="129">
        <f>IF(N422="sníž. přenesená",J422,0)</f>
        <v>0</v>
      </c>
      <c r="BI422" s="129">
        <f>IF(N422="nulová",J422,0)</f>
        <v>0</v>
      </c>
      <c r="BJ422" s="16" t="s">
        <v>74</v>
      </c>
      <c r="BK422" s="129">
        <f>ROUND(I422*H422,2)</f>
        <v>0</v>
      </c>
      <c r="BL422" s="16" t="s">
        <v>128</v>
      </c>
      <c r="BM422" s="128" t="s">
        <v>841</v>
      </c>
    </row>
    <row r="423" spans="2:51" s="13" customFormat="1" ht="12">
      <c r="B423" s="150"/>
      <c r="D423" s="131" t="s">
        <v>142</v>
      </c>
      <c r="E423" s="151" t="s">
        <v>17</v>
      </c>
      <c r="F423" s="152" t="s">
        <v>842</v>
      </c>
      <c r="H423" s="151" t="s">
        <v>17</v>
      </c>
      <c r="I423" s="123"/>
      <c r="L423" s="150"/>
      <c r="M423" s="153"/>
      <c r="T423" s="154"/>
      <c r="AT423" s="151" t="s">
        <v>142</v>
      </c>
      <c r="AU423" s="151" t="s">
        <v>140</v>
      </c>
      <c r="AV423" s="13" t="s">
        <v>74</v>
      </c>
      <c r="AW423" s="13" t="s">
        <v>28</v>
      </c>
      <c r="AX423" s="13" t="s">
        <v>66</v>
      </c>
      <c r="AY423" s="151" t="s">
        <v>129</v>
      </c>
    </row>
    <row r="424" spans="2:51" s="12" customFormat="1" ht="12">
      <c r="B424" s="130"/>
      <c r="D424" s="131" t="s">
        <v>142</v>
      </c>
      <c r="E424" s="132" t="s">
        <v>17</v>
      </c>
      <c r="F424" s="133" t="s">
        <v>843</v>
      </c>
      <c r="H424" s="134">
        <v>1.575</v>
      </c>
      <c r="I424" s="123"/>
      <c r="L424" s="130"/>
      <c r="M424" s="135"/>
      <c r="T424" s="136"/>
      <c r="AT424" s="132" t="s">
        <v>142</v>
      </c>
      <c r="AU424" s="132" t="s">
        <v>140</v>
      </c>
      <c r="AV424" s="12" t="s">
        <v>76</v>
      </c>
      <c r="AW424" s="12" t="s">
        <v>28</v>
      </c>
      <c r="AX424" s="12" t="s">
        <v>74</v>
      </c>
      <c r="AY424" s="132" t="s">
        <v>129</v>
      </c>
    </row>
    <row r="425" spans="2:65" s="1" customFormat="1" ht="24.2" customHeight="1">
      <c r="B425" s="28"/>
      <c r="C425" s="118" t="s">
        <v>844</v>
      </c>
      <c r="D425" s="118" t="s">
        <v>134</v>
      </c>
      <c r="E425" s="119" t="s">
        <v>845</v>
      </c>
      <c r="F425" s="120" t="s">
        <v>846</v>
      </c>
      <c r="G425" s="121" t="s">
        <v>210</v>
      </c>
      <c r="H425" s="122">
        <v>12</v>
      </c>
      <c r="I425" s="123"/>
      <c r="J425" s="123">
        <f>ROUND(I425*H425,2)</f>
        <v>0</v>
      </c>
      <c r="K425" s="120" t="s">
        <v>148</v>
      </c>
      <c r="L425" s="28"/>
      <c r="M425" s="124" t="s">
        <v>17</v>
      </c>
      <c r="N425" s="125" t="s">
        <v>37</v>
      </c>
      <c r="O425" s="126">
        <v>0.2</v>
      </c>
      <c r="P425" s="126">
        <f>O425*H425</f>
        <v>2.4000000000000004</v>
      </c>
      <c r="Q425" s="126">
        <v>0.00013</v>
      </c>
      <c r="R425" s="126">
        <f>Q425*H425</f>
        <v>0.0015599999999999998</v>
      </c>
      <c r="S425" s="126">
        <v>0</v>
      </c>
      <c r="T425" s="127">
        <f>S425*H425</f>
        <v>0</v>
      </c>
      <c r="AR425" s="128" t="s">
        <v>128</v>
      </c>
      <c r="AT425" s="128" t="s">
        <v>134</v>
      </c>
      <c r="AU425" s="128" t="s">
        <v>140</v>
      </c>
      <c r="AY425" s="16" t="s">
        <v>129</v>
      </c>
      <c r="BE425" s="129">
        <f>IF(N425="základní",J425,0)</f>
        <v>0</v>
      </c>
      <c r="BF425" s="129">
        <f>IF(N425="snížená",J425,0)</f>
        <v>0</v>
      </c>
      <c r="BG425" s="129">
        <f>IF(N425="zákl. přenesená",J425,0)</f>
        <v>0</v>
      </c>
      <c r="BH425" s="129">
        <f>IF(N425="sníž. přenesená",J425,0)</f>
        <v>0</v>
      </c>
      <c r="BI425" s="129">
        <f>IF(N425="nulová",J425,0)</f>
        <v>0</v>
      </c>
      <c r="BJ425" s="16" t="s">
        <v>74</v>
      </c>
      <c r="BK425" s="129">
        <f>ROUND(I425*H425,2)</f>
        <v>0</v>
      </c>
      <c r="BL425" s="16" t="s">
        <v>128</v>
      </c>
      <c r="BM425" s="128" t="s">
        <v>847</v>
      </c>
    </row>
    <row r="426" spans="2:47" s="1" customFormat="1" ht="12">
      <c r="B426" s="28"/>
      <c r="D426" s="146" t="s">
        <v>167</v>
      </c>
      <c r="F426" s="147" t="s">
        <v>848</v>
      </c>
      <c r="I426" s="123"/>
      <c r="L426" s="28"/>
      <c r="M426" s="148"/>
      <c r="T426" s="49"/>
      <c r="AT426" s="16" t="s">
        <v>167</v>
      </c>
      <c r="AU426" s="16" t="s">
        <v>140</v>
      </c>
    </row>
    <row r="427" spans="2:51" s="12" customFormat="1" ht="12">
      <c r="B427" s="130"/>
      <c r="D427" s="131" t="s">
        <v>142</v>
      </c>
      <c r="E427" s="132" t="s">
        <v>17</v>
      </c>
      <c r="F427" s="133" t="s">
        <v>849</v>
      </c>
      <c r="H427" s="134">
        <v>12</v>
      </c>
      <c r="I427" s="123"/>
      <c r="L427" s="130"/>
      <c r="M427" s="135"/>
      <c r="T427" s="136"/>
      <c r="AT427" s="132" t="s">
        <v>142</v>
      </c>
      <c r="AU427" s="132" t="s">
        <v>140</v>
      </c>
      <c r="AV427" s="12" t="s">
        <v>76</v>
      </c>
      <c r="AW427" s="12" t="s">
        <v>28</v>
      </c>
      <c r="AX427" s="12" t="s">
        <v>74</v>
      </c>
      <c r="AY427" s="132" t="s">
        <v>129</v>
      </c>
    </row>
    <row r="428" spans="2:63" s="11" customFormat="1" ht="20.85" customHeight="1">
      <c r="B428" s="107"/>
      <c r="D428" s="108" t="s">
        <v>65</v>
      </c>
      <c r="E428" s="116" t="s">
        <v>128</v>
      </c>
      <c r="F428" s="116" t="s">
        <v>850</v>
      </c>
      <c r="I428" s="123"/>
      <c r="J428" s="117">
        <f>BK428</f>
        <v>0</v>
      </c>
      <c r="L428" s="107"/>
      <c r="M428" s="111"/>
      <c r="P428" s="112">
        <f>SUM(P429:P442)</f>
        <v>5.314004000000001</v>
      </c>
      <c r="R428" s="112">
        <f>SUM(R429:R442)</f>
        <v>2.37004941</v>
      </c>
      <c r="T428" s="113">
        <f>SUM(T429:T442)</f>
        <v>0</v>
      </c>
      <c r="AR428" s="108" t="s">
        <v>74</v>
      </c>
      <c r="AT428" s="114" t="s">
        <v>65</v>
      </c>
      <c r="AU428" s="114" t="s">
        <v>76</v>
      </c>
      <c r="AY428" s="108" t="s">
        <v>129</v>
      </c>
      <c r="BK428" s="115">
        <f>SUM(BK429:BK442)</f>
        <v>0</v>
      </c>
    </row>
    <row r="429" spans="2:65" s="1" customFormat="1" ht="24.2" customHeight="1">
      <c r="B429" s="28"/>
      <c r="C429" s="118" t="s">
        <v>851</v>
      </c>
      <c r="D429" s="118" t="s">
        <v>134</v>
      </c>
      <c r="E429" s="119" t="s">
        <v>852</v>
      </c>
      <c r="F429" s="120" t="s">
        <v>853</v>
      </c>
      <c r="G429" s="121" t="s">
        <v>506</v>
      </c>
      <c r="H429" s="122">
        <v>0.731</v>
      </c>
      <c r="I429" s="123"/>
      <c r="J429" s="123">
        <f>ROUND(I429*H429,2)</f>
        <v>0</v>
      </c>
      <c r="K429" s="120" t="s">
        <v>148</v>
      </c>
      <c r="L429" s="28"/>
      <c r="M429" s="124" t="s">
        <v>17</v>
      </c>
      <c r="N429" s="125" t="s">
        <v>37</v>
      </c>
      <c r="O429" s="126">
        <v>1.448</v>
      </c>
      <c r="P429" s="126">
        <f>O429*H429</f>
        <v>1.0584879999999999</v>
      </c>
      <c r="Q429" s="126">
        <v>2.50198</v>
      </c>
      <c r="R429" s="126">
        <f>Q429*H429</f>
        <v>1.82894738</v>
      </c>
      <c r="S429" s="126">
        <v>0</v>
      </c>
      <c r="T429" s="127">
        <f>S429*H429</f>
        <v>0</v>
      </c>
      <c r="AR429" s="128" t="s">
        <v>128</v>
      </c>
      <c r="AT429" s="128" t="s">
        <v>134</v>
      </c>
      <c r="AU429" s="128" t="s">
        <v>140</v>
      </c>
      <c r="AY429" s="16" t="s">
        <v>129</v>
      </c>
      <c r="BE429" s="129">
        <f>IF(N429="základní",J429,0)</f>
        <v>0</v>
      </c>
      <c r="BF429" s="129">
        <f>IF(N429="snížená",J429,0)</f>
        <v>0</v>
      </c>
      <c r="BG429" s="129">
        <f>IF(N429="zákl. přenesená",J429,0)</f>
        <v>0</v>
      </c>
      <c r="BH429" s="129">
        <f>IF(N429="sníž. přenesená",J429,0)</f>
        <v>0</v>
      </c>
      <c r="BI429" s="129">
        <f>IF(N429="nulová",J429,0)</f>
        <v>0</v>
      </c>
      <c r="BJ429" s="16" t="s">
        <v>74</v>
      </c>
      <c r="BK429" s="129">
        <f>ROUND(I429*H429,2)</f>
        <v>0</v>
      </c>
      <c r="BL429" s="16" t="s">
        <v>128</v>
      </c>
      <c r="BM429" s="128" t="s">
        <v>854</v>
      </c>
    </row>
    <row r="430" spans="2:47" s="1" customFormat="1" ht="12">
      <c r="B430" s="28"/>
      <c r="D430" s="146" t="s">
        <v>167</v>
      </c>
      <c r="F430" s="147" t="s">
        <v>855</v>
      </c>
      <c r="I430" s="123"/>
      <c r="L430" s="28"/>
      <c r="M430" s="148"/>
      <c r="T430" s="49"/>
      <c r="AT430" s="16" t="s">
        <v>167</v>
      </c>
      <c r="AU430" s="16" t="s">
        <v>140</v>
      </c>
    </row>
    <row r="431" spans="2:51" s="12" customFormat="1" ht="12">
      <c r="B431" s="130"/>
      <c r="D431" s="131" t="s">
        <v>142</v>
      </c>
      <c r="E431" s="132" t="s">
        <v>17</v>
      </c>
      <c r="F431" s="133" t="s">
        <v>856</v>
      </c>
      <c r="H431" s="134">
        <v>0.731</v>
      </c>
      <c r="I431" s="123"/>
      <c r="L431" s="130"/>
      <c r="M431" s="135"/>
      <c r="T431" s="136"/>
      <c r="AT431" s="132" t="s">
        <v>142</v>
      </c>
      <c r="AU431" s="132" t="s">
        <v>140</v>
      </c>
      <c r="AV431" s="12" t="s">
        <v>76</v>
      </c>
      <c r="AW431" s="12" t="s">
        <v>28</v>
      </c>
      <c r="AX431" s="12" t="s">
        <v>66</v>
      </c>
      <c r="AY431" s="132" t="s">
        <v>129</v>
      </c>
    </row>
    <row r="432" spans="2:51" s="14" customFormat="1" ht="12">
      <c r="B432" s="155"/>
      <c r="D432" s="131" t="s">
        <v>142</v>
      </c>
      <c r="E432" s="156" t="s">
        <v>17</v>
      </c>
      <c r="F432" s="157" t="s">
        <v>661</v>
      </c>
      <c r="H432" s="158">
        <v>0.731</v>
      </c>
      <c r="I432" s="123"/>
      <c r="L432" s="155"/>
      <c r="M432" s="159"/>
      <c r="T432" s="160"/>
      <c r="AT432" s="156" t="s">
        <v>142</v>
      </c>
      <c r="AU432" s="156" t="s">
        <v>140</v>
      </c>
      <c r="AV432" s="14" t="s">
        <v>128</v>
      </c>
      <c r="AW432" s="14" t="s">
        <v>28</v>
      </c>
      <c r="AX432" s="14" t="s">
        <v>74</v>
      </c>
      <c r="AY432" s="156" t="s">
        <v>129</v>
      </c>
    </row>
    <row r="433" spans="2:65" s="1" customFormat="1" ht="49.15" customHeight="1">
      <c r="B433" s="28"/>
      <c r="C433" s="118" t="s">
        <v>857</v>
      </c>
      <c r="D433" s="118" t="s">
        <v>134</v>
      </c>
      <c r="E433" s="119" t="s">
        <v>858</v>
      </c>
      <c r="F433" s="120" t="s">
        <v>859</v>
      </c>
      <c r="G433" s="121" t="s">
        <v>210</v>
      </c>
      <c r="H433" s="122">
        <v>18.28</v>
      </c>
      <c r="I433" s="123"/>
      <c r="J433" s="123">
        <f>ROUND(I433*H433,2)</f>
        <v>0</v>
      </c>
      <c r="K433" s="120" t="s">
        <v>148</v>
      </c>
      <c r="L433" s="28"/>
      <c r="M433" s="124" t="s">
        <v>17</v>
      </c>
      <c r="N433" s="125" t="s">
        <v>37</v>
      </c>
      <c r="O433" s="126">
        <v>0.181</v>
      </c>
      <c r="P433" s="126">
        <f>O433*H433</f>
        <v>3.3086800000000003</v>
      </c>
      <c r="Q433" s="126">
        <v>0.0277</v>
      </c>
      <c r="R433" s="126">
        <f>Q433*H433</f>
        <v>0.506356</v>
      </c>
      <c r="S433" s="126">
        <v>0</v>
      </c>
      <c r="T433" s="127">
        <f>S433*H433</f>
        <v>0</v>
      </c>
      <c r="AR433" s="128" t="s">
        <v>128</v>
      </c>
      <c r="AT433" s="128" t="s">
        <v>134</v>
      </c>
      <c r="AU433" s="128" t="s">
        <v>140</v>
      </c>
      <c r="AY433" s="16" t="s">
        <v>129</v>
      </c>
      <c r="BE433" s="129">
        <f>IF(N433="základní",J433,0)</f>
        <v>0</v>
      </c>
      <c r="BF433" s="129">
        <f>IF(N433="snížená",J433,0)</f>
        <v>0</v>
      </c>
      <c r="BG433" s="129">
        <f>IF(N433="zákl. přenesená",J433,0)</f>
        <v>0</v>
      </c>
      <c r="BH433" s="129">
        <f>IF(N433="sníž. přenesená",J433,0)</f>
        <v>0</v>
      </c>
      <c r="BI433" s="129">
        <f>IF(N433="nulová",J433,0)</f>
        <v>0</v>
      </c>
      <c r="BJ433" s="16" t="s">
        <v>74</v>
      </c>
      <c r="BK433" s="129">
        <f>ROUND(I433*H433,2)</f>
        <v>0</v>
      </c>
      <c r="BL433" s="16" t="s">
        <v>128</v>
      </c>
      <c r="BM433" s="128" t="s">
        <v>860</v>
      </c>
    </row>
    <row r="434" spans="2:47" s="1" customFormat="1" ht="12">
      <c r="B434" s="28"/>
      <c r="D434" s="146" t="s">
        <v>167</v>
      </c>
      <c r="F434" s="147" t="s">
        <v>861</v>
      </c>
      <c r="I434" s="123"/>
      <c r="L434" s="28"/>
      <c r="M434" s="148"/>
      <c r="T434" s="49"/>
      <c r="AT434" s="16" t="s">
        <v>167</v>
      </c>
      <c r="AU434" s="16" t="s">
        <v>140</v>
      </c>
    </row>
    <row r="435" spans="2:51" s="12" customFormat="1" ht="12">
      <c r="B435" s="130"/>
      <c r="D435" s="131" t="s">
        <v>142</v>
      </c>
      <c r="E435" s="132" t="s">
        <v>17</v>
      </c>
      <c r="F435" s="133" t="s">
        <v>862</v>
      </c>
      <c r="H435" s="134">
        <v>18.28</v>
      </c>
      <c r="I435" s="123"/>
      <c r="L435" s="130"/>
      <c r="M435" s="135"/>
      <c r="T435" s="136"/>
      <c r="AT435" s="132" t="s">
        <v>142</v>
      </c>
      <c r="AU435" s="132" t="s">
        <v>140</v>
      </c>
      <c r="AV435" s="12" t="s">
        <v>76</v>
      </c>
      <c r="AW435" s="12" t="s">
        <v>28</v>
      </c>
      <c r="AX435" s="12" t="s">
        <v>74</v>
      </c>
      <c r="AY435" s="132" t="s">
        <v>129</v>
      </c>
    </row>
    <row r="436" spans="2:65" s="1" customFormat="1" ht="24.2" customHeight="1">
      <c r="B436" s="28"/>
      <c r="C436" s="118" t="s">
        <v>863</v>
      </c>
      <c r="D436" s="118" t="s">
        <v>134</v>
      </c>
      <c r="E436" s="119" t="s">
        <v>864</v>
      </c>
      <c r="F436" s="120" t="s">
        <v>865</v>
      </c>
      <c r="G436" s="121" t="s">
        <v>147</v>
      </c>
      <c r="H436" s="122">
        <v>0.033</v>
      </c>
      <c r="I436" s="123"/>
      <c r="J436" s="123">
        <f>ROUND(I436*H436,2)</f>
        <v>0</v>
      </c>
      <c r="K436" s="120" t="s">
        <v>148</v>
      </c>
      <c r="L436" s="28"/>
      <c r="M436" s="124" t="s">
        <v>17</v>
      </c>
      <c r="N436" s="125" t="s">
        <v>37</v>
      </c>
      <c r="O436" s="126">
        <v>28.692</v>
      </c>
      <c r="P436" s="126">
        <f>O436*H436</f>
        <v>0.946836</v>
      </c>
      <c r="Q436" s="126">
        <v>1.05291</v>
      </c>
      <c r="R436" s="126">
        <f>Q436*H436</f>
        <v>0.034746030000000004</v>
      </c>
      <c r="S436" s="126">
        <v>0</v>
      </c>
      <c r="T436" s="127">
        <f>S436*H436</f>
        <v>0</v>
      </c>
      <c r="AR436" s="128" t="s">
        <v>128</v>
      </c>
      <c r="AT436" s="128" t="s">
        <v>134</v>
      </c>
      <c r="AU436" s="128" t="s">
        <v>140</v>
      </c>
      <c r="AY436" s="16" t="s">
        <v>129</v>
      </c>
      <c r="BE436" s="129">
        <f>IF(N436="základní",J436,0)</f>
        <v>0</v>
      </c>
      <c r="BF436" s="129">
        <f>IF(N436="snížená",J436,0)</f>
        <v>0</v>
      </c>
      <c r="BG436" s="129">
        <f>IF(N436="zákl. přenesená",J436,0)</f>
        <v>0</v>
      </c>
      <c r="BH436" s="129">
        <f>IF(N436="sníž. přenesená",J436,0)</f>
        <v>0</v>
      </c>
      <c r="BI436" s="129">
        <f>IF(N436="nulová",J436,0)</f>
        <v>0</v>
      </c>
      <c r="BJ436" s="16" t="s">
        <v>74</v>
      </c>
      <c r="BK436" s="129">
        <f>ROUND(I436*H436,2)</f>
        <v>0</v>
      </c>
      <c r="BL436" s="16" t="s">
        <v>128</v>
      </c>
      <c r="BM436" s="128" t="s">
        <v>866</v>
      </c>
    </row>
    <row r="437" spans="2:47" s="1" customFormat="1" ht="12">
      <c r="B437" s="28"/>
      <c r="D437" s="146" t="s">
        <v>167</v>
      </c>
      <c r="F437" s="147" t="s">
        <v>867</v>
      </c>
      <c r="I437" s="123"/>
      <c r="L437" s="28"/>
      <c r="M437" s="148"/>
      <c r="T437" s="49"/>
      <c r="AT437" s="16" t="s">
        <v>167</v>
      </c>
      <c r="AU437" s="16" t="s">
        <v>140</v>
      </c>
    </row>
    <row r="438" spans="2:51" s="13" customFormat="1" ht="12">
      <c r="B438" s="150"/>
      <c r="D438" s="131" t="s">
        <v>142</v>
      </c>
      <c r="E438" s="151" t="s">
        <v>17</v>
      </c>
      <c r="F438" s="152" t="s">
        <v>868</v>
      </c>
      <c r="H438" s="151" t="s">
        <v>17</v>
      </c>
      <c r="I438" s="123"/>
      <c r="L438" s="150"/>
      <c r="M438" s="153"/>
      <c r="T438" s="154"/>
      <c r="AT438" s="151" t="s">
        <v>142</v>
      </c>
      <c r="AU438" s="151" t="s">
        <v>140</v>
      </c>
      <c r="AV438" s="13" t="s">
        <v>74</v>
      </c>
      <c r="AW438" s="13" t="s">
        <v>28</v>
      </c>
      <c r="AX438" s="13" t="s">
        <v>66</v>
      </c>
      <c r="AY438" s="151" t="s">
        <v>129</v>
      </c>
    </row>
    <row r="439" spans="2:51" s="12" customFormat="1" ht="12">
      <c r="B439" s="130"/>
      <c r="D439" s="131" t="s">
        <v>142</v>
      </c>
      <c r="E439" s="132" t="s">
        <v>17</v>
      </c>
      <c r="F439" s="133" t="s">
        <v>869</v>
      </c>
      <c r="H439" s="134">
        <v>0.016</v>
      </c>
      <c r="I439" s="123"/>
      <c r="L439" s="130"/>
      <c r="M439" s="135"/>
      <c r="T439" s="136"/>
      <c r="AT439" s="132" t="s">
        <v>142</v>
      </c>
      <c r="AU439" s="132" t="s">
        <v>140</v>
      </c>
      <c r="AV439" s="12" t="s">
        <v>76</v>
      </c>
      <c r="AW439" s="12" t="s">
        <v>28</v>
      </c>
      <c r="AX439" s="12" t="s">
        <v>66</v>
      </c>
      <c r="AY439" s="132" t="s">
        <v>129</v>
      </c>
    </row>
    <row r="440" spans="2:51" s="13" customFormat="1" ht="12">
      <c r="B440" s="150"/>
      <c r="D440" s="131" t="s">
        <v>142</v>
      </c>
      <c r="E440" s="151" t="s">
        <v>17</v>
      </c>
      <c r="F440" s="152" t="s">
        <v>870</v>
      </c>
      <c r="H440" s="151" t="s">
        <v>17</v>
      </c>
      <c r="I440" s="123"/>
      <c r="L440" s="150"/>
      <c r="M440" s="153"/>
      <c r="T440" s="154"/>
      <c r="AT440" s="151" t="s">
        <v>142</v>
      </c>
      <c r="AU440" s="151" t="s">
        <v>140</v>
      </c>
      <c r="AV440" s="13" t="s">
        <v>74</v>
      </c>
      <c r="AW440" s="13" t="s">
        <v>28</v>
      </c>
      <c r="AX440" s="13" t="s">
        <v>66</v>
      </c>
      <c r="AY440" s="151" t="s">
        <v>129</v>
      </c>
    </row>
    <row r="441" spans="2:51" s="12" customFormat="1" ht="12">
      <c r="B441" s="130"/>
      <c r="D441" s="131" t="s">
        <v>142</v>
      </c>
      <c r="E441" s="132" t="s">
        <v>17</v>
      </c>
      <c r="F441" s="133" t="s">
        <v>871</v>
      </c>
      <c r="H441" s="134">
        <v>0.017</v>
      </c>
      <c r="I441" s="123"/>
      <c r="L441" s="130"/>
      <c r="M441" s="135"/>
      <c r="T441" s="136"/>
      <c r="AT441" s="132" t="s">
        <v>142</v>
      </c>
      <c r="AU441" s="132" t="s">
        <v>140</v>
      </c>
      <c r="AV441" s="12" t="s">
        <v>76</v>
      </c>
      <c r="AW441" s="12" t="s">
        <v>28</v>
      </c>
      <c r="AX441" s="12" t="s">
        <v>66</v>
      </c>
      <c r="AY441" s="132" t="s">
        <v>129</v>
      </c>
    </row>
    <row r="442" spans="2:51" s="14" customFormat="1" ht="12">
      <c r="B442" s="155"/>
      <c r="D442" s="131" t="s">
        <v>142</v>
      </c>
      <c r="E442" s="156" t="s">
        <v>17</v>
      </c>
      <c r="F442" s="157" t="s">
        <v>661</v>
      </c>
      <c r="H442" s="158">
        <v>0.033</v>
      </c>
      <c r="I442" s="123"/>
      <c r="L442" s="155"/>
      <c r="M442" s="159"/>
      <c r="T442" s="160"/>
      <c r="AT442" s="156" t="s">
        <v>142</v>
      </c>
      <c r="AU442" s="156" t="s">
        <v>140</v>
      </c>
      <c r="AV442" s="14" t="s">
        <v>128</v>
      </c>
      <c r="AW442" s="14" t="s">
        <v>28</v>
      </c>
      <c r="AX442" s="14" t="s">
        <v>74</v>
      </c>
      <c r="AY442" s="156" t="s">
        <v>129</v>
      </c>
    </row>
    <row r="443" spans="2:63" s="11" customFormat="1" ht="20.85" customHeight="1">
      <c r="B443" s="107"/>
      <c r="D443" s="108" t="s">
        <v>65</v>
      </c>
      <c r="E443" s="116" t="s">
        <v>159</v>
      </c>
      <c r="F443" s="116" t="s">
        <v>976</v>
      </c>
      <c r="I443" s="123"/>
      <c r="J443" s="117">
        <f>BK443</f>
        <v>0</v>
      </c>
      <c r="L443" s="107"/>
      <c r="M443" s="111"/>
      <c r="P443" s="112">
        <f>SUM(P444:P447)</f>
        <v>49.5324</v>
      </c>
      <c r="R443" s="112">
        <f>SUM(R444:R447)</f>
        <v>15.07850775</v>
      </c>
      <c r="T443" s="113">
        <f>SUM(T444:T447)</f>
        <v>0</v>
      </c>
      <c r="AR443" s="108" t="s">
        <v>74</v>
      </c>
      <c r="AT443" s="114" t="s">
        <v>65</v>
      </c>
      <c r="AU443" s="114" t="s">
        <v>76</v>
      </c>
      <c r="AY443" s="108" t="s">
        <v>129</v>
      </c>
      <c r="BK443" s="115">
        <f>SUM(BK444:BK447)</f>
        <v>0</v>
      </c>
    </row>
    <row r="444" spans="2:65" s="1" customFormat="1" ht="78" customHeight="1">
      <c r="B444" s="28"/>
      <c r="C444" s="118" t="s">
        <v>872</v>
      </c>
      <c r="D444" s="118" t="s">
        <v>134</v>
      </c>
      <c r="E444" s="119" t="s">
        <v>873</v>
      </c>
      <c r="F444" s="120" t="s">
        <v>874</v>
      </c>
      <c r="G444" s="121" t="s">
        <v>137</v>
      </c>
      <c r="H444" s="122">
        <v>68.795</v>
      </c>
      <c r="I444" s="123"/>
      <c r="J444" s="123">
        <f>ROUND(I444*H444,2)</f>
        <v>0</v>
      </c>
      <c r="K444" s="120" t="s">
        <v>138</v>
      </c>
      <c r="L444" s="28"/>
      <c r="M444" s="124" t="s">
        <v>17</v>
      </c>
      <c r="N444" s="125" t="s">
        <v>37</v>
      </c>
      <c r="O444" s="126">
        <v>0.72</v>
      </c>
      <c r="P444" s="126">
        <f>O444*H444</f>
        <v>49.5324</v>
      </c>
      <c r="Q444" s="126">
        <v>0.08425</v>
      </c>
      <c r="R444" s="126">
        <f>Q444*H444</f>
        <v>5.795978750000001</v>
      </c>
      <c r="S444" s="126">
        <v>0</v>
      </c>
      <c r="T444" s="127">
        <f>S444*H444</f>
        <v>0</v>
      </c>
      <c r="AR444" s="128" t="s">
        <v>128</v>
      </c>
      <c r="AT444" s="128" t="s">
        <v>134</v>
      </c>
      <c r="AU444" s="128" t="s">
        <v>140</v>
      </c>
      <c r="AY444" s="16" t="s">
        <v>129</v>
      </c>
      <c r="BE444" s="129">
        <f>IF(N444="základní",J444,0)</f>
        <v>0</v>
      </c>
      <c r="BF444" s="129">
        <f>IF(N444="snížená",J444,0)</f>
        <v>0</v>
      </c>
      <c r="BG444" s="129">
        <f>IF(N444="zákl. přenesená",J444,0)</f>
        <v>0</v>
      </c>
      <c r="BH444" s="129">
        <f>IF(N444="sníž. přenesená",J444,0)</f>
        <v>0</v>
      </c>
      <c r="BI444" s="129">
        <f>IF(N444="nulová",J444,0)</f>
        <v>0</v>
      </c>
      <c r="BJ444" s="16" t="s">
        <v>74</v>
      </c>
      <c r="BK444" s="129">
        <f>ROUND(I444*H444,2)</f>
        <v>0</v>
      </c>
      <c r="BL444" s="16" t="s">
        <v>128</v>
      </c>
      <c r="BM444" s="128" t="s">
        <v>875</v>
      </c>
    </row>
    <row r="445" spans="2:51" s="12" customFormat="1" ht="12">
      <c r="B445" s="130"/>
      <c r="D445" s="131" t="s">
        <v>142</v>
      </c>
      <c r="E445" s="132" t="s">
        <v>17</v>
      </c>
      <c r="F445" s="133" t="s">
        <v>876</v>
      </c>
      <c r="H445" s="134">
        <v>68.795</v>
      </c>
      <c r="I445" s="123"/>
      <c r="L445" s="130"/>
      <c r="M445" s="135"/>
      <c r="T445" s="136"/>
      <c r="AT445" s="132" t="s">
        <v>142</v>
      </c>
      <c r="AU445" s="132" t="s">
        <v>140</v>
      </c>
      <c r="AV445" s="12" t="s">
        <v>76</v>
      </c>
      <c r="AW445" s="12" t="s">
        <v>28</v>
      </c>
      <c r="AX445" s="12" t="s">
        <v>74</v>
      </c>
      <c r="AY445" s="132" t="s">
        <v>129</v>
      </c>
    </row>
    <row r="446" spans="2:65" s="1" customFormat="1" ht="21.75" customHeight="1">
      <c r="B446" s="28"/>
      <c r="C446" s="137" t="s">
        <v>877</v>
      </c>
      <c r="D446" s="137" t="s">
        <v>144</v>
      </c>
      <c r="E446" s="138" t="s">
        <v>878</v>
      </c>
      <c r="F446" s="139" t="s">
        <v>879</v>
      </c>
      <c r="G446" s="140" t="s">
        <v>137</v>
      </c>
      <c r="H446" s="141">
        <v>70.859</v>
      </c>
      <c r="I446" s="123"/>
      <c r="J446" s="142">
        <f>ROUND(I446*H446,2)</f>
        <v>0</v>
      </c>
      <c r="K446" s="139" t="s">
        <v>138</v>
      </c>
      <c r="L446" s="143"/>
      <c r="M446" s="144" t="s">
        <v>17</v>
      </c>
      <c r="N446" s="145" t="s">
        <v>37</v>
      </c>
      <c r="O446" s="126">
        <v>0</v>
      </c>
      <c r="P446" s="126">
        <f>O446*H446</f>
        <v>0</v>
      </c>
      <c r="Q446" s="126">
        <v>0.131</v>
      </c>
      <c r="R446" s="126">
        <f>Q446*H446</f>
        <v>9.282529</v>
      </c>
      <c r="S446" s="126">
        <v>0</v>
      </c>
      <c r="T446" s="127">
        <f>S446*H446</f>
        <v>0</v>
      </c>
      <c r="AR446" s="128" t="s">
        <v>177</v>
      </c>
      <c r="AT446" s="128" t="s">
        <v>144</v>
      </c>
      <c r="AU446" s="128" t="s">
        <v>140</v>
      </c>
      <c r="AY446" s="16" t="s">
        <v>129</v>
      </c>
      <c r="BE446" s="129">
        <f>IF(N446="základní",J446,0)</f>
        <v>0</v>
      </c>
      <c r="BF446" s="129">
        <f>IF(N446="snížená",J446,0)</f>
        <v>0</v>
      </c>
      <c r="BG446" s="129">
        <f>IF(N446="zákl. přenesená",J446,0)</f>
        <v>0</v>
      </c>
      <c r="BH446" s="129">
        <f>IF(N446="sníž. přenesená",J446,0)</f>
        <v>0</v>
      </c>
      <c r="BI446" s="129">
        <f>IF(N446="nulová",J446,0)</f>
        <v>0</v>
      </c>
      <c r="BJ446" s="16" t="s">
        <v>74</v>
      </c>
      <c r="BK446" s="129">
        <f>ROUND(I446*H446,2)</f>
        <v>0</v>
      </c>
      <c r="BL446" s="16" t="s">
        <v>128</v>
      </c>
      <c r="BM446" s="128" t="s">
        <v>880</v>
      </c>
    </row>
    <row r="447" spans="2:51" s="12" customFormat="1" ht="12">
      <c r="B447" s="130"/>
      <c r="D447" s="131" t="s">
        <v>142</v>
      </c>
      <c r="F447" s="133" t="s">
        <v>881</v>
      </c>
      <c r="H447" s="134">
        <v>70.859</v>
      </c>
      <c r="I447" s="123"/>
      <c r="L447" s="130"/>
      <c r="M447" s="135"/>
      <c r="T447" s="136"/>
      <c r="AT447" s="132" t="s">
        <v>142</v>
      </c>
      <c r="AU447" s="132" t="s">
        <v>140</v>
      </c>
      <c r="AV447" s="12" t="s">
        <v>76</v>
      </c>
      <c r="AW447" s="12" t="s">
        <v>4</v>
      </c>
      <c r="AX447" s="12" t="s">
        <v>74</v>
      </c>
      <c r="AY447" s="132" t="s">
        <v>129</v>
      </c>
    </row>
    <row r="448" spans="2:63" s="11" customFormat="1" ht="20.85" customHeight="1">
      <c r="B448" s="107"/>
      <c r="D448" s="108" t="s">
        <v>65</v>
      </c>
      <c r="E448" s="116" t="s">
        <v>163</v>
      </c>
      <c r="F448" s="116" t="s">
        <v>882</v>
      </c>
      <c r="I448" s="123"/>
      <c r="J448" s="117">
        <f>BK448</f>
        <v>0</v>
      </c>
      <c r="L448" s="107"/>
      <c r="M448" s="111"/>
      <c r="P448" s="112">
        <f>SUM(P449:P477)</f>
        <v>75.820982</v>
      </c>
      <c r="R448" s="112">
        <f>SUM(R449:R477)</f>
        <v>9.04827984</v>
      </c>
      <c r="T448" s="113">
        <f>SUM(T449:T477)</f>
        <v>0</v>
      </c>
      <c r="AR448" s="108" t="s">
        <v>74</v>
      </c>
      <c r="AT448" s="114" t="s">
        <v>65</v>
      </c>
      <c r="AU448" s="114" t="s">
        <v>76</v>
      </c>
      <c r="AY448" s="108" t="s">
        <v>129</v>
      </c>
      <c r="BK448" s="115">
        <f>SUM(BK449:BK477)</f>
        <v>0</v>
      </c>
    </row>
    <row r="449" spans="2:65" s="1" customFormat="1" ht="37.9" customHeight="1">
      <c r="B449" s="28"/>
      <c r="C449" s="118" t="s">
        <v>883</v>
      </c>
      <c r="D449" s="118" t="s">
        <v>134</v>
      </c>
      <c r="E449" s="119" t="s">
        <v>884</v>
      </c>
      <c r="F449" s="120" t="s">
        <v>885</v>
      </c>
      <c r="G449" s="121" t="s">
        <v>137</v>
      </c>
      <c r="H449" s="122">
        <v>26.234</v>
      </c>
      <c r="I449" s="123"/>
      <c r="J449" s="123">
        <f>ROUND(I449*H449,2)</f>
        <v>0</v>
      </c>
      <c r="K449" s="120" t="s">
        <v>148</v>
      </c>
      <c r="L449" s="28"/>
      <c r="M449" s="124" t="s">
        <v>17</v>
      </c>
      <c r="N449" s="125" t="s">
        <v>37</v>
      </c>
      <c r="O449" s="126">
        <v>0.358</v>
      </c>
      <c r="P449" s="126">
        <f>O449*H449</f>
        <v>9.391772</v>
      </c>
      <c r="Q449" s="126">
        <v>0.003</v>
      </c>
      <c r="R449" s="126">
        <f>Q449*H449</f>
        <v>0.07870200000000001</v>
      </c>
      <c r="S449" s="126">
        <v>0</v>
      </c>
      <c r="T449" s="127">
        <f>S449*H449</f>
        <v>0</v>
      </c>
      <c r="AR449" s="128" t="s">
        <v>128</v>
      </c>
      <c r="AT449" s="128" t="s">
        <v>134</v>
      </c>
      <c r="AU449" s="128" t="s">
        <v>140</v>
      </c>
      <c r="AY449" s="16" t="s">
        <v>129</v>
      </c>
      <c r="BE449" s="129">
        <f>IF(N449="základní",J449,0)</f>
        <v>0</v>
      </c>
      <c r="BF449" s="129">
        <f>IF(N449="snížená",J449,0)</f>
        <v>0</v>
      </c>
      <c r="BG449" s="129">
        <f>IF(N449="zákl. přenesená",J449,0)</f>
        <v>0</v>
      </c>
      <c r="BH449" s="129">
        <f>IF(N449="sníž. přenesená",J449,0)</f>
        <v>0</v>
      </c>
      <c r="BI449" s="129">
        <f>IF(N449="nulová",J449,0)</f>
        <v>0</v>
      </c>
      <c r="BJ449" s="16" t="s">
        <v>74</v>
      </c>
      <c r="BK449" s="129">
        <f>ROUND(I449*H449,2)</f>
        <v>0</v>
      </c>
      <c r="BL449" s="16" t="s">
        <v>128</v>
      </c>
      <c r="BM449" s="128" t="s">
        <v>886</v>
      </c>
    </row>
    <row r="450" spans="2:47" s="1" customFormat="1" ht="12">
      <c r="B450" s="28"/>
      <c r="D450" s="146" t="s">
        <v>167</v>
      </c>
      <c r="F450" s="147" t="s">
        <v>887</v>
      </c>
      <c r="I450" s="123"/>
      <c r="L450" s="28"/>
      <c r="M450" s="148"/>
      <c r="T450" s="49"/>
      <c r="AT450" s="16" t="s">
        <v>167</v>
      </c>
      <c r="AU450" s="16" t="s">
        <v>140</v>
      </c>
    </row>
    <row r="451" spans="2:51" s="12" customFormat="1" ht="12">
      <c r="B451" s="130"/>
      <c r="D451" s="131" t="s">
        <v>142</v>
      </c>
      <c r="E451" s="132" t="s">
        <v>17</v>
      </c>
      <c r="F451" s="133" t="s">
        <v>701</v>
      </c>
      <c r="H451" s="134">
        <v>26.234</v>
      </c>
      <c r="I451" s="123"/>
      <c r="L451" s="130"/>
      <c r="M451" s="135"/>
      <c r="T451" s="136"/>
      <c r="AT451" s="132" t="s">
        <v>142</v>
      </c>
      <c r="AU451" s="132" t="s">
        <v>140</v>
      </c>
      <c r="AV451" s="12" t="s">
        <v>76</v>
      </c>
      <c r="AW451" s="12" t="s">
        <v>28</v>
      </c>
      <c r="AX451" s="12" t="s">
        <v>74</v>
      </c>
      <c r="AY451" s="132" t="s">
        <v>129</v>
      </c>
    </row>
    <row r="452" spans="2:65" s="1" customFormat="1" ht="37.9" customHeight="1">
      <c r="B452" s="28"/>
      <c r="C452" s="118" t="s">
        <v>888</v>
      </c>
      <c r="D452" s="118" t="s">
        <v>134</v>
      </c>
      <c r="E452" s="119" t="s">
        <v>889</v>
      </c>
      <c r="F452" s="120" t="s">
        <v>890</v>
      </c>
      <c r="G452" s="121" t="s">
        <v>137</v>
      </c>
      <c r="H452" s="122">
        <v>43.6</v>
      </c>
      <c r="I452" s="123"/>
      <c r="J452" s="123">
        <f>ROUND(I452*H452,2)</f>
        <v>0</v>
      </c>
      <c r="K452" s="120" t="s">
        <v>148</v>
      </c>
      <c r="L452" s="28"/>
      <c r="M452" s="124" t="s">
        <v>17</v>
      </c>
      <c r="N452" s="125" t="s">
        <v>37</v>
      </c>
      <c r="O452" s="126">
        <v>0.39</v>
      </c>
      <c r="P452" s="126">
        <f>O452*H452</f>
        <v>17.004</v>
      </c>
      <c r="Q452" s="126">
        <v>0.0154</v>
      </c>
      <c r="R452" s="126">
        <f>Q452*H452</f>
        <v>0.67144</v>
      </c>
      <c r="S452" s="126">
        <v>0</v>
      </c>
      <c r="T452" s="127">
        <f>S452*H452</f>
        <v>0</v>
      </c>
      <c r="AR452" s="128" t="s">
        <v>128</v>
      </c>
      <c r="AT452" s="128" t="s">
        <v>134</v>
      </c>
      <c r="AU452" s="128" t="s">
        <v>140</v>
      </c>
      <c r="AY452" s="16" t="s">
        <v>129</v>
      </c>
      <c r="BE452" s="129">
        <f>IF(N452="základní",J452,0)</f>
        <v>0</v>
      </c>
      <c r="BF452" s="129">
        <f>IF(N452="snížená",J452,0)</f>
        <v>0</v>
      </c>
      <c r="BG452" s="129">
        <f>IF(N452="zákl. přenesená",J452,0)</f>
        <v>0</v>
      </c>
      <c r="BH452" s="129">
        <f>IF(N452="sníž. přenesená",J452,0)</f>
        <v>0</v>
      </c>
      <c r="BI452" s="129">
        <f>IF(N452="nulová",J452,0)</f>
        <v>0</v>
      </c>
      <c r="BJ452" s="16" t="s">
        <v>74</v>
      </c>
      <c r="BK452" s="129">
        <f>ROUND(I452*H452,2)</f>
        <v>0</v>
      </c>
      <c r="BL452" s="16" t="s">
        <v>128</v>
      </c>
      <c r="BM452" s="128" t="s">
        <v>891</v>
      </c>
    </row>
    <row r="453" spans="2:47" s="1" customFormat="1" ht="12">
      <c r="B453" s="28"/>
      <c r="D453" s="146" t="s">
        <v>167</v>
      </c>
      <c r="F453" s="147" t="s">
        <v>892</v>
      </c>
      <c r="I453" s="123"/>
      <c r="L453" s="28"/>
      <c r="M453" s="148"/>
      <c r="T453" s="49"/>
      <c r="AT453" s="16" t="s">
        <v>167</v>
      </c>
      <c r="AU453" s="16" t="s">
        <v>140</v>
      </c>
    </row>
    <row r="454" spans="2:51" s="13" customFormat="1" ht="12">
      <c r="B454" s="150"/>
      <c r="D454" s="131" t="s">
        <v>142</v>
      </c>
      <c r="E454" s="151" t="s">
        <v>17</v>
      </c>
      <c r="F454" s="152" t="s">
        <v>657</v>
      </c>
      <c r="H454" s="151" t="s">
        <v>17</v>
      </c>
      <c r="I454" s="123"/>
      <c r="L454" s="150"/>
      <c r="M454" s="153"/>
      <c r="T454" s="154"/>
      <c r="AT454" s="151" t="s">
        <v>142</v>
      </c>
      <c r="AU454" s="151" t="s">
        <v>140</v>
      </c>
      <c r="AV454" s="13" t="s">
        <v>74</v>
      </c>
      <c r="AW454" s="13" t="s">
        <v>28</v>
      </c>
      <c r="AX454" s="13" t="s">
        <v>66</v>
      </c>
      <c r="AY454" s="151" t="s">
        <v>129</v>
      </c>
    </row>
    <row r="455" spans="2:51" s="12" customFormat="1" ht="12">
      <c r="B455" s="130"/>
      <c r="D455" s="131" t="s">
        <v>142</v>
      </c>
      <c r="E455" s="132" t="s">
        <v>17</v>
      </c>
      <c r="F455" s="133" t="s">
        <v>658</v>
      </c>
      <c r="H455" s="134">
        <v>15.54</v>
      </c>
      <c r="I455" s="123"/>
      <c r="L455" s="130"/>
      <c r="M455" s="135"/>
      <c r="T455" s="136"/>
      <c r="AT455" s="132" t="s">
        <v>142</v>
      </c>
      <c r="AU455" s="132" t="s">
        <v>140</v>
      </c>
      <c r="AV455" s="12" t="s">
        <v>76</v>
      </c>
      <c r="AW455" s="12" t="s">
        <v>28</v>
      </c>
      <c r="AX455" s="12" t="s">
        <v>66</v>
      </c>
      <c r="AY455" s="132" t="s">
        <v>129</v>
      </c>
    </row>
    <row r="456" spans="2:51" s="13" customFormat="1" ht="12">
      <c r="B456" s="150"/>
      <c r="D456" s="131" t="s">
        <v>142</v>
      </c>
      <c r="E456" s="151" t="s">
        <v>17</v>
      </c>
      <c r="F456" s="152" t="s">
        <v>659</v>
      </c>
      <c r="H456" s="151" t="s">
        <v>17</v>
      </c>
      <c r="I456" s="123"/>
      <c r="L456" s="150"/>
      <c r="M456" s="153"/>
      <c r="T456" s="154"/>
      <c r="AT456" s="151" t="s">
        <v>142</v>
      </c>
      <c r="AU456" s="151" t="s">
        <v>140</v>
      </c>
      <c r="AV456" s="13" t="s">
        <v>74</v>
      </c>
      <c r="AW456" s="13" t="s">
        <v>28</v>
      </c>
      <c r="AX456" s="13" t="s">
        <v>66</v>
      </c>
      <c r="AY456" s="151" t="s">
        <v>129</v>
      </c>
    </row>
    <row r="457" spans="2:51" s="12" customFormat="1" ht="12">
      <c r="B457" s="130"/>
      <c r="D457" s="131" t="s">
        <v>142</v>
      </c>
      <c r="E457" s="132" t="s">
        <v>17</v>
      </c>
      <c r="F457" s="133" t="s">
        <v>660</v>
      </c>
      <c r="H457" s="134">
        <v>28.06</v>
      </c>
      <c r="I457" s="123"/>
      <c r="L457" s="130"/>
      <c r="M457" s="135"/>
      <c r="T457" s="136"/>
      <c r="AT457" s="132" t="s">
        <v>142</v>
      </c>
      <c r="AU457" s="132" t="s">
        <v>140</v>
      </c>
      <c r="AV457" s="12" t="s">
        <v>76</v>
      </c>
      <c r="AW457" s="12" t="s">
        <v>28</v>
      </c>
      <c r="AX457" s="12" t="s">
        <v>66</v>
      </c>
      <c r="AY457" s="132" t="s">
        <v>129</v>
      </c>
    </row>
    <row r="458" spans="2:51" s="14" customFormat="1" ht="12">
      <c r="B458" s="155"/>
      <c r="D458" s="131" t="s">
        <v>142</v>
      </c>
      <c r="E458" s="156" t="s">
        <v>17</v>
      </c>
      <c r="F458" s="157" t="s">
        <v>661</v>
      </c>
      <c r="H458" s="158">
        <v>43.599999999999994</v>
      </c>
      <c r="I458" s="123"/>
      <c r="L458" s="155"/>
      <c r="M458" s="159"/>
      <c r="T458" s="160"/>
      <c r="AT458" s="156" t="s">
        <v>142</v>
      </c>
      <c r="AU458" s="156" t="s">
        <v>140</v>
      </c>
      <c r="AV458" s="14" t="s">
        <v>128</v>
      </c>
      <c r="AW458" s="14" t="s">
        <v>28</v>
      </c>
      <c r="AX458" s="14" t="s">
        <v>74</v>
      </c>
      <c r="AY458" s="156" t="s">
        <v>129</v>
      </c>
    </row>
    <row r="459" spans="2:65" s="1" customFormat="1" ht="44.25" customHeight="1">
      <c r="B459" s="28"/>
      <c r="C459" s="118" t="s">
        <v>893</v>
      </c>
      <c r="D459" s="118" t="s">
        <v>134</v>
      </c>
      <c r="E459" s="119" t="s">
        <v>894</v>
      </c>
      <c r="F459" s="120" t="s">
        <v>895</v>
      </c>
      <c r="G459" s="121" t="s">
        <v>137</v>
      </c>
      <c r="H459" s="122">
        <v>73.374</v>
      </c>
      <c r="I459" s="123"/>
      <c r="J459" s="123">
        <f>ROUND(I459*H459,2)</f>
        <v>0</v>
      </c>
      <c r="K459" s="120" t="s">
        <v>148</v>
      </c>
      <c r="L459" s="28"/>
      <c r="M459" s="124" t="s">
        <v>17</v>
      </c>
      <c r="N459" s="125" t="s">
        <v>37</v>
      </c>
      <c r="O459" s="126">
        <v>0.47</v>
      </c>
      <c r="P459" s="126">
        <f>O459*H459</f>
        <v>34.48578</v>
      </c>
      <c r="Q459" s="126">
        <v>0.01838</v>
      </c>
      <c r="R459" s="126">
        <f>Q459*H459</f>
        <v>1.34861412</v>
      </c>
      <c r="S459" s="126">
        <v>0</v>
      </c>
      <c r="T459" s="127">
        <f>S459*H459</f>
        <v>0</v>
      </c>
      <c r="AR459" s="128" t="s">
        <v>128</v>
      </c>
      <c r="AT459" s="128" t="s">
        <v>134</v>
      </c>
      <c r="AU459" s="128" t="s">
        <v>140</v>
      </c>
      <c r="AY459" s="16" t="s">
        <v>129</v>
      </c>
      <c r="BE459" s="129">
        <f>IF(N459="základní",J459,0)</f>
        <v>0</v>
      </c>
      <c r="BF459" s="129">
        <f>IF(N459="snížená",J459,0)</f>
        <v>0</v>
      </c>
      <c r="BG459" s="129">
        <f>IF(N459="zákl. přenesená",J459,0)</f>
        <v>0</v>
      </c>
      <c r="BH459" s="129">
        <f>IF(N459="sníž. přenesená",J459,0)</f>
        <v>0</v>
      </c>
      <c r="BI459" s="129">
        <f>IF(N459="nulová",J459,0)</f>
        <v>0</v>
      </c>
      <c r="BJ459" s="16" t="s">
        <v>74</v>
      </c>
      <c r="BK459" s="129">
        <f>ROUND(I459*H459,2)</f>
        <v>0</v>
      </c>
      <c r="BL459" s="16" t="s">
        <v>128</v>
      </c>
      <c r="BM459" s="128" t="s">
        <v>896</v>
      </c>
    </row>
    <row r="460" spans="2:47" s="1" customFormat="1" ht="12">
      <c r="B460" s="28"/>
      <c r="D460" s="146" t="s">
        <v>167</v>
      </c>
      <c r="F460" s="147" t="s">
        <v>897</v>
      </c>
      <c r="I460" s="123"/>
      <c r="L460" s="28"/>
      <c r="M460" s="148"/>
      <c r="T460" s="49"/>
      <c r="AT460" s="16" t="s">
        <v>167</v>
      </c>
      <c r="AU460" s="16" t="s">
        <v>140</v>
      </c>
    </row>
    <row r="461" spans="2:51" s="13" customFormat="1" ht="12">
      <c r="B461" s="150"/>
      <c r="D461" s="131" t="s">
        <v>142</v>
      </c>
      <c r="E461" s="151" t="s">
        <v>17</v>
      </c>
      <c r="F461" s="152" t="s">
        <v>898</v>
      </c>
      <c r="H461" s="151" t="s">
        <v>17</v>
      </c>
      <c r="I461" s="123"/>
      <c r="L461" s="150"/>
      <c r="M461" s="153"/>
      <c r="T461" s="154"/>
      <c r="AT461" s="151" t="s">
        <v>142</v>
      </c>
      <c r="AU461" s="151" t="s">
        <v>140</v>
      </c>
      <c r="AV461" s="13" t="s">
        <v>74</v>
      </c>
      <c r="AW461" s="13" t="s">
        <v>28</v>
      </c>
      <c r="AX461" s="13" t="s">
        <v>66</v>
      </c>
      <c r="AY461" s="151" t="s">
        <v>129</v>
      </c>
    </row>
    <row r="462" spans="2:51" s="12" customFormat="1" ht="12">
      <c r="B462" s="130"/>
      <c r="D462" s="131" t="s">
        <v>142</v>
      </c>
      <c r="E462" s="132" t="s">
        <v>17</v>
      </c>
      <c r="F462" s="133" t="s">
        <v>699</v>
      </c>
      <c r="H462" s="134">
        <v>47.402</v>
      </c>
      <c r="I462" s="123"/>
      <c r="L462" s="130"/>
      <c r="M462" s="135"/>
      <c r="T462" s="136"/>
      <c r="AT462" s="132" t="s">
        <v>142</v>
      </c>
      <c r="AU462" s="132" t="s">
        <v>140</v>
      </c>
      <c r="AV462" s="12" t="s">
        <v>76</v>
      </c>
      <c r="AW462" s="12" t="s">
        <v>28</v>
      </c>
      <c r="AX462" s="12" t="s">
        <v>66</v>
      </c>
      <c r="AY462" s="132" t="s">
        <v>129</v>
      </c>
    </row>
    <row r="463" spans="2:51" s="12" customFormat="1" ht="12">
      <c r="B463" s="130"/>
      <c r="D463" s="131" t="s">
        <v>142</v>
      </c>
      <c r="E463" s="132" t="s">
        <v>17</v>
      </c>
      <c r="F463" s="133" t="s">
        <v>700</v>
      </c>
      <c r="H463" s="134">
        <v>25.972</v>
      </c>
      <c r="I463" s="123"/>
      <c r="L463" s="130"/>
      <c r="M463" s="135"/>
      <c r="T463" s="136"/>
      <c r="AT463" s="132" t="s">
        <v>142</v>
      </c>
      <c r="AU463" s="132" t="s">
        <v>140</v>
      </c>
      <c r="AV463" s="12" t="s">
        <v>76</v>
      </c>
      <c r="AW463" s="12" t="s">
        <v>28</v>
      </c>
      <c r="AX463" s="12" t="s">
        <v>66</v>
      </c>
      <c r="AY463" s="132" t="s">
        <v>129</v>
      </c>
    </row>
    <row r="464" spans="2:51" s="14" customFormat="1" ht="12">
      <c r="B464" s="155"/>
      <c r="D464" s="131" t="s">
        <v>142</v>
      </c>
      <c r="E464" s="156" t="s">
        <v>17</v>
      </c>
      <c r="F464" s="157" t="s">
        <v>661</v>
      </c>
      <c r="H464" s="158">
        <v>73.374</v>
      </c>
      <c r="I464" s="123"/>
      <c r="L464" s="155"/>
      <c r="M464" s="159"/>
      <c r="T464" s="160"/>
      <c r="AT464" s="156" t="s">
        <v>142</v>
      </c>
      <c r="AU464" s="156" t="s">
        <v>140</v>
      </c>
      <c r="AV464" s="14" t="s">
        <v>128</v>
      </c>
      <c r="AW464" s="14" t="s">
        <v>28</v>
      </c>
      <c r="AX464" s="14" t="s">
        <v>74</v>
      </c>
      <c r="AY464" s="156" t="s">
        <v>129</v>
      </c>
    </row>
    <row r="465" spans="2:65" s="1" customFormat="1" ht="33" customHeight="1">
      <c r="B465" s="28"/>
      <c r="C465" s="118" t="s">
        <v>899</v>
      </c>
      <c r="D465" s="118" t="s">
        <v>134</v>
      </c>
      <c r="E465" s="119" t="s">
        <v>900</v>
      </c>
      <c r="F465" s="120" t="s">
        <v>901</v>
      </c>
      <c r="G465" s="121" t="s">
        <v>506</v>
      </c>
      <c r="H465" s="122">
        <v>2.726</v>
      </c>
      <c r="I465" s="123"/>
      <c r="J465" s="123">
        <f>ROUND(I465*H465,2)</f>
        <v>0</v>
      </c>
      <c r="K465" s="120" t="s">
        <v>148</v>
      </c>
      <c r="L465" s="28"/>
      <c r="M465" s="124" t="s">
        <v>17</v>
      </c>
      <c r="N465" s="125" t="s">
        <v>37</v>
      </c>
      <c r="O465" s="126">
        <v>2.58</v>
      </c>
      <c r="P465" s="126">
        <f>O465*H465</f>
        <v>7.03308</v>
      </c>
      <c r="Q465" s="126">
        <v>2.50187</v>
      </c>
      <c r="R465" s="126">
        <f>Q465*H465</f>
        <v>6.820097619999999</v>
      </c>
      <c r="S465" s="126">
        <v>0</v>
      </c>
      <c r="T465" s="127">
        <f>S465*H465</f>
        <v>0</v>
      </c>
      <c r="AR465" s="128" t="s">
        <v>128</v>
      </c>
      <c r="AT465" s="128" t="s">
        <v>134</v>
      </c>
      <c r="AU465" s="128" t="s">
        <v>140</v>
      </c>
      <c r="AY465" s="16" t="s">
        <v>129</v>
      </c>
      <c r="BE465" s="129">
        <f>IF(N465="základní",J465,0)</f>
        <v>0</v>
      </c>
      <c r="BF465" s="129">
        <f>IF(N465="snížená",J465,0)</f>
        <v>0</v>
      </c>
      <c r="BG465" s="129">
        <f>IF(N465="zákl. přenesená",J465,0)</f>
        <v>0</v>
      </c>
      <c r="BH465" s="129">
        <f>IF(N465="sníž. přenesená",J465,0)</f>
        <v>0</v>
      </c>
      <c r="BI465" s="129">
        <f>IF(N465="nulová",J465,0)</f>
        <v>0</v>
      </c>
      <c r="BJ465" s="16" t="s">
        <v>74</v>
      </c>
      <c r="BK465" s="129">
        <f>ROUND(I465*H465,2)</f>
        <v>0</v>
      </c>
      <c r="BL465" s="16" t="s">
        <v>128</v>
      </c>
      <c r="BM465" s="128" t="s">
        <v>902</v>
      </c>
    </row>
    <row r="466" spans="2:47" s="1" customFormat="1" ht="12">
      <c r="B466" s="28"/>
      <c r="D466" s="146" t="s">
        <v>167</v>
      </c>
      <c r="F466" s="147" t="s">
        <v>903</v>
      </c>
      <c r="I466" s="123"/>
      <c r="L466" s="28"/>
      <c r="M466" s="148"/>
      <c r="T466" s="49"/>
      <c r="AT466" s="16" t="s">
        <v>167</v>
      </c>
      <c r="AU466" s="16" t="s">
        <v>140</v>
      </c>
    </row>
    <row r="467" spans="2:51" s="12" customFormat="1" ht="12">
      <c r="B467" s="130"/>
      <c r="D467" s="131" t="s">
        <v>142</v>
      </c>
      <c r="E467" s="132" t="s">
        <v>17</v>
      </c>
      <c r="F467" s="133" t="s">
        <v>904</v>
      </c>
      <c r="H467" s="134">
        <v>2.726</v>
      </c>
      <c r="I467" s="123"/>
      <c r="L467" s="130"/>
      <c r="M467" s="135"/>
      <c r="T467" s="136"/>
      <c r="AT467" s="132" t="s">
        <v>142</v>
      </c>
      <c r="AU467" s="132" t="s">
        <v>140</v>
      </c>
      <c r="AV467" s="12" t="s">
        <v>76</v>
      </c>
      <c r="AW467" s="12" t="s">
        <v>28</v>
      </c>
      <c r="AX467" s="12" t="s">
        <v>74</v>
      </c>
      <c r="AY467" s="132" t="s">
        <v>129</v>
      </c>
    </row>
    <row r="468" spans="2:65" s="1" customFormat="1" ht="37.9" customHeight="1">
      <c r="B468" s="28"/>
      <c r="C468" s="118" t="s">
        <v>905</v>
      </c>
      <c r="D468" s="118" t="s">
        <v>134</v>
      </c>
      <c r="E468" s="119" t="s">
        <v>906</v>
      </c>
      <c r="F468" s="120" t="s">
        <v>907</v>
      </c>
      <c r="G468" s="121" t="s">
        <v>506</v>
      </c>
      <c r="H468" s="122">
        <v>2.726</v>
      </c>
      <c r="I468" s="123"/>
      <c r="J468" s="123">
        <f>ROUND(I468*H468,2)</f>
        <v>0</v>
      </c>
      <c r="K468" s="120" t="s">
        <v>148</v>
      </c>
      <c r="L468" s="28"/>
      <c r="M468" s="124" t="s">
        <v>17</v>
      </c>
      <c r="N468" s="125" t="s">
        <v>37</v>
      </c>
      <c r="O468" s="126">
        <v>1.35</v>
      </c>
      <c r="P468" s="126">
        <f>O468*H468</f>
        <v>3.6801000000000004</v>
      </c>
      <c r="Q468" s="126">
        <v>0</v>
      </c>
      <c r="R468" s="126">
        <f>Q468*H468</f>
        <v>0</v>
      </c>
      <c r="S468" s="126">
        <v>0</v>
      </c>
      <c r="T468" s="127">
        <f>S468*H468</f>
        <v>0</v>
      </c>
      <c r="AR468" s="128" t="s">
        <v>128</v>
      </c>
      <c r="AT468" s="128" t="s">
        <v>134</v>
      </c>
      <c r="AU468" s="128" t="s">
        <v>140</v>
      </c>
      <c r="AY468" s="16" t="s">
        <v>129</v>
      </c>
      <c r="BE468" s="129">
        <f>IF(N468="základní",J468,0)</f>
        <v>0</v>
      </c>
      <c r="BF468" s="129">
        <f>IF(N468="snížená",J468,0)</f>
        <v>0</v>
      </c>
      <c r="BG468" s="129">
        <f>IF(N468="zákl. přenesená",J468,0)</f>
        <v>0</v>
      </c>
      <c r="BH468" s="129">
        <f>IF(N468="sníž. přenesená",J468,0)</f>
        <v>0</v>
      </c>
      <c r="BI468" s="129">
        <f>IF(N468="nulová",J468,0)</f>
        <v>0</v>
      </c>
      <c r="BJ468" s="16" t="s">
        <v>74</v>
      </c>
      <c r="BK468" s="129">
        <f>ROUND(I468*H468,2)</f>
        <v>0</v>
      </c>
      <c r="BL468" s="16" t="s">
        <v>128</v>
      </c>
      <c r="BM468" s="128" t="s">
        <v>908</v>
      </c>
    </row>
    <row r="469" spans="2:47" s="1" customFormat="1" ht="12">
      <c r="B469" s="28"/>
      <c r="D469" s="146" t="s">
        <v>167</v>
      </c>
      <c r="F469" s="147" t="s">
        <v>909</v>
      </c>
      <c r="I469" s="123"/>
      <c r="L469" s="28"/>
      <c r="M469" s="148"/>
      <c r="T469" s="49"/>
      <c r="AT469" s="16" t="s">
        <v>167</v>
      </c>
      <c r="AU469" s="16" t="s">
        <v>140</v>
      </c>
    </row>
    <row r="470" spans="2:65" s="1" customFormat="1" ht="24.2" customHeight="1">
      <c r="B470" s="28"/>
      <c r="C470" s="118" t="s">
        <v>910</v>
      </c>
      <c r="D470" s="118" t="s">
        <v>134</v>
      </c>
      <c r="E470" s="119" t="s">
        <v>911</v>
      </c>
      <c r="F470" s="120" t="s">
        <v>912</v>
      </c>
      <c r="G470" s="121" t="s">
        <v>137</v>
      </c>
      <c r="H470" s="122">
        <v>26.17</v>
      </c>
      <c r="I470" s="123"/>
      <c r="J470" s="123">
        <f>ROUND(I470*H470,2)</f>
        <v>0</v>
      </c>
      <c r="K470" s="120" t="s">
        <v>148</v>
      </c>
      <c r="L470" s="28"/>
      <c r="M470" s="124" t="s">
        <v>17</v>
      </c>
      <c r="N470" s="125" t="s">
        <v>37</v>
      </c>
      <c r="O470" s="126">
        <v>0.025</v>
      </c>
      <c r="P470" s="126">
        <f>O470*H470</f>
        <v>0.6542500000000001</v>
      </c>
      <c r="Q470" s="126">
        <v>0.00033</v>
      </c>
      <c r="R470" s="126">
        <f>Q470*H470</f>
        <v>0.0086361</v>
      </c>
      <c r="S470" s="126">
        <v>0</v>
      </c>
      <c r="T470" s="127">
        <f>S470*H470</f>
        <v>0</v>
      </c>
      <c r="AR470" s="128" t="s">
        <v>128</v>
      </c>
      <c r="AT470" s="128" t="s">
        <v>134</v>
      </c>
      <c r="AU470" s="128" t="s">
        <v>140</v>
      </c>
      <c r="AY470" s="16" t="s">
        <v>129</v>
      </c>
      <c r="BE470" s="129">
        <f>IF(N470="základní",J470,0)</f>
        <v>0</v>
      </c>
      <c r="BF470" s="129">
        <f>IF(N470="snížená",J470,0)</f>
        <v>0</v>
      </c>
      <c r="BG470" s="129">
        <f>IF(N470="zákl. přenesená",J470,0)</f>
        <v>0</v>
      </c>
      <c r="BH470" s="129">
        <f>IF(N470="sníž. přenesená",J470,0)</f>
        <v>0</v>
      </c>
      <c r="BI470" s="129">
        <f>IF(N470="nulová",J470,0)</f>
        <v>0</v>
      </c>
      <c r="BJ470" s="16" t="s">
        <v>74</v>
      </c>
      <c r="BK470" s="129">
        <f>ROUND(I470*H470,2)</f>
        <v>0</v>
      </c>
      <c r="BL470" s="16" t="s">
        <v>128</v>
      </c>
      <c r="BM470" s="128" t="s">
        <v>913</v>
      </c>
    </row>
    <row r="471" spans="2:47" s="1" customFormat="1" ht="12">
      <c r="B471" s="28"/>
      <c r="D471" s="146" t="s">
        <v>167</v>
      </c>
      <c r="F471" s="147" t="s">
        <v>914</v>
      </c>
      <c r="I471" s="123"/>
      <c r="L471" s="28"/>
      <c r="M471" s="148"/>
      <c r="T471" s="49"/>
      <c r="AT471" s="16" t="s">
        <v>167</v>
      </c>
      <c r="AU471" s="16" t="s">
        <v>140</v>
      </c>
    </row>
    <row r="472" spans="2:51" s="12" customFormat="1" ht="12">
      <c r="B472" s="130"/>
      <c r="D472" s="131" t="s">
        <v>142</v>
      </c>
      <c r="E472" s="132" t="s">
        <v>17</v>
      </c>
      <c r="F472" s="133" t="s">
        <v>915</v>
      </c>
      <c r="H472" s="134">
        <v>26.17</v>
      </c>
      <c r="I472" s="123"/>
      <c r="L472" s="130"/>
      <c r="M472" s="135"/>
      <c r="T472" s="136"/>
      <c r="AT472" s="132" t="s">
        <v>142</v>
      </c>
      <c r="AU472" s="132" t="s">
        <v>140</v>
      </c>
      <c r="AV472" s="12" t="s">
        <v>76</v>
      </c>
      <c r="AW472" s="12" t="s">
        <v>28</v>
      </c>
      <c r="AX472" s="12" t="s">
        <v>74</v>
      </c>
      <c r="AY472" s="132" t="s">
        <v>129</v>
      </c>
    </row>
    <row r="473" spans="2:65" s="1" customFormat="1" ht="37.9" customHeight="1">
      <c r="B473" s="28"/>
      <c r="C473" s="118" t="s">
        <v>916</v>
      </c>
      <c r="D473" s="118" t="s">
        <v>134</v>
      </c>
      <c r="E473" s="119" t="s">
        <v>917</v>
      </c>
      <c r="F473" s="120" t="s">
        <v>918</v>
      </c>
      <c r="G473" s="121" t="s">
        <v>234</v>
      </c>
      <c r="H473" s="122">
        <v>4</v>
      </c>
      <c r="I473" s="123"/>
      <c r="J473" s="123">
        <f>ROUND(I473*H473,2)</f>
        <v>0</v>
      </c>
      <c r="K473" s="120" t="s">
        <v>148</v>
      </c>
      <c r="L473" s="28"/>
      <c r="M473" s="124" t="s">
        <v>17</v>
      </c>
      <c r="N473" s="125" t="s">
        <v>37</v>
      </c>
      <c r="O473" s="126">
        <v>0.893</v>
      </c>
      <c r="P473" s="126">
        <f>O473*H473</f>
        <v>3.572</v>
      </c>
      <c r="Q473" s="126">
        <v>0.01777</v>
      </c>
      <c r="R473" s="126">
        <f>Q473*H473</f>
        <v>0.07108</v>
      </c>
      <c r="S473" s="126">
        <v>0</v>
      </c>
      <c r="T473" s="127">
        <f>S473*H473</f>
        <v>0</v>
      </c>
      <c r="AR473" s="128" t="s">
        <v>139</v>
      </c>
      <c r="AT473" s="128" t="s">
        <v>134</v>
      </c>
      <c r="AU473" s="128" t="s">
        <v>140</v>
      </c>
      <c r="AY473" s="16" t="s">
        <v>129</v>
      </c>
      <c r="BE473" s="129">
        <f>IF(N473="základní",J473,0)</f>
        <v>0</v>
      </c>
      <c r="BF473" s="129">
        <f>IF(N473="snížená",J473,0)</f>
        <v>0</v>
      </c>
      <c r="BG473" s="129">
        <f>IF(N473="zákl. přenesená",J473,0)</f>
        <v>0</v>
      </c>
      <c r="BH473" s="129">
        <f>IF(N473="sníž. přenesená",J473,0)</f>
        <v>0</v>
      </c>
      <c r="BI473" s="129">
        <f>IF(N473="nulová",J473,0)</f>
        <v>0</v>
      </c>
      <c r="BJ473" s="16" t="s">
        <v>74</v>
      </c>
      <c r="BK473" s="129">
        <f>ROUND(I473*H473,2)</f>
        <v>0</v>
      </c>
      <c r="BL473" s="16" t="s">
        <v>139</v>
      </c>
      <c r="BM473" s="128" t="s">
        <v>919</v>
      </c>
    </row>
    <row r="474" spans="2:47" s="1" customFormat="1" ht="12">
      <c r="B474" s="28"/>
      <c r="D474" s="146" t="s">
        <v>167</v>
      </c>
      <c r="F474" s="147" t="s">
        <v>920</v>
      </c>
      <c r="I474" s="123"/>
      <c r="L474" s="28"/>
      <c r="M474" s="148"/>
      <c r="T474" s="49"/>
      <c r="AT474" s="16" t="s">
        <v>167</v>
      </c>
      <c r="AU474" s="16" t="s">
        <v>140</v>
      </c>
    </row>
    <row r="475" spans="2:65" s="1" customFormat="1" ht="24.2" customHeight="1">
      <c r="B475" s="28"/>
      <c r="C475" s="137" t="s">
        <v>921</v>
      </c>
      <c r="D475" s="137" t="s">
        <v>144</v>
      </c>
      <c r="E475" s="138" t="s">
        <v>922</v>
      </c>
      <c r="F475" s="139" t="s">
        <v>923</v>
      </c>
      <c r="G475" s="140" t="s">
        <v>234</v>
      </c>
      <c r="H475" s="141">
        <v>1.99999999999999</v>
      </c>
      <c r="I475" s="123"/>
      <c r="J475" s="142">
        <f>ROUND(I475*H475,2)</f>
        <v>0</v>
      </c>
      <c r="K475" s="139" t="s">
        <v>148</v>
      </c>
      <c r="L475" s="143"/>
      <c r="M475" s="144" t="s">
        <v>17</v>
      </c>
      <c r="N475" s="145" t="s">
        <v>37</v>
      </c>
      <c r="O475" s="126">
        <v>0</v>
      </c>
      <c r="P475" s="126">
        <f>O475*H475</f>
        <v>0</v>
      </c>
      <c r="Q475" s="126">
        <v>0.01225</v>
      </c>
      <c r="R475" s="126">
        <f>Q475*H475</f>
        <v>0.02449999999999988</v>
      </c>
      <c r="S475" s="126">
        <v>0</v>
      </c>
      <c r="T475" s="127">
        <f>S475*H475</f>
        <v>0</v>
      </c>
      <c r="AR475" s="128" t="s">
        <v>149</v>
      </c>
      <c r="AT475" s="128" t="s">
        <v>144</v>
      </c>
      <c r="AU475" s="128" t="s">
        <v>140</v>
      </c>
      <c r="AY475" s="16" t="s">
        <v>129</v>
      </c>
      <c r="BE475" s="129">
        <f>IF(N475="základní",J475,0)</f>
        <v>0</v>
      </c>
      <c r="BF475" s="129">
        <f>IF(N475="snížená",J475,0)</f>
        <v>0</v>
      </c>
      <c r="BG475" s="129">
        <f>IF(N475="zákl. přenesená",J475,0)</f>
        <v>0</v>
      </c>
      <c r="BH475" s="129">
        <f>IF(N475="sníž. přenesená",J475,0)</f>
        <v>0</v>
      </c>
      <c r="BI475" s="129">
        <f>IF(N475="nulová",J475,0)</f>
        <v>0</v>
      </c>
      <c r="BJ475" s="16" t="s">
        <v>74</v>
      </c>
      <c r="BK475" s="129">
        <f>ROUND(I475*H475,2)</f>
        <v>0</v>
      </c>
      <c r="BL475" s="16" t="s">
        <v>139</v>
      </c>
      <c r="BM475" s="128" t="s">
        <v>924</v>
      </c>
    </row>
    <row r="476" spans="2:65" s="1" customFormat="1" ht="24.2" customHeight="1">
      <c r="B476" s="28"/>
      <c r="C476" s="137" t="s">
        <v>925</v>
      </c>
      <c r="D476" s="137" t="s">
        <v>144</v>
      </c>
      <c r="E476" s="138" t="s">
        <v>926</v>
      </c>
      <c r="F476" s="139" t="s">
        <v>927</v>
      </c>
      <c r="G476" s="140" t="s">
        <v>234</v>
      </c>
      <c r="H476" s="141">
        <v>1</v>
      </c>
      <c r="I476" s="123"/>
      <c r="J476" s="142">
        <f>ROUND(I476*H476,2)</f>
        <v>0</v>
      </c>
      <c r="K476" s="139" t="s">
        <v>148</v>
      </c>
      <c r="L476" s="143"/>
      <c r="M476" s="144" t="s">
        <v>17</v>
      </c>
      <c r="N476" s="145" t="s">
        <v>37</v>
      </c>
      <c r="O476" s="126">
        <v>0</v>
      </c>
      <c r="P476" s="126">
        <f>O476*H476</f>
        <v>0</v>
      </c>
      <c r="Q476" s="126">
        <v>0.01249</v>
      </c>
      <c r="R476" s="126">
        <f>Q476*H476</f>
        <v>0.01249</v>
      </c>
      <c r="S476" s="126">
        <v>0</v>
      </c>
      <c r="T476" s="127">
        <f>S476*H476</f>
        <v>0</v>
      </c>
      <c r="AR476" s="128" t="s">
        <v>149</v>
      </c>
      <c r="AT476" s="128" t="s">
        <v>144</v>
      </c>
      <c r="AU476" s="128" t="s">
        <v>140</v>
      </c>
      <c r="AY476" s="16" t="s">
        <v>129</v>
      </c>
      <c r="BE476" s="129">
        <f>IF(N476="základní",J476,0)</f>
        <v>0</v>
      </c>
      <c r="BF476" s="129">
        <f>IF(N476="snížená",J476,0)</f>
        <v>0</v>
      </c>
      <c r="BG476" s="129">
        <f>IF(N476="zákl. přenesená",J476,0)</f>
        <v>0</v>
      </c>
      <c r="BH476" s="129">
        <f>IF(N476="sníž. přenesená",J476,0)</f>
        <v>0</v>
      </c>
      <c r="BI476" s="129">
        <f>IF(N476="nulová",J476,0)</f>
        <v>0</v>
      </c>
      <c r="BJ476" s="16" t="s">
        <v>74</v>
      </c>
      <c r="BK476" s="129">
        <f>ROUND(I476*H476,2)</f>
        <v>0</v>
      </c>
      <c r="BL476" s="16" t="s">
        <v>139</v>
      </c>
      <c r="BM476" s="128" t="s">
        <v>928</v>
      </c>
    </row>
    <row r="477" spans="2:65" s="1" customFormat="1" ht="24.2" customHeight="1">
      <c r="B477" s="28"/>
      <c r="C477" s="137" t="s">
        <v>929</v>
      </c>
      <c r="D477" s="137" t="s">
        <v>144</v>
      </c>
      <c r="E477" s="138" t="s">
        <v>930</v>
      </c>
      <c r="F477" s="139" t="s">
        <v>931</v>
      </c>
      <c r="G477" s="140" t="s">
        <v>234</v>
      </c>
      <c r="H477" s="141">
        <v>1</v>
      </c>
      <c r="I477" s="123"/>
      <c r="J477" s="142">
        <f>ROUND(I477*H477,2)</f>
        <v>0</v>
      </c>
      <c r="K477" s="139" t="s">
        <v>148</v>
      </c>
      <c r="L477" s="143"/>
      <c r="M477" s="144" t="s">
        <v>17</v>
      </c>
      <c r="N477" s="145" t="s">
        <v>37</v>
      </c>
      <c r="O477" s="126">
        <v>0</v>
      </c>
      <c r="P477" s="126">
        <f>O477*H477</f>
        <v>0</v>
      </c>
      <c r="Q477" s="126">
        <v>0.01272</v>
      </c>
      <c r="R477" s="126">
        <f>Q477*H477</f>
        <v>0.01272</v>
      </c>
      <c r="S477" s="126">
        <v>0</v>
      </c>
      <c r="T477" s="127">
        <f>S477*H477</f>
        <v>0</v>
      </c>
      <c r="AR477" s="128" t="s">
        <v>149</v>
      </c>
      <c r="AT477" s="128" t="s">
        <v>144</v>
      </c>
      <c r="AU477" s="128" t="s">
        <v>140</v>
      </c>
      <c r="AY477" s="16" t="s">
        <v>129</v>
      </c>
      <c r="BE477" s="129">
        <f>IF(N477="základní",J477,0)</f>
        <v>0</v>
      </c>
      <c r="BF477" s="129">
        <f>IF(N477="snížená",J477,0)</f>
        <v>0</v>
      </c>
      <c r="BG477" s="129">
        <f>IF(N477="zákl. přenesená",J477,0)</f>
        <v>0</v>
      </c>
      <c r="BH477" s="129">
        <f>IF(N477="sníž. přenesená",J477,0)</f>
        <v>0</v>
      </c>
      <c r="BI477" s="129">
        <f>IF(N477="nulová",J477,0)</f>
        <v>0</v>
      </c>
      <c r="BJ477" s="16" t="s">
        <v>74</v>
      </c>
      <c r="BK477" s="129">
        <f>ROUND(I477*H477,2)</f>
        <v>0</v>
      </c>
      <c r="BL477" s="16" t="s">
        <v>139</v>
      </c>
      <c r="BM477" s="128" t="s">
        <v>932</v>
      </c>
    </row>
    <row r="478" spans="2:63" s="11" customFormat="1" ht="20.85" customHeight="1">
      <c r="B478" s="107"/>
      <c r="D478" s="108" t="s">
        <v>65</v>
      </c>
      <c r="E478" s="116" t="s">
        <v>182</v>
      </c>
      <c r="F478" s="116" t="s">
        <v>933</v>
      </c>
      <c r="I478" s="123"/>
      <c r="J478" s="117">
        <f>BK478</f>
        <v>0</v>
      </c>
      <c r="L478" s="107"/>
      <c r="M478" s="111"/>
      <c r="P478" s="112">
        <f>SUM(P479:P484)</f>
        <v>4.22541</v>
      </c>
      <c r="R478" s="112">
        <f>SUM(R479:R484)</f>
        <v>0.00585516</v>
      </c>
      <c r="T478" s="113">
        <f>SUM(T479:T484)</f>
        <v>0</v>
      </c>
      <c r="AR478" s="108" t="s">
        <v>74</v>
      </c>
      <c r="AT478" s="114" t="s">
        <v>65</v>
      </c>
      <c r="AU478" s="114" t="s">
        <v>76</v>
      </c>
      <c r="AY478" s="108" t="s">
        <v>129</v>
      </c>
      <c r="BK478" s="115">
        <f>SUM(BK479:BK484)</f>
        <v>0</v>
      </c>
    </row>
    <row r="479" spans="2:65" s="1" customFormat="1" ht="37.9" customHeight="1">
      <c r="B479" s="28"/>
      <c r="C479" s="118" t="s">
        <v>934</v>
      </c>
      <c r="D479" s="118" t="s">
        <v>134</v>
      </c>
      <c r="E479" s="119" t="s">
        <v>935</v>
      </c>
      <c r="F479" s="120" t="s">
        <v>936</v>
      </c>
      <c r="G479" s="121" t="s">
        <v>137</v>
      </c>
      <c r="H479" s="122">
        <v>26.382</v>
      </c>
      <c r="I479" s="123"/>
      <c r="J479" s="123">
        <f>ROUND(I479*H479,2)</f>
        <v>0</v>
      </c>
      <c r="K479" s="120" t="s">
        <v>138</v>
      </c>
      <c r="L479" s="28"/>
      <c r="M479" s="124" t="s">
        <v>17</v>
      </c>
      <c r="N479" s="125" t="s">
        <v>37</v>
      </c>
      <c r="O479" s="126">
        <v>0.105</v>
      </c>
      <c r="P479" s="126">
        <f>O479*H479</f>
        <v>2.77011</v>
      </c>
      <c r="Q479" s="126">
        <v>0.00013</v>
      </c>
      <c r="R479" s="126">
        <f>Q479*H479</f>
        <v>0.0034296599999999997</v>
      </c>
      <c r="S479" s="126">
        <v>0</v>
      </c>
      <c r="T479" s="127">
        <f>S479*H479</f>
        <v>0</v>
      </c>
      <c r="AR479" s="128" t="s">
        <v>274</v>
      </c>
      <c r="AT479" s="128" t="s">
        <v>134</v>
      </c>
      <c r="AU479" s="128" t="s">
        <v>140</v>
      </c>
      <c r="AY479" s="16" t="s">
        <v>129</v>
      </c>
      <c r="BE479" s="129">
        <f>IF(N479="základní",J479,0)</f>
        <v>0</v>
      </c>
      <c r="BF479" s="129">
        <f>IF(N479="snížená",J479,0)</f>
        <v>0</v>
      </c>
      <c r="BG479" s="129">
        <f>IF(N479="zákl. přenesená",J479,0)</f>
        <v>0</v>
      </c>
      <c r="BH479" s="129">
        <f>IF(N479="sníž. přenesená",J479,0)</f>
        <v>0</v>
      </c>
      <c r="BI479" s="129">
        <f>IF(N479="nulová",J479,0)</f>
        <v>0</v>
      </c>
      <c r="BJ479" s="16" t="s">
        <v>74</v>
      </c>
      <c r="BK479" s="129">
        <f>ROUND(I479*H479,2)</f>
        <v>0</v>
      </c>
      <c r="BL479" s="16" t="s">
        <v>274</v>
      </c>
      <c r="BM479" s="128" t="s">
        <v>937</v>
      </c>
    </row>
    <row r="480" spans="2:47" s="1" customFormat="1" ht="19.5">
      <c r="B480" s="28"/>
      <c r="D480" s="131" t="s">
        <v>323</v>
      </c>
      <c r="F480" s="149" t="s">
        <v>938</v>
      </c>
      <c r="I480" s="123"/>
      <c r="L480" s="28"/>
      <c r="M480" s="148"/>
      <c r="T480" s="49"/>
      <c r="AT480" s="16" t="s">
        <v>323</v>
      </c>
      <c r="AU480" s="16" t="s">
        <v>140</v>
      </c>
    </row>
    <row r="481" spans="2:51" s="12" customFormat="1" ht="12">
      <c r="B481" s="130"/>
      <c r="D481" s="131" t="s">
        <v>142</v>
      </c>
      <c r="E481" s="132" t="s">
        <v>17</v>
      </c>
      <c r="F481" s="133" t="s">
        <v>484</v>
      </c>
      <c r="H481" s="134">
        <v>26.382</v>
      </c>
      <c r="I481" s="123"/>
      <c r="L481" s="130"/>
      <c r="M481" s="135"/>
      <c r="T481" s="136"/>
      <c r="AT481" s="132" t="s">
        <v>142</v>
      </c>
      <c r="AU481" s="132" t="s">
        <v>140</v>
      </c>
      <c r="AV481" s="12" t="s">
        <v>76</v>
      </c>
      <c r="AW481" s="12" t="s">
        <v>28</v>
      </c>
      <c r="AX481" s="12" t="s">
        <v>74</v>
      </c>
      <c r="AY481" s="132" t="s">
        <v>129</v>
      </c>
    </row>
    <row r="482" spans="2:65" s="1" customFormat="1" ht="37.9" customHeight="1">
      <c r="B482" s="28"/>
      <c r="C482" s="118" t="s">
        <v>939</v>
      </c>
      <c r="D482" s="118" t="s">
        <v>134</v>
      </c>
      <c r="E482" s="119" t="s">
        <v>940</v>
      </c>
      <c r="F482" s="120" t="s">
        <v>941</v>
      </c>
      <c r="G482" s="121" t="s">
        <v>137</v>
      </c>
      <c r="H482" s="122">
        <v>11.55</v>
      </c>
      <c r="I482" s="123"/>
      <c r="J482" s="123">
        <f>ROUND(I482*H482,2)</f>
        <v>0</v>
      </c>
      <c r="K482" s="120" t="s">
        <v>148</v>
      </c>
      <c r="L482" s="28"/>
      <c r="M482" s="124" t="s">
        <v>17</v>
      </c>
      <c r="N482" s="125" t="s">
        <v>37</v>
      </c>
      <c r="O482" s="126">
        <v>0.126</v>
      </c>
      <c r="P482" s="126">
        <f>O482*H482</f>
        <v>1.4553</v>
      </c>
      <c r="Q482" s="126">
        <v>0.00021</v>
      </c>
      <c r="R482" s="126">
        <f>Q482*H482</f>
        <v>0.0024255</v>
      </c>
      <c r="S482" s="126">
        <v>0</v>
      </c>
      <c r="T482" s="127">
        <f>S482*H482</f>
        <v>0</v>
      </c>
      <c r="AR482" s="128" t="s">
        <v>128</v>
      </c>
      <c r="AT482" s="128" t="s">
        <v>134</v>
      </c>
      <c r="AU482" s="128" t="s">
        <v>140</v>
      </c>
      <c r="AY482" s="16" t="s">
        <v>129</v>
      </c>
      <c r="BE482" s="129">
        <f>IF(N482="základní",J482,0)</f>
        <v>0</v>
      </c>
      <c r="BF482" s="129">
        <f>IF(N482="snížená",J482,0)</f>
        <v>0</v>
      </c>
      <c r="BG482" s="129">
        <f>IF(N482="zákl. přenesená",J482,0)</f>
        <v>0</v>
      </c>
      <c r="BH482" s="129">
        <f>IF(N482="sníž. přenesená",J482,0)</f>
        <v>0</v>
      </c>
      <c r="BI482" s="129">
        <f>IF(N482="nulová",J482,0)</f>
        <v>0</v>
      </c>
      <c r="BJ482" s="16" t="s">
        <v>74</v>
      </c>
      <c r="BK482" s="129">
        <f>ROUND(I482*H482,2)</f>
        <v>0</v>
      </c>
      <c r="BL482" s="16" t="s">
        <v>128</v>
      </c>
      <c r="BM482" s="128" t="s">
        <v>942</v>
      </c>
    </row>
    <row r="483" spans="2:47" s="1" customFormat="1" ht="12">
      <c r="B483" s="28"/>
      <c r="D483" s="146" t="s">
        <v>167</v>
      </c>
      <c r="F483" s="147" t="s">
        <v>943</v>
      </c>
      <c r="I483" s="123"/>
      <c r="L483" s="28"/>
      <c r="M483" s="148"/>
      <c r="T483" s="49"/>
      <c r="AT483" s="16" t="s">
        <v>167</v>
      </c>
      <c r="AU483" s="16" t="s">
        <v>140</v>
      </c>
    </row>
    <row r="484" spans="2:51" s="12" customFormat="1" ht="12">
      <c r="B484" s="130"/>
      <c r="D484" s="131" t="s">
        <v>142</v>
      </c>
      <c r="E484" s="132" t="s">
        <v>17</v>
      </c>
      <c r="F484" s="133" t="s">
        <v>944</v>
      </c>
      <c r="H484" s="134">
        <v>11.55</v>
      </c>
      <c r="I484" s="123"/>
      <c r="L484" s="130"/>
      <c r="M484" s="135"/>
      <c r="T484" s="136"/>
      <c r="AT484" s="132" t="s">
        <v>142</v>
      </c>
      <c r="AU484" s="132" t="s">
        <v>140</v>
      </c>
      <c r="AV484" s="12" t="s">
        <v>76</v>
      </c>
      <c r="AW484" s="12" t="s">
        <v>28</v>
      </c>
      <c r="AX484" s="12" t="s">
        <v>74</v>
      </c>
      <c r="AY484" s="132" t="s">
        <v>129</v>
      </c>
    </row>
    <row r="485" spans="2:63" s="11" customFormat="1" ht="20.85" customHeight="1">
      <c r="B485" s="107"/>
      <c r="D485" s="108" t="s">
        <v>65</v>
      </c>
      <c r="E485" s="116" t="s">
        <v>945</v>
      </c>
      <c r="F485" s="116" t="s">
        <v>946</v>
      </c>
      <c r="I485" s="123"/>
      <c r="J485" s="117">
        <f>BK485</f>
        <v>0</v>
      </c>
      <c r="L485" s="107"/>
      <c r="M485" s="111"/>
      <c r="P485" s="112">
        <f>SUM(P486:P487)</f>
        <v>107.62364099999999</v>
      </c>
      <c r="R485" s="112">
        <f>SUM(R486:R487)</f>
        <v>0</v>
      </c>
      <c r="T485" s="113">
        <f>SUM(T486:T487)</f>
        <v>0</v>
      </c>
      <c r="AR485" s="108" t="s">
        <v>74</v>
      </c>
      <c r="AT485" s="114" t="s">
        <v>65</v>
      </c>
      <c r="AU485" s="114" t="s">
        <v>76</v>
      </c>
      <c r="AY485" s="108" t="s">
        <v>129</v>
      </c>
      <c r="BK485" s="115">
        <f>SUM(BK486:BK487)</f>
        <v>0</v>
      </c>
    </row>
    <row r="486" spans="2:65" s="1" customFormat="1" ht="55.5" customHeight="1">
      <c r="B486" s="28"/>
      <c r="C486" s="118" t="s">
        <v>947</v>
      </c>
      <c r="D486" s="118" t="s">
        <v>134</v>
      </c>
      <c r="E486" s="119" t="s">
        <v>948</v>
      </c>
      <c r="F486" s="120" t="s">
        <v>949</v>
      </c>
      <c r="G486" s="121" t="s">
        <v>147</v>
      </c>
      <c r="H486" s="122">
        <v>129.511</v>
      </c>
      <c r="I486" s="123"/>
      <c r="J486" s="123">
        <f>ROUND(I486*H486,2)</f>
        <v>0</v>
      </c>
      <c r="K486" s="120" t="s">
        <v>148</v>
      </c>
      <c r="L486" s="28"/>
      <c r="M486" s="124" t="s">
        <v>17</v>
      </c>
      <c r="N486" s="125" t="s">
        <v>37</v>
      </c>
      <c r="O486" s="126">
        <v>0.831</v>
      </c>
      <c r="P486" s="126">
        <f>O486*H486</f>
        <v>107.62364099999999</v>
      </c>
      <c r="Q486" s="126">
        <v>0</v>
      </c>
      <c r="R486" s="126">
        <f>Q486*H486</f>
        <v>0</v>
      </c>
      <c r="S486" s="126">
        <v>0</v>
      </c>
      <c r="T486" s="127">
        <f>S486*H486</f>
        <v>0</v>
      </c>
      <c r="AR486" s="128" t="s">
        <v>128</v>
      </c>
      <c r="AT486" s="128" t="s">
        <v>134</v>
      </c>
      <c r="AU486" s="128" t="s">
        <v>140</v>
      </c>
      <c r="AY486" s="16" t="s">
        <v>129</v>
      </c>
      <c r="BE486" s="129">
        <f>IF(N486="základní",J486,0)</f>
        <v>0</v>
      </c>
      <c r="BF486" s="129">
        <f>IF(N486="snížená",J486,0)</f>
        <v>0</v>
      </c>
      <c r="BG486" s="129">
        <f>IF(N486="zákl. přenesená",J486,0)</f>
        <v>0</v>
      </c>
      <c r="BH486" s="129">
        <f>IF(N486="sníž. přenesená",J486,0)</f>
        <v>0</v>
      </c>
      <c r="BI486" s="129">
        <f>IF(N486="nulová",J486,0)</f>
        <v>0</v>
      </c>
      <c r="BJ486" s="16" t="s">
        <v>74</v>
      </c>
      <c r="BK486" s="129">
        <f>ROUND(I486*H486,2)</f>
        <v>0</v>
      </c>
      <c r="BL486" s="16" t="s">
        <v>128</v>
      </c>
      <c r="BM486" s="128" t="s">
        <v>950</v>
      </c>
    </row>
    <row r="487" spans="2:47" s="1" customFormat="1" ht="12">
      <c r="B487" s="28"/>
      <c r="D487" s="146" t="s">
        <v>167</v>
      </c>
      <c r="F487" s="147" t="s">
        <v>951</v>
      </c>
      <c r="I487" s="123"/>
      <c r="L487" s="28"/>
      <c r="M487" s="148"/>
      <c r="T487" s="49"/>
      <c r="AT487" s="16" t="s">
        <v>167</v>
      </c>
      <c r="AU487" s="16" t="s">
        <v>140</v>
      </c>
    </row>
    <row r="488" spans="2:63" s="11" customFormat="1" ht="25.9" customHeight="1">
      <c r="B488" s="107"/>
      <c r="D488" s="108" t="s">
        <v>65</v>
      </c>
      <c r="E488" s="109" t="s">
        <v>952</v>
      </c>
      <c r="F488" s="109" t="s">
        <v>953</v>
      </c>
      <c r="I488" s="123"/>
      <c r="J488" s="110">
        <f>BK488</f>
        <v>0</v>
      </c>
      <c r="L488" s="107"/>
      <c r="M488" s="111"/>
      <c r="P488" s="112">
        <f>P489+P491</f>
        <v>0</v>
      </c>
      <c r="R488" s="112">
        <f>R489+R491</f>
        <v>0</v>
      </c>
      <c r="T488" s="113">
        <f>T489+T491</f>
        <v>0</v>
      </c>
      <c r="AR488" s="108" t="s">
        <v>159</v>
      </c>
      <c r="AT488" s="114" t="s">
        <v>65</v>
      </c>
      <c r="AU488" s="114" t="s">
        <v>66</v>
      </c>
      <c r="AY488" s="108" t="s">
        <v>129</v>
      </c>
      <c r="BK488" s="115">
        <f>BK489+BK491</f>
        <v>0</v>
      </c>
    </row>
    <row r="489" spans="2:63" s="11" customFormat="1" ht="22.9" customHeight="1">
      <c r="B489" s="107"/>
      <c r="D489" s="108" t="s">
        <v>65</v>
      </c>
      <c r="E489" s="116" t="s">
        <v>954</v>
      </c>
      <c r="F489" s="116" t="s">
        <v>955</v>
      </c>
      <c r="I489" s="123"/>
      <c r="J489" s="117">
        <f>BK489</f>
        <v>0</v>
      </c>
      <c r="L489" s="107"/>
      <c r="M489" s="111"/>
      <c r="P489" s="112">
        <f>P490</f>
        <v>0</v>
      </c>
      <c r="R489" s="112">
        <f>R490</f>
        <v>0</v>
      </c>
      <c r="T489" s="113">
        <f>T490</f>
        <v>0</v>
      </c>
      <c r="AR489" s="108" t="s">
        <v>159</v>
      </c>
      <c r="AT489" s="114" t="s">
        <v>65</v>
      </c>
      <c r="AU489" s="114" t="s">
        <v>74</v>
      </c>
      <c r="AY489" s="108" t="s">
        <v>129</v>
      </c>
      <c r="BK489" s="115">
        <f>BK490</f>
        <v>0</v>
      </c>
    </row>
    <row r="490" spans="2:65" s="1" customFormat="1" ht="16.5" customHeight="1">
      <c r="B490" s="28"/>
      <c r="C490" s="118" t="s">
        <v>956</v>
      </c>
      <c r="D490" s="118" t="s">
        <v>134</v>
      </c>
      <c r="E490" s="119" t="s">
        <v>957</v>
      </c>
      <c r="F490" s="120" t="s">
        <v>955</v>
      </c>
      <c r="G490" s="121" t="s">
        <v>958</v>
      </c>
      <c r="H490" s="122">
        <v>1</v>
      </c>
      <c r="I490" s="123"/>
      <c r="J490" s="123">
        <f>ROUND(I490*H490,2)</f>
        <v>0</v>
      </c>
      <c r="K490" s="120" t="s">
        <v>138</v>
      </c>
      <c r="L490" s="28"/>
      <c r="M490" s="124" t="s">
        <v>17</v>
      </c>
      <c r="N490" s="125" t="s">
        <v>37</v>
      </c>
      <c r="O490" s="126">
        <v>0</v>
      </c>
      <c r="P490" s="126">
        <f>O490*H490</f>
        <v>0</v>
      </c>
      <c r="Q490" s="126">
        <v>0</v>
      </c>
      <c r="R490" s="126">
        <f>Q490*H490</f>
        <v>0</v>
      </c>
      <c r="S490" s="126">
        <v>0</v>
      </c>
      <c r="T490" s="127">
        <f>S490*H490</f>
        <v>0</v>
      </c>
      <c r="AR490" s="128" t="s">
        <v>959</v>
      </c>
      <c r="AT490" s="128" t="s">
        <v>134</v>
      </c>
      <c r="AU490" s="128" t="s">
        <v>76</v>
      </c>
      <c r="AY490" s="16" t="s">
        <v>129</v>
      </c>
      <c r="BE490" s="129">
        <f>IF(N490="základní",J490,0)</f>
        <v>0</v>
      </c>
      <c r="BF490" s="129">
        <f>IF(N490="snížená",J490,0)</f>
        <v>0</v>
      </c>
      <c r="BG490" s="129">
        <f>IF(N490="zákl. přenesená",J490,0)</f>
        <v>0</v>
      </c>
      <c r="BH490" s="129">
        <f>IF(N490="sníž. přenesená",J490,0)</f>
        <v>0</v>
      </c>
      <c r="BI490" s="129">
        <f>IF(N490="nulová",J490,0)</f>
        <v>0</v>
      </c>
      <c r="BJ490" s="16" t="s">
        <v>74</v>
      </c>
      <c r="BK490" s="129">
        <f>ROUND(I490*H490,2)</f>
        <v>0</v>
      </c>
      <c r="BL490" s="16" t="s">
        <v>959</v>
      </c>
      <c r="BM490" s="128" t="s">
        <v>960</v>
      </c>
    </row>
    <row r="491" spans="2:63" s="11" customFormat="1" ht="22.9" customHeight="1">
      <c r="B491" s="107"/>
      <c r="D491" s="108" t="s">
        <v>65</v>
      </c>
      <c r="E491" s="116" t="s">
        <v>961</v>
      </c>
      <c r="F491" s="116" t="s">
        <v>962</v>
      </c>
      <c r="I491" s="123"/>
      <c r="J491" s="117">
        <f>BK491</f>
        <v>0</v>
      </c>
      <c r="L491" s="107"/>
      <c r="M491" s="111"/>
      <c r="P491" s="112">
        <f>SUM(P492:P493)</f>
        <v>0</v>
      </c>
      <c r="R491" s="112">
        <f>SUM(R492:R493)</f>
        <v>0</v>
      </c>
      <c r="T491" s="113">
        <f>SUM(T492:T493)</f>
        <v>0</v>
      </c>
      <c r="AR491" s="108" t="s">
        <v>159</v>
      </c>
      <c r="AT491" s="114" t="s">
        <v>65</v>
      </c>
      <c r="AU491" s="114" t="s">
        <v>74</v>
      </c>
      <c r="AY491" s="108" t="s">
        <v>129</v>
      </c>
      <c r="BK491" s="115">
        <f>SUM(BK492:BK493)</f>
        <v>0</v>
      </c>
    </row>
    <row r="492" spans="2:65" s="1" customFormat="1" ht="16.5" customHeight="1">
      <c r="B492" s="28"/>
      <c r="C492" s="118" t="s">
        <v>963</v>
      </c>
      <c r="D492" s="118" t="s">
        <v>134</v>
      </c>
      <c r="E492" s="119" t="s">
        <v>964</v>
      </c>
      <c r="F492" s="120" t="s">
        <v>962</v>
      </c>
      <c r="G492" s="121" t="s">
        <v>958</v>
      </c>
      <c r="H492" s="122">
        <v>1</v>
      </c>
      <c r="I492" s="123"/>
      <c r="J492" s="123">
        <f>ROUND(I492*H492,2)</f>
        <v>0</v>
      </c>
      <c r="K492" s="120" t="s">
        <v>17</v>
      </c>
      <c r="L492" s="28"/>
      <c r="M492" s="124" t="s">
        <v>17</v>
      </c>
      <c r="N492" s="125" t="s">
        <v>37</v>
      </c>
      <c r="O492" s="126">
        <v>0</v>
      </c>
      <c r="P492" s="126">
        <f>O492*H492</f>
        <v>0</v>
      </c>
      <c r="Q492" s="126">
        <v>0</v>
      </c>
      <c r="R492" s="126">
        <f>Q492*H492</f>
        <v>0</v>
      </c>
      <c r="S492" s="126">
        <v>0</v>
      </c>
      <c r="T492" s="127">
        <f>S492*H492</f>
        <v>0</v>
      </c>
      <c r="AR492" s="128" t="s">
        <v>959</v>
      </c>
      <c r="AT492" s="128" t="s">
        <v>134</v>
      </c>
      <c r="AU492" s="128" t="s">
        <v>76</v>
      </c>
      <c r="AY492" s="16" t="s">
        <v>129</v>
      </c>
      <c r="BE492" s="129">
        <f>IF(N492="základní",J492,0)</f>
        <v>0</v>
      </c>
      <c r="BF492" s="129">
        <f>IF(N492="snížená",J492,0)</f>
        <v>0</v>
      </c>
      <c r="BG492" s="129">
        <f>IF(N492="zákl. přenesená",J492,0)</f>
        <v>0</v>
      </c>
      <c r="BH492" s="129">
        <f>IF(N492="sníž. přenesená",J492,0)</f>
        <v>0</v>
      </c>
      <c r="BI492" s="129">
        <f>IF(N492="nulová",J492,0)</f>
        <v>0</v>
      </c>
      <c r="BJ492" s="16" t="s">
        <v>74</v>
      </c>
      <c r="BK492" s="129">
        <f>ROUND(I492*H492,2)</f>
        <v>0</v>
      </c>
      <c r="BL492" s="16" t="s">
        <v>959</v>
      </c>
      <c r="BM492" s="128" t="s">
        <v>965</v>
      </c>
    </row>
    <row r="493" spans="2:47" s="1" customFormat="1" ht="29.25">
      <c r="B493" s="28"/>
      <c r="D493" s="131" t="s">
        <v>323</v>
      </c>
      <c r="F493" s="149" t="s">
        <v>966</v>
      </c>
      <c r="L493" s="28"/>
      <c r="M493" s="161"/>
      <c r="N493" s="162"/>
      <c r="O493" s="162"/>
      <c r="P493" s="162"/>
      <c r="Q493" s="162"/>
      <c r="R493" s="162"/>
      <c r="S493" s="162"/>
      <c r="T493" s="163"/>
      <c r="AT493" s="16" t="s">
        <v>323</v>
      </c>
      <c r="AU493" s="16" t="s">
        <v>76</v>
      </c>
    </row>
    <row r="494" spans="2:12" s="1" customFormat="1" ht="6.95" customHeight="1">
      <c r="B494" s="37"/>
      <c r="C494" s="38"/>
      <c r="D494" s="38"/>
      <c r="E494" s="38"/>
      <c r="F494" s="38"/>
      <c r="G494" s="38"/>
      <c r="H494" s="38"/>
      <c r="I494" s="38"/>
      <c r="J494" s="38"/>
      <c r="K494" s="38"/>
      <c r="L494" s="28"/>
    </row>
  </sheetData>
  <sheetProtection algorithmName="SHA-512" hashValue="P0E9odexF0k+kTMDgckQdHTXcxL6Z7HdwuUI+dUlFXmtcxLI63GLB9ljLTa6UGliCzb2GniCeAMdRCvtTtZk0w==" saltValue="1giUE1cvGf643BaEasWoxg==" spinCount="100000" sheet="1" objects="1" scenarios="1"/>
  <protectedRanges>
    <protectedRange sqref="I111:I492" name="Oblast1"/>
  </protectedRanges>
  <autoFilter ref="C106:K493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21" r:id="rId1" display="https://podminky.urs.cz/item/CS_URS_2023_01/998711101"/>
    <hyperlink ref="F124" r:id="rId2" display="https://podminky.urs.cz/item/CS_URS_2023_01/713111131"/>
    <hyperlink ref="F140" r:id="rId3" display="https://podminky.urs.cz/item/CS_URS_2023_01/721173315"/>
    <hyperlink ref="F142" r:id="rId4" display="https://podminky.urs.cz/item/CS_URS_2023_01/721173317"/>
    <hyperlink ref="F146" r:id="rId5" display="https://podminky.urs.cz/item/CS_URS_2023_01/721173723"/>
    <hyperlink ref="F148" r:id="rId6" display="https://podminky.urs.cz/item/CS_URS_2023_01/721173724"/>
    <hyperlink ref="F150" r:id="rId7" display="https://podminky.urs.cz/item/CS_URS_2023_01/721219128"/>
    <hyperlink ref="F154" r:id="rId8" display="https://podminky.urs.cz/item/CS_URS_2023_01/998721101"/>
    <hyperlink ref="F157" r:id="rId9" display="https://podminky.urs.cz/item/CS_URS_2023_01/722174001"/>
    <hyperlink ref="F159" r:id="rId10" display="https://podminky.urs.cz/item/CS_URS_2023_01/722174002"/>
    <hyperlink ref="F161" r:id="rId11" display="https://podminky.urs.cz/item/CS_URS_2023_01/722174062"/>
    <hyperlink ref="F163" r:id="rId12" display="https://podminky.urs.cz/item/CS_URS_2023_01/722181211"/>
    <hyperlink ref="F165" r:id="rId13" display="https://podminky.urs.cz/item/CS_URS_2023_01/722231211"/>
    <hyperlink ref="F170" r:id="rId14" display="https://podminky.urs.cz/item/CS_URS_2023_01/998722101"/>
    <hyperlink ref="F173" r:id="rId15" display="https://podminky.urs.cz/item/CS_URS_2023_01/725211603"/>
    <hyperlink ref="F174" r:id="rId16" display="https://podminky.urs.cz/item/CS_URS_2023_01/725319111"/>
    <hyperlink ref="F176" r:id="rId17" display="https://podminky.urs.cz/item/CS_URS_2023_01/725811116"/>
    <hyperlink ref="F177" r:id="rId18" display="https://podminky.urs.cz/item/CS_URS_2023_01/725821312"/>
    <hyperlink ref="F179" r:id="rId19" display="https://podminky.urs.cz/item/CS_URS_2023_01/725822611"/>
    <hyperlink ref="F181" r:id="rId20" display="https://podminky.urs.cz/item/CS_URS_2023_01/725980122"/>
    <hyperlink ref="F183" r:id="rId21" display="https://podminky.urs.cz/item/CS_URS_2023_01/998725101"/>
    <hyperlink ref="F186" r:id="rId22" display="https://podminky.urs.cz/item/CS_URS_2023_01/726111031"/>
    <hyperlink ref="F189" r:id="rId23" display="https://podminky.urs.cz/item/CS_URS_2023_01/998726111"/>
    <hyperlink ref="F192" r:id="rId24" display="https://podminky.urs.cz/item/CS_URS_2023_01/741122001"/>
    <hyperlink ref="F196" r:id="rId25" display="https://podminky.urs.cz/item/CS_URS_2023_01/741122131"/>
    <hyperlink ref="F200" r:id="rId26" display="https://podminky.urs.cz/item/CS_URS_2023_01/741122143"/>
    <hyperlink ref="F210" r:id="rId27" display="https://podminky.urs.cz/item/CS_URS_2023_01/741310042"/>
    <hyperlink ref="F213" r:id="rId28" display="https://podminky.urs.cz/item/CS_URS_2023_01/741311004"/>
    <hyperlink ref="F216" r:id="rId29" display="https://podminky.urs.cz/item/CS_URS_2023_01/741313041"/>
    <hyperlink ref="F219" r:id="rId30" display="https://podminky.urs.cz/item/CS_URS_2023_01/741370002"/>
    <hyperlink ref="F224" r:id="rId31" display="https://podminky.urs.cz/item/CS_URS_2023_01/741374031"/>
    <hyperlink ref="F229" r:id="rId32" display="https://podminky.urs.cz/item/CS_URS_2023_01/751111052"/>
    <hyperlink ref="F232" r:id="rId33" display="https://podminky.urs.cz/item/CS_URS_2023_01/751398012"/>
    <hyperlink ref="F235" r:id="rId34" display="https://podminky.urs.cz/item/CS_URS_2023_01/751711112"/>
    <hyperlink ref="F238" r:id="rId35" display="https://podminky.urs.cz/item/CS_URS_2023_01/998751101"/>
    <hyperlink ref="F244" r:id="rId36" display="https://podminky.urs.cz/item/CS_URS_2023_01/762812140"/>
    <hyperlink ref="F250" r:id="rId37" display="https://podminky.urs.cz/item/CS_URS_2023_01/762822110"/>
    <hyperlink ref="F257" r:id="rId38" display="https://podminky.urs.cz/item/CS_URS_2023_01/762822130"/>
    <hyperlink ref="F264" r:id="rId39" display="https://podminky.urs.cz/item/CS_URS_2023_01/998762101"/>
    <hyperlink ref="F267" r:id="rId40" display="https://podminky.urs.cz/item/CS_URS_2023_01/763131411"/>
    <hyperlink ref="F272" r:id="rId41" display="https://podminky.urs.cz/item/CS_URS_2023_01/763411111"/>
    <hyperlink ref="F275" r:id="rId42" display="https://podminky.urs.cz/item/CS_URS_2023_01/763411121"/>
    <hyperlink ref="F277" r:id="rId43" display="https://podminky.urs.cz/item/CS_URS_2023_01/998763100"/>
    <hyperlink ref="F283" r:id="rId44" display="https://podminky.urs.cz/item/CS_URS_2023_01/766660002"/>
    <hyperlink ref="F286" r:id="rId45" display="https://podminky.urs.cz/item/CS_URS_2023_01/766660729"/>
    <hyperlink ref="F289" r:id="rId46" display="https://podminky.urs.cz/item/CS_URS_2023_01/766660730"/>
    <hyperlink ref="F291" r:id="rId47" display="https://podminky.urs.cz/item/CS_URS_2023_01/766811421"/>
    <hyperlink ref="F295" r:id="rId48" display="https://podminky.urs.cz/item/CS_URS_2023_01/771121011"/>
    <hyperlink ref="F298" r:id="rId49" display="https://podminky.urs.cz/item/CS_URS_2023_01/771161012"/>
    <hyperlink ref="F301" r:id="rId50" display="https://podminky.urs.cz/item/CS_URS_2023_01/771474111"/>
    <hyperlink ref="F307" r:id="rId51" display="https://podminky.urs.cz/item/CS_URS_2023_01/771574112"/>
    <hyperlink ref="F312" r:id="rId52" display="https://podminky.urs.cz/item/CS_URS_2023_01/771591116"/>
    <hyperlink ref="F315" r:id="rId53" display="https://podminky.urs.cz/item/CS_URS_2023_01/998771101"/>
    <hyperlink ref="F318" r:id="rId54" display="https://podminky.urs.cz/item/CS_URS_2023_01/781121011"/>
    <hyperlink ref="F326" r:id="rId55" display="https://podminky.urs.cz/item/CS_URS_2023_01/781474112"/>
    <hyperlink ref="F335" r:id="rId56" display="https://podminky.urs.cz/item/CS_URS_2023_01/781491011"/>
    <hyperlink ref="F339" r:id="rId57" display="https://podminky.urs.cz/item/CS_URS_2023_01/998781101"/>
    <hyperlink ref="F342" r:id="rId58" display="https://podminky.urs.cz/item/CS_URS_2023_01/784185001"/>
    <hyperlink ref="F351" r:id="rId59" display="https://podminky.urs.cz/item/CS_URS_2023_01/784215101"/>
    <hyperlink ref="F357" r:id="rId60" display="https://podminky.urs.cz/item/CS_URS_2023_01/122251101"/>
    <hyperlink ref="F360" r:id="rId61" display="https://podminky.urs.cz/item/CS_URS_2023_01/132151102"/>
    <hyperlink ref="F369" r:id="rId62" display="https://podminky.urs.cz/item/CS_URS_2023_01/162351103"/>
    <hyperlink ref="F374" r:id="rId63" display="https://podminky.urs.cz/item/CS_URS_2023_01/174151101"/>
    <hyperlink ref="F388" r:id="rId64" display="https://podminky.urs.cz/item/CS_URS_2023_01/271542211"/>
    <hyperlink ref="F393" r:id="rId65" display="https://podminky.urs.cz/item/CS_URS_2023_01/271562211"/>
    <hyperlink ref="F396" r:id="rId66" display="https://podminky.urs.cz/item/CS_URS_2023_01/272313511"/>
    <hyperlink ref="F399" r:id="rId67" display="https://podminky.urs.cz/item/CS_URS_2023_01/273313611"/>
    <hyperlink ref="F409" r:id="rId68" display="https://podminky.urs.cz/item/CS_URS_2023_01/311272211"/>
    <hyperlink ref="F415" r:id="rId69" display="https://podminky.urs.cz/item/CS_URS_2023_01/317143452"/>
    <hyperlink ref="F417" r:id="rId70" display="https://podminky.urs.cz/item/CS_URS_2023_01/317143462"/>
    <hyperlink ref="F426" r:id="rId71" display="https://podminky.urs.cz/item/CS_URS_2023_01/342291121"/>
    <hyperlink ref="F430" r:id="rId72" display="https://podminky.urs.cz/item/CS_URS_2023_01/417321515"/>
    <hyperlink ref="F434" r:id="rId73" display="https://podminky.urs.cz/item/CS_URS_2023_01/417352311"/>
    <hyperlink ref="F437" r:id="rId74" display="https://podminky.urs.cz/item/CS_URS_2023_01/417361821"/>
    <hyperlink ref="F450" r:id="rId75" display="https://podminky.urs.cz/item/CS_URS_2023_01/611321131"/>
    <hyperlink ref="F453" r:id="rId76" display="https://podminky.urs.cz/item/CS_URS_2023_01/612321121"/>
    <hyperlink ref="F460" r:id="rId77" display="https://podminky.urs.cz/item/CS_URS_2023_01/612321141"/>
    <hyperlink ref="F466" r:id="rId78" display="https://podminky.urs.cz/item/CS_URS_2023_01/631311125"/>
    <hyperlink ref="F469" r:id="rId79" display="https://podminky.urs.cz/item/CS_URS_2023_01/631319012"/>
    <hyperlink ref="F471" r:id="rId80" display="https://podminky.urs.cz/item/CS_URS_2023_01/632481215"/>
    <hyperlink ref="F474" r:id="rId81" display="https://podminky.urs.cz/item/CS_URS_2023_01/642942111"/>
    <hyperlink ref="F483" r:id="rId82" display="https://podminky.urs.cz/item/CS_URS_2023_01/949101112"/>
    <hyperlink ref="F487" r:id="rId83" display="https://podminky.urs.cz/item/CS_URS_2023_01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DD4F2615FB5D4F92FF5702EE516CBA" ma:contentTypeVersion="14" ma:contentTypeDescription="Vytvoří nový dokument" ma:contentTypeScope="" ma:versionID="01355a259902302582946b6ad6e4c62f">
  <xsd:schema xmlns:xsd="http://www.w3.org/2001/XMLSchema" xmlns:xs="http://www.w3.org/2001/XMLSchema" xmlns:p="http://schemas.microsoft.com/office/2006/metadata/properties" xmlns:ns2="75a5ac84-ffae-4f69-904f-34fe58abc48e" xmlns:ns3="f08e78ba-7a0e-416a-bcee-7a519529d41c" targetNamespace="http://schemas.microsoft.com/office/2006/metadata/properties" ma:root="true" ma:fieldsID="d638df6c143f94dc882334d5b3a3b5d4" ns2:_="" ns3:_="">
    <xsd:import namespace="75a5ac84-ffae-4f69-904f-34fe58abc48e"/>
    <xsd:import namespace="f08e78ba-7a0e-416a-bcee-7a519529d4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5ac84-ffae-4f69-904f-34fe58abc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e4d1aa97-ce82-46a0-a336-790b7aee3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e78ba-7a0e-416a-bcee-7a519529d41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5ad03f4-e0fd-423d-8913-6bf8930948a8}" ma:internalName="TaxCatchAll" ma:showField="CatchAllData" ma:web="f08e78ba-7a0e-416a-bcee-7a519529d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03A14-68CD-4E17-84D8-536C7D7ED6E8}"/>
</file>

<file path=customXml/itemProps2.xml><?xml version="1.0" encoding="utf-8"?>
<ds:datastoreItem xmlns:ds="http://schemas.openxmlformats.org/officeDocument/2006/customXml" ds:itemID="{AEA9C770-098F-4B8C-8253-24E023D4D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PC</cp:lastModifiedBy>
  <dcterms:created xsi:type="dcterms:W3CDTF">2023-01-26T13:50:57Z</dcterms:created>
  <dcterms:modified xsi:type="dcterms:W3CDTF">2023-03-15T10:30:03Z</dcterms:modified>
  <cp:category/>
  <cp:version/>
  <cp:contentType/>
  <cp:contentStatus/>
</cp:coreProperties>
</file>