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media/image5.png" ContentType="image/png"/>
  <Override PartName="/xl/media/image6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Rekapitulace stavby" sheetId="1" state="visible" r:id="rId2"/>
    <sheet name="R02-2019 - SO-04 Sociální..." sheetId="2" state="visible" r:id="rId3"/>
  </sheets>
  <definedNames>
    <definedName function="false" hidden="false" localSheetId="1" name="_xlnm.Print_Area" vbProcedure="false">'R02-2019 - SO-04 Sociální...'!$C$4:$Q$70,'R02-2019 - SO-04 Sociální...'!$C$76:$Q$119,'R02-2019 - SO-04 Sociální...'!$C$125:$Q$528</definedName>
    <definedName function="false" hidden="false" localSheetId="1" name="_xlnm.Print_Titles" vbProcedure="false">'R02-2019 - SO-04 Sociální...'!$135:$135</definedName>
    <definedName function="false" hidden="false" localSheetId="0" name="_xlnm.Print_Area" vbProcedure="false">'Rekapitulace stavby'!$C$4:$AP$70,'Rekapitulace stavby'!$C$76:$AP$92</definedName>
    <definedName function="false" hidden="false" localSheetId="0" name="_xlnm.Print_Titles" vbProcedure="false">'Rekapitulace stavby'!$85:$85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<sst xmlns="http://schemas.openxmlformats.org/spreadsheetml/2006/main" count="3905" uniqueCount="883">
  <si>
    <t xml:space="preserve">2012</t>
  </si>
  <si>
    <t xml:space="preserve">List obsahuje:</t>
  </si>
  <si>
    <t xml:space="preserve">1) Souhrnný list stavby</t>
  </si>
  <si>
    <t xml:space="preserve">2) Rekapitulace objektů</t>
  </si>
  <si>
    <t xml:space="preserve">2.0</t>
  </si>
  <si>
    <t xml:space="preserve">False</t>
  </si>
  <si>
    <t xml:space="preserve">optimalizováno pro tisk sestav ve formátu A4 - na výšku</t>
  </si>
  <si>
    <t xml:space="preserve">&gt;&gt;  skryté sloupce  &lt;&lt;</t>
  </si>
  <si>
    <t xml:space="preserve">0,01</t>
  </si>
  <si>
    <t xml:space="preserve">21</t>
  </si>
  <si>
    <t xml:space="preserve">15</t>
  </si>
  <si>
    <t xml:space="preserve">SOUHRNNÝ LIST STAVBY</t>
  </si>
  <si>
    <t xml:space="preserve">v ---  níže se nacházejí doplnkové a pomocné údaje k sestavám  --- v</t>
  </si>
  <si>
    <t xml:space="preserve">0,001</t>
  </si>
  <si>
    <t xml:space="preserve">Kód:</t>
  </si>
  <si>
    <t xml:space="preserve">R02/2019</t>
  </si>
  <si>
    <t xml:space="preserve">Stavba:</t>
  </si>
  <si>
    <t xml:space="preserve">BASEBALLOVÉ HŘIŠTĚ</t>
  </si>
  <si>
    <t xml:space="preserve">JKSO:</t>
  </si>
  <si>
    <t xml:space="preserve">CC-CZ:</t>
  </si>
  <si>
    <t xml:space="preserve">Místo:</t>
  </si>
  <si>
    <t xml:space="preserve">č.p. 2926/80; 2864/1; 2922/66 Domažlice</t>
  </si>
  <si>
    <t xml:space="preserve">Datum:</t>
  </si>
  <si>
    <t xml:space="preserve">23. 10. 2019</t>
  </si>
  <si>
    <t xml:space="preserve">Objednatel:</t>
  </si>
  <si>
    <t xml:space="preserve">IČ:</t>
  </si>
  <si>
    <t xml:space="preserve">00253316</t>
  </si>
  <si>
    <t xml:space="preserve">Město Domažlice</t>
  </si>
  <si>
    <t xml:space="preserve">DIČ:</t>
  </si>
  <si>
    <t xml:space="preserve">CZ00253316</t>
  </si>
  <si>
    <t xml:space="preserve">Zhotovitel:</t>
  </si>
  <si>
    <t xml:space="preserve"> </t>
  </si>
  <si>
    <t xml:space="preserve">Projektant:</t>
  </si>
  <si>
    <t xml:space="preserve">True</t>
  </si>
  <si>
    <t xml:space="preserve">Zpracovatel:</t>
  </si>
  <si>
    <t xml:space="preserve">Poznámka:</t>
  </si>
  <si>
    <t xml:space="preserve">Náklady z rozpočtů</t>
  </si>
  <si>
    <t xml:space="preserve">Ostatní náklady ze souhrnného listu</t>
  </si>
  <si>
    <t xml:space="preserve">Cena bez DPH</t>
  </si>
  <si>
    <t xml:space="preserve">DPH</t>
  </si>
  <si>
    <t xml:space="preserve">základní</t>
  </si>
  <si>
    <t xml:space="preserve">ze</t>
  </si>
  <si>
    <t xml:space="preserve">snížená</t>
  </si>
  <si>
    <t xml:space="preserve">zákl. přenesená</t>
  </si>
  <si>
    <t xml:space="preserve">sníž. přenesená</t>
  </si>
  <si>
    <t xml:space="preserve">nulová</t>
  </si>
  <si>
    <t xml:space="preserve">Cena s DPH</t>
  </si>
  <si>
    <t xml:space="preserve">v</t>
  </si>
  <si>
    <t xml:space="preserve">CZK</t>
  </si>
  <si>
    <t xml:space="preserve">Projektant</t>
  </si>
  <si>
    <t xml:space="preserve">Zpracovatel</t>
  </si>
  <si>
    <t xml:space="preserve">Datum a podpis:</t>
  </si>
  <si>
    <t xml:space="preserve">Razítko</t>
  </si>
  <si>
    <t xml:space="preserve">Objednavatel</t>
  </si>
  <si>
    <t xml:space="preserve">Zhotovitel</t>
  </si>
  <si>
    <t xml:space="preserve">REKAPITULACE OBJEKTŮ STAVBY</t>
  </si>
  <si>
    <t xml:space="preserve">Informatívní údaje z listů zakázek</t>
  </si>
  <si>
    <t xml:space="preserve">Kód</t>
  </si>
  <si>
    <t xml:space="preserve">Objekt</t>
  </si>
  <si>
    <t xml:space="preserve">Cena bez DPH [CZK]</t>
  </si>
  <si>
    <t xml:space="preserve">Cena s DPH [CZK]</t>
  </si>
  <si>
    <t xml:space="preserve">z toho Ostat._x005F_x000D_
náklady [CZK]</t>
  </si>
  <si>
    <t xml:space="preserve">DPH [CZK]</t>
  </si>
  <si>
    <t xml:space="preserve">Normohodiny [h]</t>
  </si>
  <si>
    <t xml:space="preserve">DPH základní [CZK]</t>
  </si>
  <si>
    <t xml:space="preserve">DPH snížená [CZK]</t>
  </si>
  <si>
    <t xml:space="preserve">DPH základní přenesená_x005F_x000D_
[CZK]</t>
  </si>
  <si>
    <t xml:space="preserve">DPH snížená přenesená_x005F_x000D_
[CZK]</t>
  </si>
  <si>
    <t xml:space="preserve">Základna_x005F_x000D_
DPH základní</t>
  </si>
  <si>
    <t xml:space="preserve">Základna_x005F_x000D_
DPH snížená</t>
  </si>
  <si>
    <t xml:space="preserve">Základna_x005F_x000D_
DPH zákl. přenesená</t>
  </si>
  <si>
    <t xml:space="preserve">Základna_x005F_x000D_
DPH sníž. přenesená</t>
  </si>
  <si>
    <t xml:space="preserve">Základna_x005F_x000D_
DPH nulová</t>
  </si>
  <si>
    <t xml:space="preserve">1) Náklady z rozpočtů</t>
  </si>
  <si>
    <t xml:space="preserve">D</t>
  </si>
  <si>
    <t xml:space="preserve">0</t>
  </si>
  <si>
    <t xml:space="preserve">###NOIMPORT###</t>
  </si>
  <si>
    <t xml:space="preserve">IMPORT</t>
  </si>
  <si>
    <t xml:space="preserve">{388e720f-9431-41e0-aede-5e50450162fe}</t>
  </si>
  <si>
    <t xml:space="preserve">{00000000-0000-0000-0000-000000000000}</t>
  </si>
  <si>
    <t xml:space="preserve">/</t>
  </si>
  <si>
    <t xml:space="preserve">SO-04 Sociální zázemí diváci + sklad herního vybavení</t>
  </si>
  <si>
    <t xml:space="preserve">1</t>
  </si>
  <si>
    <t xml:space="preserve">{6717f8d2-d270-453a-86b8-d1501c71f1d1}</t>
  </si>
  <si>
    <t xml:space="preserve">2) Ostatní náklady ze souhrnného listu</t>
  </si>
  <si>
    <t xml:space="preserve">Procent. zadání_x005F_x000D_
[% nákladů rozpočtu]</t>
  </si>
  <si>
    <t xml:space="preserve">Zařazení nákladů</t>
  </si>
  <si>
    <t xml:space="preserve">Celkové náklady za stavbu 1) + 2)</t>
  </si>
  <si>
    <t xml:space="preserve">1) Krycí list rozpočtu</t>
  </si>
  <si>
    <t xml:space="preserve">2) Rekapitulace rozpočtu</t>
  </si>
  <si>
    <t xml:space="preserve">3) Rozpočet</t>
  </si>
  <si>
    <t xml:space="preserve">Zpět na list:</t>
  </si>
  <si>
    <t xml:space="preserve">Rekapitulace stavby</t>
  </si>
  <si>
    <t xml:space="preserve">2</t>
  </si>
  <si>
    <t xml:space="preserve">KRYCÍ LIST ROZPOČTU</t>
  </si>
  <si>
    <t xml:space="preserve">Objekt:</t>
  </si>
  <si>
    <t xml:space="preserve">R02/2019 - SO-04 Sociální zázemí diváci + sklad herního vybavení</t>
  </si>
  <si>
    <t xml:space="preserve">Ing. Jan Čepický</t>
  </si>
  <si>
    <t xml:space="preserve">- stavební rozpočet i výkaz výměr vycházejí z dokumentace pro stavbní povolení a proto jsou pouze orientční</t>
  </si>
  <si>
    <t xml:space="preserve">Náklady z rozpočtu</t>
  </si>
  <si>
    <t xml:space="preserve">Ostatní náklady</t>
  </si>
  <si>
    <t xml:space="preserve">REKAPITULACE ROZPOČTU</t>
  </si>
  <si>
    <t xml:space="preserve">Kód - Popis</t>
  </si>
  <si>
    <t xml:space="preserve">Cena celkem [CZK]</t>
  </si>
  <si>
    <t xml:space="preserve">1) Náklady z rozpočtu</t>
  </si>
  <si>
    <t xml:space="preserve">-1</t>
  </si>
  <si>
    <t xml:space="preserve"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</si>
  <si>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</si>
  <si>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</si>
  <si>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</si>
  <si>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</si>
  <si>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</si>
  <si>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7673 - Vnější výplně otvorů</t>
  </si>
  <si>
    <t xml:space="preserve">    9 - Ostatní konstrukce a práce, bourání</t>
  </si>
  <si>
    <t xml:space="preserve">    998 - Přesun hmot</t>
  </si>
  <si>
    <t xml:space="preserve">PSV - Práce a dodávky PSV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</si>
  <si>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</si>
  <si>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</si>
  <si>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</si>
  <si>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</si>
  <si>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</si>
  <si>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</si>
  <si>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</si>
  <si>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771 - Podlahy z dlaždic</t>
  </si>
  <si>
    <t xml:space="preserve">    777 - Podlahy lité</t>
  </si>
  <si>
    <t xml:space="preserve">    781 - Dokončovací práce - obklady</t>
  </si>
  <si>
    <t xml:space="preserve">    784 - Dokončovací práce - malby a tapety</t>
  </si>
  <si>
    <t xml:space="preserve">M - Práce a dodávky M</t>
  </si>
  <si>
    <t xml:space="preserve">    21-M - Elektromontáže</t>
  </si>
  <si>
    <t xml:space="preserve">      9000 - Ostatní dodávky</t>
  </si>
  <si>
    <t xml:space="preserve">VRN - Vedlejší rozpočtové náklady</t>
  </si>
  <si>
    <t xml:space="preserve">    VRN1 - Průzkumné, geodetické a projektové práce</t>
  </si>
  <si>
    <t xml:space="preserve">    VRN3 - Zařízení staveniště</t>
  </si>
  <si>
    <t xml:space="preserve">2) Ostatní náklady</t>
  </si>
  <si>
    <t xml:space="preserve">ROZPOČET</t>
  </si>
  <si>
    <t xml:space="preserve">PČ</t>
  </si>
  <si>
    <t xml:space="preserve">Typ</t>
  </si>
  <si>
    <t xml:space="preserve">Popis</t>
  </si>
  <si>
    <t xml:space="preserve">MJ</t>
  </si>
  <si>
    <t xml:space="preserve">Množství</t>
  </si>
  <si>
    <t xml:space="preserve">J.cena [CZK]</t>
  </si>
  <si>
    <t xml:space="preserve">Poznámka</t>
  </si>
  <si>
    <t xml:space="preserve">J. Nh [h]</t>
  </si>
  <si>
    <t xml:space="preserve">Nh celkem [h]</t>
  </si>
  <si>
    <t xml:space="preserve">J. hmotnost_x005F_x000D_
[t]</t>
  </si>
  <si>
    <t xml:space="preserve">Hmotnost_x005F_x000D_
celkem [t]</t>
  </si>
  <si>
    <t xml:space="preserve">J. suť [t]</t>
  </si>
  <si>
    <t xml:space="preserve">Suť Celkem [t]</t>
  </si>
  <si>
    <t xml:space="preserve">ROZPOCET</t>
  </si>
  <si>
    <t xml:space="preserve">K</t>
  </si>
  <si>
    <t xml:space="preserve">12110</t>
  </si>
  <si>
    <t xml:space="preserve">Odstranění stávajících objektů vč. likvidace na skládku</t>
  </si>
  <si>
    <t xml:space="preserve">kpl</t>
  </si>
  <si>
    <t xml:space="preserve">4</t>
  </si>
  <si>
    <t xml:space="preserve">1373675558</t>
  </si>
  <si>
    <t xml:space="preserve">121101101</t>
  </si>
  <si>
    <t xml:space="preserve">Sejmutí ornice s přemístěním na vzdálenost do 50 m</t>
  </si>
  <si>
    <t xml:space="preserve">m3</t>
  </si>
  <si>
    <t xml:space="preserve">138405576</t>
  </si>
  <si>
    <t xml:space="preserve">0,3*(14,2*6) "plocha soc. zázemí"</t>
  </si>
  <si>
    <t xml:space="preserve">VV</t>
  </si>
  <si>
    <t xml:space="preserve">0,3*(3*3,5+3*9,5) "gabion"</t>
  </si>
  <si>
    <t xml:space="preserve">Součet</t>
  </si>
  <si>
    <t xml:space="preserve">3</t>
  </si>
  <si>
    <t xml:space="preserve">122301101</t>
  </si>
  <si>
    <t xml:space="preserve">Odkopávky a prokopávky nezapažené v hornině tř. 4 objem do 100 m3</t>
  </si>
  <si>
    <t xml:space="preserve">1284159429</t>
  </si>
  <si>
    <t xml:space="preserve">0,3*(12,2*4) "plocha soc. zázemí"</t>
  </si>
  <si>
    <t xml:space="preserve">0,3*(0,85*4,75+0,85*12,2+0,4*3,9) "odv. žlaby + okap. chodník"</t>
  </si>
  <si>
    <t xml:space="preserve">3*3,5*3+9,5*3*2,5 "gabion"</t>
  </si>
  <si>
    <t xml:space="preserve">122301109</t>
  </si>
  <si>
    <t xml:space="preserve">Příplatek za lepivost u odkopávek nezapažených v hornině tř. 4</t>
  </si>
  <si>
    <t xml:space="preserve">-1952308951</t>
  </si>
  <si>
    <t xml:space="preserve">5</t>
  </si>
  <si>
    <t xml:space="preserve">131301101</t>
  </si>
  <si>
    <t xml:space="preserve">Hloubení jam nezapažených v hornině tř. 4 objemu do 100 m3</t>
  </si>
  <si>
    <t xml:space="preserve">-1975547618</t>
  </si>
  <si>
    <t xml:space="preserve">4*1,6*1,5 "vsakovací jímka"</t>
  </si>
  <si>
    <t xml:space="preserve">6</t>
  </si>
  <si>
    <t xml:space="preserve">131301109</t>
  </si>
  <si>
    <t xml:space="preserve">Příplatek za lepivost u hloubení jam nezapažených v hornině tř. 4</t>
  </si>
  <si>
    <t xml:space="preserve">-144384405</t>
  </si>
  <si>
    <t xml:space="preserve">7</t>
  </si>
  <si>
    <t xml:space="preserve">132301101</t>
  </si>
  <si>
    <t xml:space="preserve">Hloubení rýh š do 600 mm v hornině tř. 4 objemu do 100 m3</t>
  </si>
  <si>
    <t xml:space="preserve">158085741</t>
  </si>
  <si>
    <t xml:space="preserve">0,6*0,9*(12,2*2+2,8*3)</t>
  </si>
  <si>
    <t xml:space="preserve">8</t>
  </si>
  <si>
    <t xml:space="preserve">132301109</t>
  </si>
  <si>
    <t xml:space="preserve">Příplatek za lepivost k hloubení rýh š do 600 mm v hornině tř. 4</t>
  </si>
  <si>
    <t xml:space="preserve">-1311837306</t>
  </si>
  <si>
    <t xml:space="preserve">9</t>
  </si>
  <si>
    <t xml:space="preserve">174101101</t>
  </si>
  <si>
    <t xml:space="preserve">Zásyp jam, šachet rýh nebo kolem objektů sypaninou se zhutněním</t>
  </si>
  <si>
    <t xml:space="preserve">-1422980696</t>
  </si>
  <si>
    <t xml:space="preserve">102,75-22,063 "zpětný zásyp za gabion"</t>
  </si>
  <si>
    <t xml:space="preserve">"22,063 kubatura gabionu"</t>
  </si>
  <si>
    <t xml:space="preserve">10</t>
  </si>
  <si>
    <t xml:space="preserve">167101101</t>
  </si>
  <si>
    <t xml:space="preserve">Nakládání výkopku z hornin tř. 1 až 4 do 100 m3</t>
  </si>
  <si>
    <t xml:space="preserve">-601291076</t>
  </si>
  <si>
    <t xml:space="preserve">80,687 "zpětný zásyp"</t>
  </si>
  <si>
    <t xml:space="preserve">37,26 "ornice"</t>
  </si>
  <si>
    <t xml:space="preserve">11</t>
  </si>
  <si>
    <t xml:space="preserve">162701105</t>
  </si>
  <si>
    <t xml:space="preserve">Vodorovné přemístění do 10000 m výkopku/sypaniny z horniny tř. 1 až 4</t>
  </si>
  <si>
    <t xml:space="preserve">1736154203</t>
  </si>
  <si>
    <t xml:space="preserve">122,18+17,712"okopávky + rýhy"</t>
  </si>
  <si>
    <t xml:space="preserve">-(102,75-22,063) "zpětný zásyp za gabion"</t>
  </si>
  <si>
    <t xml:space="preserve">9,6 "vsakovací jímka"</t>
  </si>
  <si>
    <t xml:space="preserve">12</t>
  </si>
  <si>
    <t xml:space="preserve">171201201</t>
  </si>
  <si>
    <t xml:space="preserve">Uložení sypaniny na skládky</t>
  </si>
  <si>
    <t xml:space="preserve">-149755105</t>
  </si>
  <si>
    <t xml:space="preserve">13</t>
  </si>
  <si>
    <t xml:space="preserve">171201211</t>
  </si>
  <si>
    <t xml:space="preserve">Poplatek za uložení odpadu ze sypaniny na skládce (skládkovné)</t>
  </si>
  <si>
    <t xml:space="preserve">t</t>
  </si>
  <si>
    <t xml:space="preserve">1161886285</t>
  </si>
  <si>
    <t xml:space="preserve">68,805*1,7</t>
  </si>
  <si>
    <t xml:space="preserve">14</t>
  </si>
  <si>
    <t xml:space="preserve">175101201</t>
  </si>
  <si>
    <t xml:space="preserve">Obsypání objektu nad přilehlým původním terénem sypaninou bez prohození, uloženou do 3 m</t>
  </si>
  <si>
    <t xml:space="preserve">721659937</t>
  </si>
  <si>
    <t xml:space="preserve">37,26 "rozvození ornice"</t>
  </si>
  <si>
    <t xml:space="preserve">175101209</t>
  </si>
  <si>
    <t xml:space="preserve">Příplatek k obsypání objektu za ruční prohození sypaniny, uložené do 3 m</t>
  </si>
  <si>
    <t xml:space="preserve">-238608242</t>
  </si>
  <si>
    <t xml:space="preserve">16</t>
  </si>
  <si>
    <t xml:space="preserve">181951102</t>
  </si>
  <si>
    <t xml:space="preserve">Úprava pláně v hornině tř. 1 až 4 se zhutněním</t>
  </si>
  <si>
    <t xml:space="preserve">m2</t>
  </si>
  <si>
    <t xml:space="preserve">-851897725</t>
  </si>
  <si>
    <t xml:space="preserve">12,2*4 "soc. zázemí"</t>
  </si>
  <si>
    <t xml:space="preserve">1*(3,5++9,5) "gabion"</t>
  </si>
  <si>
    <t xml:space="preserve">0,85*4,75+0,85*12,2+0,4*3,9 "odv. žlaby + okap. chodník"</t>
  </si>
  <si>
    <t xml:space="preserve">17</t>
  </si>
  <si>
    <t xml:space="preserve">211521111</t>
  </si>
  <si>
    <t xml:space="preserve">Výplň kamenivem hrubým drceným frakce 65 až 125 mm</t>
  </si>
  <si>
    <t xml:space="preserve">-1253228966</t>
  </si>
  <si>
    <t xml:space="preserve">4*1,6*1,5 "vaskovací jímka"</t>
  </si>
  <si>
    <t xml:space="preserve">18</t>
  </si>
  <si>
    <t xml:space="preserve">213001</t>
  </si>
  <si>
    <t xml:space="preserve">Dodávka a montáž rozvodů pod základy - kanalizace, voda, chráničky pro elektro</t>
  </si>
  <si>
    <t xml:space="preserve">-768985383</t>
  </si>
  <si>
    <t xml:space="preserve">19</t>
  </si>
  <si>
    <t xml:space="preserve">273313711</t>
  </si>
  <si>
    <t xml:space="preserve">Základové desky z betonu tř. C 20/25 XC2</t>
  </si>
  <si>
    <t xml:space="preserve">-137938315</t>
  </si>
  <si>
    <t xml:space="preserve">0,15*(3,7*11,9)</t>
  </si>
  <si>
    <t xml:space="preserve">20</t>
  </si>
  <si>
    <t xml:space="preserve">273362021</t>
  </si>
  <si>
    <t xml:space="preserve">Výztuž základových desek svařovanými sítěmi Kari</t>
  </si>
  <si>
    <t xml:space="preserve">1405712075</t>
  </si>
  <si>
    <t xml:space="preserve">((3,7*11,9)*1,15*0,001*3,033)*2 "2 sítě 150x150x6"</t>
  </si>
  <si>
    <t xml:space="preserve">274313711</t>
  </si>
  <si>
    <t xml:space="preserve">Základové pásy z betonu tř. C 20/25 XC2</t>
  </si>
  <si>
    <t xml:space="preserve">1117435818</t>
  </si>
  <si>
    <t xml:space="preserve">0,6*0,55*(12,2*2+2,8*3)</t>
  </si>
  <si>
    <t xml:space="preserve">22</t>
  </si>
  <si>
    <t xml:space="preserve">279113134</t>
  </si>
  <si>
    <t xml:space="preserve">Základová zeď tl do 300 mm z tvárnic ztraceného bednění včetně výplně z betonu tř. C 20/25 XC2, vč. vyřezání pro vytvoření bednění desky</t>
  </si>
  <si>
    <t xml:space="preserve">1211580407</t>
  </si>
  <si>
    <t xml:space="preserve">0,5*(11,9*2+3,1*3)</t>
  </si>
  <si>
    <t xml:space="preserve">23</t>
  </si>
  <si>
    <t xml:space="preserve">279361221</t>
  </si>
  <si>
    <t xml:space="preserve">Výztuž základových zdí nosných betonářskou ocelí B500B</t>
  </si>
  <si>
    <t xml:space="preserve">-963444800</t>
  </si>
  <si>
    <t xml:space="preserve">((11,9*2+11,9*2+3,7*2+3,7*2+3,7*2)*2)*0,26*0,001*1,15</t>
  </si>
  <si>
    <t xml:space="preserve">(35*2)*0,44*0,001*1,15</t>
  </si>
  <si>
    <t xml:space="preserve">24</t>
  </si>
  <si>
    <t xml:space="preserve">564851111</t>
  </si>
  <si>
    <t xml:space="preserve">Podklad ze štěrkodrtě ŠD tl 150 mm</t>
  </si>
  <si>
    <t xml:space="preserve">-443700962</t>
  </si>
  <si>
    <t xml:space="preserve">5,725*3,1+5,275*3,1</t>
  </si>
  <si>
    <t xml:space="preserve">25</t>
  </si>
  <si>
    <t xml:space="preserve">311272223</t>
  </si>
  <si>
    <t xml:space="preserve">Zdivo nosné tl 250 mm z pórobetonových přesných hladkých tvárnic </t>
  </si>
  <si>
    <t xml:space="preserve">-1224418927</t>
  </si>
  <si>
    <t xml:space="preserve">0,25*2,5*(11,92*2+3,2*3)</t>
  </si>
  <si>
    <t xml:space="preserve">-0,25*(1,05*2,315+0,95*2,315*2+0,6*0,75+1,75*2,315+0,6*0,75*4)</t>
  </si>
  <si>
    <t xml:space="preserve">26</t>
  </si>
  <si>
    <t xml:space="preserve">342272523</t>
  </si>
  <si>
    <t xml:space="preserve">Příčky tl 150 mm z pórobetonových přesných hladkých příčkovek </t>
  </si>
  <si>
    <t xml:space="preserve">-2004665750</t>
  </si>
  <si>
    <t xml:space="preserve">3*(2,15+1,95+3,2+1,9)</t>
  </si>
  <si>
    <t xml:space="preserve">-0,8*2,02</t>
  </si>
  <si>
    <t xml:space="preserve">27</t>
  </si>
  <si>
    <t xml:space="preserve">317142322</t>
  </si>
  <si>
    <t xml:space="preserve">Překlady nenosné přímé z pórobetonu v příčkách tl 150 mm pro světlost otvoru do 1010 mm</t>
  </si>
  <si>
    <t xml:space="preserve">kus</t>
  </si>
  <si>
    <t xml:space="preserve">857345422</t>
  </si>
  <si>
    <t xml:space="preserve">28</t>
  </si>
  <si>
    <t xml:space="preserve">317143512</t>
  </si>
  <si>
    <t xml:space="preserve">Překlady nosné z pórobetonu ve zdech tl 250 mm pro světlost otvoru do 900 mm</t>
  </si>
  <si>
    <t xml:space="preserve">-2014239698</t>
  </si>
  <si>
    <t xml:space="preserve">29</t>
  </si>
  <si>
    <t xml:space="preserve">317143521</t>
  </si>
  <si>
    <t xml:space="preserve">Překlady nosné z pórobetonu ve zdech tl 250 mm pro světlost otvoru do 1100 mm</t>
  </si>
  <si>
    <t xml:space="preserve">-849797396</t>
  </si>
  <si>
    <t xml:space="preserve">30</t>
  </si>
  <si>
    <t xml:space="preserve">317143525</t>
  </si>
  <si>
    <t xml:space="preserve">Překlady nosné z pórobetonu ve zdech tl 250 mm pro světlost otvoru přes 1750 mm</t>
  </si>
  <si>
    <t xml:space="preserve">-1596912998</t>
  </si>
  <si>
    <t xml:space="preserve">31</t>
  </si>
  <si>
    <t xml:space="preserve">342291121</t>
  </si>
  <si>
    <t xml:space="preserve">Ukotvení příček ke konstrukcím plochými kotvami</t>
  </si>
  <si>
    <t xml:space="preserve">m</t>
  </si>
  <si>
    <t xml:space="preserve">2056485543</t>
  </si>
  <si>
    <t xml:space="preserve">5*2,5</t>
  </si>
  <si>
    <t xml:space="preserve">32</t>
  </si>
  <si>
    <t xml:space="preserve">348401120a</t>
  </si>
  <si>
    <t xml:space="preserve">Osazení oplocení ze strojového pletiva s napínacími dráty výšky do 1,6 m do 15° sklonu svahu vč. sloupků</t>
  </si>
  <si>
    <t xml:space="preserve">-1921468018</t>
  </si>
  <si>
    <t xml:space="preserve">1,1*(3,5+9,5)</t>
  </si>
  <si>
    <t xml:space="preserve">33</t>
  </si>
  <si>
    <t xml:space="preserve">M</t>
  </si>
  <si>
    <t xml:space="preserve">313275010</t>
  </si>
  <si>
    <t xml:space="preserve">pletivo - kompletní dodávka (sloupky, vzpěry) v. 1100 mm</t>
  </si>
  <si>
    <t xml:space="preserve">-826692681</t>
  </si>
  <si>
    <t xml:space="preserve">34</t>
  </si>
  <si>
    <t xml:space="preserve">417321414</t>
  </si>
  <si>
    <t xml:space="preserve">Ztužující pásy a věnce ze ŽB tř. C 20/25 XC1</t>
  </si>
  <si>
    <t xml:space="preserve">-805362662</t>
  </si>
  <si>
    <t xml:space="preserve">0,25*0,25*(11,9*2+3,2*3)</t>
  </si>
  <si>
    <t xml:space="preserve">35</t>
  </si>
  <si>
    <t xml:space="preserve">417351115</t>
  </si>
  <si>
    <t xml:space="preserve">Zřízení bednění ztužujících věnců</t>
  </si>
  <si>
    <t xml:space="preserve">1666915864</t>
  </si>
  <si>
    <t xml:space="preserve">0,5*(11,9*2+3,7*2+3,2*4+11,4*2)</t>
  </si>
  <si>
    <t xml:space="preserve">36</t>
  </si>
  <si>
    <t xml:space="preserve">417351116</t>
  </si>
  <si>
    <t xml:space="preserve">Odstranění bednění ztužujících věnců</t>
  </si>
  <si>
    <t xml:space="preserve">-137863418</t>
  </si>
  <si>
    <t xml:space="preserve">37</t>
  </si>
  <si>
    <t xml:space="preserve">417361821</t>
  </si>
  <si>
    <t xml:space="preserve">Výztuž ztužujících pásů a věnců betonářskou ocelí B500B</t>
  </si>
  <si>
    <t xml:space="preserve">-1118329673</t>
  </si>
  <si>
    <t xml:space="preserve">((11,9*2+3,7*3)*4)*1,15*0,98*0,001 "podélná výztuž R12"</t>
  </si>
  <si>
    <t xml:space="preserve">(180*1)*0,26*1,15*0,001 "třmínky R6"</t>
  </si>
  <si>
    <t xml:space="preserve">38</t>
  </si>
  <si>
    <t xml:space="preserve">461991111</t>
  </si>
  <si>
    <t xml:space="preserve">Zřízení ochranného opevnění dna a boků z geotextilie</t>
  </si>
  <si>
    <t xml:space="preserve">-1716966121</t>
  </si>
  <si>
    <t xml:space="preserve">4*1,6*2</t>
  </si>
  <si>
    <t xml:space="preserve">1,5*4*2</t>
  </si>
  <si>
    <t xml:space="preserve">1,6*1,5*2</t>
  </si>
  <si>
    <t xml:space="preserve">39</t>
  </si>
  <si>
    <t xml:space="preserve">693110510</t>
  </si>
  <si>
    <t xml:space="preserve">geotextilie filtrační</t>
  </si>
  <si>
    <t xml:space="preserve">-749116106</t>
  </si>
  <si>
    <t xml:space="preserve">29,6*1,15</t>
  </si>
  <si>
    <t xml:space="preserve">40</t>
  </si>
  <si>
    <t xml:space="preserve">612003</t>
  </si>
  <si>
    <t xml:space="preserve">Příplatek za lišty KZS - rohy, ukončovací, zakládací</t>
  </si>
  <si>
    <t xml:space="preserve">-2039302161</t>
  </si>
  <si>
    <t xml:space="preserve">41</t>
  </si>
  <si>
    <t xml:space="preserve">612131121</t>
  </si>
  <si>
    <t xml:space="preserve">Penetrace  vnitřních stěn nanášená ručně</t>
  </si>
  <si>
    <t xml:space="preserve">-2099030690</t>
  </si>
  <si>
    <t xml:space="preserve">42</t>
  </si>
  <si>
    <t xml:space="preserve">612142001</t>
  </si>
  <si>
    <t xml:space="preserve">Potažení vnitřních stěn sklovláknitým pletivem vtlačeným do tenkovrstvé hmoty</t>
  </si>
  <si>
    <t xml:space="preserve">1427148299</t>
  </si>
  <si>
    <t xml:space="preserve">148,632*0,25 "25%plochy omítek stěn"</t>
  </si>
  <si>
    <t xml:space="preserve">43</t>
  </si>
  <si>
    <t xml:space="preserve">612341121</t>
  </si>
  <si>
    <t xml:space="preserve">Sádrová nebo vápenosádrová omítka hladká jednovrstvá vnitřních stěn nanášená ručně včetně rohů a APU lišt</t>
  </si>
  <si>
    <t xml:space="preserve">-896586918</t>
  </si>
  <si>
    <t xml:space="preserve">3*(5,8*2+3,2*2)+0,2*(1,75+2,315*2)-(1,75*2,315) "1.01"</t>
  </si>
  <si>
    <t xml:space="preserve">3*(1,9*2+1,95*2+1,95*2+1,175*2)+0,2*(0,6*2+0,75*4+0,95+2,315*2)-(0,6*0,75+0,8*2,02+0,8*2,02+0,95*2,315+0,6*0,75) "1.02"</t>
  </si>
  <si>
    <t xml:space="preserve">3*(3,2*2+3,25*2)+0,2*(0,6*2+0,75*4+0,95+2,315*2)-(0,95*2,315+0,6*0,75*2) "1.03"</t>
  </si>
  <si>
    <t xml:space="preserve">3*(1,8*2+2,15*2)+0,2*(0,6+0,75*2+1,05+2,315*2)-(1,05*2,315+0,6*0,75) "1.04"</t>
  </si>
  <si>
    <t xml:space="preserve">44</t>
  </si>
  <si>
    <t xml:space="preserve">612341191</t>
  </si>
  <si>
    <t xml:space="preserve">Příplatek k sádrové omítce vnitřních stěn za každých dalších 5 mm tloušťky ručně</t>
  </si>
  <si>
    <t xml:space="preserve">2102180605</t>
  </si>
  <si>
    <t xml:space="preserve">45</t>
  </si>
  <si>
    <t xml:space="preserve">622142001</t>
  </si>
  <si>
    <t xml:space="preserve">Potažení vnějších stěn sklovláknitým pletivem vtlačeným do tenkovrstvé hmoty</t>
  </si>
  <si>
    <t xml:space="preserve">-2070602618</t>
  </si>
  <si>
    <t xml:space="preserve">46</t>
  </si>
  <si>
    <t xml:space="preserve">622211021</t>
  </si>
  <si>
    <t xml:space="preserve">Montáž kontaktního zateplení vnějších stěn z polystyrénových desek tl do 120 mm</t>
  </si>
  <si>
    <t xml:space="preserve">865038720</t>
  </si>
  <si>
    <t xml:space="preserve">12,1*3,77-(1,05*2,315+0,95*2,315*2+1,75*2,315) "jihovýchod"</t>
  </si>
  <si>
    <t xml:space="preserve">12,1*3,235-(0,6*0,75*3) "severozápad"</t>
  </si>
  <si>
    <t xml:space="preserve">3,9*3,503 "severovýchod"</t>
  </si>
  <si>
    <t xml:space="preserve">3,9*3,503-(0,6*0,75) "jihozápad"</t>
  </si>
  <si>
    <t xml:space="preserve">0,5*(12,1*2+3,9*2)"sokl"</t>
  </si>
  <si>
    <t xml:space="preserve">47</t>
  </si>
  <si>
    <t xml:space="preserve">283764180</t>
  </si>
  <si>
    <t xml:space="preserve">deska z extrudovaného polystyrénu XPS 300 SF 60 mm</t>
  </si>
  <si>
    <t xml:space="preserve">521998555</t>
  </si>
  <si>
    <t xml:space="preserve">99,405*1,1</t>
  </si>
  <si>
    <t xml:space="preserve">48</t>
  </si>
  <si>
    <t xml:space="preserve">283759380</t>
  </si>
  <si>
    <t xml:space="preserve">deska fasádní polystyrénová EPS 70 F 1000 x 500 x 100 mm</t>
  </si>
  <si>
    <t xml:space="preserve">772487103</t>
  </si>
  <si>
    <t xml:space="preserve">16*1,1</t>
  </si>
  <si>
    <t xml:space="preserve">49</t>
  </si>
  <si>
    <t xml:space="preserve">622531021I</t>
  </si>
  <si>
    <t xml:space="preserve">Tenkovrstvá silikonová zrnitá omítka tl. 2,0 mm včetně penetrace vnějších stěn</t>
  </si>
  <si>
    <t xml:space="preserve">-1950268097</t>
  </si>
  <si>
    <t xml:space="preserve">99,405</t>
  </si>
  <si>
    <t xml:space="preserve">50</t>
  </si>
  <si>
    <t xml:space="preserve">622511121</t>
  </si>
  <si>
    <t xml:space="preserve">Tenkovrstvá akrylátová mozaiková hrubozrnná omítka včetně penetrace vnějších stěn</t>
  </si>
  <si>
    <t xml:space="preserve">654880309</t>
  </si>
  <si>
    <t xml:space="preserve">16 "sokl"</t>
  </si>
  <si>
    <t xml:space="preserve">51</t>
  </si>
  <si>
    <t xml:space="preserve">629991011</t>
  </si>
  <si>
    <t xml:space="preserve">Zakrytí výplní otvorů a svislých ploch fólií přilepenou lepící páskou</t>
  </si>
  <si>
    <t xml:space="preserve">-1129807156</t>
  </si>
  <si>
    <t xml:space="preserve">1,05*2,315+0,95*2,315*2+1,75+2,315+0,6*0,75*4</t>
  </si>
  <si>
    <t xml:space="preserve">52</t>
  </si>
  <si>
    <t xml:space="preserve">631311115</t>
  </si>
  <si>
    <t xml:space="preserve">Mazanina tl do 80 mm z betonu prostého bez zvýšených nároků na prostředí tř. C 20/25</t>
  </si>
  <si>
    <t xml:space="preserve">-686214102</t>
  </si>
  <si>
    <t xml:space="preserve">0,055*(18,56+6,08+5,92+3,87)</t>
  </si>
  <si>
    <t xml:space="preserve">53</t>
  </si>
  <si>
    <t xml:space="preserve">631319011</t>
  </si>
  <si>
    <t xml:space="preserve">Příplatek k mazanině tl do 80 mm za přehlazení povrchu</t>
  </si>
  <si>
    <t xml:space="preserve">-1359313023</t>
  </si>
  <si>
    <t xml:space="preserve">54</t>
  </si>
  <si>
    <t xml:space="preserve">631319171</t>
  </si>
  <si>
    <t xml:space="preserve">Příplatek k mazanině tl do 80 mm za stržení povrchu spodní vrstvy před vložením výztuže</t>
  </si>
  <si>
    <t xml:space="preserve">-1320698326</t>
  </si>
  <si>
    <t xml:space="preserve">0,055*18,56</t>
  </si>
  <si>
    <t xml:space="preserve">55</t>
  </si>
  <si>
    <t xml:space="preserve">631362021</t>
  </si>
  <si>
    <t xml:space="preserve">Výztuž mazanin svařovanými sítěmi Kari</t>
  </si>
  <si>
    <t xml:space="preserve">-1285030046</t>
  </si>
  <si>
    <t xml:space="preserve">18,56*3,03*1,15*0,001</t>
  </si>
  <si>
    <t xml:space="preserve">56</t>
  </si>
  <si>
    <t xml:space="preserve">634111114</t>
  </si>
  <si>
    <t xml:space="preserve">Obvodová dilatace pružnou těsnicí páskou v 100 mm mezi stěnou a mazaninou</t>
  </si>
  <si>
    <t xml:space="preserve">-902177194</t>
  </si>
  <si>
    <t xml:space="preserve">5,8*2+3,2*2-1,75+1,9*2+1,95*2-0,8+1,95*2+1,75*2-(0,8+0,95)+3,2*2+3,25*2-0,95+1,8*2+2,15*2-1,05</t>
  </si>
  <si>
    <t xml:space="preserve">57</t>
  </si>
  <si>
    <t xml:space="preserve">637121112</t>
  </si>
  <si>
    <t xml:space="preserve">Okapový chodník z kačírku tl 150 mm s udusáním a ochranné geotextílie</t>
  </si>
  <si>
    <t xml:space="preserve">-854822320</t>
  </si>
  <si>
    <t xml:space="preserve">0,4*3,9</t>
  </si>
  <si>
    <t xml:space="preserve">58</t>
  </si>
  <si>
    <t xml:space="preserve">766001</t>
  </si>
  <si>
    <t xml:space="preserve">Montáž a dodávka vnějších výplní otvorů včetně podkladů z purenitu </t>
  </si>
  <si>
    <t xml:space="preserve">582669631</t>
  </si>
  <si>
    <t xml:space="preserve">59</t>
  </si>
  <si>
    <t xml:space="preserve">766002</t>
  </si>
  <si>
    <t xml:space="preserve">Montáž a vrat 1750x2315 mm</t>
  </si>
  <si>
    <t xml:space="preserve">-666155860</t>
  </si>
  <si>
    <t xml:space="preserve">60</t>
  </si>
  <si>
    <t xml:space="preserve">766004</t>
  </si>
  <si>
    <t xml:space="preserve">D+M vnějších parapetů</t>
  </si>
  <si>
    <t xml:space="preserve">818876079</t>
  </si>
  <si>
    <t xml:space="preserve">0,6*5 "1NP"</t>
  </si>
  <si>
    <t xml:space="preserve">61</t>
  </si>
  <si>
    <t xml:space="preserve">916331112</t>
  </si>
  <si>
    <t xml:space="preserve">Osazení zahradního obrubníku betonového do lože z betonu s boční opěrou včetně dodávky obrub</t>
  </si>
  <si>
    <t xml:space="preserve">-1833366048</t>
  </si>
  <si>
    <t xml:space="preserve">0,4+3,9</t>
  </si>
  <si>
    <t xml:space="preserve">62</t>
  </si>
  <si>
    <t xml:space="preserve">334214521</t>
  </si>
  <si>
    <t xml:space="preserve">Zdivo nadzákladové opěrných zdí z lomového kamene do drátěných gabionů na sucho</t>
  </si>
  <si>
    <t xml:space="preserve">23838016</t>
  </si>
  <si>
    <t xml:space="preserve">0,5*1*(3,5+3)</t>
  </si>
  <si>
    <t xml:space="preserve">1,5*0,75*(3,5+3)</t>
  </si>
  <si>
    <t xml:space="preserve">1*0,5*(3,5+3)</t>
  </si>
  <si>
    <t xml:space="preserve">0,5*1*2</t>
  </si>
  <si>
    <t xml:space="preserve">1*0,75*2</t>
  </si>
  <si>
    <t xml:space="preserve">1*0,5*2</t>
  </si>
  <si>
    <t xml:space="preserve">0,5*0,75*2</t>
  </si>
  <si>
    <t xml:space="preserve">63</t>
  </si>
  <si>
    <t xml:space="preserve">935111111</t>
  </si>
  <si>
    <t xml:space="preserve">Osazení příkopového žlabu do štěrkopísku tl 100 mm z betonových tvárnic š 500 mm</t>
  </si>
  <si>
    <t xml:space="preserve">-637788002</t>
  </si>
  <si>
    <t xml:space="preserve">13+5</t>
  </si>
  <si>
    <t xml:space="preserve">64</t>
  </si>
  <si>
    <t xml:space="preserve">451541111</t>
  </si>
  <si>
    <t xml:space="preserve">Lože pod potrubí otevřený výkop ze štěrkodrtě</t>
  </si>
  <si>
    <t xml:space="preserve">1817220544</t>
  </si>
  <si>
    <t xml:space="preserve">18*0,5*0,1</t>
  </si>
  <si>
    <t xml:space="preserve">65</t>
  </si>
  <si>
    <t xml:space="preserve">592275180</t>
  </si>
  <si>
    <t xml:space="preserve">žlabovka betonová 50x50x13 cm</t>
  </si>
  <si>
    <t xml:space="preserve">-112744071</t>
  </si>
  <si>
    <t xml:space="preserve">66</t>
  </si>
  <si>
    <t xml:space="preserve">941002</t>
  </si>
  <si>
    <t xml:space="preserve">Stavební přípomoci</t>
  </si>
  <si>
    <t xml:space="preserve">768290146</t>
  </si>
  <si>
    <t xml:space="preserve">67</t>
  </si>
  <si>
    <t xml:space="preserve">941003</t>
  </si>
  <si>
    <t xml:space="preserve">Montáž a dodávka lehkých dělících stěn vč. dveří - 2ks (výška 2300 mm) </t>
  </si>
  <si>
    <t xml:space="preserve">-537702217</t>
  </si>
  <si>
    <t xml:space="preserve">68</t>
  </si>
  <si>
    <t xml:space="preserve">941004</t>
  </si>
  <si>
    <t xml:space="preserve">Montáž a dodávka madla pro ZTP</t>
  </si>
  <si>
    <t xml:space="preserve">-453248392</t>
  </si>
  <si>
    <t xml:space="preserve">69</t>
  </si>
  <si>
    <t xml:space="preserve">941005</t>
  </si>
  <si>
    <t xml:space="preserve">Montáž a dodávka prostupů pro odvětrání vč. mřížek </t>
  </si>
  <si>
    <t xml:space="preserve">1160304963</t>
  </si>
  <si>
    <t xml:space="preserve">70</t>
  </si>
  <si>
    <t xml:space="preserve">941121111</t>
  </si>
  <si>
    <t xml:space="preserve">Montáž lešení řadového trubkového těžkého s podlahami zatížení do 300 kg/m2 š do 1,5 m v do 10 m</t>
  </si>
  <si>
    <t xml:space="preserve">274810634</t>
  </si>
  <si>
    <t xml:space="preserve">3*(12,1*2+3,9*2)</t>
  </si>
  <si>
    <t xml:space="preserve">71</t>
  </si>
  <si>
    <t xml:space="preserve">941121211</t>
  </si>
  <si>
    <t xml:space="preserve">Příplatek k lešení řadovému trubkovému těžkému s podlahami š 1,5 m v 10 m za první a ZKD den použití</t>
  </si>
  <si>
    <t xml:space="preserve">2099036804</t>
  </si>
  <si>
    <t xml:space="preserve">96*30</t>
  </si>
  <si>
    <t xml:space="preserve">72</t>
  </si>
  <si>
    <t xml:space="preserve">941121811</t>
  </si>
  <si>
    <t xml:space="preserve">Demontáž lešení řadového trubkového těžkého s podlahami zatížení do 300 kg/m2 š do 1,5 m v do 10 m</t>
  </si>
  <si>
    <t xml:space="preserve">-262574119</t>
  </si>
  <si>
    <t xml:space="preserve">73</t>
  </si>
  <si>
    <t xml:space="preserve">944511111</t>
  </si>
  <si>
    <t xml:space="preserve">Montáž ochranné sítě z textilie z umělých vláken</t>
  </si>
  <si>
    <t xml:space="preserve">230823955</t>
  </si>
  <si>
    <t xml:space="preserve">74</t>
  </si>
  <si>
    <t xml:space="preserve">944511211</t>
  </si>
  <si>
    <t xml:space="preserve">Příplatek k ochranné síti za první a ZKD den použití</t>
  </si>
  <si>
    <t xml:space="preserve">-258312129</t>
  </si>
  <si>
    <t xml:space="preserve">75</t>
  </si>
  <si>
    <t xml:space="preserve">944511811</t>
  </si>
  <si>
    <t xml:space="preserve">Demontáž ochranné sítě z textilie z umělých vláken</t>
  </si>
  <si>
    <t xml:space="preserve">252284217</t>
  </si>
  <si>
    <t xml:space="preserve">76</t>
  </si>
  <si>
    <t xml:space="preserve">949101111</t>
  </si>
  <si>
    <t xml:space="preserve">Lešení pomocné pro objekty pozemních staveb s lešeňovou podlahou v do 1,9 m zatížení do 150 kg/m2</t>
  </si>
  <si>
    <t xml:space="preserve">-1772589638</t>
  </si>
  <si>
    <t xml:space="preserve">18,56+6,08+5,92+3,87</t>
  </si>
  <si>
    <t xml:space="preserve">77</t>
  </si>
  <si>
    <t xml:space="preserve">952901111</t>
  </si>
  <si>
    <t xml:space="preserve">Vyčištění budov bytové a občanské výstavby při výšce podlaží do 4 m</t>
  </si>
  <si>
    <t xml:space="preserve">-1286908789</t>
  </si>
  <si>
    <t xml:space="preserve">78</t>
  </si>
  <si>
    <t xml:space="preserve">998017001</t>
  </si>
  <si>
    <t xml:space="preserve">Přesun hmot s omezením mechanizace pro budovy v do 6 m</t>
  </si>
  <si>
    <t xml:space="preserve">1924556707</t>
  </si>
  <si>
    <t xml:space="preserve">79</t>
  </si>
  <si>
    <t xml:space="preserve">711111001</t>
  </si>
  <si>
    <t xml:space="preserve">Provedení izolace proti zemní vlhkosti vodorovné za studena nátěrem penetračním</t>
  </si>
  <si>
    <t xml:space="preserve">495994581</t>
  </si>
  <si>
    <t xml:space="preserve">3,7*11,9</t>
  </si>
  <si>
    <t xml:space="preserve">80</t>
  </si>
  <si>
    <t xml:space="preserve">711112001</t>
  </si>
  <si>
    <t xml:space="preserve">Provedení izolace proti zemní vlhkosti svislé za studena nátěrem penetračním</t>
  </si>
  <si>
    <t xml:space="preserve">-1940584619</t>
  </si>
  <si>
    <t xml:space="preserve">0,5*(3,7*2+11,9*2)</t>
  </si>
  <si>
    <t xml:space="preserve">81</t>
  </si>
  <si>
    <t xml:space="preserve">111631500</t>
  </si>
  <si>
    <t xml:space="preserve">lak asfaltový  (MJ t) bal 9 kg</t>
  </si>
  <si>
    <t xml:space="preserve">-1107453002</t>
  </si>
  <si>
    <t xml:space="preserve">82</t>
  </si>
  <si>
    <t xml:space="preserve">711141559</t>
  </si>
  <si>
    <t xml:space="preserve">Provedení izolace proti zemní vlhkosti pásy přitavením vodorovné NAIP</t>
  </si>
  <si>
    <t xml:space="preserve">1497767345</t>
  </si>
  <si>
    <t xml:space="preserve">83</t>
  </si>
  <si>
    <t xml:space="preserve">711142559</t>
  </si>
  <si>
    <t xml:space="preserve">Provedení izolace proti zemní vlhkosti pásy přitavením svislé NAIP</t>
  </si>
  <si>
    <t xml:space="preserve">994197887</t>
  </si>
  <si>
    <t xml:space="preserve">84</t>
  </si>
  <si>
    <t xml:space="preserve">628526740</t>
  </si>
  <si>
    <t xml:space="preserve">pás modifikovaný SBS </t>
  </si>
  <si>
    <t xml:space="preserve">-1134251990</t>
  </si>
  <si>
    <t xml:space="preserve">(44,03+15,6)*1,15</t>
  </si>
  <si>
    <t xml:space="preserve">85</t>
  </si>
  <si>
    <t xml:space="preserve">711161302</t>
  </si>
  <si>
    <t xml:space="preserve">Izolace proti zemní vlhkosti stěn foliemi nopovými pro běžné podmínky tl. 0,4 mm šířky 1,0 m</t>
  </si>
  <si>
    <t xml:space="preserve">-2064317917</t>
  </si>
  <si>
    <t xml:space="preserve">86</t>
  </si>
  <si>
    <t xml:space="preserve">998711101</t>
  </si>
  <si>
    <t xml:space="preserve">Přesun hmot tonážní pro izolace proti vodě, vlhkosti a plynům v objektech výšky do 6 m</t>
  </si>
  <si>
    <t xml:space="preserve">-2075581653</t>
  </si>
  <si>
    <t xml:space="preserve">87</t>
  </si>
  <si>
    <t xml:space="preserve">998711181</t>
  </si>
  <si>
    <t xml:space="preserve">Příplatek k přesunu hmot tonážní 711 prováděný bez použití mechanizace</t>
  </si>
  <si>
    <t xml:space="preserve">796929748</t>
  </si>
  <si>
    <t xml:space="preserve">88</t>
  </si>
  <si>
    <t xml:space="preserve">713111121</t>
  </si>
  <si>
    <t xml:space="preserve">Montáž izolace tepelné spodem stropů s uchycením drátem rohoží, pásů, dílců, desek</t>
  </si>
  <si>
    <t xml:space="preserve">-665576684</t>
  </si>
  <si>
    <t xml:space="preserve">89</t>
  </si>
  <si>
    <t xml:space="preserve">631515370</t>
  </si>
  <si>
    <t xml:space="preserve">deska minerální izolační tl. 240 mm</t>
  </si>
  <si>
    <t xml:space="preserve">911528471</t>
  </si>
  <si>
    <t xml:space="preserve">(18,56+6,08+5,92+3,87)*1,1</t>
  </si>
  <si>
    <t xml:space="preserve">90</t>
  </si>
  <si>
    <t xml:space="preserve">713121121</t>
  </si>
  <si>
    <t xml:space="preserve">Montáž izolace tepelné podlah volně kladenými rohožemi, pásy, dílci, deskami 2 vrstvy</t>
  </si>
  <si>
    <t xml:space="preserve">74104692</t>
  </si>
  <si>
    <t xml:space="preserve">91</t>
  </si>
  <si>
    <t xml:space="preserve">-393158453</t>
  </si>
  <si>
    <t xml:space="preserve">92</t>
  </si>
  <si>
    <t xml:space="preserve">713191132</t>
  </si>
  <si>
    <t xml:space="preserve">Montáž izolace tepelné podlah, stropů vrchem nebo střech překrytí separační fólií z PE</t>
  </si>
  <si>
    <t xml:space="preserve">-1906187840</t>
  </si>
  <si>
    <t xml:space="preserve">93</t>
  </si>
  <si>
    <t xml:space="preserve">283231500</t>
  </si>
  <si>
    <t xml:space="preserve">fólie separační PE bal. 100 m2</t>
  </si>
  <si>
    <t xml:space="preserve">-1120082539</t>
  </si>
  <si>
    <t xml:space="preserve">(18,56+6,08+5,92+3,87)*1,15</t>
  </si>
  <si>
    <t xml:space="preserve">94</t>
  </si>
  <si>
    <t xml:space="preserve">998713101</t>
  </si>
  <si>
    <t xml:space="preserve">Přesun hmot tonážní pro izolace tepelné v objektech v do 6 m</t>
  </si>
  <si>
    <t xml:space="preserve">-1445560539</t>
  </si>
  <si>
    <t xml:space="preserve">95</t>
  </si>
  <si>
    <t xml:space="preserve">998713181</t>
  </si>
  <si>
    <t xml:space="preserve">Příplatek k přesunu hmot tonážní 713 prováděný bez použití mechanizace</t>
  </si>
  <si>
    <t xml:space="preserve">1712528310</t>
  </si>
  <si>
    <t xml:space="preserve">96</t>
  </si>
  <si>
    <t xml:space="preserve">762341026</t>
  </si>
  <si>
    <t xml:space="preserve">Bednění střech rovných z desek OSB tl 22 mm na pero a drážku šroubovaných na krokve</t>
  </si>
  <si>
    <t xml:space="preserve">-1009322171</t>
  </si>
  <si>
    <t xml:space="preserve">4,23*12,2 </t>
  </si>
  <si>
    <t xml:space="preserve">0,9*12,2+0,5*12,2+0,7*(4,2*2) "boky"</t>
  </si>
  <si>
    <t xml:space="preserve">97</t>
  </si>
  <si>
    <t xml:space="preserve">762342211</t>
  </si>
  <si>
    <t xml:space="preserve">Montáž laťování na střechách jednoduchých sklonu do 60° osové vzdálenosti do 150 mm</t>
  </si>
  <si>
    <t xml:space="preserve">955576513</t>
  </si>
  <si>
    <t xml:space="preserve">4,23*12,2</t>
  </si>
  <si>
    <t xml:space="preserve">98</t>
  </si>
  <si>
    <t xml:space="preserve">605141060</t>
  </si>
  <si>
    <t xml:space="preserve">řezivo jehličnaté lať  40 x 60 mm</t>
  </si>
  <si>
    <t xml:space="preserve">235214275</t>
  </si>
  <si>
    <t xml:space="preserve">(4,23*0,06*0,04)*63</t>
  </si>
  <si>
    <t xml:space="preserve">"počítáno na mezeru 200mm"</t>
  </si>
  <si>
    <t xml:space="preserve">99</t>
  </si>
  <si>
    <t xml:space="preserve">762342211a</t>
  </si>
  <si>
    <t xml:space="preserve">Spojovací materiál </t>
  </si>
  <si>
    <t xml:space="preserve">210405091</t>
  </si>
  <si>
    <t xml:space="preserve">100</t>
  </si>
  <si>
    <t xml:space="preserve">762342211b</t>
  </si>
  <si>
    <t xml:space="preserve">Nátěr dřevěných kontsrukcí proti napadení houbami a škůdci</t>
  </si>
  <si>
    <t xml:space="preserve">884329389</t>
  </si>
  <si>
    <t xml:space="preserve">101</t>
  </si>
  <si>
    <t xml:space="preserve">762342211c</t>
  </si>
  <si>
    <t xml:space="preserve">Montáž a dodávka příhradových vazníků</t>
  </si>
  <si>
    <t xml:space="preserve">-467801303</t>
  </si>
  <si>
    <t xml:space="preserve">102</t>
  </si>
  <si>
    <t xml:space="preserve">998762101</t>
  </si>
  <si>
    <t xml:space="preserve">Přesun hmot tonážní pro kce tesařské v objektech v do 6 m</t>
  </si>
  <si>
    <t xml:space="preserve">-940718913</t>
  </si>
  <si>
    <t xml:space="preserve">103</t>
  </si>
  <si>
    <t xml:space="preserve">998762181</t>
  </si>
  <si>
    <t xml:space="preserve">Příplatek k přesunu hmot tonážní 762 prováděný bez použití mechanizace</t>
  </si>
  <si>
    <t xml:space="preserve">836600198</t>
  </si>
  <si>
    <t xml:space="preserve">104</t>
  </si>
  <si>
    <t xml:space="preserve">763113331</t>
  </si>
  <si>
    <t xml:space="preserve">SDK příčka instalační tl 155 mm zdvojený profil CW+UW 50 desky 2xH2DF 12,5 TI 50 mm</t>
  </si>
  <si>
    <t xml:space="preserve">1399175399</t>
  </si>
  <si>
    <t xml:space="preserve">0,9*1,2+0,95*1,2</t>
  </si>
  <si>
    <t xml:space="preserve">105</t>
  </si>
  <si>
    <t xml:space="preserve">763131551</t>
  </si>
  <si>
    <t xml:space="preserve">SDK podhled deska 1xH2 12,5 bez TI jednovrstvá spodní kce profil CD+UD</t>
  </si>
  <si>
    <t xml:space="preserve">2092124235</t>
  </si>
  <si>
    <t xml:space="preserve">106</t>
  </si>
  <si>
    <t xml:space="preserve">763131751</t>
  </si>
  <si>
    <t xml:space="preserve">Montáž parotěsné zábrany do SDK podhledu</t>
  </si>
  <si>
    <t xml:space="preserve">716888829</t>
  </si>
  <si>
    <t xml:space="preserve">107</t>
  </si>
  <si>
    <t xml:space="preserve">283292100</t>
  </si>
  <si>
    <t xml:space="preserve">zábrana parotěsná </t>
  </si>
  <si>
    <t xml:space="preserve">1734472366</t>
  </si>
  <si>
    <t xml:space="preserve">108</t>
  </si>
  <si>
    <t xml:space="preserve">763131772</t>
  </si>
  <si>
    <t xml:space="preserve">Příplatek k SDK podhledu za rovinnost kvality Q4</t>
  </si>
  <si>
    <t xml:space="preserve">594009864</t>
  </si>
  <si>
    <t xml:space="preserve">109</t>
  </si>
  <si>
    <t xml:space="preserve">998763301</t>
  </si>
  <si>
    <t xml:space="preserve">Přesun hmot tonážní pro sádrokartonové konstrukce v objektech v do 6 m</t>
  </si>
  <si>
    <t xml:space="preserve">1071324611</t>
  </si>
  <si>
    <t xml:space="preserve">110</t>
  </si>
  <si>
    <t xml:space="preserve">998763381</t>
  </si>
  <si>
    <t xml:space="preserve">Příplatek k přesunu hmot tonážní 763 SDK prováděný bez použití mechanizace</t>
  </si>
  <si>
    <t xml:space="preserve">-1986171481</t>
  </si>
  <si>
    <t xml:space="preserve">111</t>
  </si>
  <si>
    <t xml:space="preserve">764511602</t>
  </si>
  <si>
    <t xml:space="preserve">Žlab podokapní půlkruhový z Pz s povrchovou úpravou rš 330 mm</t>
  </si>
  <si>
    <t xml:space="preserve">-495654620</t>
  </si>
  <si>
    <t xml:space="preserve">112</t>
  </si>
  <si>
    <t xml:space="preserve">764511642</t>
  </si>
  <si>
    <t xml:space="preserve">Kotlík oválný (trychtýřový) pro podokapní žlaby z Pz s povrchovou úpravou 330/100 mm</t>
  </si>
  <si>
    <t xml:space="preserve">777943432</t>
  </si>
  <si>
    <t xml:space="preserve">113</t>
  </si>
  <si>
    <t xml:space="preserve">764518622</t>
  </si>
  <si>
    <t xml:space="preserve">Svody kruhové včetně objímek, kolen, odskoků z Pz s povrchovou úpravou průměru 100 mm</t>
  </si>
  <si>
    <t xml:space="preserve">2133852223</t>
  </si>
  <si>
    <t xml:space="preserve">114</t>
  </si>
  <si>
    <t xml:space="preserve">998764101</t>
  </si>
  <si>
    <t xml:space="preserve">Přesun hmot tonážní pro konstrukce klempířské v objektech v do 6 m</t>
  </si>
  <si>
    <t xml:space="preserve">-1132978825</t>
  </si>
  <si>
    <t xml:space="preserve">115</t>
  </si>
  <si>
    <t xml:space="preserve">998764181</t>
  </si>
  <si>
    <t xml:space="preserve">Příplatek k přesunu hmot tonážní 764 prováděný bez použití mechanizace</t>
  </si>
  <si>
    <t xml:space="preserve">1270581364</t>
  </si>
  <si>
    <t xml:space="preserve">116</t>
  </si>
  <si>
    <t xml:space="preserve">444171111</t>
  </si>
  <si>
    <t xml:space="preserve">Montáž krytiny ocelových střech z tvarovaných ocelových plechů šroubovaných budov v do 6 m</t>
  </si>
  <si>
    <t xml:space="preserve">60466160</t>
  </si>
  <si>
    <t xml:space="preserve">117</t>
  </si>
  <si>
    <t xml:space="preserve">553502810</t>
  </si>
  <si>
    <t xml:space="preserve">krytina falcovaná - plech</t>
  </si>
  <si>
    <t xml:space="preserve">574198112</t>
  </si>
  <si>
    <t xml:space="preserve">(4,23*12,2)*1,05</t>
  </si>
  <si>
    <t xml:space="preserve">118</t>
  </si>
  <si>
    <t xml:space="preserve">444171111Ib</t>
  </si>
  <si>
    <t xml:space="preserve">Montáž a dodávka zakončovacích profilů falc. plechu</t>
  </si>
  <si>
    <t xml:space="preserve">819452701</t>
  </si>
  <si>
    <t xml:space="preserve">119</t>
  </si>
  <si>
    <t xml:space="preserve">444171111I</t>
  </si>
  <si>
    <t xml:space="preserve">Montáž a dodávka separační vrsty pro proudění vzduchu</t>
  </si>
  <si>
    <t xml:space="preserve">981414509</t>
  </si>
  <si>
    <t xml:space="preserve">(4,23*12,2)*1,15</t>
  </si>
  <si>
    <t xml:space="preserve">120</t>
  </si>
  <si>
    <t xml:space="preserve">444171111Ic</t>
  </si>
  <si>
    <t xml:space="preserve">Montáž a dodávka odvětrávací hlavice </t>
  </si>
  <si>
    <t xml:space="preserve">-1487632463</t>
  </si>
  <si>
    <t xml:space="preserve">121</t>
  </si>
  <si>
    <t xml:space="preserve">765191001</t>
  </si>
  <si>
    <t xml:space="preserve">Montáž pojistné hydroizolační fólie kladené ve sklonu do 20° </t>
  </si>
  <si>
    <t xml:space="preserve">1428569543</t>
  </si>
  <si>
    <t xml:space="preserve">122</t>
  </si>
  <si>
    <t xml:space="preserve">283292680</t>
  </si>
  <si>
    <t xml:space="preserve">folie podstřešní difúzní </t>
  </si>
  <si>
    <t xml:space="preserve">2132169813</t>
  </si>
  <si>
    <t xml:space="preserve">123</t>
  </si>
  <si>
    <t xml:space="preserve">998765101</t>
  </si>
  <si>
    <t xml:space="preserve">Přesun hmot tonážní pro krytiny skládané v objektech v do 6 m</t>
  </si>
  <si>
    <t xml:space="preserve">1357956498</t>
  </si>
  <si>
    <t xml:space="preserve">124</t>
  </si>
  <si>
    <t xml:space="preserve">998765181</t>
  </si>
  <si>
    <t xml:space="preserve">Příplatek k přesunu hmot tonážní 765 prováděný bez použití mechanizace</t>
  </si>
  <si>
    <t xml:space="preserve">238538937</t>
  </si>
  <si>
    <t xml:space="preserve">125</t>
  </si>
  <si>
    <t xml:space="preserve">766694112</t>
  </si>
  <si>
    <t xml:space="preserve">Montáž parapetních desek dřevěných nebo plastových šířky do 30 cm délky do 1,6 m</t>
  </si>
  <si>
    <t xml:space="preserve">-598793592</t>
  </si>
  <si>
    <t xml:space="preserve">0,6*5</t>
  </si>
  <si>
    <t xml:space="preserve">126</t>
  </si>
  <si>
    <t xml:space="preserve">607941010</t>
  </si>
  <si>
    <t xml:space="preserve">deska parapetní </t>
  </si>
  <si>
    <t xml:space="preserve">-1644196619</t>
  </si>
  <si>
    <t xml:space="preserve">127</t>
  </si>
  <si>
    <t xml:space="preserve">607941210</t>
  </si>
  <si>
    <t xml:space="preserve">koncovka PVC k parapetním deskám </t>
  </si>
  <si>
    <t xml:space="preserve">-590215314</t>
  </si>
  <si>
    <t xml:space="preserve">128</t>
  </si>
  <si>
    <t xml:space="preserve">998766101</t>
  </si>
  <si>
    <t xml:space="preserve">Přesun hmot tonážní pro konstrukce truhlářské v objektech v do 6 m</t>
  </si>
  <si>
    <t xml:space="preserve">757837405</t>
  </si>
  <si>
    <t xml:space="preserve">129</t>
  </si>
  <si>
    <t xml:space="preserve">998766181</t>
  </si>
  <si>
    <t xml:space="preserve">Příplatek k přesunu hmot tonážní 766 prováděný bez použití mechanizace</t>
  </si>
  <si>
    <t xml:space="preserve">1347011349</t>
  </si>
  <si>
    <t xml:space="preserve">130</t>
  </si>
  <si>
    <t xml:space="preserve">771001</t>
  </si>
  <si>
    <t xml:space="preserve">Montáž a dodávka přechodových lišt</t>
  </si>
  <si>
    <t xml:space="preserve">-598700224</t>
  </si>
  <si>
    <t xml:space="preserve">131</t>
  </si>
  <si>
    <t xml:space="preserve">771591111</t>
  </si>
  <si>
    <t xml:space="preserve">Podlahy penetrace podkladu</t>
  </si>
  <si>
    <t xml:space="preserve">1773289604</t>
  </si>
  <si>
    <t xml:space="preserve">132</t>
  </si>
  <si>
    <t xml:space="preserve">771574312</t>
  </si>
  <si>
    <t xml:space="preserve">Montáž podlah keramických režných hladkých lepených rychletuhnoucím flexi lepidlem do 12 ks/ m2 včetně spárování</t>
  </si>
  <si>
    <t xml:space="preserve">1681522685</t>
  </si>
  <si>
    <t xml:space="preserve">6,08+5,92+3,87</t>
  </si>
  <si>
    <t xml:space="preserve">133</t>
  </si>
  <si>
    <t xml:space="preserve">597611560</t>
  </si>
  <si>
    <t xml:space="preserve">dlaždice keramické </t>
  </si>
  <si>
    <t xml:space="preserve">994314253</t>
  </si>
  <si>
    <t xml:space="preserve">15,87*1,05</t>
  </si>
  <si>
    <t xml:space="preserve">134</t>
  </si>
  <si>
    <t xml:space="preserve">771579197</t>
  </si>
  <si>
    <t xml:space="preserve">Příplatek k montáž podlah keramických za lepení dvousložkovým lepidlem</t>
  </si>
  <si>
    <t xml:space="preserve">-1299741741</t>
  </si>
  <si>
    <t xml:space="preserve">135</t>
  </si>
  <si>
    <t xml:space="preserve">998771102</t>
  </si>
  <si>
    <t xml:space="preserve">Přesun hmot tonážní pro podlahy z dlaždic v objektech v do 12 m</t>
  </si>
  <si>
    <t xml:space="preserve">-218448611</t>
  </si>
  <si>
    <t xml:space="preserve">136</t>
  </si>
  <si>
    <t xml:space="preserve">998771181</t>
  </si>
  <si>
    <t xml:space="preserve">Příplatek k přesunu hmot tonážní 771 prováděný bez použití mechanizace</t>
  </si>
  <si>
    <t xml:space="preserve">-2122205316</t>
  </si>
  <si>
    <t xml:space="preserve">137</t>
  </si>
  <si>
    <t xml:space="preserve">777211713</t>
  </si>
  <si>
    <t xml:space="preserve">Nátěr pro vytvoření protiskluzového povrchu - na bázi pryskyřice</t>
  </si>
  <si>
    <t xml:space="preserve">1326264207</t>
  </si>
  <si>
    <t xml:space="preserve">138</t>
  </si>
  <si>
    <t xml:space="preserve">776121111</t>
  </si>
  <si>
    <t xml:space="preserve">Penetrace savého podkladu litých podlah</t>
  </si>
  <si>
    <t xml:space="preserve">721129537</t>
  </si>
  <si>
    <t xml:space="preserve">139</t>
  </si>
  <si>
    <t xml:space="preserve">776141111</t>
  </si>
  <si>
    <t xml:space="preserve">Vyrovnání podkladu litých podlah stěrkou pevnosti 20 MPa tl 3 mm</t>
  </si>
  <si>
    <t xml:space="preserve">-10868569</t>
  </si>
  <si>
    <t xml:space="preserve">18,56</t>
  </si>
  <si>
    <t xml:space="preserve">140</t>
  </si>
  <si>
    <t xml:space="preserve">998777101</t>
  </si>
  <si>
    <t xml:space="preserve">Přesun hmot tonážní pro podlahy lité v objektech v do 6 m</t>
  </si>
  <si>
    <t xml:space="preserve">-1755746012</t>
  </si>
  <si>
    <t xml:space="preserve">141</t>
  </si>
  <si>
    <t xml:space="preserve">998777181</t>
  </si>
  <si>
    <t xml:space="preserve">Příplatek k přesunu hmot tonážní 777 prováděný bez použití mechanizace</t>
  </si>
  <si>
    <t xml:space="preserve">-1843793272</t>
  </si>
  <si>
    <t xml:space="preserve">142</t>
  </si>
  <si>
    <t xml:space="preserve">781474112</t>
  </si>
  <si>
    <t xml:space="preserve">Montáž obkladů vnitřních keramických hladkých do 12 ks/m2 lepených flexibilním lepidlem vč. spárování</t>
  </si>
  <si>
    <t xml:space="preserve">-1505957115</t>
  </si>
  <si>
    <t xml:space="preserve">1,8*(1,9*2+1,95*4+1,175*2)+0,2*(0,6*2+0,75*4+0,95+2,315*2)+0,15*(0,8+2,02*2)-(0,6*0,75*2+0,8*2,02*2+0,95*2,315) "1.02"</t>
  </si>
  <si>
    <t xml:space="preserve">1,8*(3,25*2+3,2*2)+0,2*(0,6*2+0,75*4+0,95+2,315*2)-(0,6*0,75*2+0,95*2,315) "1.03"</t>
  </si>
  <si>
    <t xml:space="preserve">1,8*(1,8*2+2,15*2)+0,2*(0,6+0,75*2+1,05+2,315*2)-(0,6*0,75+1,05*2,315) "1.04"</t>
  </si>
  <si>
    <t xml:space="preserve">143</t>
  </si>
  <si>
    <t xml:space="preserve">781479191</t>
  </si>
  <si>
    <t xml:space="preserve">Příplatek k montáži obkladů vnitřních keramických hladkých za plochu do 10 m2</t>
  </si>
  <si>
    <t xml:space="preserve">-1389120132</t>
  </si>
  <si>
    <t xml:space="preserve">144</t>
  </si>
  <si>
    <t xml:space="preserve">597610000</t>
  </si>
  <si>
    <t xml:space="preserve">obkládačky keramické </t>
  </si>
  <si>
    <t xml:space="preserve">-1430286751</t>
  </si>
  <si>
    <t xml:space="preserve">56,433*1,05</t>
  </si>
  <si>
    <t xml:space="preserve">145</t>
  </si>
  <si>
    <t xml:space="preserve">781495111</t>
  </si>
  <si>
    <t xml:space="preserve">Penetrace podkladu vnitřních obkladů</t>
  </si>
  <si>
    <t xml:space="preserve">824180072</t>
  </si>
  <si>
    <t xml:space="preserve">146</t>
  </si>
  <si>
    <t xml:space="preserve">998781102</t>
  </si>
  <si>
    <t xml:space="preserve">Přesun hmot tonážní pro obklady keramické v objektech v do 12 m</t>
  </si>
  <si>
    <t xml:space="preserve">1028526201</t>
  </si>
  <si>
    <t xml:space="preserve">147</t>
  </si>
  <si>
    <t xml:space="preserve">998781181</t>
  </si>
  <si>
    <t xml:space="preserve">Příplatek k přesunu hmot tonážní 781 prováděný bez použití mechanizace</t>
  </si>
  <si>
    <t xml:space="preserve">-133090383</t>
  </si>
  <si>
    <t xml:space="preserve">148</t>
  </si>
  <si>
    <t xml:space="preserve">784181101</t>
  </si>
  <si>
    <t xml:space="preserve">Základní akrylátová jednonásobná penetrace podkladu v místnostech výšky do 3,80m</t>
  </si>
  <si>
    <t xml:space="preserve">-1397872482</t>
  </si>
  <si>
    <t xml:space="preserve">148,632 "vnitřní omítky"</t>
  </si>
  <si>
    <t xml:space="preserve">34,43 "SDK podhled"</t>
  </si>
  <si>
    <t xml:space="preserve">-56,433 "obklady"</t>
  </si>
  <si>
    <t xml:space="preserve">149</t>
  </si>
  <si>
    <t xml:space="preserve">784211101</t>
  </si>
  <si>
    <t xml:space="preserve">Dvojnásobné bílé malby ze směsí za mokra výborně otěruvzdorných v místnostech výšky do 3,80 m</t>
  </si>
  <si>
    <t xml:space="preserve">-573494608</t>
  </si>
  <si>
    <t xml:space="preserve">150</t>
  </si>
  <si>
    <t xml:space="preserve">210220001</t>
  </si>
  <si>
    <t xml:space="preserve">Montáž uzemňovacího vedení vodičů FeZn pomocí svorek na povrchu páskou do 120 mm2</t>
  </si>
  <si>
    <t xml:space="preserve">2051105309</t>
  </si>
  <si>
    <t xml:space="preserve">12,2*2+4*2+4*2</t>
  </si>
  <si>
    <t xml:space="preserve">151</t>
  </si>
  <si>
    <t xml:space="preserve">354420620</t>
  </si>
  <si>
    <t xml:space="preserve">pás zemnící 30 x 4 mm FeZn</t>
  </si>
  <si>
    <t xml:space="preserve">kg</t>
  </si>
  <si>
    <t xml:space="preserve">-746606524</t>
  </si>
  <si>
    <t xml:space="preserve">152</t>
  </si>
  <si>
    <t xml:space="preserve">9001</t>
  </si>
  <si>
    <t xml:space="preserve">Montáž a dodávka elektroinstalace - kompletní dodávka materiál vč. práce, vč. napojení na stávající rozvod</t>
  </si>
  <si>
    <t xml:space="preserve">-1454996673</t>
  </si>
  <si>
    <t xml:space="preserve">153</t>
  </si>
  <si>
    <t xml:space="preserve">9002</t>
  </si>
  <si>
    <t xml:space="preserve">Montáž a dodávka ZTI - kompletní dodávka materiál vč. práce, vč. napojení na stávající rozvod (kanalizace + vodovod)</t>
  </si>
  <si>
    <t xml:space="preserve">1527618059</t>
  </si>
  <si>
    <t xml:space="preserve">154</t>
  </si>
  <si>
    <t xml:space="preserve">012002000</t>
  </si>
  <si>
    <t xml:space="preserve">Lavičkování a vypískování základů</t>
  </si>
  <si>
    <t xml:space="preserve">1024</t>
  </si>
  <si>
    <t xml:space="preserve">1108137908</t>
  </si>
  <si>
    <t xml:space="preserve">155</t>
  </si>
  <si>
    <t xml:space="preserve">013002000</t>
  </si>
  <si>
    <t xml:space="preserve">Geodetické vytýčení stavby - před stavbou, během stavby a po jejím dokončení</t>
  </si>
  <si>
    <t xml:space="preserve">-121785686</t>
  </si>
  <si>
    <t xml:space="preserve">156</t>
  </si>
  <si>
    <t xml:space="preserve">030001000</t>
  </si>
  <si>
    <t xml:space="preserve">Zařízení staveniště</t>
  </si>
  <si>
    <t xml:space="preserve">468332159</t>
  </si>
  <si>
    <t xml:space="preserve">157</t>
  </si>
  <si>
    <t xml:space="preserve">032403000</t>
  </si>
  <si>
    <t xml:space="preserve">vypracování DSPS </t>
  </si>
  <si>
    <t xml:space="preserve">-1127112127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</si>
</sst>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#,##0.00%"/>
    <numFmt numFmtId="167" formatCode="General"/>
    <numFmt numFmtId="168" formatCode="dd\.mm\.yyyy"/>
    <numFmt numFmtId="169" formatCode="#,##0.00000"/>
    <numFmt numFmtId="170" formatCode="@"/>
    <numFmt numFmtId="171" formatCode="#,##0.000"/>
  </numFmts>
  <fonts count="40">
    <font>
      <sz val="8"/>
      <name val="Trebuchet MS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8"/>
      <color rgb="FFFAE682"/>
      <name val="Trebuchet MS"/>
      <family val="0"/>
      <charset val="1"/>
    </font>
    <font>
      <sz val="10"/>
      <name val="Trebuchet MS"/>
      <family val="0"/>
      <charset val="1"/>
    </font>
    <font>
      <sz val="10"/>
      <color rgb="FF960000"/>
      <name val="Trebuchet MS"/>
      <family val="0"/>
      <charset val="1"/>
    </font>
    <font>
      <u val="single"/>
      <sz val="10"/>
      <color rgb="FF0000FF"/>
      <name val="Trebuchet MS"/>
      <family val="0"/>
      <charset val="1"/>
    </font>
    <font>
      <u val="single"/>
      <sz val="11"/>
      <color rgb="FF0000FF"/>
      <name val="Calibri"/>
      <family val="0"/>
      <charset val="1"/>
    </font>
    <font>
      <sz val="8"/>
      <color rgb="FF3366FF"/>
      <name val="Trebuchet MS"/>
      <family val="0"/>
      <charset val="1"/>
    </font>
    <font>
      <b val="true"/>
      <sz val="16"/>
      <name val="Trebuchet MS"/>
      <family val="0"/>
      <charset val="1"/>
    </font>
    <font>
      <sz val="9"/>
      <color rgb="FF969696"/>
      <name val="Trebuchet MS"/>
      <family val="0"/>
      <charset val="1"/>
    </font>
    <font>
      <sz val="9"/>
      <name val="Trebuchet MS"/>
      <family val="0"/>
      <charset val="1"/>
    </font>
    <font>
      <b val="true"/>
      <sz val="12"/>
      <name val="Trebuchet MS"/>
      <family val="0"/>
      <charset val="1"/>
    </font>
    <font>
      <sz val="10"/>
      <color rgb="FF464646"/>
      <name val="Trebuchet MS"/>
      <family val="0"/>
      <charset val="1"/>
    </font>
    <font>
      <b val="true"/>
      <sz val="10"/>
      <name val="Trebuchet MS"/>
      <family val="0"/>
      <charset val="1"/>
    </font>
    <font>
      <sz val="8"/>
      <color rgb="FF969696"/>
      <name val="Trebuchet MS"/>
      <family val="0"/>
      <charset val="1"/>
    </font>
    <font>
      <b val="true"/>
      <sz val="8"/>
      <color rgb="FF969696"/>
      <name val="Trebuchet MS"/>
      <family val="0"/>
      <charset val="1"/>
    </font>
    <font>
      <b val="true"/>
      <sz val="10"/>
      <color rgb="FF464646"/>
      <name val="Trebuchet MS"/>
      <family val="0"/>
      <charset val="1"/>
    </font>
    <font>
      <sz val="10"/>
      <color rgb="FF969696"/>
      <name val="Trebuchet MS"/>
      <family val="0"/>
      <charset val="1"/>
    </font>
    <font>
      <b val="true"/>
      <sz val="9"/>
      <name val="Trebuchet MS"/>
      <family val="0"/>
      <charset val="1"/>
    </font>
    <font>
      <sz val="12"/>
      <color rgb="FF969696"/>
      <name val="Trebuchet MS"/>
      <family val="0"/>
      <charset val="1"/>
    </font>
    <font>
      <b val="true"/>
      <sz val="12"/>
      <color rgb="FF960000"/>
      <name val="Trebuchet MS"/>
      <family val="0"/>
      <charset val="1"/>
    </font>
    <font>
      <sz val="12"/>
      <name val="Trebuchet MS"/>
      <family val="0"/>
      <charset val="1"/>
    </font>
    <font>
      <sz val="18"/>
      <color rgb="FF0000FF"/>
      <name val="Wingdings 2"/>
      <family val="0"/>
      <charset val="1"/>
    </font>
    <font>
      <sz val="11"/>
      <name val="Trebuchet MS"/>
      <family val="0"/>
      <charset val="1"/>
    </font>
    <font>
      <b val="true"/>
      <sz val="11"/>
      <color rgb="FF003366"/>
      <name val="Trebuchet MS"/>
      <family val="0"/>
      <charset val="1"/>
    </font>
    <font>
      <sz val="11"/>
      <color rgb="FF003366"/>
      <name val="Trebuchet MS"/>
      <family val="0"/>
      <charset val="1"/>
    </font>
    <font>
      <sz val="11"/>
      <color rgb="FF969696"/>
      <name val="Trebuchet MS"/>
      <family val="0"/>
      <charset val="1"/>
    </font>
    <font>
      <b val="true"/>
      <sz val="12"/>
      <color rgb="FF800000"/>
      <name val="Trebuchet MS"/>
      <family val="0"/>
      <charset val="1"/>
    </font>
    <font>
      <sz val="12"/>
      <color rgb="FF003366"/>
      <name val="Trebuchet MS"/>
      <family val="0"/>
      <charset val="1"/>
    </font>
    <font>
      <sz val="10"/>
      <color rgb="FF003366"/>
      <name val="Trebuchet MS"/>
      <family val="0"/>
      <charset val="1"/>
    </font>
    <font>
      <sz val="9"/>
      <color rgb="FF000000"/>
      <name val="Trebuchet MS"/>
      <family val="0"/>
      <charset val="1"/>
    </font>
    <font>
      <sz val="8"/>
      <color rgb="FF960000"/>
      <name val="Trebuchet MS"/>
      <family val="0"/>
      <charset val="1"/>
    </font>
    <font>
      <b val="true"/>
      <sz val="8"/>
      <name val="Trebuchet MS"/>
      <family val="0"/>
      <charset val="1"/>
    </font>
    <font>
      <sz val="8"/>
      <color rgb="FF003366"/>
      <name val="Trebuchet MS"/>
      <family val="0"/>
      <charset val="1"/>
    </font>
    <font>
      <sz val="8"/>
      <color rgb="FF505050"/>
      <name val="Trebuchet MS"/>
      <family val="0"/>
      <charset val="1"/>
    </font>
    <font>
      <sz val="8"/>
      <color rgb="FFFF0000"/>
      <name val="Trebuchet MS"/>
      <family val="0"/>
      <charset val="1"/>
    </font>
    <font>
      <sz val="8"/>
      <color rgb="FF800080"/>
      <name val="Trebuchet MS"/>
      <family val="0"/>
      <charset val="1"/>
    </font>
    <font>
      <i val="true"/>
      <sz val="8"/>
      <color rgb="FF0000FF"/>
      <name val="Trebuchet MS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FAE682"/>
        <bgColor rgb="FFFFCC99"/>
      </patternFill>
    </fill>
    <fill>
      <patternFill patternType="solid">
        <fgColor rgb="FFC0C0C0"/>
        <bgColor rgb="FFBEBEBE"/>
      </patternFill>
    </fill>
    <fill>
      <patternFill patternType="solid">
        <fgColor rgb="FFBEBEBE"/>
        <bgColor rgb="FFC0C0C0"/>
      </patternFill>
    </fill>
    <fill>
      <patternFill patternType="solid">
        <fgColor rgb="FFD2D2D2"/>
        <bgColor rgb="FFC0C0C0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>
        <color rgb="FF969696"/>
      </left>
      <right/>
      <top style="hair">
        <color rgb="FF969696"/>
      </top>
      <bottom/>
      <diagonal/>
    </border>
    <border diagonalUp="false" diagonalDown="false">
      <left/>
      <right/>
      <top style="hair">
        <color rgb="FF969696"/>
      </top>
      <bottom/>
      <diagonal/>
    </border>
    <border diagonalUp="false" diagonalDown="false">
      <left/>
      <right style="hair">
        <color rgb="FF969696"/>
      </right>
      <top style="hair">
        <color rgb="FF969696"/>
      </top>
      <bottom/>
      <diagonal/>
    </border>
    <border diagonalUp="false" diagonalDown="false">
      <left style="hair">
        <color rgb="FF969696"/>
      </left>
      <right/>
      <top/>
      <bottom/>
      <diagonal/>
    </border>
    <border diagonalUp="false" diagonalDown="false">
      <left/>
      <right style="hair">
        <color rgb="FF969696"/>
      </right>
      <top/>
      <bottom/>
      <diagonal/>
    </border>
    <border diagonalUp="false" diagonalDown="false">
      <left style="hair">
        <color rgb="FF969696"/>
      </left>
      <right/>
      <top/>
      <bottom style="hair">
        <color rgb="FF969696"/>
      </bottom>
      <diagonal/>
    </border>
    <border diagonalUp="false" diagonalDown="false">
      <left/>
      <right/>
      <top/>
      <bottom style="hair">
        <color rgb="FF969696"/>
      </bottom>
      <diagonal/>
    </border>
    <border diagonalUp="false" diagonalDown="false">
      <left/>
      <right style="hair">
        <color rgb="FF969696"/>
      </right>
      <top/>
      <bottom style="hair">
        <color rgb="FF969696"/>
      </bottom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hair">
        <color rgb="FF969696"/>
      </left>
      <right/>
      <top style="hair">
        <color rgb="FF969696"/>
      </top>
      <bottom style="hair">
        <color rgb="FF969696"/>
      </bottom>
      <diagonal/>
    </border>
    <border diagonalUp="false" diagonalDown="false">
      <left/>
      <right/>
      <top style="hair">
        <color rgb="FF969696"/>
      </top>
      <bottom style="hair">
        <color rgb="FF969696"/>
      </bottom>
      <diagonal/>
    </border>
    <border diagonalUp="false" diagonalDown="false">
      <left/>
      <right style="hair">
        <color rgb="FF969696"/>
      </right>
      <top style="hair">
        <color rgb="FF969696"/>
      </top>
      <bottom style="hair">
        <color rgb="FF969696"/>
      </bottom>
      <diagonal/>
    </border>
    <border diagonalUp="false" diagonalDown="false"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7" fillId="2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5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4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4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4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4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3" fillId="4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1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2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1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7" fontId="13" fillId="0" borderId="0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13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7" fontId="2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8" fontId="12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7" fontId="1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21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5" borderId="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5" borderId="9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2" fillId="5" borderId="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2" fillId="5" borderId="1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1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2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5" fontId="22" fillId="0" borderId="0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5" fontId="2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5" fontId="21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2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1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26" fillId="0" borderId="0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2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5" fontId="2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25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8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8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28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8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5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0" fillId="5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5" fontId="22" fillId="5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5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5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5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5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5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3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30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5" fontId="3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3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31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5" fontId="3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31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0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5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9" fontId="33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33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3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5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30" fillId="0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3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3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35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5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3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35" fillId="0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3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3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31" fillId="0" borderId="17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0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0" fontId="0" fillId="0" borderId="25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0" fillId="0" borderId="25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0" fillId="0" borderId="2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71" fontId="0" fillId="0" borderId="25" xfId="0" applyFont="false" applyBorder="true" applyAlignment="true" applyProtection="true">
      <alignment horizontal="general" vertical="center" textRotation="0" wrapText="false" indent="0" shrinkToFit="false"/>
      <protection locked="true" hidden="true"/>
    </xf>
    <xf numFmtId="165" fontId="0" fillId="0" borderId="25" xfId="0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65" fontId="0" fillId="0" borderId="25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0" fillId="0" borderId="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6" fillId="0" borderId="2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6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1" fontId="0" fillId="0" borderId="25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3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36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36" fillId="0" borderId="12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71" fontId="3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36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64" fontId="36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3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37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37" fillId="0" borderId="0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71" fontId="3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37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64" fontId="37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38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38" fillId="0" borderId="0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38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64" fontId="38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39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0" fontId="39" fillId="0" borderId="25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39" fillId="0" borderId="25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39" fillId="0" borderId="2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71" fontId="39" fillId="0" borderId="25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5" fontId="39" fillId="0" borderId="25" xfId="0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65" fontId="39" fillId="0" borderId="25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5" fontId="31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30" fillId="0" borderId="0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5" fontId="3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6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6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6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2D2D2"/>
      <rgbColor rgb="FF000080"/>
      <rgbColor rgb="FFFF00FF"/>
      <rgbColor rgb="FFFFFF00"/>
      <rgbColor rgb="FF00FFFF"/>
      <rgbColor rgb="FF800080"/>
      <rgbColor rgb="FF960000"/>
      <rgbColor rgb="FF008080"/>
      <rgbColor rgb="FF0000FF"/>
      <rgbColor rgb="FF00CCFF"/>
      <rgbColor rgb="FFCCFFFF"/>
      <rgbColor rgb="FFCCFFCC"/>
      <rgbColor rgb="FFFAE682"/>
      <rgbColor rgb="FFBEBEB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05050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6464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/><Relationship Id="rId2" Type="http://schemas.openxmlformats.org/officeDocument/2006/relationships/image" Target="../media/image5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/><Relationship Id="rId2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0</xdr:col>
      <xdr:colOff>270720</xdr:colOff>
      <xdr:row>0</xdr:row>
      <xdr:rowOff>270720</xdr:rowOff>
    </xdr:to>
    <xdr:pic>
      <xdr:nvPicPr>
        <xdr:cNvPr id="0" name="Picture 1" descr="">
          <a:hlinkClick r:id="rId1"/>
        </xdr:cNvPr>
        <xdr:cNvPicPr/>
      </xdr:nvPicPr>
      <xdr:blipFill>
        <a:blip r:embed="rId2"/>
        <a:stretch/>
      </xdr:blipFill>
      <xdr:spPr>
        <a:xfrm>
          <a:off x="0" y="0"/>
          <a:ext cx="270720" cy="2707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0</xdr:col>
      <xdr:colOff>276480</xdr:colOff>
      <xdr:row>0</xdr:row>
      <xdr:rowOff>276480</xdr:rowOff>
    </xdr:to>
    <xdr:pic>
      <xdr:nvPicPr>
        <xdr:cNvPr id="1" name="Picture 1" descr="">
          <a:hlinkClick r:id="rId1"/>
        </xdr:cNvPr>
        <xdr:cNvPicPr/>
      </xdr:nvPicPr>
      <xdr:blipFill>
        <a:blip r:embed="rId2"/>
        <a:stretch/>
      </xdr:blipFill>
      <xdr:spPr>
        <a:xfrm>
          <a:off x="0" y="0"/>
          <a:ext cx="276480" cy="2764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BX9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63" activePane="bottomLeft" state="frozen"/>
      <selection pane="topLeft" activeCell="A1" activeCellId="0" sqref="A1"/>
      <selection pane="bottomLeft" activeCell="Q82" activeCellId="0" sqref="Q82"/>
    </sheetView>
  </sheetViews>
  <sheetFormatPr defaultColWidth="8.88671875" defaultRowHeight="13.5" zeroHeight="false" outlineLevelRow="0" outlineLevelCol="0"/>
  <cols>
    <col collapsed="false" customWidth="true" hidden="false" outlineLevel="0" max="1" min="1" style="0" width="8.33"/>
    <col collapsed="false" customWidth="true" hidden="false" outlineLevel="0" max="2" min="2" style="0" width="1.66"/>
    <col collapsed="false" customWidth="true" hidden="false" outlineLevel="0" max="3" min="3" style="0" width="4.16"/>
    <col collapsed="false" customWidth="true" hidden="false" outlineLevel="0" max="33" min="4" style="0" width="2.5"/>
    <col collapsed="false" customWidth="true" hidden="false" outlineLevel="0" max="34" min="34" style="0" width="3.32"/>
    <col collapsed="false" customWidth="true" hidden="false" outlineLevel="0" max="37" min="35" style="0" width="2.5"/>
    <col collapsed="false" customWidth="true" hidden="false" outlineLevel="0" max="38" min="38" style="0" width="8.33"/>
    <col collapsed="false" customWidth="true" hidden="false" outlineLevel="0" max="39" min="39" style="0" width="3.32"/>
    <col collapsed="false" customWidth="true" hidden="false" outlineLevel="0" max="40" min="40" style="0" width="13.34"/>
    <col collapsed="false" customWidth="true" hidden="false" outlineLevel="0" max="41" min="41" style="0" width="7.49"/>
    <col collapsed="false" customWidth="true" hidden="false" outlineLevel="0" max="42" min="42" style="0" width="4.16"/>
    <col collapsed="false" customWidth="true" hidden="false" outlineLevel="0" max="43" min="43" style="0" width="1.66"/>
    <col collapsed="false" customWidth="true" hidden="false" outlineLevel="0" max="44" min="44" style="0" width="13.66"/>
    <col collapsed="false" customWidth="true" hidden="true" outlineLevel="0" max="46" min="45" style="0" width="25.82"/>
    <col collapsed="false" customWidth="true" hidden="true" outlineLevel="0" max="47" min="47" style="0" width="25.01"/>
    <col collapsed="false" customWidth="true" hidden="true" outlineLevel="0" max="52" min="48" style="0" width="21.67"/>
    <col collapsed="false" customWidth="true" hidden="true" outlineLevel="0" max="53" min="53" style="0" width="19.16"/>
    <col collapsed="false" customWidth="true" hidden="true" outlineLevel="0" max="54" min="54" style="0" width="25.01"/>
    <col collapsed="false" customWidth="true" hidden="true" outlineLevel="0" max="56" min="55" style="0" width="19.16"/>
    <col collapsed="false" customWidth="true" hidden="false" outlineLevel="0" max="57" min="57" style="0" width="66.51"/>
    <col collapsed="false" customWidth="true" hidden="true" outlineLevel="0" max="89" min="71" style="0" width="9.33"/>
  </cols>
  <sheetData>
    <row r="1" customFormat="false" ht="21.4" hidden="false" customHeight="true" outlineLevel="0" collapsed="false">
      <c r="A1" s="1" t="s">
        <v>0</v>
      </c>
      <c r="B1" s="2"/>
      <c r="C1" s="2"/>
      <c r="D1" s="3" t="s">
        <v>1</v>
      </c>
      <c r="E1" s="2"/>
      <c r="F1" s="2"/>
      <c r="G1" s="2"/>
      <c r="H1" s="2"/>
      <c r="I1" s="2"/>
      <c r="J1" s="2"/>
      <c r="K1" s="4" t="s">
        <v>2</v>
      </c>
      <c r="L1" s="4"/>
      <c r="M1" s="4"/>
      <c r="N1" s="4"/>
      <c r="O1" s="4"/>
      <c r="P1" s="4"/>
      <c r="Q1" s="4"/>
      <c r="R1" s="4"/>
      <c r="S1" s="4"/>
      <c r="T1" s="2"/>
      <c r="U1" s="2"/>
      <c r="V1" s="2"/>
      <c r="W1" s="4" t="s">
        <v>3</v>
      </c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6" t="s">
        <v>4</v>
      </c>
      <c r="BB1" s="6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T1" s="7" t="s">
        <v>5</v>
      </c>
      <c r="BU1" s="7" t="s">
        <v>5</v>
      </c>
    </row>
    <row r="2" customFormat="false" ht="36.95" hidden="false" customHeight="true" outlineLevel="0" collapsed="false">
      <c r="C2" s="8" t="s">
        <v>6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R2" s="9" t="s">
        <v>7</v>
      </c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S2" s="10" t="s">
        <v>8</v>
      </c>
      <c r="BT2" s="10" t="s">
        <v>9</v>
      </c>
    </row>
    <row r="3" customFormat="false" ht="6.95" hidden="false" customHeight="true" outlineLevel="0" collapsed="false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3"/>
      <c r="BS3" s="10" t="s">
        <v>8</v>
      </c>
      <c r="BT3" s="10" t="s">
        <v>10</v>
      </c>
    </row>
    <row r="4" customFormat="false" ht="36.95" hidden="false" customHeight="true" outlineLevel="0" collapsed="false">
      <c r="B4" s="14"/>
      <c r="C4" s="15" t="s">
        <v>11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6"/>
      <c r="AS4" s="17" t="s">
        <v>12</v>
      </c>
      <c r="BS4" s="10" t="s">
        <v>13</v>
      </c>
    </row>
    <row r="5" customFormat="false" ht="14.45" hidden="false" customHeight="true" outlineLevel="0" collapsed="false">
      <c r="B5" s="14"/>
      <c r="C5" s="18"/>
      <c r="D5" s="19" t="s">
        <v>14</v>
      </c>
      <c r="E5" s="18"/>
      <c r="F5" s="18"/>
      <c r="G5" s="18"/>
      <c r="H5" s="18"/>
      <c r="I5" s="18"/>
      <c r="J5" s="18"/>
      <c r="K5" s="20" t="s">
        <v>15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18"/>
      <c r="AQ5" s="16"/>
      <c r="BS5" s="10" t="s">
        <v>8</v>
      </c>
    </row>
    <row r="6" customFormat="false" ht="36.95" hidden="false" customHeight="true" outlineLevel="0" collapsed="false">
      <c r="B6" s="14"/>
      <c r="C6" s="18"/>
      <c r="D6" s="21" t="s">
        <v>16</v>
      </c>
      <c r="E6" s="18"/>
      <c r="F6" s="18"/>
      <c r="G6" s="18"/>
      <c r="H6" s="18"/>
      <c r="I6" s="18"/>
      <c r="J6" s="18"/>
      <c r="K6" s="22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18"/>
      <c r="AQ6" s="16"/>
      <c r="BS6" s="10" t="s">
        <v>8</v>
      </c>
    </row>
    <row r="7" customFormat="false" ht="14.45" hidden="false" customHeight="true" outlineLevel="0" collapsed="false">
      <c r="B7" s="14"/>
      <c r="C7" s="18"/>
      <c r="D7" s="23" t="s">
        <v>18</v>
      </c>
      <c r="E7" s="18"/>
      <c r="F7" s="18"/>
      <c r="G7" s="18"/>
      <c r="H7" s="18"/>
      <c r="I7" s="18"/>
      <c r="J7" s="18"/>
      <c r="K7" s="20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3" t="s">
        <v>19</v>
      </c>
      <c r="AL7" s="18"/>
      <c r="AM7" s="18"/>
      <c r="AN7" s="20"/>
      <c r="AO7" s="18"/>
      <c r="AP7" s="18"/>
      <c r="AQ7" s="16"/>
      <c r="BS7" s="10" t="s">
        <v>8</v>
      </c>
    </row>
    <row r="8" customFormat="false" ht="14.45" hidden="false" customHeight="true" outlineLevel="0" collapsed="false">
      <c r="B8" s="14"/>
      <c r="C8" s="18"/>
      <c r="D8" s="23" t="s">
        <v>20</v>
      </c>
      <c r="E8" s="18"/>
      <c r="F8" s="18"/>
      <c r="G8" s="18"/>
      <c r="H8" s="18"/>
      <c r="I8" s="18"/>
      <c r="J8" s="18"/>
      <c r="K8" s="20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3" t="s">
        <v>22</v>
      </c>
      <c r="AL8" s="18"/>
      <c r="AM8" s="18"/>
      <c r="AN8" s="20" t="s">
        <v>23</v>
      </c>
      <c r="AO8" s="18"/>
      <c r="AP8" s="18"/>
      <c r="AQ8" s="16"/>
      <c r="BS8" s="10" t="s">
        <v>8</v>
      </c>
    </row>
    <row r="9" customFormat="false" ht="14.45" hidden="false" customHeight="true" outlineLevel="0" collapsed="false">
      <c r="B9" s="14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6"/>
      <c r="BS9" s="10" t="s">
        <v>8</v>
      </c>
    </row>
    <row r="10" customFormat="false" ht="14.45" hidden="false" customHeight="true" outlineLevel="0" collapsed="false">
      <c r="B10" s="14"/>
      <c r="C10" s="18"/>
      <c r="D10" s="23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3" t="s">
        <v>25</v>
      </c>
      <c r="AL10" s="18"/>
      <c r="AM10" s="18"/>
      <c r="AN10" s="20" t="s">
        <v>26</v>
      </c>
      <c r="AO10" s="18"/>
      <c r="AP10" s="18"/>
      <c r="AQ10" s="16"/>
      <c r="BS10" s="10" t="s">
        <v>8</v>
      </c>
    </row>
    <row r="11" customFormat="false" ht="18.4" hidden="false" customHeight="true" outlineLevel="0" collapsed="false">
      <c r="B11" s="14"/>
      <c r="C11" s="18"/>
      <c r="D11" s="18"/>
      <c r="E11" s="20" t="s">
        <v>27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3" t="s">
        <v>28</v>
      </c>
      <c r="AL11" s="18"/>
      <c r="AM11" s="18"/>
      <c r="AN11" s="20" t="s">
        <v>29</v>
      </c>
      <c r="AO11" s="18"/>
      <c r="AP11" s="18"/>
      <c r="AQ11" s="16"/>
      <c r="BS11" s="10" t="s">
        <v>8</v>
      </c>
    </row>
    <row r="12" customFormat="false" ht="6.95" hidden="false" customHeight="true" outlineLevel="0" collapsed="false">
      <c r="B12" s="14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6"/>
      <c r="BS12" s="10" t="s">
        <v>8</v>
      </c>
    </row>
    <row r="13" customFormat="false" ht="14.45" hidden="false" customHeight="true" outlineLevel="0" collapsed="false">
      <c r="B13" s="14"/>
      <c r="C13" s="18"/>
      <c r="D13" s="23" t="s">
        <v>30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3" t="s">
        <v>25</v>
      </c>
      <c r="AL13" s="18"/>
      <c r="AM13" s="18"/>
      <c r="AN13" s="20"/>
      <c r="AO13" s="18"/>
      <c r="AP13" s="18"/>
      <c r="AQ13" s="16"/>
      <c r="BS13" s="10" t="s">
        <v>8</v>
      </c>
    </row>
    <row r="14" customFormat="false" ht="15" hidden="false" customHeight="false" outlineLevel="0" collapsed="false">
      <c r="B14" s="14"/>
      <c r="C14" s="18"/>
      <c r="D14" s="18"/>
      <c r="E14" s="20" t="s">
        <v>31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23" t="s">
        <v>28</v>
      </c>
      <c r="AL14" s="18"/>
      <c r="AM14" s="18"/>
      <c r="AN14" s="20"/>
      <c r="AO14" s="18"/>
      <c r="AP14" s="18"/>
      <c r="AQ14" s="16"/>
      <c r="BS14" s="10" t="s">
        <v>8</v>
      </c>
    </row>
    <row r="15" customFormat="false" ht="6.95" hidden="false" customHeight="true" outlineLevel="0" collapsed="false">
      <c r="B15" s="14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6"/>
      <c r="BS15" s="10" t="s">
        <v>5</v>
      </c>
    </row>
    <row r="16" customFormat="false" ht="14.45" hidden="false" customHeight="true" outlineLevel="0" collapsed="false">
      <c r="B16" s="14"/>
      <c r="C16" s="18"/>
      <c r="D16" s="23" t="s">
        <v>32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3" t="s">
        <v>25</v>
      </c>
      <c r="AL16" s="18"/>
      <c r="AM16" s="18"/>
      <c r="AN16" s="20"/>
      <c r="AO16" s="18"/>
      <c r="AP16" s="18"/>
      <c r="AQ16" s="16"/>
      <c r="BS16" s="10" t="s">
        <v>5</v>
      </c>
    </row>
    <row r="17" customFormat="false" ht="18.4" hidden="false" customHeight="true" outlineLevel="0" collapsed="false">
      <c r="B17" s="14"/>
      <c r="C17" s="18"/>
      <c r="D17" s="18"/>
      <c r="E17" s="20" t="s">
        <v>31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3" t="s">
        <v>28</v>
      </c>
      <c r="AL17" s="18"/>
      <c r="AM17" s="18"/>
      <c r="AN17" s="20"/>
      <c r="AO17" s="18"/>
      <c r="AP17" s="18"/>
      <c r="AQ17" s="16"/>
      <c r="BS17" s="10" t="s">
        <v>33</v>
      </c>
    </row>
    <row r="18" customFormat="false" ht="6.95" hidden="false" customHeight="true" outlineLevel="0" collapsed="false">
      <c r="B18" s="14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6"/>
      <c r="BS18" s="10" t="s">
        <v>8</v>
      </c>
    </row>
    <row r="19" customFormat="false" ht="14.45" hidden="false" customHeight="true" outlineLevel="0" collapsed="false">
      <c r="B19" s="14"/>
      <c r="C19" s="18"/>
      <c r="D19" s="23" t="s">
        <v>34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3" t="s">
        <v>25</v>
      </c>
      <c r="AL19" s="18"/>
      <c r="AM19" s="18"/>
      <c r="AN19" s="20"/>
      <c r="AO19" s="18"/>
      <c r="AP19" s="18"/>
      <c r="AQ19" s="16"/>
      <c r="BS19" s="10" t="s">
        <v>8</v>
      </c>
    </row>
    <row r="20" customFormat="false" ht="18.4" hidden="false" customHeight="true" outlineLevel="0" collapsed="false">
      <c r="B20" s="14"/>
      <c r="C20" s="18"/>
      <c r="D20" s="18"/>
      <c r="E20" s="20" t="s">
        <v>31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3" t="s">
        <v>28</v>
      </c>
      <c r="AL20" s="18"/>
      <c r="AM20" s="18"/>
      <c r="AN20" s="20"/>
      <c r="AO20" s="18"/>
      <c r="AP20" s="18"/>
      <c r="AQ20" s="16"/>
    </row>
    <row r="21" customFormat="false" ht="6.95" hidden="false" customHeight="true" outlineLevel="0" collapsed="false">
      <c r="B21" s="14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6"/>
    </row>
    <row r="22" customFormat="false" ht="15" hidden="false" customHeight="false" outlineLevel="0" collapsed="false">
      <c r="B22" s="14"/>
      <c r="C22" s="18"/>
      <c r="D22" s="23" t="s">
        <v>35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6"/>
    </row>
    <row r="23" customFormat="false" ht="22.5" hidden="false" customHeight="true" outlineLevel="0" collapsed="false">
      <c r="B23" s="14"/>
      <c r="C23" s="18"/>
      <c r="D23" s="18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18"/>
      <c r="AP23" s="18"/>
      <c r="AQ23" s="16"/>
    </row>
    <row r="24" customFormat="false" ht="6.95" hidden="false" customHeight="true" outlineLevel="0" collapsed="false">
      <c r="B24" s="14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6"/>
    </row>
    <row r="25" customFormat="false" ht="6.95" hidden="false" customHeight="true" outlineLevel="0" collapsed="false">
      <c r="B25" s="14"/>
      <c r="C25" s="18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18"/>
      <c r="AQ25" s="16"/>
    </row>
    <row r="26" customFormat="false" ht="14.45" hidden="false" customHeight="true" outlineLevel="0" collapsed="false">
      <c r="B26" s="14"/>
      <c r="C26" s="18"/>
      <c r="D26" s="26" t="s">
        <v>36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27" t="n">
        <f aca="false">ROUND(AG87,2)</f>
        <v>0</v>
      </c>
      <c r="AL26" s="27"/>
      <c r="AM26" s="27"/>
      <c r="AN26" s="27"/>
      <c r="AO26" s="27"/>
      <c r="AP26" s="18"/>
      <c r="AQ26" s="16"/>
    </row>
    <row r="27" customFormat="false" ht="14.45" hidden="false" customHeight="true" outlineLevel="0" collapsed="false">
      <c r="B27" s="14"/>
      <c r="C27" s="18"/>
      <c r="D27" s="26" t="s">
        <v>37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27" t="n">
        <f aca="false">ROUND(AG90,2)</f>
        <v>0</v>
      </c>
      <c r="AL27" s="27"/>
      <c r="AM27" s="27"/>
      <c r="AN27" s="27"/>
      <c r="AO27" s="27"/>
      <c r="AP27" s="18"/>
      <c r="AQ27" s="16"/>
    </row>
    <row r="28" s="28" customFormat="true" ht="6.95" hidden="false" customHeight="true" outlineLevel="0" collapsed="false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</row>
    <row r="29" s="28" customFormat="true" ht="25.9" hidden="false" customHeight="true" outlineLevel="0" collapsed="false">
      <c r="B29" s="29"/>
      <c r="C29" s="30"/>
      <c r="D29" s="32" t="s">
        <v>38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4" t="n">
        <f aca="false">ROUND(AK26+AK27,2)</f>
        <v>0</v>
      </c>
      <c r="AL29" s="34"/>
      <c r="AM29" s="34"/>
      <c r="AN29" s="34"/>
      <c r="AO29" s="34"/>
      <c r="AP29" s="30"/>
      <c r="AQ29" s="31"/>
    </row>
    <row r="30" s="28" customFormat="true" ht="6.95" hidden="false" customHeight="true" outlineLevel="0" collapsed="false"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1"/>
    </row>
    <row r="31" s="35" customFormat="true" ht="14.45" hidden="false" customHeight="true" outlineLevel="0" collapsed="false">
      <c r="B31" s="36"/>
      <c r="C31" s="37"/>
      <c r="D31" s="38" t="s">
        <v>39</v>
      </c>
      <c r="E31" s="37"/>
      <c r="F31" s="38" t="s">
        <v>40</v>
      </c>
      <c r="G31" s="37"/>
      <c r="H31" s="37"/>
      <c r="I31" s="37"/>
      <c r="J31" s="37"/>
      <c r="K31" s="37"/>
      <c r="L31" s="39" t="n">
        <v>0.21</v>
      </c>
      <c r="M31" s="39"/>
      <c r="N31" s="39"/>
      <c r="O31" s="39"/>
      <c r="P31" s="37"/>
      <c r="Q31" s="37"/>
      <c r="R31" s="37"/>
      <c r="S31" s="37"/>
      <c r="T31" s="40" t="s">
        <v>41</v>
      </c>
      <c r="U31" s="37"/>
      <c r="V31" s="37"/>
      <c r="W31" s="41" t="n">
        <f aca="false">ROUND(AZ87+SUM(CD91),2)</f>
        <v>0</v>
      </c>
      <c r="X31" s="41"/>
      <c r="Y31" s="41"/>
      <c r="Z31" s="41"/>
      <c r="AA31" s="41"/>
      <c r="AB31" s="41"/>
      <c r="AC31" s="41"/>
      <c r="AD31" s="41"/>
      <c r="AE31" s="41"/>
      <c r="AF31" s="37"/>
      <c r="AG31" s="37"/>
      <c r="AH31" s="37"/>
      <c r="AI31" s="37"/>
      <c r="AJ31" s="37"/>
      <c r="AK31" s="41" t="n">
        <f aca="false">ROUND(AV87+SUM(BY91),2)</f>
        <v>0</v>
      </c>
      <c r="AL31" s="41"/>
      <c r="AM31" s="41"/>
      <c r="AN31" s="41"/>
      <c r="AO31" s="41"/>
      <c r="AP31" s="37"/>
      <c r="AQ31" s="42"/>
    </row>
    <row r="32" s="35" customFormat="true" ht="14.45" hidden="false" customHeight="true" outlineLevel="0" collapsed="false">
      <c r="B32" s="36"/>
      <c r="C32" s="37"/>
      <c r="D32" s="37"/>
      <c r="E32" s="37"/>
      <c r="F32" s="38" t="s">
        <v>42</v>
      </c>
      <c r="G32" s="37"/>
      <c r="H32" s="37"/>
      <c r="I32" s="37"/>
      <c r="J32" s="37"/>
      <c r="K32" s="37"/>
      <c r="L32" s="39" t="n">
        <v>0.15</v>
      </c>
      <c r="M32" s="39"/>
      <c r="N32" s="39"/>
      <c r="O32" s="39"/>
      <c r="P32" s="37"/>
      <c r="Q32" s="37"/>
      <c r="R32" s="37"/>
      <c r="S32" s="37"/>
      <c r="T32" s="40" t="s">
        <v>41</v>
      </c>
      <c r="U32" s="37"/>
      <c r="V32" s="37"/>
      <c r="W32" s="41" t="n">
        <f aca="false">ROUND(BA87+SUM(CE91),2)</f>
        <v>0</v>
      </c>
      <c r="X32" s="41"/>
      <c r="Y32" s="41"/>
      <c r="Z32" s="41"/>
      <c r="AA32" s="41"/>
      <c r="AB32" s="41"/>
      <c r="AC32" s="41"/>
      <c r="AD32" s="41"/>
      <c r="AE32" s="41"/>
      <c r="AF32" s="37"/>
      <c r="AG32" s="37"/>
      <c r="AH32" s="37"/>
      <c r="AI32" s="37"/>
      <c r="AJ32" s="37"/>
      <c r="AK32" s="41" t="n">
        <f aca="false">ROUND(AW87+SUM(BZ91),2)</f>
        <v>0</v>
      </c>
      <c r="AL32" s="41"/>
      <c r="AM32" s="41"/>
      <c r="AN32" s="41"/>
      <c r="AO32" s="41"/>
      <c r="AP32" s="37"/>
      <c r="AQ32" s="42"/>
    </row>
    <row r="33" s="35" customFormat="true" ht="14.45" hidden="true" customHeight="true" outlineLevel="0" collapsed="false">
      <c r="B33" s="36"/>
      <c r="C33" s="37"/>
      <c r="D33" s="37"/>
      <c r="E33" s="37"/>
      <c r="F33" s="38" t="s">
        <v>43</v>
      </c>
      <c r="G33" s="37"/>
      <c r="H33" s="37"/>
      <c r="I33" s="37"/>
      <c r="J33" s="37"/>
      <c r="K33" s="37"/>
      <c r="L33" s="39" t="n">
        <v>0.21</v>
      </c>
      <c r="M33" s="39"/>
      <c r="N33" s="39"/>
      <c r="O33" s="39"/>
      <c r="P33" s="37"/>
      <c r="Q33" s="37"/>
      <c r="R33" s="37"/>
      <c r="S33" s="37"/>
      <c r="T33" s="40" t="s">
        <v>41</v>
      </c>
      <c r="U33" s="37"/>
      <c r="V33" s="37"/>
      <c r="W33" s="41" t="n">
        <f aca="false">ROUND(BB87+SUM(CF91),2)</f>
        <v>0</v>
      </c>
      <c r="X33" s="41"/>
      <c r="Y33" s="41"/>
      <c r="Z33" s="41"/>
      <c r="AA33" s="41"/>
      <c r="AB33" s="41"/>
      <c r="AC33" s="41"/>
      <c r="AD33" s="41"/>
      <c r="AE33" s="41"/>
      <c r="AF33" s="37"/>
      <c r="AG33" s="37"/>
      <c r="AH33" s="37"/>
      <c r="AI33" s="37"/>
      <c r="AJ33" s="37"/>
      <c r="AK33" s="41" t="n">
        <v>0</v>
      </c>
      <c r="AL33" s="41"/>
      <c r="AM33" s="41"/>
      <c r="AN33" s="41"/>
      <c r="AO33" s="41"/>
      <c r="AP33" s="37"/>
      <c r="AQ33" s="42"/>
    </row>
    <row r="34" s="35" customFormat="true" ht="14.45" hidden="true" customHeight="true" outlineLevel="0" collapsed="false">
      <c r="B34" s="36"/>
      <c r="C34" s="37"/>
      <c r="D34" s="37"/>
      <c r="E34" s="37"/>
      <c r="F34" s="38" t="s">
        <v>44</v>
      </c>
      <c r="G34" s="37"/>
      <c r="H34" s="37"/>
      <c r="I34" s="37"/>
      <c r="J34" s="37"/>
      <c r="K34" s="37"/>
      <c r="L34" s="39" t="n">
        <v>0.15</v>
      </c>
      <c r="M34" s="39"/>
      <c r="N34" s="39"/>
      <c r="O34" s="39"/>
      <c r="P34" s="37"/>
      <c r="Q34" s="37"/>
      <c r="R34" s="37"/>
      <c r="S34" s="37"/>
      <c r="T34" s="40" t="s">
        <v>41</v>
      </c>
      <c r="U34" s="37"/>
      <c r="V34" s="37"/>
      <c r="W34" s="41" t="n">
        <f aca="false">ROUND(BC87+SUM(CG91),2)</f>
        <v>0</v>
      </c>
      <c r="X34" s="41"/>
      <c r="Y34" s="41"/>
      <c r="Z34" s="41"/>
      <c r="AA34" s="41"/>
      <c r="AB34" s="41"/>
      <c r="AC34" s="41"/>
      <c r="AD34" s="41"/>
      <c r="AE34" s="41"/>
      <c r="AF34" s="37"/>
      <c r="AG34" s="37"/>
      <c r="AH34" s="37"/>
      <c r="AI34" s="37"/>
      <c r="AJ34" s="37"/>
      <c r="AK34" s="41" t="n">
        <v>0</v>
      </c>
      <c r="AL34" s="41"/>
      <c r="AM34" s="41"/>
      <c r="AN34" s="41"/>
      <c r="AO34" s="41"/>
      <c r="AP34" s="37"/>
      <c r="AQ34" s="42"/>
    </row>
    <row r="35" s="35" customFormat="true" ht="14.45" hidden="true" customHeight="true" outlineLevel="0" collapsed="false">
      <c r="B35" s="36"/>
      <c r="C35" s="37"/>
      <c r="D35" s="37"/>
      <c r="E35" s="37"/>
      <c r="F35" s="38" t="s">
        <v>45</v>
      </c>
      <c r="G35" s="37"/>
      <c r="H35" s="37"/>
      <c r="I35" s="37"/>
      <c r="J35" s="37"/>
      <c r="K35" s="37"/>
      <c r="L35" s="39" t="n">
        <v>0</v>
      </c>
      <c r="M35" s="39"/>
      <c r="N35" s="39"/>
      <c r="O35" s="39"/>
      <c r="P35" s="37"/>
      <c r="Q35" s="37"/>
      <c r="R35" s="37"/>
      <c r="S35" s="37"/>
      <c r="T35" s="40" t="s">
        <v>41</v>
      </c>
      <c r="U35" s="37"/>
      <c r="V35" s="37"/>
      <c r="W35" s="41" t="n">
        <f aca="false">ROUND(BD87+SUM(CH91),2)</f>
        <v>0</v>
      </c>
      <c r="X35" s="41"/>
      <c r="Y35" s="41"/>
      <c r="Z35" s="41"/>
      <c r="AA35" s="41"/>
      <c r="AB35" s="41"/>
      <c r="AC35" s="41"/>
      <c r="AD35" s="41"/>
      <c r="AE35" s="41"/>
      <c r="AF35" s="37"/>
      <c r="AG35" s="37"/>
      <c r="AH35" s="37"/>
      <c r="AI35" s="37"/>
      <c r="AJ35" s="37"/>
      <c r="AK35" s="41" t="n">
        <v>0</v>
      </c>
      <c r="AL35" s="41"/>
      <c r="AM35" s="41"/>
      <c r="AN35" s="41"/>
      <c r="AO35" s="41"/>
      <c r="AP35" s="37"/>
      <c r="AQ35" s="42"/>
    </row>
    <row r="36" s="28" customFormat="true" ht="6.95" hidden="false" customHeight="true" outlineLevel="0" collapsed="false"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1"/>
    </row>
    <row r="37" s="28" customFormat="true" ht="25.9" hidden="false" customHeight="true" outlineLevel="0" collapsed="false">
      <c r="B37" s="29"/>
      <c r="C37" s="43"/>
      <c r="D37" s="44" t="s">
        <v>46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 t="s">
        <v>47</v>
      </c>
      <c r="U37" s="45"/>
      <c r="V37" s="45"/>
      <c r="W37" s="45"/>
      <c r="X37" s="47" t="s">
        <v>48</v>
      </c>
      <c r="Y37" s="47"/>
      <c r="Z37" s="47"/>
      <c r="AA37" s="47"/>
      <c r="AB37" s="47"/>
      <c r="AC37" s="45"/>
      <c r="AD37" s="45"/>
      <c r="AE37" s="45"/>
      <c r="AF37" s="45"/>
      <c r="AG37" s="45"/>
      <c r="AH37" s="45"/>
      <c r="AI37" s="45"/>
      <c r="AJ37" s="45"/>
      <c r="AK37" s="48" t="n">
        <f aca="false">SUM(AK29:AK35)</f>
        <v>0</v>
      </c>
      <c r="AL37" s="48"/>
      <c r="AM37" s="48"/>
      <c r="AN37" s="48"/>
      <c r="AO37" s="48"/>
      <c r="AP37" s="43"/>
      <c r="AQ37" s="31"/>
    </row>
    <row r="38" s="28" customFormat="true" ht="14.45" hidden="false" customHeight="true" outlineLevel="0" collapsed="false"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customFormat="false" ht="13.5" hidden="false" customHeight="false" outlineLevel="0" collapsed="false">
      <c r="B39" s="14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6"/>
    </row>
    <row r="40" customFormat="false" ht="13.5" hidden="false" customHeight="false" outlineLevel="0" collapsed="false">
      <c r="B40" s="14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6"/>
    </row>
    <row r="41" customFormat="false" ht="13.5" hidden="false" customHeight="false" outlineLevel="0" collapsed="false">
      <c r="B41" s="14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6"/>
    </row>
    <row r="42" customFormat="false" ht="13.5" hidden="false" customHeight="false" outlineLevel="0" collapsed="false">
      <c r="B42" s="14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6"/>
    </row>
    <row r="43" customFormat="false" ht="13.5" hidden="false" customHeight="false" outlineLevel="0" collapsed="false">
      <c r="B43" s="14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6"/>
    </row>
    <row r="44" customFormat="false" ht="13.5" hidden="false" customHeight="false" outlineLevel="0" collapsed="false">
      <c r="B44" s="14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6"/>
    </row>
    <row r="45" customFormat="false" ht="13.5" hidden="false" customHeight="false" outlineLevel="0" collapsed="false">
      <c r="B45" s="1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6"/>
    </row>
    <row r="46" customFormat="false" ht="13.5" hidden="false" customHeight="false" outlineLevel="0" collapsed="false">
      <c r="B46" s="14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6"/>
    </row>
    <row r="47" customFormat="false" ht="13.5" hidden="false" customHeight="false" outlineLevel="0" collapsed="false">
      <c r="B47" s="14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6"/>
    </row>
    <row r="48" customFormat="false" ht="13.5" hidden="false" customHeight="false" outlineLevel="0" collapsed="false">
      <c r="B48" s="14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6"/>
    </row>
    <row r="49" s="28" customFormat="true" ht="15" hidden="false" customHeight="false" outlineLevel="0" collapsed="false">
      <c r="B49" s="29"/>
      <c r="C49" s="30"/>
      <c r="D49" s="49" t="s">
        <v>49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0"/>
      <c r="AB49" s="30"/>
      <c r="AC49" s="49" t="s">
        <v>50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0"/>
      <c r="AQ49" s="31"/>
    </row>
    <row r="50" customFormat="false" ht="13.5" hidden="false" customHeight="false" outlineLevel="0" collapsed="false">
      <c r="B50" s="14"/>
      <c r="C50" s="18"/>
      <c r="D50" s="5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53"/>
      <c r="AA50" s="18"/>
      <c r="AB50" s="18"/>
      <c r="AC50" s="52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53"/>
      <c r="AP50" s="18"/>
      <c r="AQ50" s="16"/>
    </row>
    <row r="51" customFormat="false" ht="13.5" hidden="false" customHeight="false" outlineLevel="0" collapsed="false">
      <c r="B51" s="14"/>
      <c r="C51" s="18"/>
      <c r="D51" s="52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53"/>
      <c r="AA51" s="18"/>
      <c r="AB51" s="18"/>
      <c r="AC51" s="52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53"/>
      <c r="AP51" s="18"/>
      <c r="AQ51" s="16"/>
    </row>
    <row r="52" customFormat="false" ht="13.5" hidden="false" customHeight="false" outlineLevel="0" collapsed="false">
      <c r="B52" s="14"/>
      <c r="C52" s="18"/>
      <c r="D52" s="52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53"/>
      <c r="AA52" s="18"/>
      <c r="AB52" s="18"/>
      <c r="AC52" s="52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53"/>
      <c r="AP52" s="18"/>
      <c r="AQ52" s="16"/>
    </row>
    <row r="53" customFormat="false" ht="13.5" hidden="false" customHeight="false" outlineLevel="0" collapsed="false">
      <c r="B53" s="14"/>
      <c r="C53" s="18"/>
      <c r="D53" s="52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53"/>
      <c r="AA53" s="18"/>
      <c r="AB53" s="18"/>
      <c r="AC53" s="52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53"/>
      <c r="AP53" s="18"/>
      <c r="AQ53" s="16"/>
    </row>
    <row r="54" customFormat="false" ht="13.5" hidden="false" customHeight="false" outlineLevel="0" collapsed="false">
      <c r="B54" s="14"/>
      <c r="C54" s="18"/>
      <c r="D54" s="52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53"/>
      <c r="AA54" s="18"/>
      <c r="AB54" s="18"/>
      <c r="AC54" s="52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53"/>
      <c r="AP54" s="18"/>
      <c r="AQ54" s="16"/>
    </row>
    <row r="55" customFormat="false" ht="13.5" hidden="false" customHeight="false" outlineLevel="0" collapsed="false">
      <c r="B55" s="14"/>
      <c r="C55" s="18"/>
      <c r="D55" s="52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53"/>
      <c r="AA55" s="18"/>
      <c r="AB55" s="18"/>
      <c r="AC55" s="52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53"/>
      <c r="AP55" s="18"/>
      <c r="AQ55" s="16"/>
    </row>
    <row r="56" customFormat="false" ht="13.5" hidden="false" customHeight="false" outlineLevel="0" collapsed="false">
      <c r="B56" s="14"/>
      <c r="C56" s="18"/>
      <c r="D56" s="52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53"/>
      <c r="AA56" s="18"/>
      <c r="AB56" s="18"/>
      <c r="AC56" s="52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53"/>
      <c r="AP56" s="18"/>
      <c r="AQ56" s="16"/>
    </row>
    <row r="57" customFormat="false" ht="13.5" hidden="false" customHeight="false" outlineLevel="0" collapsed="false">
      <c r="B57" s="14"/>
      <c r="C57" s="18"/>
      <c r="D57" s="52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53"/>
      <c r="AA57" s="18"/>
      <c r="AB57" s="18"/>
      <c r="AC57" s="52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53"/>
      <c r="AP57" s="18"/>
      <c r="AQ57" s="16"/>
    </row>
    <row r="58" s="28" customFormat="true" ht="15" hidden="false" customHeight="false" outlineLevel="0" collapsed="false">
      <c r="B58" s="29"/>
      <c r="C58" s="30"/>
      <c r="D58" s="54" t="s">
        <v>51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52</v>
      </c>
      <c r="S58" s="55"/>
      <c r="T58" s="55"/>
      <c r="U58" s="55"/>
      <c r="V58" s="55"/>
      <c r="W58" s="55"/>
      <c r="X58" s="55"/>
      <c r="Y58" s="55"/>
      <c r="Z58" s="57"/>
      <c r="AA58" s="30"/>
      <c r="AB58" s="30"/>
      <c r="AC58" s="54" t="s">
        <v>51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52</v>
      </c>
      <c r="AN58" s="55"/>
      <c r="AO58" s="57"/>
      <c r="AP58" s="30"/>
      <c r="AQ58" s="31"/>
    </row>
    <row r="59" customFormat="false" ht="13.5" hidden="false" customHeight="false" outlineLevel="0" collapsed="false">
      <c r="B59" s="14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6"/>
    </row>
    <row r="60" s="28" customFormat="true" ht="15" hidden="false" customHeight="false" outlineLevel="0" collapsed="false">
      <c r="B60" s="29"/>
      <c r="C60" s="30"/>
      <c r="D60" s="49" t="s">
        <v>53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0"/>
      <c r="AB60" s="30"/>
      <c r="AC60" s="49" t="s">
        <v>54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0"/>
      <c r="AQ60" s="31"/>
    </row>
    <row r="61" customFormat="false" ht="13.5" hidden="false" customHeight="false" outlineLevel="0" collapsed="false">
      <c r="B61" s="14"/>
      <c r="C61" s="18"/>
      <c r="D61" s="52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53"/>
      <c r="AA61" s="18"/>
      <c r="AB61" s="18"/>
      <c r="AC61" s="52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53"/>
      <c r="AP61" s="18"/>
      <c r="AQ61" s="16"/>
    </row>
    <row r="62" customFormat="false" ht="13.5" hidden="false" customHeight="false" outlineLevel="0" collapsed="false">
      <c r="B62" s="14"/>
      <c r="C62" s="18"/>
      <c r="D62" s="52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53"/>
      <c r="AA62" s="18"/>
      <c r="AB62" s="18"/>
      <c r="AC62" s="52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53"/>
      <c r="AP62" s="18"/>
      <c r="AQ62" s="16"/>
    </row>
    <row r="63" customFormat="false" ht="13.5" hidden="false" customHeight="false" outlineLevel="0" collapsed="false">
      <c r="B63" s="14"/>
      <c r="C63" s="18"/>
      <c r="D63" s="52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53"/>
      <c r="AA63" s="18"/>
      <c r="AB63" s="18"/>
      <c r="AC63" s="52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53"/>
      <c r="AP63" s="18"/>
      <c r="AQ63" s="16"/>
    </row>
    <row r="64" customFormat="false" ht="13.5" hidden="false" customHeight="false" outlineLevel="0" collapsed="false">
      <c r="B64" s="14"/>
      <c r="C64" s="18"/>
      <c r="D64" s="52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53"/>
      <c r="AA64" s="18"/>
      <c r="AB64" s="18"/>
      <c r="AC64" s="52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53"/>
      <c r="AP64" s="18"/>
      <c r="AQ64" s="16"/>
    </row>
    <row r="65" customFormat="false" ht="13.5" hidden="false" customHeight="false" outlineLevel="0" collapsed="false">
      <c r="B65" s="14"/>
      <c r="C65" s="18"/>
      <c r="D65" s="52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53"/>
      <c r="AA65" s="18"/>
      <c r="AB65" s="18"/>
      <c r="AC65" s="52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53"/>
      <c r="AP65" s="18"/>
      <c r="AQ65" s="16"/>
    </row>
    <row r="66" customFormat="false" ht="13.5" hidden="false" customHeight="false" outlineLevel="0" collapsed="false">
      <c r="B66" s="14"/>
      <c r="C66" s="18"/>
      <c r="D66" s="52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53"/>
      <c r="AA66" s="18"/>
      <c r="AB66" s="18"/>
      <c r="AC66" s="52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53"/>
      <c r="AP66" s="18"/>
      <c r="AQ66" s="16"/>
    </row>
    <row r="67" customFormat="false" ht="13.5" hidden="false" customHeight="false" outlineLevel="0" collapsed="false">
      <c r="B67" s="14"/>
      <c r="C67" s="18"/>
      <c r="D67" s="52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53"/>
      <c r="AA67" s="18"/>
      <c r="AB67" s="18"/>
      <c r="AC67" s="52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53"/>
      <c r="AP67" s="18"/>
      <c r="AQ67" s="16"/>
    </row>
    <row r="68" customFormat="false" ht="13.5" hidden="false" customHeight="false" outlineLevel="0" collapsed="false">
      <c r="B68" s="14"/>
      <c r="C68" s="18"/>
      <c r="D68" s="52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53"/>
      <c r="AA68" s="18"/>
      <c r="AB68" s="18"/>
      <c r="AC68" s="52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53"/>
      <c r="AP68" s="18"/>
      <c r="AQ68" s="16"/>
    </row>
    <row r="69" s="28" customFormat="true" ht="15" hidden="false" customHeight="false" outlineLevel="0" collapsed="false">
      <c r="B69" s="29"/>
      <c r="C69" s="30"/>
      <c r="D69" s="54" t="s">
        <v>51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52</v>
      </c>
      <c r="S69" s="55"/>
      <c r="T69" s="55"/>
      <c r="U69" s="55"/>
      <c r="V69" s="55"/>
      <c r="W69" s="55"/>
      <c r="X69" s="55"/>
      <c r="Y69" s="55"/>
      <c r="Z69" s="57"/>
      <c r="AA69" s="30"/>
      <c r="AB69" s="30"/>
      <c r="AC69" s="54" t="s">
        <v>51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52</v>
      </c>
      <c r="AN69" s="55"/>
      <c r="AO69" s="57"/>
      <c r="AP69" s="30"/>
      <c r="AQ69" s="31"/>
    </row>
    <row r="70" s="28" customFormat="true" ht="6.95" hidden="false" customHeight="true" outlineLevel="0" collapsed="false">
      <c r="B70" s="29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</row>
    <row r="71" s="28" customFormat="true" ht="6.95" hidden="false" customHeight="true" outlineLevel="0" collapsed="false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="28" customFormat="true" ht="6.95" hidden="false" customHeight="true" outlineLevel="0" collapsed="false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="28" customFormat="true" ht="36.95" hidden="false" customHeight="true" outlineLevel="0" collapsed="false">
      <c r="B76" s="29"/>
      <c r="C76" s="64" t="s">
        <v>55</v>
      </c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31"/>
    </row>
    <row r="77" s="65" customFormat="true" ht="14.45" hidden="false" customHeight="true" outlineLevel="0" collapsed="false">
      <c r="B77" s="66"/>
      <c r="C77" s="67" t="s">
        <v>14</v>
      </c>
      <c r="D77" s="68"/>
      <c r="E77" s="68"/>
      <c r="F77" s="68"/>
      <c r="G77" s="68"/>
      <c r="H77" s="68"/>
      <c r="I77" s="68"/>
      <c r="J77" s="68"/>
      <c r="K77" s="68"/>
      <c r="L77" s="68" t="str">
        <f aca="false">K5</f>
        <v>R02/2019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9"/>
    </row>
    <row r="78" s="70" customFormat="true" ht="36.95" hidden="false" customHeight="true" outlineLevel="0" collapsed="false">
      <c r="B78" s="71"/>
      <c r="C78" s="72" t="s">
        <v>16</v>
      </c>
      <c r="D78" s="73"/>
      <c r="E78" s="73"/>
      <c r="F78" s="73"/>
      <c r="G78" s="73"/>
      <c r="H78" s="73"/>
      <c r="I78" s="73"/>
      <c r="J78" s="73"/>
      <c r="K78" s="73"/>
      <c r="L78" s="74" t="str">
        <f aca="false">K6</f>
        <v>BASEBALLOVÉ HŘIŠTĚ</v>
      </c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3"/>
      <c r="AQ78" s="75"/>
    </row>
    <row r="79" s="28" customFormat="true" ht="6.95" hidden="false" customHeight="true" outlineLevel="0" collapsed="false">
      <c r="B79" s="29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31"/>
    </row>
    <row r="80" s="28" customFormat="true" ht="12.8" hidden="false" customHeight="false" outlineLevel="0" collapsed="false">
      <c r="B80" s="29"/>
      <c r="C80" s="67" t="s">
        <v>20</v>
      </c>
      <c r="D80" s="76"/>
      <c r="E80" s="76"/>
      <c r="F80" s="76"/>
      <c r="G80" s="76"/>
      <c r="H80" s="76"/>
      <c r="I80" s="76"/>
      <c r="J80" s="76"/>
      <c r="K80" s="76"/>
      <c r="L80" s="77" t="str">
        <f aca="false">IF(K8="","",K8)</f>
        <v>č.p. 2926/80; 2864/1; 2922/66 Domažlice</v>
      </c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67" t="s">
        <v>22</v>
      </c>
      <c r="AJ80" s="76"/>
      <c r="AK80" s="76"/>
      <c r="AL80" s="76"/>
      <c r="AM80" s="78" t="str">
        <f aca="false">IF(AN8= "","",AN8)</f>
        <v>23. 10. 2019</v>
      </c>
      <c r="AN80" s="76"/>
      <c r="AO80" s="76"/>
      <c r="AP80" s="76"/>
      <c r="AQ80" s="31"/>
    </row>
    <row r="81" s="28" customFormat="true" ht="6.95" hidden="false" customHeight="true" outlineLevel="0" collapsed="false">
      <c r="B81" s="29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31"/>
    </row>
    <row r="82" s="28" customFormat="true" ht="12.8" hidden="false" customHeight="false" outlineLevel="0" collapsed="false">
      <c r="B82" s="29"/>
      <c r="C82" s="67" t="s">
        <v>24</v>
      </c>
      <c r="D82" s="76"/>
      <c r="E82" s="76"/>
      <c r="F82" s="76"/>
      <c r="G82" s="76"/>
      <c r="H82" s="76"/>
      <c r="I82" s="76"/>
      <c r="J82" s="76"/>
      <c r="K82" s="76"/>
      <c r="L82" s="68" t="str">
        <f aca="false">IF(E11= "","",E11)</f>
        <v>Město Domažlice</v>
      </c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67" t="s">
        <v>32</v>
      </c>
      <c r="AJ82" s="76"/>
      <c r="AK82" s="76"/>
      <c r="AL82" s="76"/>
      <c r="AM82" s="79" t="str">
        <f aca="false">IF(E17="","",E17)</f>
        <v> </v>
      </c>
      <c r="AN82" s="79"/>
      <c r="AO82" s="79"/>
      <c r="AP82" s="79"/>
      <c r="AQ82" s="31"/>
      <c r="AS82" s="80" t="s">
        <v>56</v>
      </c>
      <c r="AT82" s="80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="28" customFormat="true" ht="12.8" hidden="false" customHeight="false" outlineLevel="0" collapsed="false">
      <c r="B83" s="29"/>
      <c r="C83" s="67" t="s">
        <v>30</v>
      </c>
      <c r="D83" s="76"/>
      <c r="E83" s="76"/>
      <c r="F83" s="76"/>
      <c r="G83" s="76"/>
      <c r="H83" s="76"/>
      <c r="I83" s="76"/>
      <c r="J83" s="76"/>
      <c r="K83" s="76"/>
      <c r="L83" s="68" t="str">
        <f aca="false">IF(E14="","",E14)</f>
        <v> </v>
      </c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67" t="s">
        <v>34</v>
      </c>
      <c r="AJ83" s="76"/>
      <c r="AK83" s="76"/>
      <c r="AL83" s="76"/>
      <c r="AM83" s="79" t="str">
        <f aca="false">IF(E20="","",E20)</f>
        <v> </v>
      </c>
      <c r="AN83" s="79"/>
      <c r="AO83" s="79"/>
      <c r="AP83" s="79"/>
      <c r="AQ83" s="31"/>
      <c r="AS83" s="80"/>
      <c r="AT83" s="80"/>
      <c r="AU83" s="30"/>
      <c r="AV83" s="30"/>
      <c r="AW83" s="30"/>
      <c r="AX83" s="30"/>
      <c r="AY83" s="30"/>
      <c r="AZ83" s="30"/>
      <c r="BA83" s="30"/>
      <c r="BB83" s="30"/>
      <c r="BC83" s="30"/>
      <c r="BD83" s="81"/>
    </row>
    <row r="84" s="28" customFormat="true" ht="10.9" hidden="false" customHeight="true" outlineLevel="0" collapsed="false">
      <c r="B84" s="29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31"/>
      <c r="AS84" s="80"/>
      <c r="AT84" s="80"/>
      <c r="AU84" s="30"/>
      <c r="AV84" s="30"/>
      <c r="AW84" s="30"/>
      <c r="AX84" s="30"/>
      <c r="AY84" s="30"/>
      <c r="AZ84" s="30"/>
      <c r="BA84" s="30"/>
      <c r="BB84" s="30"/>
      <c r="BC84" s="30"/>
      <c r="BD84" s="81"/>
    </row>
    <row r="85" s="28" customFormat="true" ht="29.25" hidden="false" customHeight="true" outlineLevel="0" collapsed="false">
      <c r="B85" s="29"/>
      <c r="C85" s="82" t="s">
        <v>57</v>
      </c>
      <c r="D85" s="82"/>
      <c r="E85" s="82"/>
      <c r="F85" s="82"/>
      <c r="G85" s="82"/>
      <c r="H85" s="83"/>
      <c r="I85" s="84" t="s">
        <v>58</v>
      </c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 t="s">
        <v>59</v>
      </c>
      <c r="AH85" s="84"/>
      <c r="AI85" s="84"/>
      <c r="AJ85" s="84"/>
      <c r="AK85" s="84"/>
      <c r="AL85" s="84"/>
      <c r="AM85" s="84"/>
      <c r="AN85" s="85" t="s">
        <v>60</v>
      </c>
      <c r="AO85" s="85"/>
      <c r="AP85" s="85"/>
      <c r="AQ85" s="31"/>
      <c r="AS85" s="86" t="s">
        <v>61</v>
      </c>
      <c r="AT85" s="87" t="s">
        <v>62</v>
      </c>
      <c r="AU85" s="87" t="s">
        <v>63</v>
      </c>
      <c r="AV85" s="87" t="s">
        <v>64</v>
      </c>
      <c r="AW85" s="87" t="s">
        <v>65</v>
      </c>
      <c r="AX85" s="87" t="s">
        <v>66</v>
      </c>
      <c r="AY85" s="87" t="s">
        <v>67</v>
      </c>
      <c r="AZ85" s="87" t="s">
        <v>68</v>
      </c>
      <c r="BA85" s="87" t="s">
        <v>69</v>
      </c>
      <c r="BB85" s="87" t="s">
        <v>70</v>
      </c>
      <c r="BC85" s="87" t="s">
        <v>71</v>
      </c>
      <c r="BD85" s="88" t="s">
        <v>72</v>
      </c>
    </row>
    <row r="86" s="28" customFormat="true" ht="10.9" hidden="false" customHeight="true" outlineLevel="0" collapsed="false">
      <c r="B86" s="29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31"/>
      <c r="AS86" s="89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="70" customFormat="true" ht="32.45" hidden="false" customHeight="true" outlineLevel="0" collapsed="false">
      <c r="B87" s="71"/>
      <c r="C87" s="90" t="s">
        <v>73</v>
      </c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2" t="n">
        <f aca="false">ROUND(AG88,2)</f>
        <v>0</v>
      </c>
      <c r="AH87" s="92"/>
      <c r="AI87" s="92"/>
      <c r="AJ87" s="92"/>
      <c r="AK87" s="92"/>
      <c r="AL87" s="92"/>
      <c r="AM87" s="92"/>
      <c r="AN87" s="93" t="n">
        <f aca="false">SUM(AG87,AT87)</f>
        <v>0</v>
      </c>
      <c r="AO87" s="93"/>
      <c r="AP87" s="93"/>
      <c r="AQ87" s="75"/>
      <c r="AS87" s="94" t="n">
        <f aca="false">ROUND(AS88,2)</f>
        <v>0</v>
      </c>
      <c r="AT87" s="95" t="n">
        <f aca="false">ROUND(SUM(AV87:AW87),2)</f>
        <v>0</v>
      </c>
      <c r="AU87" s="96" t="n">
        <f aca="false">ROUND(AU88,5)</f>
        <v>1667.85684</v>
      </c>
      <c r="AV87" s="95" t="n">
        <f aca="false">ROUND(AZ87*L31,2)</f>
        <v>0</v>
      </c>
      <c r="AW87" s="95" t="n">
        <f aca="false">ROUND(BA87*L32,2)</f>
        <v>0</v>
      </c>
      <c r="AX87" s="95" t="n">
        <f aca="false">ROUND(BB87*L31,2)</f>
        <v>0</v>
      </c>
      <c r="AY87" s="95" t="n">
        <f aca="false">ROUND(BC87*L32,2)</f>
        <v>0</v>
      </c>
      <c r="AZ87" s="95" t="n">
        <f aca="false">ROUND(AZ88,2)</f>
        <v>0</v>
      </c>
      <c r="BA87" s="95" t="n">
        <f aca="false">ROUND(BA88,2)</f>
        <v>0</v>
      </c>
      <c r="BB87" s="95" t="n">
        <f aca="false">ROUND(BB88,2)</f>
        <v>0</v>
      </c>
      <c r="BC87" s="95" t="n">
        <f aca="false">ROUND(BC88,2)</f>
        <v>0</v>
      </c>
      <c r="BD87" s="97" t="n">
        <f aca="false">ROUND(BD88,2)</f>
        <v>0</v>
      </c>
      <c r="BS87" s="98" t="s">
        <v>74</v>
      </c>
      <c r="BT87" s="98" t="s">
        <v>75</v>
      </c>
      <c r="BU87" s="99" t="s">
        <v>76</v>
      </c>
      <c r="BV87" s="98" t="s">
        <v>77</v>
      </c>
      <c r="BW87" s="98" t="s">
        <v>78</v>
      </c>
      <c r="BX87" s="98" t="s">
        <v>79</v>
      </c>
    </row>
    <row r="88" s="107" customFormat="true" ht="37.5" hidden="false" customHeight="true" outlineLevel="0" collapsed="false">
      <c r="A88" s="100" t="s">
        <v>80</v>
      </c>
      <c r="B88" s="101"/>
      <c r="C88" s="102"/>
      <c r="D88" s="103" t="s">
        <v>15</v>
      </c>
      <c r="E88" s="103"/>
      <c r="F88" s="103"/>
      <c r="G88" s="103"/>
      <c r="H88" s="103"/>
      <c r="I88" s="104"/>
      <c r="J88" s="103" t="s">
        <v>81</v>
      </c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5" t="n">
        <f aca="false">'R02-2019 - SO-04 Sociální...'!M30</f>
        <v>0</v>
      </c>
      <c r="AH88" s="105"/>
      <c r="AI88" s="105"/>
      <c r="AJ88" s="105"/>
      <c r="AK88" s="105"/>
      <c r="AL88" s="105"/>
      <c r="AM88" s="105"/>
      <c r="AN88" s="105" t="n">
        <f aca="false">SUM(AG88,AT88)</f>
        <v>0</v>
      </c>
      <c r="AO88" s="105"/>
      <c r="AP88" s="105"/>
      <c r="AQ88" s="106"/>
      <c r="AS88" s="108" t="n">
        <f aca="false">'R02-2019 - SO-04 Sociální...'!M28</f>
        <v>0</v>
      </c>
      <c r="AT88" s="109" t="n">
        <f aca="false">ROUND(SUM(AV88:AW88),2)</f>
        <v>0</v>
      </c>
      <c r="AU88" s="110" t="n">
        <f aca="false">'R02-2019 - SO-04 Sociální...'!W136</f>
        <v>1667.856843</v>
      </c>
      <c r="AV88" s="109" t="n">
        <f aca="false">'R02-2019 - SO-04 Sociální...'!M32</f>
        <v>0</v>
      </c>
      <c r="AW88" s="109" t="n">
        <f aca="false">'R02-2019 - SO-04 Sociální...'!M33</f>
        <v>0</v>
      </c>
      <c r="AX88" s="109" t="n">
        <f aca="false">'R02-2019 - SO-04 Sociální...'!M34</f>
        <v>0</v>
      </c>
      <c r="AY88" s="109" t="n">
        <f aca="false">'R02-2019 - SO-04 Sociální...'!M35</f>
        <v>0</v>
      </c>
      <c r="AZ88" s="109" t="n">
        <f aca="false">'R02-2019 - SO-04 Sociální...'!H32</f>
        <v>0</v>
      </c>
      <c r="BA88" s="109" t="n">
        <f aca="false">'R02-2019 - SO-04 Sociální...'!H33</f>
        <v>0</v>
      </c>
      <c r="BB88" s="109" t="n">
        <f aca="false">'R02-2019 - SO-04 Sociální...'!H34</f>
        <v>0</v>
      </c>
      <c r="BC88" s="109" t="n">
        <f aca="false">'R02-2019 - SO-04 Sociální...'!H35</f>
        <v>0</v>
      </c>
      <c r="BD88" s="111" t="n">
        <f aca="false">'R02-2019 - SO-04 Sociální...'!H36</f>
        <v>0</v>
      </c>
      <c r="BT88" s="112" t="s">
        <v>82</v>
      </c>
      <c r="BV88" s="112" t="s">
        <v>77</v>
      </c>
      <c r="BW88" s="112" t="s">
        <v>83</v>
      </c>
      <c r="BX88" s="112" t="s">
        <v>78</v>
      </c>
    </row>
    <row r="89" customFormat="false" ht="12.8" hidden="false" customHeight="false" outlineLevel="0" collapsed="false">
      <c r="B89" s="14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6"/>
    </row>
    <row r="90" s="28" customFormat="true" ht="30" hidden="false" customHeight="true" outlineLevel="0" collapsed="false">
      <c r="B90" s="29"/>
      <c r="C90" s="90" t="s">
        <v>84</v>
      </c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93" t="n">
        <v>0</v>
      </c>
      <c r="AH90" s="93"/>
      <c r="AI90" s="93"/>
      <c r="AJ90" s="93"/>
      <c r="AK90" s="93"/>
      <c r="AL90" s="93"/>
      <c r="AM90" s="93"/>
      <c r="AN90" s="93" t="n">
        <v>0</v>
      </c>
      <c r="AO90" s="93"/>
      <c r="AP90" s="93"/>
      <c r="AQ90" s="31"/>
      <c r="AS90" s="86" t="s">
        <v>85</v>
      </c>
      <c r="AT90" s="87" t="s">
        <v>86</v>
      </c>
      <c r="AU90" s="87" t="s">
        <v>39</v>
      </c>
      <c r="AV90" s="88" t="s">
        <v>62</v>
      </c>
    </row>
    <row r="91" s="28" customFormat="true" ht="10.9" hidden="false" customHeight="true" outlineLevel="0" collapsed="false">
      <c r="B91" s="29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31"/>
      <c r="AS91" s="114"/>
      <c r="AT91" s="55"/>
      <c r="AU91" s="55"/>
      <c r="AV91" s="57"/>
    </row>
    <row r="92" s="28" customFormat="true" ht="30" hidden="false" customHeight="true" outlineLevel="0" collapsed="false">
      <c r="B92" s="29"/>
      <c r="C92" s="115" t="s">
        <v>87</v>
      </c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7" t="n">
        <f aca="false">ROUND(AG87+AG90,2)</f>
        <v>0</v>
      </c>
      <c r="AH92" s="117"/>
      <c r="AI92" s="117"/>
      <c r="AJ92" s="117"/>
      <c r="AK92" s="117"/>
      <c r="AL92" s="117"/>
      <c r="AM92" s="117"/>
      <c r="AN92" s="117" t="n">
        <f aca="false">AN87+AN90</f>
        <v>0</v>
      </c>
      <c r="AO92" s="117"/>
      <c r="AP92" s="117"/>
      <c r="AQ92" s="31"/>
    </row>
    <row r="93" s="28" customFormat="true" ht="6.95" hidden="false" customHeight="true" outlineLevel="0" collapsed="false">
      <c r="B93" s="58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60"/>
    </row>
  </sheetData>
  <sheetProtection sheet="true" password="c7b2" objects="true" scenarios="true"/>
  <mergeCells count="45">
    <mergeCell ref="C2:AP2"/>
    <mergeCell ref="AR2:BE2"/>
    <mergeCell ref="C4:AP4"/>
    <mergeCell ref="K5:AO5"/>
    <mergeCell ref="K6:AO6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G87:AM87"/>
    <mergeCell ref="AN87:AP87"/>
    <mergeCell ref="D88:H88"/>
    <mergeCell ref="J88:AF88"/>
    <mergeCell ref="AG88:AM88"/>
    <mergeCell ref="AN88:AP88"/>
    <mergeCell ref="AG90:AM90"/>
    <mergeCell ref="AN90:AP90"/>
    <mergeCell ref="AG92:AM92"/>
    <mergeCell ref="AN92:AP92"/>
  </mergeCells>
  <hyperlinks>
    <hyperlink ref="K1" location="C2" display="1) Souhrnný list stavby"/>
    <hyperlink ref="W1" location="C87" display="2) Rekapitulace objektů"/>
    <hyperlink ref="A88" location="'R02-2019 - SO-04 Sociální...'!C2" display="/"/>
  </hyperlinks>
  <printOptions headings="false" gridLines="false" gridLinesSet="true" horizontalCentered="false" verticalCentered="false"/>
  <pageMargins left="0.583333333333333" right="0.583333333333333" top="0.5" bottom="0.466666666666667" header="0.511811023622047" footer="0"/>
  <pageSetup paperSize="9" scale="100" fitToWidth="1" fitToHeight="100" pageOrder="downThenOver" orientation="portrait" blackAndWhite="false" draft="false" cellComments="none" horizontalDpi="300" verticalDpi="300" copies="1"/>
  <headerFooter differentFirst="false" differentOddEven="false">
    <oddHeader/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BN529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100" activePane="bottomLeft" state="frozen"/>
      <selection pane="topLeft" activeCell="A1" activeCellId="0" sqref="A1"/>
      <selection pane="bottomLeft" activeCell="L145" activeCellId="0" sqref="L145"/>
    </sheetView>
  </sheetViews>
  <sheetFormatPr defaultColWidth="8.88671875" defaultRowHeight="13.5" zeroHeight="false" outlineLevelRow="0" outlineLevelCol="0"/>
  <cols>
    <col collapsed="false" customWidth="true" hidden="false" outlineLevel="0" max="1" min="1" style="0" width="8.33"/>
    <col collapsed="false" customWidth="true" hidden="false" outlineLevel="0" max="2" min="2" style="0" width="1.66"/>
    <col collapsed="false" customWidth="true" hidden="false" outlineLevel="0" max="3" min="3" style="0" width="4.16"/>
    <col collapsed="false" customWidth="true" hidden="false" outlineLevel="0" max="4" min="4" style="0" width="4.32"/>
    <col collapsed="false" customWidth="true" hidden="false" outlineLevel="0" max="5" min="5" style="0" width="17.16"/>
    <col collapsed="false" customWidth="true" hidden="false" outlineLevel="0" max="7" min="6" style="0" width="11.17"/>
    <col collapsed="false" customWidth="true" hidden="false" outlineLevel="0" max="8" min="8" style="0" width="12.5"/>
    <col collapsed="false" customWidth="true" hidden="false" outlineLevel="0" max="9" min="9" style="0" width="6.99"/>
    <col collapsed="false" customWidth="true" hidden="false" outlineLevel="0" max="10" min="10" style="0" width="5.16"/>
    <col collapsed="false" customWidth="true" hidden="false" outlineLevel="0" max="11" min="11" style="0" width="11.5"/>
    <col collapsed="false" customWidth="true" hidden="false" outlineLevel="0" max="12" min="12" style="0" width="12"/>
    <col collapsed="false" customWidth="true" hidden="false" outlineLevel="0" max="14" min="13" style="0" width="5.99"/>
    <col collapsed="false" customWidth="true" hidden="false" outlineLevel="0" max="15" min="15" style="0" width="2"/>
    <col collapsed="false" customWidth="true" hidden="false" outlineLevel="0" max="16" min="16" style="0" width="12.5"/>
    <col collapsed="false" customWidth="true" hidden="false" outlineLevel="0" max="17" min="17" style="0" width="4.16"/>
    <col collapsed="false" customWidth="true" hidden="false" outlineLevel="0" max="18" min="18" style="0" width="1.66"/>
    <col collapsed="false" customWidth="true" hidden="false" outlineLevel="0" max="19" min="19" style="0" width="8.16"/>
    <col collapsed="false" customWidth="true" hidden="true" outlineLevel="0" max="20" min="20" style="0" width="29.66"/>
    <col collapsed="false" customWidth="true" hidden="true" outlineLevel="0" max="21" min="21" style="0" width="16.33"/>
    <col collapsed="false" customWidth="true" hidden="true" outlineLevel="0" max="22" min="22" style="0" width="12.34"/>
    <col collapsed="false" customWidth="true" hidden="true" outlineLevel="0" max="23" min="23" style="0" width="16.33"/>
    <col collapsed="false" customWidth="true" hidden="true" outlineLevel="0" max="24" min="24" style="0" width="12.16"/>
    <col collapsed="false" customWidth="true" hidden="true" outlineLevel="0" max="25" min="25" style="0" width="15.01"/>
    <col collapsed="false" customWidth="true" hidden="true" outlineLevel="0" max="26" min="26" style="0" width="11"/>
    <col collapsed="false" customWidth="true" hidden="true" outlineLevel="0" max="27" min="27" style="0" width="15.01"/>
    <col collapsed="false" customWidth="true" hidden="true" outlineLevel="0" max="28" min="28" style="0" width="16.33"/>
    <col collapsed="false" customWidth="true" hidden="false" outlineLevel="0" max="29" min="29" style="0" width="11"/>
    <col collapsed="false" customWidth="true" hidden="false" outlineLevel="0" max="30" min="30" style="0" width="15.01"/>
    <col collapsed="false" customWidth="true" hidden="false" outlineLevel="0" max="31" min="31" style="0" width="16.33"/>
    <col collapsed="false" customWidth="true" hidden="true" outlineLevel="0" max="65" min="44" style="0" width="9.33"/>
  </cols>
  <sheetData>
    <row r="1" customFormat="false" ht="21.75" hidden="false" customHeight="true" outlineLevel="0" collapsed="false">
      <c r="A1" s="118"/>
      <c r="B1" s="2"/>
      <c r="C1" s="2"/>
      <c r="D1" s="3" t="s">
        <v>1</v>
      </c>
      <c r="E1" s="2"/>
      <c r="F1" s="4" t="s">
        <v>88</v>
      </c>
      <c r="G1" s="4"/>
      <c r="H1" s="119" t="s">
        <v>89</v>
      </c>
      <c r="I1" s="119"/>
      <c r="J1" s="119"/>
      <c r="K1" s="119"/>
      <c r="L1" s="4" t="s">
        <v>90</v>
      </c>
      <c r="M1" s="2"/>
      <c r="N1" s="2"/>
      <c r="O1" s="3" t="s">
        <v>91</v>
      </c>
      <c r="P1" s="2"/>
      <c r="Q1" s="2"/>
      <c r="R1" s="2"/>
      <c r="S1" s="4" t="s">
        <v>92</v>
      </c>
      <c r="T1" s="4"/>
      <c r="U1" s="118"/>
      <c r="V1" s="11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r="2" customFormat="false" ht="36.95" hidden="false" customHeight="true" outlineLevel="0" collapsed="false">
      <c r="C2" s="8" t="s">
        <v>6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S2" s="9" t="s">
        <v>7</v>
      </c>
      <c r="T2" s="9"/>
      <c r="U2" s="9"/>
      <c r="V2" s="9"/>
      <c r="W2" s="9"/>
      <c r="X2" s="9"/>
      <c r="Y2" s="9"/>
      <c r="Z2" s="9"/>
      <c r="AA2" s="9"/>
      <c r="AB2" s="9"/>
      <c r="AC2" s="9"/>
      <c r="AT2" s="10" t="s">
        <v>83</v>
      </c>
    </row>
    <row r="3" customFormat="false" ht="6.95" hidden="false" customHeight="true" outlineLevel="0" collapsed="false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AT3" s="10" t="s">
        <v>93</v>
      </c>
    </row>
    <row r="4" customFormat="false" ht="36.95" hidden="false" customHeight="true" outlineLevel="0" collapsed="false">
      <c r="B4" s="14"/>
      <c r="C4" s="15" t="s">
        <v>94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  <c r="T4" s="17" t="s">
        <v>12</v>
      </c>
      <c r="AT4" s="10" t="s">
        <v>5</v>
      </c>
    </row>
    <row r="5" customFormat="false" ht="6.95" hidden="false" customHeight="true" outlineLevel="0" collapsed="false">
      <c r="B5" s="14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6"/>
    </row>
    <row r="6" customFormat="false" ht="25.35" hidden="false" customHeight="true" outlineLevel="0" collapsed="false">
      <c r="B6" s="14"/>
      <c r="C6" s="18"/>
      <c r="D6" s="23" t="s">
        <v>16</v>
      </c>
      <c r="E6" s="18"/>
      <c r="F6" s="120" t="str">
        <f aca="false">'Rekapitulace stavby'!K6</f>
        <v>BASEBALLOVÉ HŘIŠTĚ</v>
      </c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8"/>
      <c r="R6" s="16"/>
    </row>
    <row r="7" s="28" customFormat="true" ht="32.85" hidden="false" customHeight="true" outlineLevel="0" collapsed="false">
      <c r="B7" s="29"/>
      <c r="C7" s="30"/>
      <c r="D7" s="21" t="s">
        <v>95</v>
      </c>
      <c r="E7" s="30"/>
      <c r="F7" s="22" t="s">
        <v>96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30"/>
      <c r="R7" s="31"/>
    </row>
    <row r="8" s="28" customFormat="true" ht="14.45" hidden="false" customHeight="true" outlineLevel="0" collapsed="false">
      <c r="B8" s="29"/>
      <c r="C8" s="30"/>
      <c r="D8" s="23" t="s">
        <v>18</v>
      </c>
      <c r="E8" s="30"/>
      <c r="F8" s="20"/>
      <c r="G8" s="30"/>
      <c r="H8" s="30"/>
      <c r="I8" s="30"/>
      <c r="J8" s="30"/>
      <c r="K8" s="30"/>
      <c r="L8" s="30"/>
      <c r="M8" s="23" t="s">
        <v>19</v>
      </c>
      <c r="N8" s="30"/>
      <c r="O8" s="20"/>
      <c r="P8" s="30"/>
      <c r="Q8" s="30"/>
      <c r="R8" s="31"/>
    </row>
    <row r="9" s="28" customFormat="true" ht="14.45" hidden="false" customHeight="true" outlineLevel="0" collapsed="false">
      <c r="B9" s="29"/>
      <c r="C9" s="30"/>
      <c r="D9" s="23" t="s">
        <v>20</v>
      </c>
      <c r="E9" s="30"/>
      <c r="F9" s="20" t="s">
        <v>21</v>
      </c>
      <c r="G9" s="30"/>
      <c r="H9" s="30"/>
      <c r="I9" s="30"/>
      <c r="J9" s="30"/>
      <c r="K9" s="30"/>
      <c r="L9" s="30"/>
      <c r="M9" s="23" t="s">
        <v>22</v>
      </c>
      <c r="N9" s="30"/>
      <c r="O9" s="121" t="str">
        <f aca="false">'Rekapitulace stavby'!AN8</f>
        <v>23. 10. 2019</v>
      </c>
      <c r="P9" s="121"/>
      <c r="Q9" s="30"/>
      <c r="R9" s="31"/>
    </row>
    <row r="10" s="28" customFormat="true" ht="10.9" hidden="false" customHeight="true" outlineLevel="0" collapsed="false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="28" customFormat="true" ht="14.45" hidden="false" customHeight="true" outlineLevel="0" collapsed="false">
      <c r="B11" s="29"/>
      <c r="C11" s="30"/>
      <c r="D11" s="23" t="s">
        <v>24</v>
      </c>
      <c r="E11" s="30"/>
      <c r="F11" s="30"/>
      <c r="G11" s="30"/>
      <c r="H11" s="30"/>
      <c r="I11" s="30"/>
      <c r="J11" s="30"/>
      <c r="K11" s="30"/>
      <c r="L11" s="30"/>
      <c r="M11" s="23" t="s">
        <v>25</v>
      </c>
      <c r="N11" s="30"/>
      <c r="O11" s="20" t="s">
        <v>26</v>
      </c>
      <c r="P11" s="20"/>
      <c r="Q11" s="30"/>
      <c r="R11" s="31"/>
    </row>
    <row r="12" s="28" customFormat="true" ht="18" hidden="false" customHeight="true" outlineLevel="0" collapsed="false">
      <c r="B12" s="29"/>
      <c r="C12" s="30"/>
      <c r="D12" s="30"/>
      <c r="E12" s="20" t="s">
        <v>27</v>
      </c>
      <c r="F12" s="30"/>
      <c r="G12" s="30"/>
      <c r="H12" s="30"/>
      <c r="I12" s="30"/>
      <c r="J12" s="30"/>
      <c r="K12" s="30"/>
      <c r="L12" s="30"/>
      <c r="M12" s="23" t="s">
        <v>28</v>
      </c>
      <c r="N12" s="30"/>
      <c r="O12" s="20" t="s">
        <v>29</v>
      </c>
      <c r="P12" s="20"/>
      <c r="Q12" s="30"/>
      <c r="R12" s="31"/>
    </row>
    <row r="13" s="28" customFormat="true" ht="6.95" hidden="false" customHeight="true" outlineLevel="0" collapsed="false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</row>
    <row r="14" s="28" customFormat="true" ht="14.45" hidden="false" customHeight="true" outlineLevel="0" collapsed="false">
      <c r="B14" s="29"/>
      <c r="C14" s="30"/>
      <c r="D14" s="23" t="s">
        <v>30</v>
      </c>
      <c r="E14" s="30"/>
      <c r="F14" s="30"/>
      <c r="G14" s="30"/>
      <c r="H14" s="30"/>
      <c r="I14" s="30"/>
      <c r="J14" s="30"/>
      <c r="K14" s="30"/>
      <c r="L14" s="30"/>
      <c r="M14" s="23" t="s">
        <v>25</v>
      </c>
      <c r="N14" s="30"/>
      <c r="O14" s="20" t="str">
        <f aca="false">IF('Rekapitulace stavby'!AN13="","",'Rekapitulace stavby'!AN13)</f>
        <v/>
      </c>
      <c r="P14" s="20"/>
      <c r="Q14" s="30"/>
      <c r="R14" s="31"/>
    </row>
    <row r="15" s="28" customFormat="true" ht="18" hidden="false" customHeight="true" outlineLevel="0" collapsed="false">
      <c r="B15" s="29"/>
      <c r="C15" s="30"/>
      <c r="D15" s="30"/>
      <c r="E15" s="20" t="str">
        <f aca="false">IF('Rekapitulace stavby'!E14="","",'Rekapitulace stavby'!E14)</f>
        <v> </v>
      </c>
      <c r="F15" s="30"/>
      <c r="G15" s="30"/>
      <c r="H15" s="30"/>
      <c r="I15" s="30"/>
      <c r="J15" s="30"/>
      <c r="K15" s="30"/>
      <c r="L15" s="30"/>
      <c r="M15" s="23" t="s">
        <v>28</v>
      </c>
      <c r="N15" s="30"/>
      <c r="O15" s="20" t="str">
        <f aca="false">IF('Rekapitulace stavby'!AN14="","",'Rekapitulace stavby'!AN14)</f>
        <v/>
      </c>
      <c r="P15" s="20"/>
      <c r="Q15" s="30"/>
      <c r="R15" s="31"/>
    </row>
    <row r="16" s="28" customFormat="true" ht="6.95" hidden="false" customHeight="true" outlineLevel="0" collapsed="false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</row>
    <row r="17" s="28" customFormat="true" ht="14.45" hidden="false" customHeight="true" outlineLevel="0" collapsed="false">
      <c r="B17" s="29"/>
      <c r="C17" s="30"/>
      <c r="D17" s="23" t="s">
        <v>32</v>
      </c>
      <c r="E17" s="30"/>
      <c r="F17" s="30"/>
      <c r="G17" s="30"/>
      <c r="H17" s="30"/>
      <c r="I17" s="30"/>
      <c r="J17" s="30"/>
      <c r="K17" s="30"/>
      <c r="L17" s="30"/>
      <c r="M17" s="23" t="s">
        <v>25</v>
      </c>
      <c r="N17" s="30"/>
      <c r="O17" s="20"/>
      <c r="P17" s="20"/>
      <c r="Q17" s="30"/>
      <c r="R17" s="31"/>
    </row>
    <row r="18" s="28" customFormat="true" ht="18" hidden="false" customHeight="true" outlineLevel="0" collapsed="false">
      <c r="B18" s="29"/>
      <c r="C18" s="30"/>
      <c r="D18" s="30"/>
      <c r="E18" s="20" t="s">
        <v>97</v>
      </c>
      <c r="F18" s="30"/>
      <c r="G18" s="30"/>
      <c r="H18" s="30"/>
      <c r="I18" s="30"/>
      <c r="J18" s="30"/>
      <c r="K18" s="30"/>
      <c r="L18" s="30"/>
      <c r="M18" s="23" t="s">
        <v>28</v>
      </c>
      <c r="N18" s="30"/>
      <c r="O18" s="20"/>
      <c r="P18" s="20"/>
      <c r="Q18" s="30"/>
      <c r="R18" s="31"/>
    </row>
    <row r="19" s="28" customFormat="true" ht="6.95" hidden="false" customHeight="true" outlineLevel="0" collapsed="false"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</row>
    <row r="20" s="28" customFormat="true" ht="14.45" hidden="false" customHeight="true" outlineLevel="0" collapsed="false">
      <c r="B20" s="29"/>
      <c r="C20" s="30"/>
      <c r="D20" s="23" t="s">
        <v>34</v>
      </c>
      <c r="E20" s="30"/>
      <c r="F20" s="30"/>
      <c r="G20" s="30"/>
      <c r="H20" s="30"/>
      <c r="I20" s="30"/>
      <c r="J20" s="30"/>
      <c r="K20" s="30"/>
      <c r="L20" s="30"/>
      <c r="M20" s="23" t="s">
        <v>25</v>
      </c>
      <c r="N20" s="30"/>
      <c r="O20" s="20" t="str">
        <f aca="false">IF('Rekapitulace stavby'!AN19="","",'Rekapitulace stavby'!AN19)</f>
        <v/>
      </c>
      <c r="P20" s="20"/>
      <c r="Q20" s="30"/>
      <c r="R20" s="31"/>
    </row>
    <row r="21" s="28" customFormat="true" ht="18" hidden="false" customHeight="true" outlineLevel="0" collapsed="false">
      <c r="B21" s="29"/>
      <c r="C21" s="30"/>
      <c r="D21" s="30"/>
      <c r="E21" s="20" t="str">
        <f aca="false">IF('Rekapitulace stavby'!E20="","",'Rekapitulace stavby'!E20)</f>
        <v> </v>
      </c>
      <c r="F21" s="30"/>
      <c r="G21" s="30"/>
      <c r="H21" s="30"/>
      <c r="I21" s="30"/>
      <c r="J21" s="30"/>
      <c r="K21" s="30"/>
      <c r="L21" s="30"/>
      <c r="M21" s="23" t="s">
        <v>28</v>
      </c>
      <c r="N21" s="30"/>
      <c r="O21" s="20" t="str">
        <f aca="false">IF('Rekapitulace stavby'!AN20="","",'Rekapitulace stavby'!AN20)</f>
        <v/>
      </c>
      <c r="P21" s="20"/>
      <c r="Q21" s="30"/>
      <c r="R21" s="31"/>
    </row>
    <row r="22" s="28" customFormat="true" ht="6.95" hidden="false" customHeight="true" outlineLevel="0" collapsed="false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</row>
    <row r="23" s="28" customFormat="true" ht="14.45" hidden="false" customHeight="true" outlineLevel="0" collapsed="false">
      <c r="B23" s="29"/>
      <c r="C23" s="30"/>
      <c r="D23" s="23" t="s">
        <v>35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s="28" customFormat="true" ht="34.5" hidden="false" customHeight="true" outlineLevel="0" collapsed="false">
      <c r="B24" s="29"/>
      <c r="C24" s="30"/>
      <c r="D24" s="30"/>
      <c r="E24" s="24" t="s">
        <v>98</v>
      </c>
      <c r="F24" s="24"/>
      <c r="G24" s="24"/>
      <c r="H24" s="24"/>
      <c r="I24" s="24"/>
      <c r="J24" s="24"/>
      <c r="K24" s="24"/>
      <c r="L24" s="24"/>
      <c r="M24" s="30"/>
      <c r="N24" s="30"/>
      <c r="O24" s="30"/>
      <c r="P24" s="30"/>
      <c r="Q24" s="30"/>
      <c r="R24" s="31"/>
    </row>
    <row r="25" s="28" customFormat="true" ht="6.95" hidden="false" customHeight="true" outlineLevel="0" collapsed="false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="28" customFormat="true" ht="6.95" hidden="false" customHeight="true" outlineLevel="0" collapsed="false">
      <c r="B26" s="29"/>
      <c r="C26" s="3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0"/>
      <c r="R26" s="31"/>
    </row>
    <row r="27" s="28" customFormat="true" ht="14.45" hidden="false" customHeight="true" outlineLevel="0" collapsed="false">
      <c r="B27" s="29"/>
      <c r="C27" s="30"/>
      <c r="D27" s="122" t="s">
        <v>99</v>
      </c>
      <c r="E27" s="30"/>
      <c r="F27" s="30"/>
      <c r="G27" s="30"/>
      <c r="H27" s="30"/>
      <c r="I27" s="30"/>
      <c r="J27" s="30"/>
      <c r="K27" s="30"/>
      <c r="L27" s="30"/>
      <c r="M27" s="27" t="n">
        <f aca="false">N88</f>
        <v>0</v>
      </c>
      <c r="N27" s="27"/>
      <c r="O27" s="27"/>
      <c r="P27" s="27"/>
      <c r="Q27" s="30"/>
      <c r="R27" s="31"/>
    </row>
    <row r="28" s="28" customFormat="true" ht="14.45" hidden="false" customHeight="true" outlineLevel="0" collapsed="false">
      <c r="B28" s="29"/>
      <c r="C28" s="30"/>
      <c r="D28" s="26" t="s">
        <v>100</v>
      </c>
      <c r="E28" s="30"/>
      <c r="F28" s="30"/>
      <c r="G28" s="30"/>
      <c r="H28" s="30"/>
      <c r="I28" s="30"/>
      <c r="J28" s="30"/>
      <c r="K28" s="30"/>
      <c r="L28" s="30"/>
      <c r="M28" s="27" t="n">
        <f aca="false">N117</f>
        <v>0</v>
      </c>
      <c r="N28" s="27"/>
      <c r="O28" s="27"/>
      <c r="P28" s="27"/>
      <c r="Q28" s="30"/>
      <c r="R28" s="31"/>
    </row>
    <row r="29" s="28" customFormat="true" ht="6.95" hidden="false" customHeight="true" outlineLevel="0" collapsed="false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</row>
    <row r="30" s="28" customFormat="true" ht="25.35" hidden="false" customHeight="true" outlineLevel="0" collapsed="false">
      <c r="B30" s="29"/>
      <c r="C30" s="30"/>
      <c r="D30" s="123" t="s">
        <v>38</v>
      </c>
      <c r="E30" s="30"/>
      <c r="F30" s="30"/>
      <c r="G30" s="30"/>
      <c r="H30" s="30"/>
      <c r="I30" s="30"/>
      <c r="J30" s="30"/>
      <c r="K30" s="30"/>
      <c r="L30" s="30"/>
      <c r="M30" s="124" t="n">
        <f aca="false">ROUND(M27+M28,2)</f>
        <v>0</v>
      </c>
      <c r="N30" s="124"/>
      <c r="O30" s="124"/>
      <c r="P30" s="124"/>
      <c r="Q30" s="30"/>
      <c r="R30" s="31"/>
    </row>
    <row r="31" s="28" customFormat="true" ht="6.95" hidden="false" customHeight="true" outlineLevel="0" collapsed="false">
      <c r="B31" s="29"/>
      <c r="C31" s="3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0"/>
      <c r="R31" s="31"/>
    </row>
    <row r="32" s="28" customFormat="true" ht="14.45" hidden="false" customHeight="true" outlineLevel="0" collapsed="false">
      <c r="B32" s="29"/>
      <c r="C32" s="30"/>
      <c r="D32" s="38" t="s">
        <v>39</v>
      </c>
      <c r="E32" s="38" t="s">
        <v>40</v>
      </c>
      <c r="F32" s="39" t="n">
        <v>0.21</v>
      </c>
      <c r="G32" s="125" t="s">
        <v>41</v>
      </c>
      <c r="H32" s="126" t="n">
        <f aca="false">ROUND((SUM(BE117:BE118)+SUM(BE136:BE528)), 2)</f>
        <v>0</v>
      </c>
      <c r="I32" s="126"/>
      <c r="J32" s="126"/>
      <c r="K32" s="30"/>
      <c r="L32" s="30"/>
      <c r="M32" s="126" t="n">
        <f aca="false">ROUND(ROUND((SUM(BE117:BE118)+SUM(BE136:BE528)), 2)*F32, 2)</f>
        <v>0</v>
      </c>
      <c r="N32" s="126"/>
      <c r="O32" s="126"/>
      <c r="P32" s="126"/>
      <c r="Q32" s="30"/>
      <c r="R32" s="31"/>
    </row>
    <row r="33" s="28" customFormat="true" ht="14.45" hidden="false" customHeight="true" outlineLevel="0" collapsed="false">
      <c r="B33" s="29"/>
      <c r="C33" s="30"/>
      <c r="D33" s="30"/>
      <c r="E33" s="38" t="s">
        <v>42</v>
      </c>
      <c r="F33" s="39" t="n">
        <v>0.15</v>
      </c>
      <c r="G33" s="125" t="s">
        <v>41</v>
      </c>
      <c r="H33" s="126" t="n">
        <f aca="false">ROUND((SUM(BF117:BF118)+SUM(BF136:BF528)), 2)</f>
        <v>0</v>
      </c>
      <c r="I33" s="126"/>
      <c r="J33" s="126"/>
      <c r="K33" s="30"/>
      <c r="L33" s="30"/>
      <c r="M33" s="126" t="n">
        <f aca="false">ROUND(ROUND((SUM(BF117:BF118)+SUM(BF136:BF528)), 2)*F33, 2)</f>
        <v>0</v>
      </c>
      <c r="N33" s="126"/>
      <c r="O33" s="126"/>
      <c r="P33" s="126"/>
      <c r="Q33" s="30"/>
      <c r="R33" s="31"/>
    </row>
    <row r="34" s="28" customFormat="true" ht="14.45" hidden="true" customHeight="true" outlineLevel="0" collapsed="false">
      <c r="B34" s="29"/>
      <c r="C34" s="30"/>
      <c r="D34" s="30"/>
      <c r="E34" s="38" t="s">
        <v>43</v>
      </c>
      <c r="F34" s="39" t="n">
        <v>0.21</v>
      </c>
      <c r="G34" s="125" t="s">
        <v>41</v>
      </c>
      <c r="H34" s="126" t="n">
        <f aca="false">ROUND((SUM(BG117:BG118)+SUM(BG136:BG528)), 2)</f>
        <v>0</v>
      </c>
      <c r="I34" s="126"/>
      <c r="J34" s="126"/>
      <c r="K34" s="30"/>
      <c r="L34" s="30"/>
      <c r="M34" s="126" t="n">
        <v>0</v>
      </c>
      <c r="N34" s="126"/>
      <c r="O34" s="126"/>
      <c r="P34" s="126"/>
      <c r="Q34" s="30"/>
      <c r="R34" s="31"/>
    </row>
    <row r="35" s="28" customFormat="true" ht="14.45" hidden="true" customHeight="true" outlineLevel="0" collapsed="false">
      <c r="B35" s="29"/>
      <c r="C35" s="30"/>
      <c r="D35" s="30"/>
      <c r="E35" s="38" t="s">
        <v>44</v>
      </c>
      <c r="F35" s="39" t="n">
        <v>0.15</v>
      </c>
      <c r="G35" s="125" t="s">
        <v>41</v>
      </c>
      <c r="H35" s="126" t="n">
        <f aca="false">ROUND((SUM(BH117:BH118)+SUM(BH136:BH528)), 2)</f>
        <v>0</v>
      </c>
      <c r="I35" s="126"/>
      <c r="J35" s="126"/>
      <c r="K35" s="30"/>
      <c r="L35" s="30"/>
      <c r="M35" s="126" t="n">
        <v>0</v>
      </c>
      <c r="N35" s="126"/>
      <c r="O35" s="126"/>
      <c r="P35" s="126"/>
      <c r="Q35" s="30"/>
      <c r="R35" s="31"/>
    </row>
    <row r="36" s="28" customFormat="true" ht="14.45" hidden="true" customHeight="true" outlineLevel="0" collapsed="false">
      <c r="B36" s="29"/>
      <c r="C36" s="30"/>
      <c r="D36" s="30"/>
      <c r="E36" s="38" t="s">
        <v>45</v>
      </c>
      <c r="F36" s="39" t="n">
        <v>0</v>
      </c>
      <c r="G36" s="125" t="s">
        <v>41</v>
      </c>
      <c r="H36" s="126" t="n">
        <f aca="false">ROUND((SUM(BI117:BI118)+SUM(BI136:BI528)), 2)</f>
        <v>0</v>
      </c>
      <c r="I36" s="126"/>
      <c r="J36" s="126"/>
      <c r="K36" s="30"/>
      <c r="L36" s="30"/>
      <c r="M36" s="126" t="n">
        <v>0</v>
      </c>
      <c r="N36" s="126"/>
      <c r="O36" s="126"/>
      <c r="P36" s="126"/>
      <c r="Q36" s="30"/>
      <c r="R36" s="31"/>
    </row>
    <row r="37" s="28" customFormat="true" ht="6.95" hidden="false" customHeight="true" outlineLevel="0" collapsed="false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</row>
    <row r="38" s="28" customFormat="true" ht="25.35" hidden="false" customHeight="true" outlineLevel="0" collapsed="false">
      <c r="B38" s="29"/>
      <c r="C38" s="127"/>
      <c r="D38" s="128" t="s">
        <v>46</v>
      </c>
      <c r="E38" s="129"/>
      <c r="F38" s="129"/>
      <c r="G38" s="130" t="s">
        <v>47</v>
      </c>
      <c r="H38" s="131" t="s">
        <v>48</v>
      </c>
      <c r="I38" s="129"/>
      <c r="J38" s="129"/>
      <c r="K38" s="129"/>
      <c r="L38" s="132" t="n">
        <f aca="false">SUM(M30:M36)</f>
        <v>0</v>
      </c>
      <c r="M38" s="132"/>
      <c r="N38" s="132"/>
      <c r="O38" s="132"/>
      <c r="P38" s="132"/>
      <c r="Q38" s="127"/>
      <c r="R38" s="31"/>
    </row>
    <row r="39" s="28" customFormat="true" ht="14.45" hidden="false" customHeight="true" outlineLevel="0" collapsed="false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1"/>
    </row>
    <row r="40" s="28" customFormat="true" ht="14.45" hidden="false" customHeight="true" outlineLevel="0" collapsed="false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</row>
    <row r="41" customFormat="false" ht="13.5" hidden="false" customHeight="false" outlineLevel="0" collapsed="false">
      <c r="B41" s="14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6"/>
    </row>
    <row r="42" customFormat="false" ht="13.5" hidden="false" customHeight="false" outlineLevel="0" collapsed="false">
      <c r="B42" s="14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6"/>
    </row>
    <row r="43" customFormat="false" ht="13.5" hidden="false" customHeight="false" outlineLevel="0" collapsed="false">
      <c r="B43" s="14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6"/>
    </row>
    <row r="44" customFormat="false" ht="13.5" hidden="false" customHeight="false" outlineLevel="0" collapsed="false">
      <c r="B44" s="14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6"/>
    </row>
    <row r="45" customFormat="false" ht="13.5" hidden="false" customHeight="false" outlineLevel="0" collapsed="false">
      <c r="B45" s="1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6"/>
    </row>
    <row r="46" customFormat="false" ht="13.5" hidden="false" customHeight="false" outlineLevel="0" collapsed="false">
      <c r="B46" s="14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6"/>
    </row>
    <row r="47" customFormat="false" ht="13.5" hidden="false" customHeight="false" outlineLevel="0" collapsed="false">
      <c r="B47" s="14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6"/>
    </row>
    <row r="48" customFormat="false" ht="13.5" hidden="false" customHeight="false" outlineLevel="0" collapsed="false">
      <c r="B48" s="14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6"/>
    </row>
    <row r="49" customFormat="false" ht="13.5" hidden="false" customHeight="false" outlineLevel="0" collapsed="false">
      <c r="B49" s="14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6"/>
    </row>
    <row r="50" s="28" customFormat="true" ht="15" hidden="false" customHeight="false" outlineLevel="0" collapsed="false">
      <c r="B50" s="29"/>
      <c r="C50" s="30"/>
      <c r="D50" s="49" t="s">
        <v>49</v>
      </c>
      <c r="E50" s="50"/>
      <c r="F50" s="50"/>
      <c r="G50" s="50"/>
      <c r="H50" s="51"/>
      <c r="I50" s="30"/>
      <c r="J50" s="49" t="s">
        <v>50</v>
      </c>
      <c r="K50" s="50"/>
      <c r="L50" s="50"/>
      <c r="M50" s="50"/>
      <c r="N50" s="50"/>
      <c r="O50" s="50"/>
      <c r="P50" s="51"/>
      <c r="Q50" s="30"/>
      <c r="R50" s="31"/>
    </row>
    <row r="51" customFormat="false" ht="13.5" hidden="false" customHeight="false" outlineLevel="0" collapsed="false">
      <c r="B51" s="14"/>
      <c r="C51" s="18"/>
      <c r="D51" s="52"/>
      <c r="E51" s="18"/>
      <c r="F51" s="18"/>
      <c r="G51" s="18"/>
      <c r="H51" s="53"/>
      <c r="I51" s="18"/>
      <c r="J51" s="52"/>
      <c r="K51" s="18"/>
      <c r="L51" s="18"/>
      <c r="M51" s="18"/>
      <c r="N51" s="18"/>
      <c r="O51" s="18"/>
      <c r="P51" s="53"/>
      <c r="Q51" s="18"/>
      <c r="R51" s="16"/>
    </row>
    <row r="52" customFormat="false" ht="13.5" hidden="false" customHeight="false" outlineLevel="0" collapsed="false">
      <c r="B52" s="14"/>
      <c r="C52" s="18"/>
      <c r="D52" s="52"/>
      <c r="E52" s="18"/>
      <c r="F52" s="18"/>
      <c r="G52" s="18"/>
      <c r="H52" s="53"/>
      <c r="I52" s="18"/>
      <c r="J52" s="52"/>
      <c r="K52" s="18"/>
      <c r="L52" s="18"/>
      <c r="M52" s="18"/>
      <c r="N52" s="18"/>
      <c r="O52" s="18"/>
      <c r="P52" s="53"/>
      <c r="Q52" s="18"/>
      <c r="R52" s="16"/>
    </row>
    <row r="53" customFormat="false" ht="13.5" hidden="false" customHeight="false" outlineLevel="0" collapsed="false">
      <c r="B53" s="14"/>
      <c r="C53" s="18"/>
      <c r="D53" s="52"/>
      <c r="E53" s="18"/>
      <c r="F53" s="18"/>
      <c r="G53" s="18"/>
      <c r="H53" s="53"/>
      <c r="I53" s="18"/>
      <c r="J53" s="52"/>
      <c r="K53" s="18"/>
      <c r="L53" s="18"/>
      <c r="M53" s="18"/>
      <c r="N53" s="18"/>
      <c r="O53" s="18"/>
      <c r="P53" s="53"/>
      <c r="Q53" s="18"/>
      <c r="R53" s="16"/>
    </row>
    <row r="54" customFormat="false" ht="13.5" hidden="false" customHeight="false" outlineLevel="0" collapsed="false">
      <c r="B54" s="14"/>
      <c r="C54" s="18"/>
      <c r="D54" s="52"/>
      <c r="E54" s="18"/>
      <c r="F54" s="18"/>
      <c r="G54" s="18"/>
      <c r="H54" s="53"/>
      <c r="I54" s="18"/>
      <c r="J54" s="52"/>
      <c r="K54" s="18"/>
      <c r="L54" s="18"/>
      <c r="M54" s="18"/>
      <c r="N54" s="18"/>
      <c r="O54" s="18"/>
      <c r="P54" s="53"/>
      <c r="Q54" s="18"/>
      <c r="R54" s="16"/>
    </row>
    <row r="55" customFormat="false" ht="13.5" hidden="false" customHeight="false" outlineLevel="0" collapsed="false">
      <c r="B55" s="14"/>
      <c r="C55" s="18"/>
      <c r="D55" s="52"/>
      <c r="E55" s="18"/>
      <c r="F55" s="18"/>
      <c r="G55" s="18"/>
      <c r="H55" s="53"/>
      <c r="I55" s="18"/>
      <c r="J55" s="52"/>
      <c r="K55" s="18"/>
      <c r="L55" s="18"/>
      <c r="M55" s="18"/>
      <c r="N55" s="18"/>
      <c r="O55" s="18"/>
      <c r="P55" s="53"/>
      <c r="Q55" s="18"/>
      <c r="R55" s="16"/>
    </row>
    <row r="56" customFormat="false" ht="13.5" hidden="false" customHeight="false" outlineLevel="0" collapsed="false">
      <c r="B56" s="14"/>
      <c r="C56" s="18"/>
      <c r="D56" s="52"/>
      <c r="E56" s="18"/>
      <c r="F56" s="18"/>
      <c r="G56" s="18"/>
      <c r="H56" s="53"/>
      <c r="I56" s="18"/>
      <c r="J56" s="52"/>
      <c r="K56" s="18"/>
      <c r="L56" s="18"/>
      <c r="M56" s="18"/>
      <c r="N56" s="18"/>
      <c r="O56" s="18"/>
      <c r="P56" s="53"/>
      <c r="Q56" s="18"/>
      <c r="R56" s="16"/>
    </row>
    <row r="57" customFormat="false" ht="13.5" hidden="false" customHeight="false" outlineLevel="0" collapsed="false">
      <c r="B57" s="14"/>
      <c r="C57" s="18"/>
      <c r="D57" s="52"/>
      <c r="E57" s="18"/>
      <c r="F57" s="18"/>
      <c r="G57" s="18"/>
      <c r="H57" s="53"/>
      <c r="I57" s="18"/>
      <c r="J57" s="52"/>
      <c r="K57" s="18"/>
      <c r="L57" s="18"/>
      <c r="M57" s="18"/>
      <c r="N57" s="18"/>
      <c r="O57" s="18"/>
      <c r="P57" s="53"/>
      <c r="Q57" s="18"/>
      <c r="R57" s="16"/>
    </row>
    <row r="58" customFormat="false" ht="13.5" hidden="false" customHeight="false" outlineLevel="0" collapsed="false">
      <c r="B58" s="14"/>
      <c r="C58" s="18"/>
      <c r="D58" s="52"/>
      <c r="E58" s="18"/>
      <c r="F58" s="18"/>
      <c r="G58" s="18"/>
      <c r="H58" s="53"/>
      <c r="I58" s="18"/>
      <c r="J58" s="52"/>
      <c r="K58" s="18"/>
      <c r="L58" s="18"/>
      <c r="M58" s="18"/>
      <c r="N58" s="18"/>
      <c r="O58" s="18"/>
      <c r="P58" s="53"/>
      <c r="Q58" s="18"/>
      <c r="R58" s="16"/>
    </row>
    <row r="59" s="28" customFormat="true" ht="15" hidden="false" customHeight="false" outlineLevel="0" collapsed="false">
      <c r="B59" s="29"/>
      <c r="C59" s="30"/>
      <c r="D59" s="54" t="s">
        <v>51</v>
      </c>
      <c r="E59" s="55"/>
      <c r="F59" s="55"/>
      <c r="G59" s="56" t="s">
        <v>52</v>
      </c>
      <c r="H59" s="57"/>
      <c r="I59" s="30"/>
      <c r="J59" s="54" t="s">
        <v>51</v>
      </c>
      <c r="K59" s="55"/>
      <c r="L59" s="55"/>
      <c r="M59" s="55"/>
      <c r="N59" s="56" t="s">
        <v>52</v>
      </c>
      <c r="O59" s="55"/>
      <c r="P59" s="57"/>
      <c r="Q59" s="30"/>
      <c r="R59" s="31"/>
    </row>
    <row r="60" customFormat="false" ht="13.5" hidden="false" customHeight="false" outlineLevel="0" collapsed="false">
      <c r="B60" s="1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6"/>
    </row>
    <row r="61" s="28" customFormat="true" ht="15" hidden="false" customHeight="false" outlineLevel="0" collapsed="false">
      <c r="B61" s="29"/>
      <c r="C61" s="30"/>
      <c r="D61" s="49" t="s">
        <v>53</v>
      </c>
      <c r="E61" s="50"/>
      <c r="F61" s="50"/>
      <c r="G61" s="50"/>
      <c r="H61" s="51"/>
      <c r="I61" s="30"/>
      <c r="J61" s="49" t="s">
        <v>54</v>
      </c>
      <c r="K61" s="50"/>
      <c r="L61" s="50"/>
      <c r="M61" s="50"/>
      <c r="N61" s="50"/>
      <c r="O61" s="50"/>
      <c r="P61" s="51"/>
      <c r="Q61" s="30"/>
      <c r="R61" s="31"/>
    </row>
    <row r="62" customFormat="false" ht="13.5" hidden="false" customHeight="false" outlineLevel="0" collapsed="false">
      <c r="B62" s="14"/>
      <c r="C62" s="18"/>
      <c r="D62" s="52"/>
      <c r="E62" s="18"/>
      <c r="F62" s="18"/>
      <c r="G62" s="18"/>
      <c r="H62" s="53"/>
      <c r="I62" s="18"/>
      <c r="J62" s="52"/>
      <c r="K62" s="18"/>
      <c r="L62" s="18"/>
      <c r="M62" s="18"/>
      <c r="N62" s="18"/>
      <c r="O62" s="18"/>
      <c r="P62" s="53"/>
      <c r="Q62" s="18"/>
      <c r="R62" s="16"/>
    </row>
    <row r="63" customFormat="false" ht="13.5" hidden="false" customHeight="false" outlineLevel="0" collapsed="false">
      <c r="B63" s="14"/>
      <c r="C63" s="18"/>
      <c r="D63" s="52"/>
      <c r="E63" s="18"/>
      <c r="F63" s="18"/>
      <c r="G63" s="18"/>
      <c r="H63" s="53"/>
      <c r="I63" s="18"/>
      <c r="J63" s="52"/>
      <c r="K63" s="18"/>
      <c r="L63" s="18"/>
      <c r="M63" s="18"/>
      <c r="N63" s="18"/>
      <c r="O63" s="18"/>
      <c r="P63" s="53"/>
      <c r="Q63" s="18"/>
      <c r="R63" s="16"/>
    </row>
    <row r="64" customFormat="false" ht="13.5" hidden="false" customHeight="false" outlineLevel="0" collapsed="false">
      <c r="B64" s="14"/>
      <c r="C64" s="18"/>
      <c r="D64" s="52"/>
      <c r="E64" s="18"/>
      <c r="F64" s="18"/>
      <c r="G64" s="18"/>
      <c r="H64" s="53"/>
      <c r="I64" s="18"/>
      <c r="J64" s="52"/>
      <c r="K64" s="18"/>
      <c r="L64" s="18"/>
      <c r="M64" s="18"/>
      <c r="N64" s="18"/>
      <c r="O64" s="18"/>
      <c r="P64" s="53"/>
      <c r="Q64" s="18"/>
      <c r="R64" s="16"/>
    </row>
    <row r="65" customFormat="false" ht="13.5" hidden="false" customHeight="false" outlineLevel="0" collapsed="false">
      <c r="B65" s="14"/>
      <c r="C65" s="18"/>
      <c r="D65" s="52"/>
      <c r="E65" s="18"/>
      <c r="F65" s="18"/>
      <c r="G65" s="18"/>
      <c r="H65" s="53"/>
      <c r="I65" s="18"/>
      <c r="J65" s="52"/>
      <c r="K65" s="18"/>
      <c r="L65" s="18"/>
      <c r="M65" s="18"/>
      <c r="N65" s="18"/>
      <c r="O65" s="18"/>
      <c r="P65" s="53"/>
      <c r="Q65" s="18"/>
      <c r="R65" s="16"/>
    </row>
    <row r="66" customFormat="false" ht="13.5" hidden="false" customHeight="false" outlineLevel="0" collapsed="false">
      <c r="B66" s="14"/>
      <c r="C66" s="18"/>
      <c r="D66" s="52"/>
      <c r="E66" s="18"/>
      <c r="F66" s="18"/>
      <c r="G66" s="18"/>
      <c r="H66" s="53"/>
      <c r="I66" s="18"/>
      <c r="J66" s="52"/>
      <c r="K66" s="18"/>
      <c r="L66" s="18"/>
      <c r="M66" s="18"/>
      <c r="N66" s="18"/>
      <c r="O66" s="18"/>
      <c r="P66" s="53"/>
      <c r="Q66" s="18"/>
      <c r="R66" s="16"/>
    </row>
    <row r="67" customFormat="false" ht="13.5" hidden="false" customHeight="false" outlineLevel="0" collapsed="false">
      <c r="B67" s="14"/>
      <c r="C67" s="18"/>
      <c r="D67" s="52"/>
      <c r="E67" s="18"/>
      <c r="F67" s="18"/>
      <c r="G67" s="18"/>
      <c r="H67" s="53"/>
      <c r="I67" s="18"/>
      <c r="J67" s="52"/>
      <c r="K67" s="18"/>
      <c r="L67" s="18"/>
      <c r="M67" s="18"/>
      <c r="N67" s="18"/>
      <c r="O67" s="18"/>
      <c r="P67" s="53"/>
      <c r="Q67" s="18"/>
      <c r="R67" s="16"/>
    </row>
    <row r="68" customFormat="false" ht="13.5" hidden="false" customHeight="false" outlineLevel="0" collapsed="false">
      <c r="B68" s="14"/>
      <c r="C68" s="18"/>
      <c r="D68" s="52"/>
      <c r="E68" s="18"/>
      <c r="F68" s="18"/>
      <c r="G68" s="18"/>
      <c r="H68" s="53"/>
      <c r="I68" s="18"/>
      <c r="J68" s="52"/>
      <c r="K68" s="18"/>
      <c r="L68" s="18"/>
      <c r="M68" s="18"/>
      <c r="N68" s="18"/>
      <c r="O68" s="18"/>
      <c r="P68" s="53"/>
      <c r="Q68" s="18"/>
      <c r="R68" s="16"/>
    </row>
    <row r="69" customFormat="false" ht="13.5" hidden="false" customHeight="false" outlineLevel="0" collapsed="false">
      <c r="B69" s="14"/>
      <c r="C69" s="18"/>
      <c r="D69" s="52"/>
      <c r="E69" s="18"/>
      <c r="F69" s="18"/>
      <c r="G69" s="18"/>
      <c r="H69" s="53"/>
      <c r="I69" s="18"/>
      <c r="J69" s="52"/>
      <c r="K69" s="18"/>
      <c r="L69" s="18"/>
      <c r="M69" s="18"/>
      <c r="N69" s="18"/>
      <c r="O69" s="18"/>
      <c r="P69" s="53"/>
      <c r="Q69" s="18"/>
      <c r="R69" s="16"/>
    </row>
    <row r="70" s="28" customFormat="true" ht="15" hidden="false" customHeight="false" outlineLevel="0" collapsed="false">
      <c r="B70" s="29"/>
      <c r="C70" s="30"/>
      <c r="D70" s="54" t="s">
        <v>51</v>
      </c>
      <c r="E70" s="55"/>
      <c r="F70" s="55"/>
      <c r="G70" s="56" t="s">
        <v>52</v>
      </c>
      <c r="H70" s="57"/>
      <c r="I70" s="30"/>
      <c r="J70" s="54" t="s">
        <v>51</v>
      </c>
      <c r="K70" s="55"/>
      <c r="L70" s="55"/>
      <c r="M70" s="55"/>
      <c r="N70" s="56" t="s">
        <v>52</v>
      </c>
      <c r="O70" s="55"/>
      <c r="P70" s="57"/>
      <c r="Q70" s="30"/>
      <c r="R70" s="31"/>
    </row>
    <row r="71" s="28" customFormat="true" ht="14.45" hidden="false" customHeight="true" outlineLevel="0" collapsed="false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="28" customFormat="true" ht="6.95" hidden="false" customHeight="true" outlineLevel="0" collapsed="false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="28" customFormat="true" ht="36.95" hidden="false" customHeight="true" outlineLevel="0" collapsed="false">
      <c r="B76" s="29"/>
      <c r="C76" s="15" t="s">
        <v>101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31"/>
    </row>
    <row r="77" s="28" customFormat="true" ht="6.95" hidden="false" customHeight="true" outlineLevel="0" collapsed="false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1"/>
    </row>
    <row r="78" s="28" customFormat="true" ht="30" hidden="false" customHeight="true" outlineLevel="0" collapsed="false">
      <c r="B78" s="29"/>
      <c r="C78" s="23" t="s">
        <v>16</v>
      </c>
      <c r="D78" s="30"/>
      <c r="E78" s="30"/>
      <c r="F78" s="120" t="str">
        <f aca="false">F6</f>
        <v>BASEBALLOVÉ HŘIŠTĚ</v>
      </c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30"/>
      <c r="R78" s="31"/>
    </row>
    <row r="79" s="28" customFormat="true" ht="36.95" hidden="false" customHeight="true" outlineLevel="0" collapsed="false">
      <c r="B79" s="29"/>
      <c r="C79" s="133" t="s">
        <v>95</v>
      </c>
      <c r="D79" s="30"/>
      <c r="E79" s="30"/>
      <c r="F79" s="134" t="str">
        <f aca="false">F7</f>
        <v>R02/2019 - SO-04 Sociální zázemí diváci + sklad herního vybavení</v>
      </c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30"/>
      <c r="R79" s="31"/>
    </row>
    <row r="80" s="28" customFormat="true" ht="6.95" hidden="false" customHeight="true" outlineLevel="0" collapsed="false"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1"/>
    </row>
    <row r="81" s="28" customFormat="true" ht="18" hidden="false" customHeight="true" outlineLevel="0" collapsed="false">
      <c r="B81" s="29"/>
      <c r="C81" s="23" t="s">
        <v>20</v>
      </c>
      <c r="D81" s="30"/>
      <c r="E81" s="30"/>
      <c r="F81" s="20" t="str">
        <f aca="false">F9</f>
        <v>č.p. 2926/80; 2864/1; 2922/66 Domažlice</v>
      </c>
      <c r="G81" s="30"/>
      <c r="H81" s="30"/>
      <c r="I81" s="30"/>
      <c r="J81" s="30"/>
      <c r="K81" s="23" t="s">
        <v>22</v>
      </c>
      <c r="L81" s="30"/>
      <c r="M81" s="121" t="str">
        <f aca="false">IF(O9="","",O9)</f>
        <v>23. 10. 2019</v>
      </c>
      <c r="N81" s="121"/>
      <c r="O81" s="121"/>
      <c r="P81" s="121"/>
      <c r="Q81" s="30"/>
      <c r="R81" s="31"/>
    </row>
    <row r="82" s="28" customFormat="true" ht="6.95" hidden="false" customHeight="true" outlineLevel="0" collapsed="false"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1"/>
    </row>
    <row r="83" s="28" customFormat="true" ht="15" hidden="false" customHeight="false" outlineLevel="0" collapsed="false">
      <c r="B83" s="29"/>
      <c r="C83" s="23" t="s">
        <v>24</v>
      </c>
      <c r="D83" s="30"/>
      <c r="E83" s="30"/>
      <c r="F83" s="20" t="str">
        <f aca="false">E12</f>
        <v>Město Domažlice</v>
      </c>
      <c r="G83" s="30"/>
      <c r="H83" s="30"/>
      <c r="I83" s="30"/>
      <c r="J83" s="30"/>
      <c r="K83" s="23" t="s">
        <v>32</v>
      </c>
      <c r="L83" s="30"/>
      <c r="M83" s="135" t="str">
        <f aca="false">E18</f>
        <v>Ing. Jan Čepický</v>
      </c>
      <c r="N83" s="135"/>
      <c r="O83" s="135"/>
      <c r="P83" s="135"/>
      <c r="Q83" s="135"/>
      <c r="R83" s="31"/>
    </row>
    <row r="84" s="28" customFormat="true" ht="14.45" hidden="false" customHeight="true" outlineLevel="0" collapsed="false">
      <c r="B84" s="29"/>
      <c r="C84" s="23" t="s">
        <v>30</v>
      </c>
      <c r="D84" s="30"/>
      <c r="E84" s="30"/>
      <c r="F84" s="20" t="str">
        <f aca="false">IF(E15="","",E15)</f>
        <v> </v>
      </c>
      <c r="G84" s="30"/>
      <c r="H84" s="30"/>
      <c r="I84" s="30"/>
      <c r="J84" s="30"/>
      <c r="K84" s="23" t="s">
        <v>34</v>
      </c>
      <c r="L84" s="30"/>
      <c r="M84" s="135" t="str">
        <f aca="false">E21</f>
        <v> </v>
      </c>
      <c r="N84" s="135"/>
      <c r="O84" s="135"/>
      <c r="P84" s="135"/>
      <c r="Q84" s="135"/>
      <c r="R84" s="31"/>
    </row>
    <row r="85" s="28" customFormat="true" ht="10.35" hidden="false" customHeight="true" outlineLevel="0" collapsed="false"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1"/>
    </row>
    <row r="86" s="28" customFormat="true" ht="29.25" hidden="false" customHeight="true" outlineLevel="0" collapsed="false">
      <c r="B86" s="29"/>
      <c r="C86" s="136" t="s">
        <v>102</v>
      </c>
      <c r="D86" s="136"/>
      <c r="E86" s="136"/>
      <c r="F86" s="136"/>
      <c r="G86" s="136"/>
      <c r="H86" s="127"/>
      <c r="I86" s="127"/>
      <c r="J86" s="127"/>
      <c r="K86" s="127"/>
      <c r="L86" s="127"/>
      <c r="M86" s="127"/>
      <c r="N86" s="136" t="s">
        <v>103</v>
      </c>
      <c r="O86" s="136"/>
      <c r="P86" s="136"/>
      <c r="Q86" s="136"/>
      <c r="R86" s="31"/>
    </row>
    <row r="87" s="28" customFormat="true" ht="10.35" hidden="false" customHeight="true" outlineLevel="0" collapsed="false"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1"/>
    </row>
    <row r="88" s="28" customFormat="true" ht="29.25" hidden="false" customHeight="true" outlineLevel="0" collapsed="false">
      <c r="B88" s="29"/>
      <c r="C88" s="137" t="s">
        <v>104</v>
      </c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93" t="n">
        <f aca="false">N136</f>
        <v>0</v>
      </c>
      <c r="O88" s="93"/>
      <c r="P88" s="93"/>
      <c r="Q88" s="93"/>
      <c r="R88" s="31"/>
      <c r="AU88" s="10" t="s">
        <v>105</v>
      </c>
    </row>
    <row r="89" s="138" customFormat="true" ht="24.95" hidden="false" customHeight="true" outlineLevel="0" collapsed="false">
      <c r="B89" s="139"/>
      <c r="C89" s="140"/>
      <c r="D89" s="141" t="s">
        <v>106</v>
      </c>
      <c r="E89" s="140"/>
      <c r="F89" s="140"/>
      <c r="G89" s="140"/>
      <c r="H89" s="140"/>
      <c r="I89" s="140"/>
      <c r="J89" s="140"/>
      <c r="K89" s="140"/>
      <c r="L89" s="140"/>
      <c r="M89" s="140"/>
      <c r="N89" s="142" t="n">
        <f aca="false">N137</f>
        <v>0</v>
      </c>
      <c r="O89" s="142"/>
      <c r="P89" s="142"/>
      <c r="Q89" s="142"/>
      <c r="R89" s="143"/>
    </row>
    <row r="90" s="144" customFormat="true" ht="19.9" hidden="false" customHeight="true" outlineLevel="0" collapsed="false">
      <c r="B90" s="145"/>
      <c r="C90" s="146"/>
      <c r="D90" s="147" t="s">
        <v>107</v>
      </c>
      <c r="E90" s="146"/>
      <c r="F90" s="146"/>
      <c r="G90" s="146"/>
      <c r="H90" s="146"/>
      <c r="I90" s="146"/>
      <c r="J90" s="146"/>
      <c r="K90" s="146"/>
      <c r="L90" s="146"/>
      <c r="M90" s="146"/>
      <c r="N90" s="148" t="n">
        <f aca="false">N138</f>
        <v>0</v>
      </c>
      <c r="O90" s="148"/>
      <c r="P90" s="148"/>
      <c r="Q90" s="148"/>
      <c r="R90" s="149"/>
    </row>
    <row r="91" s="144" customFormat="true" ht="19.9" hidden="false" customHeight="true" outlineLevel="0" collapsed="false">
      <c r="B91" s="145"/>
      <c r="C91" s="146"/>
      <c r="D91" s="147" t="s">
        <v>108</v>
      </c>
      <c r="E91" s="146"/>
      <c r="F91" s="146"/>
      <c r="G91" s="146"/>
      <c r="H91" s="146"/>
      <c r="I91" s="146"/>
      <c r="J91" s="146"/>
      <c r="K91" s="146"/>
      <c r="L91" s="146"/>
      <c r="M91" s="146"/>
      <c r="N91" s="148" t="n">
        <f aca="false">N184</f>
        <v>0</v>
      </c>
      <c r="O91" s="148"/>
      <c r="P91" s="148"/>
      <c r="Q91" s="148"/>
      <c r="R91" s="149"/>
    </row>
    <row r="92" s="144" customFormat="true" ht="19.9" hidden="false" customHeight="true" outlineLevel="0" collapsed="false">
      <c r="B92" s="145"/>
      <c r="C92" s="146"/>
      <c r="D92" s="147" t="s">
        <v>109</v>
      </c>
      <c r="E92" s="146"/>
      <c r="F92" s="146"/>
      <c r="G92" s="146"/>
      <c r="H92" s="146"/>
      <c r="I92" s="146"/>
      <c r="J92" s="146"/>
      <c r="K92" s="146"/>
      <c r="L92" s="146"/>
      <c r="M92" s="146"/>
      <c r="N92" s="148" t="n">
        <f aca="false">N208</f>
        <v>0</v>
      </c>
      <c r="O92" s="148"/>
      <c r="P92" s="148"/>
      <c r="Q92" s="148"/>
      <c r="R92" s="149"/>
    </row>
    <row r="93" s="144" customFormat="true" ht="19.9" hidden="false" customHeight="true" outlineLevel="0" collapsed="false">
      <c r="B93" s="145"/>
      <c r="C93" s="146"/>
      <c r="D93" s="147" t="s">
        <v>110</v>
      </c>
      <c r="E93" s="146"/>
      <c r="F93" s="146"/>
      <c r="G93" s="146"/>
      <c r="H93" s="146"/>
      <c r="I93" s="146"/>
      <c r="J93" s="146"/>
      <c r="K93" s="146"/>
      <c r="L93" s="146"/>
      <c r="M93" s="146"/>
      <c r="N93" s="148" t="n">
        <f aca="false">N228</f>
        <v>0</v>
      </c>
      <c r="O93" s="148"/>
      <c r="P93" s="148"/>
      <c r="Q93" s="148"/>
      <c r="R93" s="149"/>
    </row>
    <row r="94" s="144" customFormat="true" ht="19.9" hidden="false" customHeight="true" outlineLevel="0" collapsed="false">
      <c r="B94" s="145"/>
      <c r="C94" s="146"/>
      <c r="D94" s="147" t="s">
        <v>111</v>
      </c>
      <c r="E94" s="146"/>
      <c r="F94" s="146"/>
      <c r="G94" s="146"/>
      <c r="H94" s="146"/>
      <c r="I94" s="146"/>
      <c r="J94" s="146"/>
      <c r="K94" s="146"/>
      <c r="L94" s="146"/>
      <c r="M94" s="146"/>
      <c r="N94" s="148" t="n">
        <f aca="false">N248</f>
        <v>0</v>
      </c>
      <c r="O94" s="148"/>
      <c r="P94" s="148"/>
      <c r="Q94" s="148"/>
      <c r="R94" s="149"/>
    </row>
    <row r="95" s="144" customFormat="true" ht="19.9" hidden="false" customHeight="true" outlineLevel="0" collapsed="false">
      <c r="B95" s="145"/>
      <c r="C95" s="146"/>
      <c r="D95" s="147" t="s">
        <v>112</v>
      </c>
      <c r="E95" s="146"/>
      <c r="F95" s="146"/>
      <c r="G95" s="146"/>
      <c r="H95" s="146"/>
      <c r="I95" s="146"/>
      <c r="J95" s="146"/>
      <c r="K95" s="146"/>
      <c r="L95" s="146"/>
      <c r="M95" s="146"/>
      <c r="N95" s="148" t="n">
        <f aca="false">N300</f>
        <v>0</v>
      </c>
      <c r="O95" s="148"/>
      <c r="P95" s="148"/>
      <c r="Q95" s="148"/>
      <c r="R95" s="149"/>
    </row>
    <row r="96" s="144" customFormat="true" ht="19.9" hidden="false" customHeight="true" outlineLevel="0" collapsed="false">
      <c r="B96" s="145"/>
      <c r="C96" s="146"/>
      <c r="D96" s="147" t="s">
        <v>113</v>
      </c>
      <c r="E96" s="146"/>
      <c r="F96" s="146"/>
      <c r="G96" s="146"/>
      <c r="H96" s="146"/>
      <c r="I96" s="146"/>
      <c r="J96" s="146"/>
      <c r="K96" s="146"/>
      <c r="L96" s="146"/>
      <c r="M96" s="146"/>
      <c r="N96" s="148" t="n">
        <f aca="false">N307</f>
        <v>0</v>
      </c>
      <c r="O96" s="148"/>
      <c r="P96" s="148"/>
      <c r="Q96" s="148"/>
      <c r="R96" s="149"/>
    </row>
    <row r="97" s="144" customFormat="true" ht="19.9" hidden="false" customHeight="true" outlineLevel="0" collapsed="false">
      <c r="B97" s="145"/>
      <c r="C97" s="146"/>
      <c r="D97" s="147" t="s">
        <v>114</v>
      </c>
      <c r="E97" s="146"/>
      <c r="F97" s="146"/>
      <c r="G97" s="146"/>
      <c r="H97" s="146"/>
      <c r="I97" s="146"/>
      <c r="J97" s="146"/>
      <c r="K97" s="146"/>
      <c r="L97" s="146"/>
      <c r="M97" s="146"/>
      <c r="N97" s="148" t="n">
        <f aca="false">N352</f>
        <v>0</v>
      </c>
      <c r="O97" s="148"/>
      <c r="P97" s="148"/>
      <c r="Q97" s="148"/>
      <c r="R97" s="149"/>
    </row>
    <row r="98" s="138" customFormat="true" ht="24.95" hidden="false" customHeight="true" outlineLevel="0" collapsed="false">
      <c r="B98" s="139"/>
      <c r="C98" s="140"/>
      <c r="D98" s="141" t="s">
        <v>115</v>
      </c>
      <c r="E98" s="140"/>
      <c r="F98" s="140"/>
      <c r="G98" s="140"/>
      <c r="H98" s="140"/>
      <c r="I98" s="140"/>
      <c r="J98" s="140"/>
      <c r="K98" s="140"/>
      <c r="L98" s="140"/>
      <c r="M98" s="140"/>
      <c r="N98" s="142" t="n">
        <f aca="false">N354</f>
        <v>0</v>
      </c>
      <c r="O98" s="142"/>
      <c r="P98" s="142"/>
      <c r="Q98" s="142"/>
      <c r="R98" s="143"/>
    </row>
    <row r="99" s="144" customFormat="true" ht="19.9" hidden="false" customHeight="true" outlineLevel="0" collapsed="false">
      <c r="B99" s="145"/>
      <c r="C99" s="146"/>
      <c r="D99" s="147" t="s">
        <v>116</v>
      </c>
      <c r="E99" s="146"/>
      <c r="F99" s="146"/>
      <c r="G99" s="146"/>
      <c r="H99" s="146"/>
      <c r="I99" s="146"/>
      <c r="J99" s="146"/>
      <c r="K99" s="146"/>
      <c r="L99" s="146"/>
      <c r="M99" s="146"/>
      <c r="N99" s="148" t="n">
        <f aca="false">N355</f>
        <v>0</v>
      </c>
      <c r="O99" s="148"/>
      <c r="P99" s="148"/>
      <c r="Q99" s="148"/>
      <c r="R99" s="149"/>
    </row>
    <row r="100" s="144" customFormat="true" ht="19.9" hidden="false" customHeight="true" outlineLevel="0" collapsed="false">
      <c r="B100" s="145"/>
      <c r="C100" s="146"/>
      <c r="D100" s="147" t="s">
        <v>117</v>
      </c>
      <c r="E100" s="146"/>
      <c r="F100" s="146"/>
      <c r="G100" s="146"/>
      <c r="H100" s="146"/>
      <c r="I100" s="146"/>
      <c r="J100" s="146"/>
      <c r="K100" s="146"/>
      <c r="L100" s="146"/>
      <c r="M100" s="146"/>
      <c r="N100" s="148" t="n">
        <f aca="false">N377</f>
        <v>0</v>
      </c>
      <c r="O100" s="148"/>
      <c r="P100" s="148"/>
      <c r="Q100" s="148"/>
      <c r="R100" s="149"/>
    </row>
    <row r="101" s="144" customFormat="true" ht="19.9" hidden="false" customHeight="true" outlineLevel="0" collapsed="false">
      <c r="B101" s="145"/>
      <c r="C101" s="146"/>
      <c r="D101" s="147" t="s">
        <v>118</v>
      </c>
      <c r="E101" s="146"/>
      <c r="F101" s="146"/>
      <c r="G101" s="146"/>
      <c r="H101" s="146"/>
      <c r="I101" s="146"/>
      <c r="J101" s="146"/>
      <c r="K101" s="146"/>
      <c r="L101" s="146"/>
      <c r="M101" s="146"/>
      <c r="N101" s="148" t="n">
        <f aca="false">N399</f>
        <v>0</v>
      </c>
      <c r="O101" s="148"/>
      <c r="P101" s="148"/>
      <c r="Q101" s="148"/>
      <c r="R101" s="149"/>
    </row>
    <row r="102" s="144" customFormat="true" ht="19.9" hidden="false" customHeight="true" outlineLevel="0" collapsed="false">
      <c r="B102" s="145"/>
      <c r="C102" s="146"/>
      <c r="D102" s="147" t="s">
        <v>119</v>
      </c>
      <c r="E102" s="146"/>
      <c r="F102" s="146"/>
      <c r="G102" s="146"/>
      <c r="H102" s="146"/>
      <c r="I102" s="146"/>
      <c r="J102" s="146"/>
      <c r="K102" s="146"/>
      <c r="L102" s="146"/>
      <c r="M102" s="146"/>
      <c r="N102" s="148" t="n">
        <f aca="false">N419</f>
        <v>0</v>
      </c>
      <c r="O102" s="148"/>
      <c r="P102" s="148"/>
      <c r="Q102" s="148"/>
      <c r="R102" s="149"/>
    </row>
    <row r="103" s="144" customFormat="true" ht="19.9" hidden="false" customHeight="true" outlineLevel="0" collapsed="false">
      <c r="B103" s="145"/>
      <c r="C103" s="146"/>
      <c r="D103" s="147" t="s">
        <v>120</v>
      </c>
      <c r="E103" s="146"/>
      <c r="F103" s="146"/>
      <c r="G103" s="146"/>
      <c r="H103" s="146"/>
      <c r="I103" s="146"/>
      <c r="J103" s="146"/>
      <c r="K103" s="146"/>
      <c r="L103" s="146"/>
      <c r="M103" s="146"/>
      <c r="N103" s="148" t="n">
        <f aca="false">N437</f>
        <v>0</v>
      </c>
      <c r="O103" s="148"/>
      <c r="P103" s="148"/>
      <c r="Q103" s="148"/>
      <c r="R103" s="149"/>
    </row>
    <row r="104" s="144" customFormat="true" ht="19.9" hidden="false" customHeight="true" outlineLevel="0" collapsed="false">
      <c r="B104" s="145"/>
      <c r="C104" s="146"/>
      <c r="D104" s="147" t="s">
        <v>121</v>
      </c>
      <c r="E104" s="146"/>
      <c r="F104" s="146"/>
      <c r="G104" s="146"/>
      <c r="H104" s="146"/>
      <c r="I104" s="146"/>
      <c r="J104" s="146"/>
      <c r="K104" s="146"/>
      <c r="L104" s="146"/>
      <c r="M104" s="146"/>
      <c r="N104" s="148" t="n">
        <f aca="false">N443</f>
        <v>0</v>
      </c>
      <c r="O104" s="148"/>
      <c r="P104" s="148"/>
      <c r="Q104" s="148"/>
      <c r="R104" s="149"/>
    </row>
    <row r="105" s="144" customFormat="true" ht="19.9" hidden="false" customHeight="true" outlineLevel="0" collapsed="false">
      <c r="B105" s="145"/>
      <c r="C105" s="146"/>
      <c r="D105" s="147" t="s">
        <v>122</v>
      </c>
      <c r="E105" s="146"/>
      <c r="F105" s="146"/>
      <c r="G105" s="146"/>
      <c r="H105" s="146"/>
      <c r="I105" s="146"/>
      <c r="J105" s="146"/>
      <c r="K105" s="146"/>
      <c r="L105" s="146"/>
      <c r="M105" s="146"/>
      <c r="N105" s="148" t="n">
        <f aca="false">N465</f>
        <v>0</v>
      </c>
      <c r="O105" s="148"/>
      <c r="P105" s="148"/>
      <c r="Q105" s="148"/>
      <c r="R105" s="149"/>
    </row>
    <row r="106" s="144" customFormat="true" ht="19.9" hidden="false" customHeight="true" outlineLevel="0" collapsed="false">
      <c r="B106" s="145"/>
      <c r="C106" s="146"/>
      <c r="D106" s="147" t="s">
        <v>123</v>
      </c>
      <c r="E106" s="146"/>
      <c r="F106" s="146"/>
      <c r="G106" s="146"/>
      <c r="H106" s="146"/>
      <c r="I106" s="146"/>
      <c r="J106" s="146"/>
      <c r="K106" s="146"/>
      <c r="L106" s="146"/>
      <c r="M106" s="146"/>
      <c r="N106" s="148" t="n">
        <f aca="false">N473</f>
        <v>0</v>
      </c>
      <c r="O106" s="148"/>
      <c r="P106" s="148"/>
      <c r="Q106" s="148"/>
      <c r="R106" s="149"/>
    </row>
    <row r="107" s="144" customFormat="true" ht="19.9" hidden="false" customHeight="true" outlineLevel="0" collapsed="false">
      <c r="B107" s="145"/>
      <c r="C107" s="146"/>
      <c r="D107" s="147" t="s">
        <v>124</v>
      </c>
      <c r="E107" s="146"/>
      <c r="F107" s="146"/>
      <c r="G107" s="146"/>
      <c r="H107" s="146"/>
      <c r="I107" s="146"/>
      <c r="J107" s="146"/>
      <c r="K107" s="146"/>
      <c r="L107" s="146"/>
      <c r="M107" s="146"/>
      <c r="N107" s="148" t="n">
        <f aca="false">N485</f>
        <v>0</v>
      </c>
      <c r="O107" s="148"/>
      <c r="P107" s="148"/>
      <c r="Q107" s="148"/>
      <c r="R107" s="149"/>
    </row>
    <row r="108" s="144" customFormat="true" ht="19.9" hidden="false" customHeight="true" outlineLevel="0" collapsed="false">
      <c r="B108" s="145"/>
      <c r="C108" s="146"/>
      <c r="D108" s="147" t="s">
        <v>125</v>
      </c>
      <c r="E108" s="146"/>
      <c r="F108" s="146"/>
      <c r="G108" s="146"/>
      <c r="H108" s="146"/>
      <c r="I108" s="146"/>
      <c r="J108" s="146"/>
      <c r="K108" s="146"/>
      <c r="L108" s="146"/>
      <c r="M108" s="146"/>
      <c r="N108" s="148" t="n">
        <f aca="false">N493</f>
        <v>0</v>
      </c>
      <c r="O108" s="148"/>
      <c r="P108" s="148"/>
      <c r="Q108" s="148"/>
      <c r="R108" s="149"/>
    </row>
    <row r="109" s="144" customFormat="true" ht="19.9" hidden="false" customHeight="true" outlineLevel="0" collapsed="false">
      <c r="B109" s="145"/>
      <c r="C109" s="146"/>
      <c r="D109" s="147" t="s">
        <v>126</v>
      </c>
      <c r="E109" s="146"/>
      <c r="F109" s="146"/>
      <c r="G109" s="146"/>
      <c r="H109" s="146"/>
      <c r="I109" s="146"/>
      <c r="J109" s="146"/>
      <c r="K109" s="146"/>
      <c r="L109" s="146"/>
      <c r="M109" s="146"/>
      <c r="N109" s="148" t="n">
        <f aca="false">N506</f>
        <v>0</v>
      </c>
      <c r="O109" s="148"/>
      <c r="P109" s="148"/>
      <c r="Q109" s="148"/>
      <c r="R109" s="149"/>
    </row>
    <row r="110" s="138" customFormat="true" ht="24.95" hidden="false" customHeight="true" outlineLevel="0" collapsed="false">
      <c r="B110" s="139"/>
      <c r="C110" s="140"/>
      <c r="D110" s="141" t="s">
        <v>127</v>
      </c>
      <c r="E110" s="140"/>
      <c r="F110" s="140"/>
      <c r="G110" s="140"/>
      <c r="H110" s="140"/>
      <c r="I110" s="140"/>
      <c r="J110" s="140"/>
      <c r="K110" s="140"/>
      <c r="L110" s="140"/>
      <c r="M110" s="140"/>
      <c r="N110" s="142" t="n">
        <f aca="false">N513</f>
        <v>0</v>
      </c>
      <c r="O110" s="142"/>
      <c r="P110" s="142"/>
      <c r="Q110" s="142"/>
      <c r="R110" s="143"/>
    </row>
    <row r="111" s="144" customFormat="true" ht="19.9" hidden="false" customHeight="true" outlineLevel="0" collapsed="false">
      <c r="B111" s="145"/>
      <c r="C111" s="146"/>
      <c r="D111" s="147" t="s">
        <v>128</v>
      </c>
      <c r="E111" s="146"/>
      <c r="F111" s="146"/>
      <c r="G111" s="146"/>
      <c r="H111" s="146"/>
      <c r="I111" s="146"/>
      <c r="J111" s="146"/>
      <c r="K111" s="146"/>
      <c r="L111" s="146"/>
      <c r="M111" s="146"/>
      <c r="N111" s="148" t="n">
        <f aca="false">N514</f>
        <v>0</v>
      </c>
      <c r="O111" s="148"/>
      <c r="P111" s="148"/>
      <c r="Q111" s="148"/>
      <c r="R111" s="149"/>
    </row>
    <row r="112" s="144" customFormat="true" ht="14.85" hidden="false" customHeight="true" outlineLevel="0" collapsed="false">
      <c r="B112" s="145"/>
      <c r="C112" s="146"/>
      <c r="D112" s="147" t="s">
        <v>129</v>
      </c>
      <c r="E112" s="146"/>
      <c r="F112" s="146"/>
      <c r="G112" s="146"/>
      <c r="H112" s="146"/>
      <c r="I112" s="146"/>
      <c r="J112" s="146"/>
      <c r="K112" s="146"/>
      <c r="L112" s="146"/>
      <c r="M112" s="146"/>
      <c r="N112" s="148" t="n">
        <f aca="false">N519</f>
        <v>0</v>
      </c>
      <c r="O112" s="148"/>
      <c r="P112" s="148"/>
      <c r="Q112" s="148"/>
      <c r="R112" s="149"/>
    </row>
    <row r="113" s="138" customFormat="true" ht="24.95" hidden="false" customHeight="true" outlineLevel="0" collapsed="false">
      <c r="B113" s="139"/>
      <c r="C113" s="140"/>
      <c r="D113" s="141" t="s">
        <v>130</v>
      </c>
      <c r="E113" s="140"/>
      <c r="F113" s="140"/>
      <c r="G113" s="140"/>
      <c r="H113" s="140"/>
      <c r="I113" s="140"/>
      <c r="J113" s="140"/>
      <c r="K113" s="140"/>
      <c r="L113" s="140"/>
      <c r="M113" s="140"/>
      <c r="N113" s="142" t="n">
        <f aca="false">N522</f>
        <v>0</v>
      </c>
      <c r="O113" s="142"/>
      <c r="P113" s="142"/>
      <c r="Q113" s="142"/>
      <c r="R113" s="143"/>
    </row>
    <row r="114" s="144" customFormat="true" ht="19.9" hidden="false" customHeight="true" outlineLevel="0" collapsed="false">
      <c r="B114" s="145"/>
      <c r="C114" s="146"/>
      <c r="D114" s="147" t="s">
        <v>131</v>
      </c>
      <c r="E114" s="146"/>
      <c r="F114" s="146"/>
      <c r="G114" s="146"/>
      <c r="H114" s="146"/>
      <c r="I114" s="146"/>
      <c r="J114" s="146"/>
      <c r="K114" s="146"/>
      <c r="L114" s="146"/>
      <c r="M114" s="146"/>
      <c r="N114" s="148" t="n">
        <f aca="false">N523</f>
        <v>0</v>
      </c>
      <c r="O114" s="148"/>
      <c r="P114" s="148"/>
      <c r="Q114" s="148"/>
      <c r="R114" s="149"/>
    </row>
    <row r="115" s="144" customFormat="true" ht="19.9" hidden="false" customHeight="true" outlineLevel="0" collapsed="false">
      <c r="B115" s="145"/>
      <c r="C115" s="146"/>
      <c r="D115" s="147" t="s">
        <v>132</v>
      </c>
      <c r="E115" s="146"/>
      <c r="F115" s="146"/>
      <c r="G115" s="146"/>
      <c r="H115" s="146"/>
      <c r="I115" s="146"/>
      <c r="J115" s="146"/>
      <c r="K115" s="146"/>
      <c r="L115" s="146"/>
      <c r="M115" s="146"/>
      <c r="N115" s="148" t="n">
        <f aca="false">N526</f>
        <v>0</v>
      </c>
      <c r="O115" s="148"/>
      <c r="P115" s="148"/>
      <c r="Q115" s="148"/>
      <c r="R115" s="149"/>
    </row>
    <row r="116" s="28" customFormat="true" ht="21.75" hidden="false" customHeight="true" outlineLevel="0" collapsed="false">
      <c r="B116" s="29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31"/>
    </row>
    <row r="117" s="28" customFormat="true" ht="29.25" hidden="false" customHeight="true" outlineLevel="0" collapsed="false">
      <c r="B117" s="29"/>
      <c r="C117" s="137" t="s">
        <v>133</v>
      </c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150" t="n">
        <v>0</v>
      </c>
      <c r="O117" s="150"/>
      <c r="P117" s="150"/>
      <c r="Q117" s="150"/>
      <c r="R117" s="31"/>
      <c r="T117" s="151"/>
      <c r="U117" s="152" t="s">
        <v>39</v>
      </c>
    </row>
    <row r="118" s="28" customFormat="true" ht="18" hidden="false" customHeight="true" outlineLevel="0" collapsed="false">
      <c r="B118" s="29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31"/>
    </row>
    <row r="119" s="28" customFormat="true" ht="29.25" hidden="false" customHeight="true" outlineLevel="0" collapsed="false">
      <c r="B119" s="29"/>
      <c r="C119" s="115" t="s">
        <v>87</v>
      </c>
      <c r="D119" s="116"/>
      <c r="E119" s="116"/>
      <c r="F119" s="116"/>
      <c r="G119" s="116"/>
      <c r="H119" s="116"/>
      <c r="I119" s="116"/>
      <c r="J119" s="116"/>
      <c r="K119" s="116"/>
      <c r="L119" s="117" t="n">
        <f aca="false">ROUND(SUM(N88+N117),2)</f>
        <v>0</v>
      </c>
      <c r="M119" s="117"/>
      <c r="N119" s="117"/>
      <c r="O119" s="117"/>
      <c r="P119" s="117"/>
      <c r="Q119" s="117"/>
      <c r="R119" s="31"/>
    </row>
    <row r="120" s="28" customFormat="true" ht="6.95" hidden="false" customHeight="true" outlineLevel="0" collapsed="false">
      <c r="B120" s="58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60"/>
    </row>
    <row r="124" s="28" customFormat="true" ht="6.95" hidden="false" customHeight="true" outlineLevel="0" collapsed="false">
      <c r="B124" s="61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3"/>
    </row>
    <row r="125" s="28" customFormat="true" ht="36.95" hidden="false" customHeight="true" outlineLevel="0" collapsed="false">
      <c r="B125" s="29"/>
      <c r="C125" s="15" t="s">
        <v>134</v>
      </c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31"/>
    </row>
    <row r="126" s="28" customFormat="true" ht="6.95" hidden="false" customHeight="true" outlineLevel="0" collapsed="false">
      <c r="B126" s="29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1"/>
    </row>
    <row r="127" s="28" customFormat="true" ht="30" hidden="false" customHeight="true" outlineLevel="0" collapsed="false">
      <c r="B127" s="29"/>
      <c r="C127" s="23" t="s">
        <v>16</v>
      </c>
      <c r="D127" s="30"/>
      <c r="E127" s="30"/>
      <c r="F127" s="120" t="str">
        <f aca="false">F6</f>
        <v>BASEBALLOVÉ HŘIŠTĚ</v>
      </c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30"/>
      <c r="R127" s="31"/>
    </row>
    <row r="128" s="28" customFormat="true" ht="36.95" hidden="false" customHeight="true" outlineLevel="0" collapsed="false">
      <c r="B128" s="29"/>
      <c r="C128" s="133" t="s">
        <v>95</v>
      </c>
      <c r="D128" s="30"/>
      <c r="E128" s="30"/>
      <c r="F128" s="134" t="str">
        <f aca="false">F7</f>
        <v>R02/2019 - SO-04 Sociální zázemí diváci + sklad herního vybavení</v>
      </c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30"/>
      <c r="R128" s="31"/>
    </row>
    <row r="129" s="28" customFormat="true" ht="6.95" hidden="false" customHeight="true" outlineLevel="0" collapsed="false">
      <c r="B129" s="29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1"/>
    </row>
    <row r="130" s="28" customFormat="true" ht="18" hidden="false" customHeight="true" outlineLevel="0" collapsed="false">
      <c r="B130" s="29"/>
      <c r="C130" s="23" t="s">
        <v>20</v>
      </c>
      <c r="D130" s="30"/>
      <c r="E130" s="30"/>
      <c r="F130" s="20" t="str">
        <f aca="false">F9</f>
        <v>č.p. 2926/80; 2864/1; 2922/66 Domažlice</v>
      </c>
      <c r="G130" s="30"/>
      <c r="H130" s="30"/>
      <c r="I130" s="30"/>
      <c r="J130" s="30"/>
      <c r="K130" s="23" t="s">
        <v>22</v>
      </c>
      <c r="L130" s="30"/>
      <c r="M130" s="121" t="str">
        <f aca="false">IF(O9="","",O9)</f>
        <v>23. 10. 2019</v>
      </c>
      <c r="N130" s="121"/>
      <c r="O130" s="121"/>
      <c r="P130" s="121"/>
      <c r="Q130" s="30"/>
      <c r="R130" s="31"/>
    </row>
    <row r="131" s="28" customFormat="true" ht="6.95" hidden="false" customHeight="true" outlineLevel="0" collapsed="false">
      <c r="B131" s="29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1"/>
    </row>
    <row r="132" s="28" customFormat="true" ht="15" hidden="false" customHeight="false" outlineLevel="0" collapsed="false">
      <c r="B132" s="29"/>
      <c r="C132" s="23" t="s">
        <v>24</v>
      </c>
      <c r="D132" s="30"/>
      <c r="E132" s="30"/>
      <c r="F132" s="20" t="str">
        <f aca="false">E12</f>
        <v>Město Domažlice</v>
      </c>
      <c r="G132" s="30"/>
      <c r="H132" s="30"/>
      <c r="I132" s="30"/>
      <c r="J132" s="30"/>
      <c r="K132" s="23" t="s">
        <v>32</v>
      </c>
      <c r="L132" s="30"/>
      <c r="M132" s="135" t="str">
        <f aca="false">E18</f>
        <v>Ing. Jan Čepický</v>
      </c>
      <c r="N132" s="135"/>
      <c r="O132" s="135"/>
      <c r="P132" s="135"/>
      <c r="Q132" s="135"/>
      <c r="R132" s="31"/>
    </row>
    <row r="133" s="28" customFormat="true" ht="14.45" hidden="false" customHeight="true" outlineLevel="0" collapsed="false">
      <c r="B133" s="29"/>
      <c r="C133" s="23" t="s">
        <v>30</v>
      </c>
      <c r="D133" s="30"/>
      <c r="E133" s="30"/>
      <c r="F133" s="20" t="str">
        <f aca="false">IF(E15="","",E15)</f>
        <v> </v>
      </c>
      <c r="G133" s="30"/>
      <c r="H133" s="30"/>
      <c r="I133" s="30"/>
      <c r="J133" s="30"/>
      <c r="K133" s="23" t="s">
        <v>34</v>
      </c>
      <c r="L133" s="30"/>
      <c r="M133" s="135" t="str">
        <f aca="false">E21</f>
        <v> </v>
      </c>
      <c r="N133" s="135"/>
      <c r="O133" s="135"/>
      <c r="P133" s="135"/>
      <c r="Q133" s="135"/>
      <c r="R133" s="31"/>
    </row>
    <row r="134" s="28" customFormat="true" ht="10.35" hidden="false" customHeight="true" outlineLevel="0" collapsed="false">
      <c r="B134" s="29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1"/>
    </row>
    <row r="135" s="153" customFormat="true" ht="29.25" hidden="false" customHeight="true" outlineLevel="0" collapsed="false">
      <c r="B135" s="154"/>
      <c r="C135" s="155" t="s">
        <v>135</v>
      </c>
      <c r="D135" s="156" t="s">
        <v>136</v>
      </c>
      <c r="E135" s="156" t="s">
        <v>57</v>
      </c>
      <c r="F135" s="156" t="s">
        <v>137</v>
      </c>
      <c r="G135" s="156"/>
      <c r="H135" s="156"/>
      <c r="I135" s="156"/>
      <c r="J135" s="156" t="s">
        <v>138</v>
      </c>
      <c r="K135" s="156" t="s">
        <v>139</v>
      </c>
      <c r="L135" s="157" t="s">
        <v>140</v>
      </c>
      <c r="M135" s="157"/>
      <c r="N135" s="158" t="s">
        <v>103</v>
      </c>
      <c r="O135" s="158"/>
      <c r="P135" s="158"/>
      <c r="Q135" s="158"/>
      <c r="R135" s="159"/>
      <c r="T135" s="86" t="s">
        <v>141</v>
      </c>
      <c r="U135" s="87" t="s">
        <v>39</v>
      </c>
      <c r="V135" s="87" t="s">
        <v>142</v>
      </c>
      <c r="W135" s="87" t="s">
        <v>143</v>
      </c>
      <c r="X135" s="87" t="s">
        <v>144</v>
      </c>
      <c r="Y135" s="87" t="s">
        <v>145</v>
      </c>
      <c r="Z135" s="87" t="s">
        <v>146</v>
      </c>
      <c r="AA135" s="88" t="s">
        <v>147</v>
      </c>
    </row>
    <row r="136" s="28" customFormat="true" ht="29.25" hidden="false" customHeight="true" outlineLevel="0" collapsed="false">
      <c r="B136" s="29"/>
      <c r="C136" s="90" t="s">
        <v>99</v>
      </c>
      <c r="D136" s="76"/>
      <c r="E136" s="76"/>
      <c r="F136" s="76"/>
      <c r="G136" s="76"/>
      <c r="H136" s="76"/>
      <c r="I136" s="76"/>
      <c r="J136" s="76"/>
      <c r="K136" s="76"/>
      <c r="L136" s="30"/>
      <c r="M136" s="30"/>
      <c r="N136" s="160" t="n">
        <f aca="false">BK136</f>
        <v>0</v>
      </c>
      <c r="O136" s="160"/>
      <c r="P136" s="160"/>
      <c r="Q136" s="160"/>
      <c r="R136" s="31"/>
      <c r="T136" s="89"/>
      <c r="U136" s="50"/>
      <c r="V136" s="50"/>
      <c r="W136" s="161" t="n">
        <f aca="false">W137+W354+W513+W522</f>
        <v>1667.856843</v>
      </c>
      <c r="X136" s="50"/>
      <c r="Y136" s="161" t="n">
        <f aca="false">Y137+Y354+Y513+Y522</f>
        <v>146.77882834</v>
      </c>
      <c r="Z136" s="50"/>
      <c r="AA136" s="162" t="n">
        <f aca="false">AA137+AA354+AA513+AA522</f>
        <v>0</v>
      </c>
      <c r="AT136" s="10" t="s">
        <v>74</v>
      </c>
      <c r="AU136" s="10" t="s">
        <v>105</v>
      </c>
      <c r="BK136" s="163" t="n">
        <f aca="false">BK137+BK354+BK513+BK522</f>
        <v>0</v>
      </c>
    </row>
    <row r="137" s="164" customFormat="true" ht="37.35" hidden="false" customHeight="true" outlineLevel="0" collapsed="false">
      <c r="B137" s="165"/>
      <c r="C137" s="166"/>
      <c r="D137" s="167" t="s">
        <v>106</v>
      </c>
      <c r="E137" s="167"/>
      <c r="F137" s="167"/>
      <c r="G137" s="167"/>
      <c r="H137" s="167"/>
      <c r="I137" s="167"/>
      <c r="J137" s="167"/>
      <c r="K137" s="167"/>
      <c r="L137" s="168"/>
      <c r="M137" s="168"/>
      <c r="N137" s="169" t="n">
        <f aca="false">BK137</f>
        <v>0</v>
      </c>
      <c r="O137" s="169"/>
      <c r="P137" s="169"/>
      <c r="Q137" s="169"/>
      <c r="R137" s="170"/>
      <c r="T137" s="171"/>
      <c r="U137" s="172"/>
      <c r="V137" s="172"/>
      <c r="W137" s="173" t="n">
        <f aca="false">W138+W184+W208+W228+W248+W300+W307+W352</f>
        <v>1338.361004</v>
      </c>
      <c r="X137" s="172"/>
      <c r="Y137" s="173" t="n">
        <f aca="false">Y138+Y184+Y208+Y228+Y248+Y300+Y307+Y352</f>
        <v>141.51383198</v>
      </c>
      <c r="Z137" s="172"/>
      <c r="AA137" s="174" t="n">
        <f aca="false">AA138+AA184+AA208+AA228+AA248+AA300+AA307+AA352</f>
        <v>0</v>
      </c>
      <c r="AR137" s="175" t="s">
        <v>82</v>
      </c>
      <c r="AT137" s="176" t="s">
        <v>74</v>
      </c>
      <c r="AU137" s="176" t="s">
        <v>75</v>
      </c>
      <c r="AY137" s="175" t="s">
        <v>148</v>
      </c>
      <c r="BK137" s="177" t="n">
        <f aca="false">BK138+BK184+BK208+BK228+BK248+BK300+BK307+BK352</f>
        <v>0</v>
      </c>
    </row>
    <row r="138" s="164" customFormat="true" ht="19.9" hidden="false" customHeight="true" outlineLevel="0" collapsed="false">
      <c r="B138" s="165"/>
      <c r="C138" s="166"/>
      <c r="D138" s="178" t="s">
        <v>107</v>
      </c>
      <c r="E138" s="178"/>
      <c r="F138" s="178"/>
      <c r="G138" s="178"/>
      <c r="H138" s="178"/>
      <c r="I138" s="178"/>
      <c r="J138" s="178"/>
      <c r="K138" s="178"/>
      <c r="L138" s="179"/>
      <c r="M138" s="179"/>
      <c r="N138" s="180" t="n">
        <f aca="false">BK138</f>
        <v>0</v>
      </c>
      <c r="O138" s="180"/>
      <c r="P138" s="180"/>
      <c r="Q138" s="180"/>
      <c r="R138" s="170"/>
      <c r="T138" s="171"/>
      <c r="U138" s="172"/>
      <c r="V138" s="172"/>
      <c r="W138" s="173" t="n">
        <f aca="false">SUM(W139:W183)</f>
        <v>418.761557</v>
      </c>
      <c r="X138" s="172"/>
      <c r="Y138" s="173" t="n">
        <f aca="false">SUM(Y139:Y183)</f>
        <v>0</v>
      </c>
      <c r="Z138" s="172"/>
      <c r="AA138" s="174" t="n">
        <f aca="false">SUM(AA139:AA183)</f>
        <v>0</v>
      </c>
      <c r="AR138" s="175" t="s">
        <v>82</v>
      </c>
      <c r="AT138" s="176" t="s">
        <v>74</v>
      </c>
      <c r="AU138" s="176" t="s">
        <v>82</v>
      </c>
      <c r="AY138" s="175" t="s">
        <v>148</v>
      </c>
      <c r="BK138" s="177" t="n">
        <f aca="false">SUM(BK139:BK183)</f>
        <v>0</v>
      </c>
    </row>
    <row r="139" s="28" customFormat="true" ht="31.5" hidden="false" customHeight="true" outlineLevel="0" collapsed="false">
      <c r="B139" s="181"/>
      <c r="C139" s="182" t="s">
        <v>82</v>
      </c>
      <c r="D139" s="182" t="s">
        <v>149</v>
      </c>
      <c r="E139" s="183" t="s">
        <v>150</v>
      </c>
      <c r="F139" s="184" t="s">
        <v>151</v>
      </c>
      <c r="G139" s="184"/>
      <c r="H139" s="184"/>
      <c r="I139" s="184"/>
      <c r="J139" s="185" t="s">
        <v>152</v>
      </c>
      <c r="K139" s="186" t="n">
        <v>1</v>
      </c>
      <c r="L139" s="187" t="n">
        <v>0</v>
      </c>
      <c r="M139" s="187"/>
      <c r="N139" s="188" t="n">
        <f aca="false">ROUND(L139*K139,2)</f>
        <v>0</v>
      </c>
      <c r="O139" s="188"/>
      <c r="P139" s="188"/>
      <c r="Q139" s="188"/>
      <c r="R139" s="189"/>
      <c r="T139" s="190"/>
      <c r="U139" s="40" t="s">
        <v>40</v>
      </c>
      <c r="V139" s="191" t="n">
        <v>0.097</v>
      </c>
      <c r="W139" s="191" t="n">
        <f aca="false">V139*K139</f>
        <v>0.097</v>
      </c>
      <c r="X139" s="191" t="n">
        <v>0</v>
      </c>
      <c r="Y139" s="191" t="n">
        <f aca="false">X139*K139</f>
        <v>0</v>
      </c>
      <c r="Z139" s="191" t="n">
        <v>0</v>
      </c>
      <c r="AA139" s="192" t="n">
        <f aca="false">Z139*K139</f>
        <v>0</v>
      </c>
      <c r="AR139" s="10" t="s">
        <v>153</v>
      </c>
      <c r="AT139" s="10" t="s">
        <v>149</v>
      </c>
      <c r="AU139" s="10" t="s">
        <v>93</v>
      </c>
      <c r="AY139" s="10" t="s">
        <v>148</v>
      </c>
      <c r="BE139" s="193" t="n">
        <f aca="false">IF(U139="základní",N139,0)</f>
        <v>0</v>
      </c>
      <c r="BF139" s="193" t="n">
        <f aca="false">IF(U139="snížená",N139,0)</f>
        <v>0</v>
      </c>
      <c r="BG139" s="193" t="n">
        <f aca="false">IF(U139="zákl. přenesená",N139,0)</f>
        <v>0</v>
      </c>
      <c r="BH139" s="193" t="n">
        <f aca="false">IF(U139="sníž. přenesená",N139,0)</f>
        <v>0</v>
      </c>
      <c r="BI139" s="193" t="n">
        <f aca="false">IF(U139="nulová",N139,0)</f>
        <v>0</v>
      </c>
      <c r="BJ139" s="10" t="s">
        <v>82</v>
      </c>
      <c r="BK139" s="193" t="n">
        <f aca="false">ROUND(L139*K139,2)</f>
        <v>0</v>
      </c>
      <c r="BL139" s="10" t="s">
        <v>153</v>
      </c>
      <c r="BM139" s="10" t="s">
        <v>154</v>
      </c>
    </row>
    <row r="140" s="28" customFormat="true" ht="31.5" hidden="false" customHeight="true" outlineLevel="0" collapsed="false">
      <c r="B140" s="181"/>
      <c r="C140" s="182" t="s">
        <v>93</v>
      </c>
      <c r="D140" s="182" t="s">
        <v>149</v>
      </c>
      <c r="E140" s="183" t="s">
        <v>155</v>
      </c>
      <c r="F140" s="184" t="s">
        <v>156</v>
      </c>
      <c r="G140" s="184"/>
      <c r="H140" s="184"/>
      <c r="I140" s="184"/>
      <c r="J140" s="185" t="s">
        <v>157</v>
      </c>
      <c r="K140" s="194" t="n">
        <v>37.26</v>
      </c>
      <c r="L140" s="187" t="n">
        <v>0</v>
      </c>
      <c r="M140" s="187"/>
      <c r="N140" s="188" t="n">
        <f aca="false">ROUND(L140*K140,2)</f>
        <v>0</v>
      </c>
      <c r="O140" s="188"/>
      <c r="P140" s="188"/>
      <c r="Q140" s="188"/>
      <c r="R140" s="189"/>
      <c r="T140" s="190"/>
      <c r="U140" s="40" t="s">
        <v>40</v>
      </c>
      <c r="V140" s="191" t="n">
        <v>0.097</v>
      </c>
      <c r="W140" s="191" t="n">
        <f aca="false">V140*K140</f>
        <v>3.61422</v>
      </c>
      <c r="X140" s="191" t="n">
        <v>0</v>
      </c>
      <c r="Y140" s="191" t="n">
        <f aca="false">X140*K140</f>
        <v>0</v>
      </c>
      <c r="Z140" s="191" t="n">
        <v>0</v>
      </c>
      <c r="AA140" s="192" t="n">
        <f aca="false">Z140*K140</f>
        <v>0</v>
      </c>
      <c r="AR140" s="10" t="s">
        <v>153</v>
      </c>
      <c r="AT140" s="10" t="s">
        <v>149</v>
      </c>
      <c r="AU140" s="10" t="s">
        <v>93</v>
      </c>
      <c r="AY140" s="10" t="s">
        <v>148</v>
      </c>
      <c r="BE140" s="193" t="n">
        <f aca="false">IF(U140="základní",N140,0)</f>
        <v>0</v>
      </c>
      <c r="BF140" s="193" t="n">
        <f aca="false">IF(U140="snížená",N140,0)</f>
        <v>0</v>
      </c>
      <c r="BG140" s="193" t="n">
        <f aca="false">IF(U140="zákl. přenesená",N140,0)</f>
        <v>0</v>
      </c>
      <c r="BH140" s="193" t="n">
        <f aca="false">IF(U140="sníž. přenesená",N140,0)</f>
        <v>0</v>
      </c>
      <c r="BI140" s="193" t="n">
        <f aca="false">IF(U140="nulová",N140,0)</f>
        <v>0</v>
      </c>
      <c r="BJ140" s="10" t="s">
        <v>82</v>
      </c>
      <c r="BK140" s="193" t="n">
        <f aca="false">ROUND(L140*K140,2)</f>
        <v>0</v>
      </c>
      <c r="BL140" s="10" t="s">
        <v>153</v>
      </c>
      <c r="BM140" s="10" t="s">
        <v>158</v>
      </c>
    </row>
    <row r="141" s="195" customFormat="true" ht="22.5" hidden="false" customHeight="true" outlineLevel="0" collapsed="false">
      <c r="B141" s="196"/>
      <c r="C141" s="197"/>
      <c r="D141" s="197"/>
      <c r="E141" s="198"/>
      <c r="F141" s="199" t="s">
        <v>159</v>
      </c>
      <c r="G141" s="199"/>
      <c r="H141" s="199"/>
      <c r="I141" s="199"/>
      <c r="J141" s="197"/>
      <c r="K141" s="200" t="n">
        <v>25.56</v>
      </c>
      <c r="L141" s="201"/>
      <c r="M141" s="201"/>
      <c r="N141" s="197"/>
      <c r="O141" s="197"/>
      <c r="P141" s="197"/>
      <c r="Q141" s="197"/>
      <c r="R141" s="202"/>
      <c r="T141" s="203"/>
      <c r="U141" s="204"/>
      <c r="V141" s="204"/>
      <c r="W141" s="204"/>
      <c r="X141" s="204"/>
      <c r="Y141" s="204"/>
      <c r="Z141" s="204"/>
      <c r="AA141" s="205"/>
      <c r="AT141" s="206" t="s">
        <v>160</v>
      </c>
      <c r="AU141" s="206" t="s">
        <v>93</v>
      </c>
      <c r="AV141" s="195" t="s">
        <v>93</v>
      </c>
      <c r="AW141" s="195" t="s">
        <v>33</v>
      </c>
      <c r="AX141" s="195" t="s">
        <v>75</v>
      </c>
      <c r="AY141" s="206" t="s">
        <v>148</v>
      </c>
    </row>
    <row r="142" s="195" customFormat="true" ht="22.5" hidden="false" customHeight="true" outlineLevel="0" collapsed="false">
      <c r="B142" s="196"/>
      <c r="C142" s="197"/>
      <c r="D142" s="197"/>
      <c r="E142" s="198"/>
      <c r="F142" s="207" t="s">
        <v>161</v>
      </c>
      <c r="G142" s="207"/>
      <c r="H142" s="207"/>
      <c r="I142" s="207"/>
      <c r="J142" s="197"/>
      <c r="K142" s="200" t="n">
        <v>11.7</v>
      </c>
      <c r="L142" s="201"/>
      <c r="M142" s="201"/>
      <c r="N142" s="197"/>
      <c r="O142" s="197"/>
      <c r="P142" s="197"/>
      <c r="Q142" s="197"/>
      <c r="R142" s="202"/>
      <c r="T142" s="203"/>
      <c r="U142" s="204"/>
      <c r="V142" s="204"/>
      <c r="W142" s="204"/>
      <c r="X142" s="204"/>
      <c r="Y142" s="204"/>
      <c r="Z142" s="204"/>
      <c r="AA142" s="205"/>
      <c r="AT142" s="206" t="s">
        <v>160</v>
      </c>
      <c r="AU142" s="206" t="s">
        <v>93</v>
      </c>
      <c r="AV142" s="195" t="s">
        <v>93</v>
      </c>
      <c r="AW142" s="195" t="s">
        <v>33</v>
      </c>
      <c r="AX142" s="195" t="s">
        <v>75</v>
      </c>
      <c r="AY142" s="206" t="s">
        <v>148</v>
      </c>
    </row>
    <row r="143" s="208" customFormat="true" ht="22.5" hidden="false" customHeight="true" outlineLevel="0" collapsed="false">
      <c r="B143" s="209"/>
      <c r="C143" s="210"/>
      <c r="D143" s="210"/>
      <c r="E143" s="211"/>
      <c r="F143" s="212" t="s">
        <v>162</v>
      </c>
      <c r="G143" s="212"/>
      <c r="H143" s="212"/>
      <c r="I143" s="212"/>
      <c r="J143" s="210"/>
      <c r="K143" s="213" t="n">
        <v>37.26</v>
      </c>
      <c r="L143" s="214"/>
      <c r="M143" s="214"/>
      <c r="N143" s="210"/>
      <c r="O143" s="210"/>
      <c r="P143" s="210"/>
      <c r="Q143" s="210"/>
      <c r="R143" s="215"/>
      <c r="T143" s="216"/>
      <c r="U143" s="217"/>
      <c r="V143" s="217"/>
      <c r="W143" s="217"/>
      <c r="X143" s="217"/>
      <c r="Y143" s="217"/>
      <c r="Z143" s="217"/>
      <c r="AA143" s="218"/>
      <c r="AT143" s="219" t="s">
        <v>160</v>
      </c>
      <c r="AU143" s="219" t="s">
        <v>93</v>
      </c>
      <c r="AV143" s="208" t="s">
        <v>153</v>
      </c>
      <c r="AW143" s="208" t="s">
        <v>33</v>
      </c>
      <c r="AX143" s="208" t="s">
        <v>82</v>
      </c>
      <c r="AY143" s="219" t="s">
        <v>148</v>
      </c>
    </row>
    <row r="144" s="28" customFormat="true" ht="31.5" hidden="false" customHeight="true" outlineLevel="0" collapsed="false">
      <c r="B144" s="181"/>
      <c r="C144" s="182" t="s">
        <v>163</v>
      </c>
      <c r="D144" s="182" t="s">
        <v>149</v>
      </c>
      <c r="E144" s="183" t="s">
        <v>164</v>
      </c>
      <c r="F144" s="184" t="s">
        <v>165</v>
      </c>
      <c r="G144" s="184"/>
      <c r="H144" s="184"/>
      <c r="I144" s="184"/>
      <c r="J144" s="185" t="s">
        <v>157</v>
      </c>
      <c r="K144" s="194" t="n">
        <v>122.18</v>
      </c>
      <c r="L144" s="187" t="n">
        <v>0</v>
      </c>
      <c r="M144" s="187"/>
      <c r="N144" s="188" t="n">
        <f aca="false">ROUND(L144*K144,2)</f>
        <v>0</v>
      </c>
      <c r="O144" s="188"/>
      <c r="P144" s="188"/>
      <c r="Q144" s="188"/>
      <c r="R144" s="189"/>
      <c r="T144" s="190"/>
      <c r="U144" s="40" t="s">
        <v>40</v>
      </c>
      <c r="V144" s="191" t="n">
        <v>0.626</v>
      </c>
      <c r="W144" s="191" t="n">
        <f aca="false">V144*K144</f>
        <v>76.48468</v>
      </c>
      <c r="X144" s="191" t="n">
        <v>0</v>
      </c>
      <c r="Y144" s="191" t="n">
        <f aca="false">X144*K144</f>
        <v>0</v>
      </c>
      <c r="Z144" s="191" t="n">
        <v>0</v>
      </c>
      <c r="AA144" s="192" t="n">
        <f aca="false">Z144*K144</f>
        <v>0</v>
      </c>
      <c r="AR144" s="10" t="s">
        <v>153</v>
      </c>
      <c r="AT144" s="10" t="s">
        <v>149</v>
      </c>
      <c r="AU144" s="10" t="s">
        <v>93</v>
      </c>
      <c r="AY144" s="10" t="s">
        <v>148</v>
      </c>
      <c r="BE144" s="193" t="n">
        <f aca="false">IF(U144="základní",N144,0)</f>
        <v>0</v>
      </c>
      <c r="BF144" s="193" t="n">
        <f aca="false">IF(U144="snížená",N144,0)</f>
        <v>0</v>
      </c>
      <c r="BG144" s="193" t="n">
        <f aca="false">IF(U144="zákl. přenesená",N144,0)</f>
        <v>0</v>
      </c>
      <c r="BH144" s="193" t="n">
        <f aca="false">IF(U144="sníž. přenesená",N144,0)</f>
        <v>0</v>
      </c>
      <c r="BI144" s="193" t="n">
        <f aca="false">IF(U144="nulová",N144,0)</f>
        <v>0</v>
      </c>
      <c r="BJ144" s="10" t="s">
        <v>82</v>
      </c>
      <c r="BK144" s="193" t="n">
        <f aca="false">ROUND(L144*K144,2)</f>
        <v>0</v>
      </c>
      <c r="BL144" s="10" t="s">
        <v>153</v>
      </c>
      <c r="BM144" s="10" t="s">
        <v>166</v>
      </c>
    </row>
    <row r="145" s="195" customFormat="true" ht="22.5" hidden="false" customHeight="true" outlineLevel="0" collapsed="false">
      <c r="B145" s="196"/>
      <c r="C145" s="197"/>
      <c r="D145" s="197"/>
      <c r="E145" s="198"/>
      <c r="F145" s="199" t="s">
        <v>167</v>
      </c>
      <c r="G145" s="199"/>
      <c r="H145" s="199"/>
      <c r="I145" s="199"/>
      <c r="J145" s="197"/>
      <c r="K145" s="200" t="n">
        <v>14.64</v>
      </c>
      <c r="L145" s="201"/>
      <c r="M145" s="201"/>
      <c r="N145" s="197"/>
      <c r="O145" s="197"/>
      <c r="P145" s="197"/>
      <c r="Q145" s="197"/>
      <c r="R145" s="202"/>
      <c r="T145" s="203"/>
      <c r="U145" s="204"/>
      <c r="V145" s="204"/>
      <c r="W145" s="204"/>
      <c r="X145" s="204"/>
      <c r="Y145" s="204"/>
      <c r="Z145" s="204"/>
      <c r="AA145" s="205"/>
      <c r="AT145" s="206" t="s">
        <v>160</v>
      </c>
      <c r="AU145" s="206" t="s">
        <v>93</v>
      </c>
      <c r="AV145" s="195" t="s">
        <v>93</v>
      </c>
      <c r="AW145" s="195" t="s">
        <v>33</v>
      </c>
      <c r="AX145" s="195" t="s">
        <v>75</v>
      </c>
      <c r="AY145" s="206" t="s">
        <v>148</v>
      </c>
    </row>
    <row r="146" s="195" customFormat="true" ht="31.5" hidden="false" customHeight="true" outlineLevel="0" collapsed="false">
      <c r="B146" s="196"/>
      <c r="C146" s="197"/>
      <c r="D146" s="197"/>
      <c r="E146" s="198"/>
      <c r="F146" s="207" t="s">
        <v>168</v>
      </c>
      <c r="G146" s="207"/>
      <c r="H146" s="207"/>
      <c r="I146" s="207"/>
      <c r="J146" s="197"/>
      <c r="K146" s="200" t="n">
        <v>4.79</v>
      </c>
      <c r="L146" s="201"/>
      <c r="M146" s="201"/>
      <c r="N146" s="197"/>
      <c r="O146" s="197"/>
      <c r="P146" s="197"/>
      <c r="Q146" s="197"/>
      <c r="R146" s="202"/>
      <c r="T146" s="203"/>
      <c r="U146" s="204"/>
      <c r="V146" s="204"/>
      <c r="W146" s="204"/>
      <c r="X146" s="204"/>
      <c r="Y146" s="204"/>
      <c r="Z146" s="204"/>
      <c r="AA146" s="205"/>
      <c r="AT146" s="206" t="s">
        <v>160</v>
      </c>
      <c r="AU146" s="206" t="s">
        <v>93</v>
      </c>
      <c r="AV146" s="195" t="s">
        <v>93</v>
      </c>
      <c r="AW146" s="195" t="s">
        <v>33</v>
      </c>
      <c r="AX146" s="195" t="s">
        <v>75</v>
      </c>
      <c r="AY146" s="206" t="s">
        <v>148</v>
      </c>
    </row>
    <row r="147" s="195" customFormat="true" ht="22.5" hidden="false" customHeight="true" outlineLevel="0" collapsed="false">
      <c r="B147" s="196"/>
      <c r="C147" s="197"/>
      <c r="D147" s="197"/>
      <c r="E147" s="198"/>
      <c r="F147" s="207" t="s">
        <v>169</v>
      </c>
      <c r="G147" s="207"/>
      <c r="H147" s="207"/>
      <c r="I147" s="207"/>
      <c r="J147" s="197"/>
      <c r="K147" s="200" t="n">
        <v>102.75</v>
      </c>
      <c r="L147" s="201"/>
      <c r="M147" s="201"/>
      <c r="N147" s="197"/>
      <c r="O147" s="197"/>
      <c r="P147" s="197"/>
      <c r="Q147" s="197"/>
      <c r="R147" s="202"/>
      <c r="T147" s="203"/>
      <c r="U147" s="204"/>
      <c r="V147" s="204"/>
      <c r="W147" s="204"/>
      <c r="X147" s="204"/>
      <c r="Y147" s="204"/>
      <c r="Z147" s="204"/>
      <c r="AA147" s="205"/>
      <c r="AT147" s="206" t="s">
        <v>160</v>
      </c>
      <c r="AU147" s="206" t="s">
        <v>93</v>
      </c>
      <c r="AV147" s="195" t="s">
        <v>93</v>
      </c>
      <c r="AW147" s="195" t="s">
        <v>33</v>
      </c>
      <c r="AX147" s="195" t="s">
        <v>75</v>
      </c>
      <c r="AY147" s="206" t="s">
        <v>148</v>
      </c>
    </row>
    <row r="148" s="208" customFormat="true" ht="22.5" hidden="false" customHeight="true" outlineLevel="0" collapsed="false">
      <c r="B148" s="209"/>
      <c r="C148" s="210"/>
      <c r="D148" s="210"/>
      <c r="E148" s="211"/>
      <c r="F148" s="212" t="s">
        <v>162</v>
      </c>
      <c r="G148" s="212"/>
      <c r="H148" s="212"/>
      <c r="I148" s="212"/>
      <c r="J148" s="210"/>
      <c r="K148" s="213" t="n">
        <v>122.18</v>
      </c>
      <c r="L148" s="214"/>
      <c r="M148" s="214"/>
      <c r="N148" s="210"/>
      <c r="O148" s="210"/>
      <c r="P148" s="210"/>
      <c r="Q148" s="210"/>
      <c r="R148" s="215"/>
      <c r="T148" s="216"/>
      <c r="U148" s="217"/>
      <c r="V148" s="217"/>
      <c r="W148" s="217"/>
      <c r="X148" s="217"/>
      <c r="Y148" s="217"/>
      <c r="Z148" s="217"/>
      <c r="AA148" s="218"/>
      <c r="AT148" s="219" t="s">
        <v>160</v>
      </c>
      <c r="AU148" s="219" t="s">
        <v>93</v>
      </c>
      <c r="AV148" s="208" t="s">
        <v>153</v>
      </c>
      <c r="AW148" s="208" t="s">
        <v>33</v>
      </c>
      <c r="AX148" s="208" t="s">
        <v>82</v>
      </c>
      <c r="AY148" s="219" t="s">
        <v>148</v>
      </c>
    </row>
    <row r="149" s="28" customFormat="true" ht="31.5" hidden="false" customHeight="true" outlineLevel="0" collapsed="false">
      <c r="B149" s="181"/>
      <c r="C149" s="182" t="s">
        <v>153</v>
      </c>
      <c r="D149" s="182" t="s">
        <v>149</v>
      </c>
      <c r="E149" s="183" t="s">
        <v>170</v>
      </c>
      <c r="F149" s="184" t="s">
        <v>171</v>
      </c>
      <c r="G149" s="184"/>
      <c r="H149" s="184"/>
      <c r="I149" s="184"/>
      <c r="J149" s="185" t="s">
        <v>157</v>
      </c>
      <c r="K149" s="194" t="n">
        <v>122.18</v>
      </c>
      <c r="L149" s="187" t="n">
        <v>0</v>
      </c>
      <c r="M149" s="187"/>
      <c r="N149" s="188" t="n">
        <f aca="false">ROUND(L149*K149,2)</f>
        <v>0</v>
      </c>
      <c r="O149" s="188"/>
      <c r="P149" s="188"/>
      <c r="Q149" s="188"/>
      <c r="R149" s="189"/>
      <c r="T149" s="190"/>
      <c r="U149" s="40" t="s">
        <v>40</v>
      </c>
      <c r="V149" s="191" t="n">
        <v>0.081</v>
      </c>
      <c r="W149" s="191" t="n">
        <f aca="false">V149*K149</f>
        <v>9.89658</v>
      </c>
      <c r="X149" s="191" t="n">
        <v>0</v>
      </c>
      <c r="Y149" s="191" t="n">
        <f aca="false">X149*K149</f>
        <v>0</v>
      </c>
      <c r="Z149" s="191" t="n">
        <v>0</v>
      </c>
      <c r="AA149" s="192" t="n">
        <f aca="false">Z149*K149</f>
        <v>0</v>
      </c>
      <c r="AR149" s="10" t="s">
        <v>153</v>
      </c>
      <c r="AT149" s="10" t="s">
        <v>149</v>
      </c>
      <c r="AU149" s="10" t="s">
        <v>93</v>
      </c>
      <c r="AY149" s="10" t="s">
        <v>148</v>
      </c>
      <c r="BE149" s="193" t="n">
        <f aca="false">IF(U149="základní",N149,0)</f>
        <v>0</v>
      </c>
      <c r="BF149" s="193" t="n">
        <f aca="false">IF(U149="snížená",N149,0)</f>
        <v>0</v>
      </c>
      <c r="BG149" s="193" t="n">
        <f aca="false">IF(U149="zákl. přenesená",N149,0)</f>
        <v>0</v>
      </c>
      <c r="BH149" s="193" t="n">
        <f aca="false">IF(U149="sníž. přenesená",N149,0)</f>
        <v>0</v>
      </c>
      <c r="BI149" s="193" t="n">
        <f aca="false">IF(U149="nulová",N149,0)</f>
        <v>0</v>
      </c>
      <c r="BJ149" s="10" t="s">
        <v>82</v>
      </c>
      <c r="BK149" s="193" t="n">
        <f aca="false">ROUND(L149*K149,2)</f>
        <v>0</v>
      </c>
      <c r="BL149" s="10" t="s">
        <v>153</v>
      </c>
      <c r="BM149" s="10" t="s">
        <v>172</v>
      </c>
    </row>
    <row r="150" s="28" customFormat="true" ht="31.5" hidden="false" customHeight="true" outlineLevel="0" collapsed="false">
      <c r="B150" s="181"/>
      <c r="C150" s="182" t="s">
        <v>173</v>
      </c>
      <c r="D150" s="182" t="s">
        <v>149</v>
      </c>
      <c r="E150" s="183" t="s">
        <v>174</v>
      </c>
      <c r="F150" s="184" t="s">
        <v>175</v>
      </c>
      <c r="G150" s="184"/>
      <c r="H150" s="184"/>
      <c r="I150" s="184"/>
      <c r="J150" s="185" t="s">
        <v>157</v>
      </c>
      <c r="K150" s="194" t="n">
        <v>9.6</v>
      </c>
      <c r="L150" s="187" t="n">
        <v>0</v>
      </c>
      <c r="M150" s="187"/>
      <c r="N150" s="188" t="n">
        <f aca="false">ROUND(L150*K150,2)</f>
        <v>0</v>
      </c>
      <c r="O150" s="188"/>
      <c r="P150" s="188"/>
      <c r="Q150" s="188"/>
      <c r="R150" s="189"/>
      <c r="T150" s="190"/>
      <c r="U150" s="40" t="s">
        <v>40</v>
      </c>
      <c r="V150" s="191" t="n">
        <v>1.272</v>
      </c>
      <c r="W150" s="191" t="n">
        <f aca="false">V150*K150</f>
        <v>12.2112</v>
      </c>
      <c r="X150" s="191" t="n">
        <v>0</v>
      </c>
      <c r="Y150" s="191" t="n">
        <f aca="false">X150*K150</f>
        <v>0</v>
      </c>
      <c r="Z150" s="191" t="n">
        <v>0</v>
      </c>
      <c r="AA150" s="192" t="n">
        <f aca="false">Z150*K150</f>
        <v>0</v>
      </c>
      <c r="AR150" s="10" t="s">
        <v>153</v>
      </c>
      <c r="AT150" s="10" t="s">
        <v>149</v>
      </c>
      <c r="AU150" s="10" t="s">
        <v>93</v>
      </c>
      <c r="AY150" s="10" t="s">
        <v>148</v>
      </c>
      <c r="BE150" s="193" t="n">
        <f aca="false">IF(U150="základní",N150,0)</f>
        <v>0</v>
      </c>
      <c r="BF150" s="193" t="n">
        <f aca="false">IF(U150="snížená",N150,0)</f>
        <v>0</v>
      </c>
      <c r="BG150" s="193" t="n">
        <f aca="false">IF(U150="zákl. přenesená",N150,0)</f>
        <v>0</v>
      </c>
      <c r="BH150" s="193" t="n">
        <f aca="false">IF(U150="sníž. přenesená",N150,0)</f>
        <v>0</v>
      </c>
      <c r="BI150" s="193" t="n">
        <f aca="false">IF(U150="nulová",N150,0)</f>
        <v>0</v>
      </c>
      <c r="BJ150" s="10" t="s">
        <v>82</v>
      </c>
      <c r="BK150" s="193" t="n">
        <f aca="false">ROUND(L150*K150,2)</f>
        <v>0</v>
      </c>
      <c r="BL150" s="10" t="s">
        <v>153</v>
      </c>
      <c r="BM150" s="10" t="s">
        <v>176</v>
      </c>
    </row>
    <row r="151" s="195" customFormat="true" ht="22.5" hidden="false" customHeight="true" outlineLevel="0" collapsed="false">
      <c r="B151" s="196"/>
      <c r="C151" s="197"/>
      <c r="D151" s="197"/>
      <c r="E151" s="198"/>
      <c r="F151" s="199" t="s">
        <v>177</v>
      </c>
      <c r="G151" s="199"/>
      <c r="H151" s="199"/>
      <c r="I151" s="199"/>
      <c r="J151" s="197"/>
      <c r="K151" s="200" t="n">
        <v>9.6</v>
      </c>
      <c r="L151" s="201"/>
      <c r="M151" s="201"/>
      <c r="N151" s="197"/>
      <c r="O151" s="197"/>
      <c r="P151" s="197"/>
      <c r="Q151" s="197"/>
      <c r="R151" s="202"/>
      <c r="T151" s="203"/>
      <c r="U151" s="204"/>
      <c r="V151" s="204"/>
      <c r="W151" s="204"/>
      <c r="X151" s="204"/>
      <c r="Y151" s="204"/>
      <c r="Z151" s="204"/>
      <c r="AA151" s="205"/>
      <c r="AT151" s="206" t="s">
        <v>160</v>
      </c>
      <c r="AU151" s="206" t="s">
        <v>93</v>
      </c>
      <c r="AV151" s="195" t="s">
        <v>93</v>
      </c>
      <c r="AW151" s="195" t="s">
        <v>33</v>
      </c>
      <c r="AX151" s="195" t="s">
        <v>75</v>
      </c>
      <c r="AY151" s="206" t="s">
        <v>148</v>
      </c>
    </row>
    <row r="152" s="208" customFormat="true" ht="22.5" hidden="false" customHeight="true" outlineLevel="0" collapsed="false">
      <c r="B152" s="209"/>
      <c r="C152" s="210"/>
      <c r="D152" s="210"/>
      <c r="E152" s="211"/>
      <c r="F152" s="212" t="s">
        <v>162</v>
      </c>
      <c r="G152" s="212"/>
      <c r="H152" s="212"/>
      <c r="I152" s="212"/>
      <c r="J152" s="210"/>
      <c r="K152" s="213" t="n">
        <v>9.6</v>
      </c>
      <c r="L152" s="214"/>
      <c r="M152" s="214"/>
      <c r="N152" s="210"/>
      <c r="O152" s="210"/>
      <c r="P152" s="210"/>
      <c r="Q152" s="210"/>
      <c r="R152" s="215"/>
      <c r="T152" s="216"/>
      <c r="U152" s="217"/>
      <c r="V152" s="217"/>
      <c r="W152" s="217"/>
      <c r="X152" s="217"/>
      <c r="Y152" s="217"/>
      <c r="Z152" s="217"/>
      <c r="AA152" s="218"/>
      <c r="AT152" s="219" t="s">
        <v>160</v>
      </c>
      <c r="AU152" s="219" t="s">
        <v>93</v>
      </c>
      <c r="AV152" s="208" t="s">
        <v>153</v>
      </c>
      <c r="AW152" s="208" t="s">
        <v>33</v>
      </c>
      <c r="AX152" s="208" t="s">
        <v>82</v>
      </c>
      <c r="AY152" s="219" t="s">
        <v>148</v>
      </c>
    </row>
    <row r="153" s="28" customFormat="true" ht="31.5" hidden="false" customHeight="true" outlineLevel="0" collapsed="false">
      <c r="B153" s="181"/>
      <c r="C153" s="182" t="s">
        <v>178</v>
      </c>
      <c r="D153" s="182" t="s">
        <v>149</v>
      </c>
      <c r="E153" s="183" t="s">
        <v>179</v>
      </c>
      <c r="F153" s="184" t="s">
        <v>180</v>
      </c>
      <c r="G153" s="184"/>
      <c r="H153" s="184"/>
      <c r="I153" s="184"/>
      <c r="J153" s="185" t="s">
        <v>157</v>
      </c>
      <c r="K153" s="194" t="n">
        <v>9.6</v>
      </c>
      <c r="L153" s="187" t="n">
        <v>0</v>
      </c>
      <c r="M153" s="187"/>
      <c r="N153" s="188" t="n">
        <f aca="false">ROUND(L153*K153,2)</f>
        <v>0</v>
      </c>
      <c r="O153" s="188"/>
      <c r="P153" s="188"/>
      <c r="Q153" s="188"/>
      <c r="R153" s="189"/>
      <c r="T153" s="190"/>
      <c r="U153" s="40" t="s">
        <v>40</v>
      </c>
      <c r="V153" s="191" t="n">
        <v>0.102</v>
      </c>
      <c r="W153" s="191" t="n">
        <f aca="false">V153*K153</f>
        <v>0.9792</v>
      </c>
      <c r="X153" s="191" t="n">
        <v>0</v>
      </c>
      <c r="Y153" s="191" t="n">
        <f aca="false">X153*K153</f>
        <v>0</v>
      </c>
      <c r="Z153" s="191" t="n">
        <v>0</v>
      </c>
      <c r="AA153" s="192" t="n">
        <f aca="false">Z153*K153</f>
        <v>0</v>
      </c>
      <c r="AR153" s="10" t="s">
        <v>153</v>
      </c>
      <c r="AT153" s="10" t="s">
        <v>149</v>
      </c>
      <c r="AU153" s="10" t="s">
        <v>93</v>
      </c>
      <c r="AY153" s="10" t="s">
        <v>148</v>
      </c>
      <c r="BE153" s="193" t="n">
        <f aca="false">IF(U153="základní",N153,0)</f>
        <v>0</v>
      </c>
      <c r="BF153" s="193" t="n">
        <f aca="false">IF(U153="snížená",N153,0)</f>
        <v>0</v>
      </c>
      <c r="BG153" s="193" t="n">
        <f aca="false">IF(U153="zákl. přenesená",N153,0)</f>
        <v>0</v>
      </c>
      <c r="BH153" s="193" t="n">
        <f aca="false">IF(U153="sníž. přenesená",N153,0)</f>
        <v>0</v>
      </c>
      <c r="BI153" s="193" t="n">
        <f aca="false">IF(U153="nulová",N153,0)</f>
        <v>0</v>
      </c>
      <c r="BJ153" s="10" t="s">
        <v>82</v>
      </c>
      <c r="BK153" s="193" t="n">
        <f aca="false">ROUND(L153*K153,2)</f>
        <v>0</v>
      </c>
      <c r="BL153" s="10" t="s">
        <v>153</v>
      </c>
      <c r="BM153" s="10" t="s">
        <v>181</v>
      </c>
    </row>
    <row r="154" s="28" customFormat="true" ht="31.5" hidden="false" customHeight="true" outlineLevel="0" collapsed="false">
      <c r="B154" s="181"/>
      <c r="C154" s="182" t="s">
        <v>182</v>
      </c>
      <c r="D154" s="182" t="s">
        <v>149</v>
      </c>
      <c r="E154" s="183" t="s">
        <v>183</v>
      </c>
      <c r="F154" s="184" t="s">
        <v>184</v>
      </c>
      <c r="G154" s="184"/>
      <c r="H154" s="184"/>
      <c r="I154" s="184"/>
      <c r="J154" s="185" t="s">
        <v>157</v>
      </c>
      <c r="K154" s="194" t="n">
        <v>17.712</v>
      </c>
      <c r="L154" s="187" t="n">
        <v>0</v>
      </c>
      <c r="M154" s="187"/>
      <c r="N154" s="188" t="n">
        <f aca="false">ROUND(L154*K154,2)</f>
        <v>0</v>
      </c>
      <c r="O154" s="188"/>
      <c r="P154" s="188"/>
      <c r="Q154" s="188"/>
      <c r="R154" s="189"/>
      <c r="T154" s="190"/>
      <c r="U154" s="40" t="s">
        <v>40</v>
      </c>
      <c r="V154" s="191" t="n">
        <v>3.937</v>
      </c>
      <c r="W154" s="191" t="n">
        <f aca="false">V154*K154</f>
        <v>69.732144</v>
      </c>
      <c r="X154" s="191" t="n">
        <v>0</v>
      </c>
      <c r="Y154" s="191" t="n">
        <f aca="false">X154*K154</f>
        <v>0</v>
      </c>
      <c r="Z154" s="191" t="n">
        <v>0</v>
      </c>
      <c r="AA154" s="192" t="n">
        <f aca="false">Z154*K154</f>
        <v>0</v>
      </c>
      <c r="AR154" s="10" t="s">
        <v>153</v>
      </c>
      <c r="AT154" s="10" t="s">
        <v>149</v>
      </c>
      <c r="AU154" s="10" t="s">
        <v>93</v>
      </c>
      <c r="AY154" s="10" t="s">
        <v>148</v>
      </c>
      <c r="BE154" s="193" t="n">
        <f aca="false">IF(U154="základní",N154,0)</f>
        <v>0</v>
      </c>
      <c r="BF154" s="193" t="n">
        <f aca="false">IF(U154="snížená",N154,0)</f>
        <v>0</v>
      </c>
      <c r="BG154" s="193" t="n">
        <f aca="false">IF(U154="zákl. přenesená",N154,0)</f>
        <v>0</v>
      </c>
      <c r="BH154" s="193" t="n">
        <f aca="false">IF(U154="sníž. přenesená",N154,0)</f>
        <v>0</v>
      </c>
      <c r="BI154" s="193" t="n">
        <f aca="false">IF(U154="nulová",N154,0)</f>
        <v>0</v>
      </c>
      <c r="BJ154" s="10" t="s">
        <v>82</v>
      </c>
      <c r="BK154" s="193" t="n">
        <f aca="false">ROUND(L154*K154,2)</f>
        <v>0</v>
      </c>
      <c r="BL154" s="10" t="s">
        <v>153</v>
      </c>
      <c r="BM154" s="10" t="s">
        <v>185</v>
      </c>
    </row>
    <row r="155" s="195" customFormat="true" ht="22.5" hidden="false" customHeight="true" outlineLevel="0" collapsed="false">
      <c r="B155" s="196"/>
      <c r="C155" s="197"/>
      <c r="D155" s="197"/>
      <c r="E155" s="198"/>
      <c r="F155" s="199" t="s">
        <v>186</v>
      </c>
      <c r="G155" s="199"/>
      <c r="H155" s="199"/>
      <c r="I155" s="199"/>
      <c r="J155" s="197"/>
      <c r="K155" s="200" t="n">
        <v>17.712</v>
      </c>
      <c r="L155" s="201"/>
      <c r="M155" s="201"/>
      <c r="N155" s="197"/>
      <c r="O155" s="197"/>
      <c r="P155" s="197"/>
      <c r="Q155" s="197"/>
      <c r="R155" s="202"/>
      <c r="T155" s="203"/>
      <c r="U155" s="204"/>
      <c r="V155" s="204"/>
      <c r="W155" s="204"/>
      <c r="X155" s="204"/>
      <c r="Y155" s="204"/>
      <c r="Z155" s="204"/>
      <c r="AA155" s="205"/>
      <c r="AT155" s="206" t="s">
        <v>160</v>
      </c>
      <c r="AU155" s="206" t="s">
        <v>93</v>
      </c>
      <c r="AV155" s="195" t="s">
        <v>93</v>
      </c>
      <c r="AW155" s="195" t="s">
        <v>33</v>
      </c>
      <c r="AX155" s="195" t="s">
        <v>75</v>
      </c>
      <c r="AY155" s="206" t="s">
        <v>148</v>
      </c>
    </row>
    <row r="156" s="208" customFormat="true" ht="22.5" hidden="false" customHeight="true" outlineLevel="0" collapsed="false">
      <c r="B156" s="209"/>
      <c r="C156" s="210"/>
      <c r="D156" s="210"/>
      <c r="E156" s="211"/>
      <c r="F156" s="212" t="s">
        <v>162</v>
      </c>
      <c r="G156" s="212"/>
      <c r="H156" s="212"/>
      <c r="I156" s="212"/>
      <c r="J156" s="210"/>
      <c r="K156" s="213" t="n">
        <v>17.712</v>
      </c>
      <c r="L156" s="214"/>
      <c r="M156" s="214"/>
      <c r="N156" s="210"/>
      <c r="O156" s="210"/>
      <c r="P156" s="210"/>
      <c r="Q156" s="210"/>
      <c r="R156" s="215"/>
      <c r="T156" s="216"/>
      <c r="U156" s="217"/>
      <c r="V156" s="217"/>
      <c r="W156" s="217"/>
      <c r="X156" s="217"/>
      <c r="Y156" s="217"/>
      <c r="Z156" s="217"/>
      <c r="AA156" s="218"/>
      <c r="AT156" s="219" t="s">
        <v>160</v>
      </c>
      <c r="AU156" s="219" t="s">
        <v>93</v>
      </c>
      <c r="AV156" s="208" t="s">
        <v>153</v>
      </c>
      <c r="AW156" s="208" t="s">
        <v>33</v>
      </c>
      <c r="AX156" s="208" t="s">
        <v>82</v>
      </c>
      <c r="AY156" s="219" t="s">
        <v>148</v>
      </c>
    </row>
    <row r="157" s="28" customFormat="true" ht="31.5" hidden="false" customHeight="true" outlineLevel="0" collapsed="false">
      <c r="B157" s="181"/>
      <c r="C157" s="182" t="s">
        <v>187</v>
      </c>
      <c r="D157" s="182" t="s">
        <v>149</v>
      </c>
      <c r="E157" s="183" t="s">
        <v>188</v>
      </c>
      <c r="F157" s="184" t="s">
        <v>189</v>
      </c>
      <c r="G157" s="184"/>
      <c r="H157" s="184"/>
      <c r="I157" s="184"/>
      <c r="J157" s="185" t="s">
        <v>157</v>
      </c>
      <c r="K157" s="194" t="n">
        <v>17.712</v>
      </c>
      <c r="L157" s="187" t="n">
        <v>0</v>
      </c>
      <c r="M157" s="187"/>
      <c r="N157" s="188" t="n">
        <f aca="false">ROUND(L157*K157,2)</f>
        <v>0</v>
      </c>
      <c r="O157" s="188"/>
      <c r="P157" s="188"/>
      <c r="Q157" s="188"/>
      <c r="R157" s="189"/>
      <c r="T157" s="190"/>
      <c r="U157" s="40" t="s">
        <v>40</v>
      </c>
      <c r="V157" s="191" t="n">
        <v>1.011</v>
      </c>
      <c r="W157" s="191" t="n">
        <f aca="false">V157*K157</f>
        <v>17.906832</v>
      </c>
      <c r="X157" s="191" t="n">
        <v>0</v>
      </c>
      <c r="Y157" s="191" t="n">
        <f aca="false">X157*K157</f>
        <v>0</v>
      </c>
      <c r="Z157" s="191" t="n">
        <v>0</v>
      </c>
      <c r="AA157" s="192" t="n">
        <f aca="false">Z157*K157</f>
        <v>0</v>
      </c>
      <c r="AR157" s="10" t="s">
        <v>153</v>
      </c>
      <c r="AT157" s="10" t="s">
        <v>149</v>
      </c>
      <c r="AU157" s="10" t="s">
        <v>93</v>
      </c>
      <c r="AY157" s="10" t="s">
        <v>148</v>
      </c>
      <c r="BE157" s="193" t="n">
        <f aca="false">IF(U157="základní",N157,0)</f>
        <v>0</v>
      </c>
      <c r="BF157" s="193" t="n">
        <f aca="false">IF(U157="snížená",N157,0)</f>
        <v>0</v>
      </c>
      <c r="BG157" s="193" t="n">
        <f aca="false">IF(U157="zákl. přenesená",N157,0)</f>
        <v>0</v>
      </c>
      <c r="BH157" s="193" t="n">
        <f aca="false">IF(U157="sníž. přenesená",N157,0)</f>
        <v>0</v>
      </c>
      <c r="BI157" s="193" t="n">
        <f aca="false">IF(U157="nulová",N157,0)</f>
        <v>0</v>
      </c>
      <c r="BJ157" s="10" t="s">
        <v>82</v>
      </c>
      <c r="BK157" s="193" t="n">
        <f aca="false">ROUND(L157*K157,2)</f>
        <v>0</v>
      </c>
      <c r="BL157" s="10" t="s">
        <v>153</v>
      </c>
      <c r="BM157" s="10" t="s">
        <v>190</v>
      </c>
    </row>
    <row r="158" s="28" customFormat="true" ht="31.5" hidden="false" customHeight="true" outlineLevel="0" collapsed="false">
      <c r="B158" s="181"/>
      <c r="C158" s="182" t="s">
        <v>191</v>
      </c>
      <c r="D158" s="182" t="s">
        <v>149</v>
      </c>
      <c r="E158" s="183" t="s">
        <v>192</v>
      </c>
      <c r="F158" s="184" t="s">
        <v>193</v>
      </c>
      <c r="G158" s="184"/>
      <c r="H158" s="184"/>
      <c r="I158" s="184"/>
      <c r="J158" s="185" t="s">
        <v>157</v>
      </c>
      <c r="K158" s="194" t="n">
        <v>80.687</v>
      </c>
      <c r="L158" s="187" t="n">
        <v>0</v>
      </c>
      <c r="M158" s="187"/>
      <c r="N158" s="188" t="n">
        <f aca="false">ROUND(L158*K158,2)</f>
        <v>0</v>
      </c>
      <c r="O158" s="188"/>
      <c r="P158" s="188"/>
      <c r="Q158" s="188"/>
      <c r="R158" s="189"/>
      <c r="T158" s="190"/>
      <c r="U158" s="40" t="s">
        <v>40</v>
      </c>
      <c r="V158" s="191" t="n">
        <v>0.299</v>
      </c>
      <c r="W158" s="191" t="n">
        <f aca="false">V158*K158</f>
        <v>24.125413</v>
      </c>
      <c r="X158" s="191" t="n">
        <v>0</v>
      </c>
      <c r="Y158" s="191" t="n">
        <f aca="false">X158*K158</f>
        <v>0</v>
      </c>
      <c r="Z158" s="191" t="n">
        <v>0</v>
      </c>
      <c r="AA158" s="192" t="n">
        <f aca="false">Z158*K158</f>
        <v>0</v>
      </c>
      <c r="AR158" s="10" t="s">
        <v>153</v>
      </c>
      <c r="AT158" s="10" t="s">
        <v>149</v>
      </c>
      <c r="AU158" s="10" t="s">
        <v>93</v>
      </c>
      <c r="AY158" s="10" t="s">
        <v>148</v>
      </c>
      <c r="BE158" s="193" t="n">
        <f aca="false">IF(U158="základní",N158,0)</f>
        <v>0</v>
      </c>
      <c r="BF158" s="193" t="n">
        <f aca="false">IF(U158="snížená",N158,0)</f>
        <v>0</v>
      </c>
      <c r="BG158" s="193" t="n">
        <f aca="false">IF(U158="zákl. přenesená",N158,0)</f>
        <v>0</v>
      </c>
      <c r="BH158" s="193" t="n">
        <f aca="false">IF(U158="sníž. přenesená",N158,0)</f>
        <v>0</v>
      </c>
      <c r="BI158" s="193" t="n">
        <f aca="false">IF(U158="nulová",N158,0)</f>
        <v>0</v>
      </c>
      <c r="BJ158" s="10" t="s">
        <v>82</v>
      </c>
      <c r="BK158" s="193" t="n">
        <f aca="false">ROUND(L158*K158,2)</f>
        <v>0</v>
      </c>
      <c r="BL158" s="10" t="s">
        <v>153</v>
      </c>
      <c r="BM158" s="10" t="s">
        <v>194</v>
      </c>
    </row>
    <row r="159" s="195" customFormat="true" ht="22.5" hidden="false" customHeight="true" outlineLevel="0" collapsed="false">
      <c r="B159" s="196"/>
      <c r="C159" s="197"/>
      <c r="D159" s="197"/>
      <c r="E159" s="198"/>
      <c r="F159" s="199" t="s">
        <v>195</v>
      </c>
      <c r="G159" s="199"/>
      <c r="H159" s="199"/>
      <c r="I159" s="199"/>
      <c r="J159" s="197"/>
      <c r="K159" s="200" t="n">
        <v>80.687</v>
      </c>
      <c r="L159" s="201"/>
      <c r="M159" s="201"/>
      <c r="N159" s="197"/>
      <c r="O159" s="197"/>
      <c r="P159" s="197"/>
      <c r="Q159" s="197"/>
      <c r="R159" s="202"/>
      <c r="T159" s="203"/>
      <c r="U159" s="204"/>
      <c r="V159" s="204"/>
      <c r="W159" s="204"/>
      <c r="X159" s="204"/>
      <c r="Y159" s="204"/>
      <c r="Z159" s="204"/>
      <c r="AA159" s="205"/>
      <c r="AT159" s="206" t="s">
        <v>160</v>
      </c>
      <c r="AU159" s="206" t="s">
        <v>93</v>
      </c>
      <c r="AV159" s="195" t="s">
        <v>93</v>
      </c>
      <c r="AW159" s="195" t="s">
        <v>33</v>
      </c>
      <c r="AX159" s="195" t="s">
        <v>75</v>
      </c>
      <c r="AY159" s="206" t="s">
        <v>148</v>
      </c>
    </row>
    <row r="160" s="220" customFormat="true" ht="22.5" hidden="false" customHeight="true" outlineLevel="0" collapsed="false">
      <c r="B160" s="221"/>
      <c r="C160" s="222"/>
      <c r="D160" s="222"/>
      <c r="E160" s="223"/>
      <c r="F160" s="224" t="s">
        <v>196</v>
      </c>
      <c r="G160" s="224"/>
      <c r="H160" s="224"/>
      <c r="I160" s="224"/>
      <c r="J160" s="222"/>
      <c r="K160" s="223"/>
      <c r="L160" s="225"/>
      <c r="M160" s="225"/>
      <c r="N160" s="222"/>
      <c r="O160" s="222"/>
      <c r="P160" s="222"/>
      <c r="Q160" s="222"/>
      <c r="R160" s="226"/>
      <c r="T160" s="227"/>
      <c r="U160" s="228"/>
      <c r="V160" s="228"/>
      <c r="W160" s="228"/>
      <c r="X160" s="228"/>
      <c r="Y160" s="228"/>
      <c r="Z160" s="228"/>
      <c r="AA160" s="229"/>
      <c r="AT160" s="230" t="s">
        <v>160</v>
      </c>
      <c r="AU160" s="230" t="s">
        <v>93</v>
      </c>
      <c r="AV160" s="220" t="s">
        <v>82</v>
      </c>
      <c r="AW160" s="220" t="s">
        <v>33</v>
      </c>
      <c r="AX160" s="220" t="s">
        <v>75</v>
      </c>
      <c r="AY160" s="230" t="s">
        <v>148</v>
      </c>
    </row>
    <row r="161" s="208" customFormat="true" ht="22.5" hidden="false" customHeight="true" outlineLevel="0" collapsed="false">
      <c r="B161" s="209"/>
      <c r="C161" s="210"/>
      <c r="D161" s="210"/>
      <c r="E161" s="211"/>
      <c r="F161" s="212" t="s">
        <v>162</v>
      </c>
      <c r="G161" s="212"/>
      <c r="H161" s="212"/>
      <c r="I161" s="212"/>
      <c r="J161" s="210"/>
      <c r="K161" s="213" t="n">
        <v>80.687</v>
      </c>
      <c r="L161" s="214"/>
      <c r="M161" s="214"/>
      <c r="N161" s="210"/>
      <c r="O161" s="210"/>
      <c r="P161" s="210"/>
      <c r="Q161" s="210"/>
      <c r="R161" s="215"/>
      <c r="T161" s="216"/>
      <c r="U161" s="217"/>
      <c r="V161" s="217"/>
      <c r="W161" s="217"/>
      <c r="X161" s="217"/>
      <c r="Y161" s="217"/>
      <c r="Z161" s="217"/>
      <c r="AA161" s="218"/>
      <c r="AT161" s="219" t="s">
        <v>160</v>
      </c>
      <c r="AU161" s="219" t="s">
        <v>93</v>
      </c>
      <c r="AV161" s="208" t="s">
        <v>153</v>
      </c>
      <c r="AW161" s="208" t="s">
        <v>33</v>
      </c>
      <c r="AX161" s="208" t="s">
        <v>82</v>
      </c>
      <c r="AY161" s="219" t="s">
        <v>148</v>
      </c>
    </row>
    <row r="162" s="28" customFormat="true" ht="22.5" hidden="false" customHeight="true" outlineLevel="0" collapsed="false">
      <c r="B162" s="181"/>
      <c r="C162" s="182" t="s">
        <v>197</v>
      </c>
      <c r="D162" s="182" t="s">
        <v>149</v>
      </c>
      <c r="E162" s="183" t="s">
        <v>198</v>
      </c>
      <c r="F162" s="184" t="s">
        <v>199</v>
      </c>
      <c r="G162" s="184"/>
      <c r="H162" s="184"/>
      <c r="I162" s="184"/>
      <c r="J162" s="185" t="s">
        <v>157</v>
      </c>
      <c r="K162" s="194" t="n">
        <v>117.947</v>
      </c>
      <c r="L162" s="187" t="n">
        <v>0</v>
      </c>
      <c r="M162" s="187"/>
      <c r="N162" s="188" t="n">
        <f aca="false">ROUND(L162*K162,2)</f>
        <v>0</v>
      </c>
      <c r="O162" s="188"/>
      <c r="P162" s="188"/>
      <c r="Q162" s="188"/>
      <c r="R162" s="189"/>
      <c r="T162" s="190"/>
      <c r="U162" s="40" t="s">
        <v>40</v>
      </c>
      <c r="V162" s="191" t="n">
        <v>0.652</v>
      </c>
      <c r="W162" s="191" t="n">
        <f aca="false">V162*K162</f>
        <v>76.901444</v>
      </c>
      <c r="X162" s="191" t="n">
        <v>0</v>
      </c>
      <c r="Y162" s="191" t="n">
        <f aca="false">X162*K162</f>
        <v>0</v>
      </c>
      <c r="Z162" s="191" t="n">
        <v>0</v>
      </c>
      <c r="AA162" s="192" t="n">
        <f aca="false">Z162*K162</f>
        <v>0</v>
      </c>
      <c r="AR162" s="10" t="s">
        <v>153</v>
      </c>
      <c r="AT162" s="10" t="s">
        <v>149</v>
      </c>
      <c r="AU162" s="10" t="s">
        <v>93</v>
      </c>
      <c r="AY162" s="10" t="s">
        <v>148</v>
      </c>
      <c r="BE162" s="193" t="n">
        <f aca="false">IF(U162="základní",N162,0)</f>
        <v>0</v>
      </c>
      <c r="BF162" s="193" t="n">
        <f aca="false">IF(U162="snížená",N162,0)</f>
        <v>0</v>
      </c>
      <c r="BG162" s="193" t="n">
        <f aca="false">IF(U162="zákl. přenesená",N162,0)</f>
        <v>0</v>
      </c>
      <c r="BH162" s="193" t="n">
        <f aca="false">IF(U162="sníž. přenesená",N162,0)</f>
        <v>0</v>
      </c>
      <c r="BI162" s="193" t="n">
        <f aca="false">IF(U162="nulová",N162,0)</f>
        <v>0</v>
      </c>
      <c r="BJ162" s="10" t="s">
        <v>82</v>
      </c>
      <c r="BK162" s="193" t="n">
        <f aca="false">ROUND(L162*K162,2)</f>
        <v>0</v>
      </c>
      <c r="BL162" s="10" t="s">
        <v>153</v>
      </c>
      <c r="BM162" s="10" t="s">
        <v>200</v>
      </c>
    </row>
    <row r="163" s="195" customFormat="true" ht="22.5" hidden="false" customHeight="true" outlineLevel="0" collapsed="false">
      <c r="B163" s="196"/>
      <c r="C163" s="197"/>
      <c r="D163" s="197"/>
      <c r="E163" s="198"/>
      <c r="F163" s="199" t="s">
        <v>201</v>
      </c>
      <c r="G163" s="199"/>
      <c r="H163" s="199"/>
      <c r="I163" s="199"/>
      <c r="J163" s="197"/>
      <c r="K163" s="200" t="n">
        <v>80.687</v>
      </c>
      <c r="L163" s="201"/>
      <c r="M163" s="201"/>
      <c r="N163" s="197"/>
      <c r="O163" s="197"/>
      <c r="P163" s="197"/>
      <c r="Q163" s="197"/>
      <c r="R163" s="202"/>
      <c r="T163" s="203"/>
      <c r="U163" s="204"/>
      <c r="V163" s="204"/>
      <c r="W163" s="204"/>
      <c r="X163" s="204"/>
      <c r="Y163" s="204"/>
      <c r="Z163" s="204"/>
      <c r="AA163" s="205"/>
      <c r="AT163" s="206" t="s">
        <v>160</v>
      </c>
      <c r="AU163" s="206" t="s">
        <v>93</v>
      </c>
      <c r="AV163" s="195" t="s">
        <v>93</v>
      </c>
      <c r="AW163" s="195" t="s">
        <v>33</v>
      </c>
      <c r="AX163" s="195" t="s">
        <v>75</v>
      </c>
      <c r="AY163" s="206" t="s">
        <v>148</v>
      </c>
    </row>
    <row r="164" s="195" customFormat="true" ht="22.5" hidden="false" customHeight="true" outlineLevel="0" collapsed="false">
      <c r="B164" s="196"/>
      <c r="C164" s="197"/>
      <c r="D164" s="197"/>
      <c r="E164" s="198"/>
      <c r="F164" s="207" t="s">
        <v>202</v>
      </c>
      <c r="G164" s="207"/>
      <c r="H164" s="207"/>
      <c r="I164" s="207"/>
      <c r="J164" s="197"/>
      <c r="K164" s="200" t="n">
        <v>37.26</v>
      </c>
      <c r="L164" s="201"/>
      <c r="M164" s="201"/>
      <c r="N164" s="197"/>
      <c r="O164" s="197"/>
      <c r="P164" s="197"/>
      <c r="Q164" s="197"/>
      <c r="R164" s="202"/>
      <c r="T164" s="203"/>
      <c r="U164" s="204"/>
      <c r="V164" s="204"/>
      <c r="W164" s="204"/>
      <c r="X164" s="204"/>
      <c r="Y164" s="204"/>
      <c r="Z164" s="204"/>
      <c r="AA164" s="205"/>
      <c r="AT164" s="206" t="s">
        <v>160</v>
      </c>
      <c r="AU164" s="206" t="s">
        <v>93</v>
      </c>
      <c r="AV164" s="195" t="s">
        <v>93</v>
      </c>
      <c r="AW164" s="195" t="s">
        <v>33</v>
      </c>
      <c r="AX164" s="195" t="s">
        <v>75</v>
      </c>
      <c r="AY164" s="206" t="s">
        <v>148</v>
      </c>
    </row>
    <row r="165" s="208" customFormat="true" ht="22.5" hidden="false" customHeight="true" outlineLevel="0" collapsed="false">
      <c r="B165" s="209"/>
      <c r="C165" s="210"/>
      <c r="D165" s="210"/>
      <c r="E165" s="211"/>
      <c r="F165" s="212" t="s">
        <v>162</v>
      </c>
      <c r="G165" s="212"/>
      <c r="H165" s="212"/>
      <c r="I165" s="212"/>
      <c r="J165" s="210"/>
      <c r="K165" s="213" t="n">
        <v>117.947</v>
      </c>
      <c r="L165" s="214"/>
      <c r="M165" s="214"/>
      <c r="N165" s="210"/>
      <c r="O165" s="210"/>
      <c r="P165" s="210"/>
      <c r="Q165" s="210"/>
      <c r="R165" s="215"/>
      <c r="T165" s="216"/>
      <c r="U165" s="217"/>
      <c r="V165" s="217"/>
      <c r="W165" s="217"/>
      <c r="X165" s="217"/>
      <c r="Y165" s="217"/>
      <c r="Z165" s="217"/>
      <c r="AA165" s="218"/>
      <c r="AT165" s="219" t="s">
        <v>160</v>
      </c>
      <c r="AU165" s="219" t="s">
        <v>93</v>
      </c>
      <c r="AV165" s="208" t="s">
        <v>153</v>
      </c>
      <c r="AW165" s="208" t="s">
        <v>33</v>
      </c>
      <c r="AX165" s="208" t="s">
        <v>82</v>
      </c>
      <c r="AY165" s="219" t="s">
        <v>148</v>
      </c>
    </row>
    <row r="166" s="28" customFormat="true" ht="31.5" hidden="false" customHeight="true" outlineLevel="0" collapsed="false">
      <c r="B166" s="181"/>
      <c r="C166" s="182" t="s">
        <v>203</v>
      </c>
      <c r="D166" s="182" t="s">
        <v>149</v>
      </c>
      <c r="E166" s="183" t="s">
        <v>204</v>
      </c>
      <c r="F166" s="184" t="s">
        <v>205</v>
      </c>
      <c r="G166" s="184"/>
      <c r="H166" s="184"/>
      <c r="I166" s="184"/>
      <c r="J166" s="185" t="s">
        <v>157</v>
      </c>
      <c r="K166" s="194" t="n">
        <v>68.805</v>
      </c>
      <c r="L166" s="187" t="n">
        <v>0</v>
      </c>
      <c r="M166" s="187"/>
      <c r="N166" s="188" t="n">
        <f aca="false">ROUND(L166*K166,2)</f>
        <v>0</v>
      </c>
      <c r="O166" s="188"/>
      <c r="P166" s="188"/>
      <c r="Q166" s="188"/>
      <c r="R166" s="189"/>
      <c r="T166" s="190"/>
      <c r="U166" s="40" t="s">
        <v>40</v>
      </c>
      <c r="V166" s="191" t="n">
        <v>0.083</v>
      </c>
      <c r="W166" s="191" t="n">
        <f aca="false">V166*K166</f>
        <v>5.710815</v>
      </c>
      <c r="X166" s="191" t="n">
        <v>0</v>
      </c>
      <c r="Y166" s="191" t="n">
        <f aca="false">X166*K166</f>
        <v>0</v>
      </c>
      <c r="Z166" s="191" t="n">
        <v>0</v>
      </c>
      <c r="AA166" s="192" t="n">
        <f aca="false">Z166*K166</f>
        <v>0</v>
      </c>
      <c r="AR166" s="10" t="s">
        <v>153</v>
      </c>
      <c r="AT166" s="10" t="s">
        <v>149</v>
      </c>
      <c r="AU166" s="10" t="s">
        <v>93</v>
      </c>
      <c r="AY166" s="10" t="s">
        <v>148</v>
      </c>
      <c r="BE166" s="193" t="n">
        <f aca="false">IF(U166="základní",N166,0)</f>
        <v>0</v>
      </c>
      <c r="BF166" s="193" t="n">
        <f aca="false">IF(U166="snížená",N166,0)</f>
        <v>0</v>
      </c>
      <c r="BG166" s="193" t="n">
        <f aca="false">IF(U166="zákl. přenesená",N166,0)</f>
        <v>0</v>
      </c>
      <c r="BH166" s="193" t="n">
        <f aca="false">IF(U166="sníž. přenesená",N166,0)</f>
        <v>0</v>
      </c>
      <c r="BI166" s="193" t="n">
        <f aca="false">IF(U166="nulová",N166,0)</f>
        <v>0</v>
      </c>
      <c r="BJ166" s="10" t="s">
        <v>82</v>
      </c>
      <c r="BK166" s="193" t="n">
        <f aca="false">ROUND(L166*K166,2)</f>
        <v>0</v>
      </c>
      <c r="BL166" s="10" t="s">
        <v>153</v>
      </c>
      <c r="BM166" s="10" t="s">
        <v>206</v>
      </c>
    </row>
    <row r="167" s="195" customFormat="true" ht="22.5" hidden="false" customHeight="true" outlineLevel="0" collapsed="false">
      <c r="B167" s="196"/>
      <c r="C167" s="197"/>
      <c r="D167" s="197"/>
      <c r="E167" s="198"/>
      <c r="F167" s="199" t="s">
        <v>207</v>
      </c>
      <c r="G167" s="199"/>
      <c r="H167" s="199"/>
      <c r="I167" s="199"/>
      <c r="J167" s="197"/>
      <c r="K167" s="200" t="n">
        <v>139.892</v>
      </c>
      <c r="L167" s="201"/>
      <c r="M167" s="201"/>
      <c r="N167" s="197"/>
      <c r="O167" s="197"/>
      <c r="P167" s="197"/>
      <c r="Q167" s="197"/>
      <c r="R167" s="202"/>
      <c r="T167" s="203"/>
      <c r="U167" s="204"/>
      <c r="V167" s="204"/>
      <c r="W167" s="204"/>
      <c r="X167" s="204"/>
      <c r="Y167" s="204"/>
      <c r="Z167" s="204"/>
      <c r="AA167" s="205"/>
      <c r="AT167" s="206" t="s">
        <v>160</v>
      </c>
      <c r="AU167" s="206" t="s">
        <v>93</v>
      </c>
      <c r="AV167" s="195" t="s">
        <v>93</v>
      </c>
      <c r="AW167" s="195" t="s">
        <v>33</v>
      </c>
      <c r="AX167" s="195" t="s">
        <v>75</v>
      </c>
      <c r="AY167" s="206" t="s">
        <v>148</v>
      </c>
    </row>
    <row r="168" s="195" customFormat="true" ht="22.5" hidden="false" customHeight="true" outlineLevel="0" collapsed="false">
      <c r="B168" s="196"/>
      <c r="C168" s="197"/>
      <c r="D168" s="197"/>
      <c r="E168" s="198"/>
      <c r="F168" s="207" t="s">
        <v>208</v>
      </c>
      <c r="G168" s="207"/>
      <c r="H168" s="207"/>
      <c r="I168" s="207"/>
      <c r="J168" s="197"/>
      <c r="K168" s="200" t="n">
        <v>-80.687</v>
      </c>
      <c r="L168" s="201"/>
      <c r="M168" s="201"/>
      <c r="N168" s="197"/>
      <c r="O168" s="197"/>
      <c r="P168" s="197"/>
      <c r="Q168" s="197"/>
      <c r="R168" s="202"/>
      <c r="T168" s="203"/>
      <c r="U168" s="204"/>
      <c r="V168" s="204"/>
      <c r="W168" s="204"/>
      <c r="X168" s="204"/>
      <c r="Y168" s="204"/>
      <c r="Z168" s="204"/>
      <c r="AA168" s="205"/>
      <c r="AT168" s="206" t="s">
        <v>160</v>
      </c>
      <c r="AU168" s="206" t="s">
        <v>93</v>
      </c>
      <c r="AV168" s="195" t="s">
        <v>93</v>
      </c>
      <c r="AW168" s="195" t="s">
        <v>33</v>
      </c>
      <c r="AX168" s="195" t="s">
        <v>75</v>
      </c>
      <c r="AY168" s="206" t="s">
        <v>148</v>
      </c>
    </row>
    <row r="169" s="195" customFormat="true" ht="22.5" hidden="false" customHeight="true" outlineLevel="0" collapsed="false">
      <c r="B169" s="196"/>
      <c r="C169" s="197"/>
      <c r="D169" s="197"/>
      <c r="E169" s="198"/>
      <c r="F169" s="207" t="s">
        <v>209</v>
      </c>
      <c r="G169" s="207"/>
      <c r="H169" s="207"/>
      <c r="I169" s="207"/>
      <c r="J169" s="197"/>
      <c r="K169" s="200" t="n">
        <v>9.6</v>
      </c>
      <c r="L169" s="201"/>
      <c r="M169" s="201"/>
      <c r="N169" s="197"/>
      <c r="O169" s="197"/>
      <c r="P169" s="197"/>
      <c r="Q169" s="197"/>
      <c r="R169" s="202"/>
      <c r="T169" s="203"/>
      <c r="U169" s="204"/>
      <c r="V169" s="204"/>
      <c r="W169" s="204"/>
      <c r="X169" s="204"/>
      <c r="Y169" s="204"/>
      <c r="Z169" s="204"/>
      <c r="AA169" s="205"/>
      <c r="AT169" s="206" t="s">
        <v>160</v>
      </c>
      <c r="AU169" s="206" t="s">
        <v>93</v>
      </c>
      <c r="AV169" s="195" t="s">
        <v>93</v>
      </c>
      <c r="AW169" s="195" t="s">
        <v>33</v>
      </c>
      <c r="AX169" s="195" t="s">
        <v>75</v>
      </c>
      <c r="AY169" s="206" t="s">
        <v>148</v>
      </c>
    </row>
    <row r="170" s="208" customFormat="true" ht="22.5" hidden="false" customHeight="true" outlineLevel="0" collapsed="false">
      <c r="B170" s="209"/>
      <c r="C170" s="210"/>
      <c r="D170" s="210"/>
      <c r="E170" s="211"/>
      <c r="F170" s="212" t="s">
        <v>162</v>
      </c>
      <c r="G170" s="212"/>
      <c r="H170" s="212"/>
      <c r="I170" s="212"/>
      <c r="J170" s="210"/>
      <c r="K170" s="213" t="n">
        <v>68.805</v>
      </c>
      <c r="L170" s="214"/>
      <c r="M170" s="214"/>
      <c r="N170" s="210"/>
      <c r="O170" s="210"/>
      <c r="P170" s="210"/>
      <c r="Q170" s="210"/>
      <c r="R170" s="215"/>
      <c r="T170" s="216"/>
      <c r="U170" s="217"/>
      <c r="V170" s="217"/>
      <c r="W170" s="217"/>
      <c r="X170" s="217"/>
      <c r="Y170" s="217"/>
      <c r="Z170" s="217"/>
      <c r="AA170" s="218"/>
      <c r="AT170" s="219" t="s">
        <v>160</v>
      </c>
      <c r="AU170" s="219" t="s">
        <v>93</v>
      </c>
      <c r="AV170" s="208" t="s">
        <v>153</v>
      </c>
      <c r="AW170" s="208" t="s">
        <v>33</v>
      </c>
      <c r="AX170" s="208" t="s">
        <v>82</v>
      </c>
      <c r="AY170" s="219" t="s">
        <v>148</v>
      </c>
    </row>
    <row r="171" s="28" customFormat="true" ht="22.5" hidden="false" customHeight="true" outlineLevel="0" collapsed="false">
      <c r="B171" s="181"/>
      <c r="C171" s="182" t="s">
        <v>210</v>
      </c>
      <c r="D171" s="182" t="s">
        <v>149</v>
      </c>
      <c r="E171" s="183" t="s">
        <v>211</v>
      </c>
      <c r="F171" s="184" t="s">
        <v>212</v>
      </c>
      <c r="G171" s="184"/>
      <c r="H171" s="184"/>
      <c r="I171" s="184"/>
      <c r="J171" s="185" t="s">
        <v>157</v>
      </c>
      <c r="K171" s="194" t="n">
        <v>68.805</v>
      </c>
      <c r="L171" s="187" t="n">
        <v>0</v>
      </c>
      <c r="M171" s="187"/>
      <c r="N171" s="188" t="n">
        <f aca="false">ROUND(L171*K171,2)</f>
        <v>0</v>
      </c>
      <c r="O171" s="188"/>
      <c r="P171" s="188"/>
      <c r="Q171" s="188"/>
      <c r="R171" s="189"/>
      <c r="T171" s="190"/>
      <c r="U171" s="40" t="s">
        <v>40</v>
      </c>
      <c r="V171" s="191" t="n">
        <v>0.009</v>
      </c>
      <c r="W171" s="191" t="n">
        <f aca="false">V171*K171</f>
        <v>0.619245</v>
      </c>
      <c r="X171" s="191" t="n">
        <v>0</v>
      </c>
      <c r="Y171" s="191" t="n">
        <f aca="false">X171*K171</f>
        <v>0</v>
      </c>
      <c r="Z171" s="191" t="n">
        <v>0</v>
      </c>
      <c r="AA171" s="192" t="n">
        <f aca="false">Z171*K171</f>
        <v>0</v>
      </c>
      <c r="AR171" s="10" t="s">
        <v>153</v>
      </c>
      <c r="AT171" s="10" t="s">
        <v>149</v>
      </c>
      <c r="AU171" s="10" t="s">
        <v>93</v>
      </c>
      <c r="AY171" s="10" t="s">
        <v>148</v>
      </c>
      <c r="BE171" s="193" t="n">
        <f aca="false">IF(U171="základní",N171,0)</f>
        <v>0</v>
      </c>
      <c r="BF171" s="193" t="n">
        <f aca="false">IF(U171="snížená",N171,0)</f>
        <v>0</v>
      </c>
      <c r="BG171" s="193" t="n">
        <f aca="false">IF(U171="zákl. přenesená",N171,0)</f>
        <v>0</v>
      </c>
      <c r="BH171" s="193" t="n">
        <f aca="false">IF(U171="sníž. přenesená",N171,0)</f>
        <v>0</v>
      </c>
      <c r="BI171" s="193" t="n">
        <f aca="false">IF(U171="nulová",N171,0)</f>
        <v>0</v>
      </c>
      <c r="BJ171" s="10" t="s">
        <v>82</v>
      </c>
      <c r="BK171" s="193" t="n">
        <f aca="false">ROUND(L171*K171,2)</f>
        <v>0</v>
      </c>
      <c r="BL171" s="10" t="s">
        <v>153</v>
      </c>
      <c r="BM171" s="10" t="s">
        <v>213</v>
      </c>
    </row>
    <row r="172" s="28" customFormat="true" ht="31.5" hidden="false" customHeight="true" outlineLevel="0" collapsed="false">
      <c r="B172" s="181"/>
      <c r="C172" s="182" t="s">
        <v>214</v>
      </c>
      <c r="D172" s="182" t="s">
        <v>149</v>
      </c>
      <c r="E172" s="183" t="s">
        <v>215</v>
      </c>
      <c r="F172" s="184" t="s">
        <v>216</v>
      </c>
      <c r="G172" s="184"/>
      <c r="H172" s="184"/>
      <c r="I172" s="184"/>
      <c r="J172" s="185" t="s">
        <v>217</v>
      </c>
      <c r="K172" s="194" t="n">
        <v>116.969</v>
      </c>
      <c r="L172" s="187" t="n">
        <v>0</v>
      </c>
      <c r="M172" s="187"/>
      <c r="N172" s="188" t="n">
        <f aca="false">ROUND(L172*K172,2)</f>
        <v>0</v>
      </c>
      <c r="O172" s="188"/>
      <c r="P172" s="188"/>
      <c r="Q172" s="188"/>
      <c r="R172" s="189"/>
      <c r="T172" s="190"/>
      <c r="U172" s="40" t="s">
        <v>40</v>
      </c>
      <c r="V172" s="191" t="n">
        <v>0</v>
      </c>
      <c r="W172" s="191" t="n">
        <f aca="false">V172*K172</f>
        <v>0</v>
      </c>
      <c r="X172" s="191" t="n">
        <v>0</v>
      </c>
      <c r="Y172" s="191" t="n">
        <f aca="false">X172*K172</f>
        <v>0</v>
      </c>
      <c r="Z172" s="191" t="n">
        <v>0</v>
      </c>
      <c r="AA172" s="192" t="n">
        <f aca="false">Z172*K172</f>
        <v>0</v>
      </c>
      <c r="AR172" s="10" t="s">
        <v>153</v>
      </c>
      <c r="AT172" s="10" t="s">
        <v>149</v>
      </c>
      <c r="AU172" s="10" t="s">
        <v>93</v>
      </c>
      <c r="AY172" s="10" t="s">
        <v>148</v>
      </c>
      <c r="BE172" s="193" t="n">
        <f aca="false">IF(U172="základní",N172,0)</f>
        <v>0</v>
      </c>
      <c r="BF172" s="193" t="n">
        <f aca="false">IF(U172="snížená",N172,0)</f>
        <v>0</v>
      </c>
      <c r="BG172" s="193" t="n">
        <f aca="false">IF(U172="zákl. přenesená",N172,0)</f>
        <v>0</v>
      </c>
      <c r="BH172" s="193" t="n">
        <f aca="false">IF(U172="sníž. přenesená",N172,0)</f>
        <v>0</v>
      </c>
      <c r="BI172" s="193" t="n">
        <f aca="false">IF(U172="nulová",N172,0)</f>
        <v>0</v>
      </c>
      <c r="BJ172" s="10" t="s">
        <v>82</v>
      </c>
      <c r="BK172" s="193" t="n">
        <f aca="false">ROUND(L172*K172,2)</f>
        <v>0</v>
      </c>
      <c r="BL172" s="10" t="s">
        <v>153</v>
      </c>
      <c r="BM172" s="10" t="s">
        <v>218</v>
      </c>
    </row>
    <row r="173" s="195" customFormat="true" ht="22.5" hidden="false" customHeight="true" outlineLevel="0" collapsed="false">
      <c r="B173" s="196"/>
      <c r="C173" s="197"/>
      <c r="D173" s="197"/>
      <c r="E173" s="198"/>
      <c r="F173" s="199" t="s">
        <v>219</v>
      </c>
      <c r="G173" s="199"/>
      <c r="H173" s="199"/>
      <c r="I173" s="199"/>
      <c r="J173" s="197"/>
      <c r="K173" s="200" t="n">
        <v>116.969</v>
      </c>
      <c r="L173" s="201"/>
      <c r="M173" s="201"/>
      <c r="N173" s="197"/>
      <c r="O173" s="197"/>
      <c r="P173" s="197"/>
      <c r="Q173" s="197"/>
      <c r="R173" s="202"/>
      <c r="T173" s="203"/>
      <c r="U173" s="204"/>
      <c r="V173" s="204"/>
      <c r="W173" s="204"/>
      <c r="X173" s="204"/>
      <c r="Y173" s="204"/>
      <c r="Z173" s="204"/>
      <c r="AA173" s="205"/>
      <c r="AT173" s="206" t="s">
        <v>160</v>
      </c>
      <c r="AU173" s="206" t="s">
        <v>93</v>
      </c>
      <c r="AV173" s="195" t="s">
        <v>93</v>
      </c>
      <c r="AW173" s="195" t="s">
        <v>33</v>
      </c>
      <c r="AX173" s="195" t="s">
        <v>75</v>
      </c>
      <c r="AY173" s="206" t="s">
        <v>148</v>
      </c>
    </row>
    <row r="174" s="208" customFormat="true" ht="22.5" hidden="false" customHeight="true" outlineLevel="0" collapsed="false">
      <c r="B174" s="209"/>
      <c r="C174" s="210"/>
      <c r="D174" s="210"/>
      <c r="E174" s="211"/>
      <c r="F174" s="212" t="s">
        <v>162</v>
      </c>
      <c r="G174" s="212"/>
      <c r="H174" s="212"/>
      <c r="I174" s="212"/>
      <c r="J174" s="210"/>
      <c r="K174" s="213" t="n">
        <v>116.969</v>
      </c>
      <c r="L174" s="214"/>
      <c r="M174" s="214"/>
      <c r="N174" s="210"/>
      <c r="O174" s="210"/>
      <c r="P174" s="210"/>
      <c r="Q174" s="210"/>
      <c r="R174" s="215"/>
      <c r="T174" s="216"/>
      <c r="U174" s="217"/>
      <c r="V174" s="217"/>
      <c r="W174" s="217"/>
      <c r="X174" s="217"/>
      <c r="Y174" s="217"/>
      <c r="Z174" s="217"/>
      <c r="AA174" s="218"/>
      <c r="AT174" s="219" t="s">
        <v>160</v>
      </c>
      <c r="AU174" s="219" t="s">
        <v>93</v>
      </c>
      <c r="AV174" s="208" t="s">
        <v>153</v>
      </c>
      <c r="AW174" s="208" t="s">
        <v>33</v>
      </c>
      <c r="AX174" s="208" t="s">
        <v>82</v>
      </c>
      <c r="AY174" s="219" t="s">
        <v>148</v>
      </c>
    </row>
    <row r="175" s="28" customFormat="true" ht="44.25" hidden="false" customHeight="true" outlineLevel="0" collapsed="false">
      <c r="B175" s="181"/>
      <c r="C175" s="182" t="s">
        <v>220</v>
      </c>
      <c r="D175" s="182" t="s">
        <v>149</v>
      </c>
      <c r="E175" s="183" t="s">
        <v>221</v>
      </c>
      <c r="F175" s="184" t="s">
        <v>222</v>
      </c>
      <c r="G175" s="184"/>
      <c r="H175" s="184"/>
      <c r="I175" s="184"/>
      <c r="J175" s="185" t="s">
        <v>157</v>
      </c>
      <c r="K175" s="194" t="n">
        <v>37.26</v>
      </c>
      <c r="L175" s="187" t="n">
        <v>0</v>
      </c>
      <c r="M175" s="187"/>
      <c r="N175" s="188" t="n">
        <f aca="false">ROUND(L175*K175,2)</f>
        <v>0</v>
      </c>
      <c r="O175" s="188"/>
      <c r="P175" s="188"/>
      <c r="Q175" s="188"/>
      <c r="R175" s="189"/>
      <c r="T175" s="190"/>
      <c r="U175" s="40" t="s">
        <v>40</v>
      </c>
      <c r="V175" s="191" t="n">
        <v>2.256</v>
      </c>
      <c r="W175" s="191" t="n">
        <f aca="false">V175*K175</f>
        <v>84.05856</v>
      </c>
      <c r="X175" s="191" t="n">
        <v>0</v>
      </c>
      <c r="Y175" s="191" t="n">
        <f aca="false">X175*K175</f>
        <v>0</v>
      </c>
      <c r="Z175" s="191" t="n">
        <v>0</v>
      </c>
      <c r="AA175" s="192" t="n">
        <f aca="false">Z175*K175</f>
        <v>0</v>
      </c>
      <c r="AR175" s="10" t="s">
        <v>153</v>
      </c>
      <c r="AT175" s="10" t="s">
        <v>149</v>
      </c>
      <c r="AU175" s="10" t="s">
        <v>93</v>
      </c>
      <c r="AY175" s="10" t="s">
        <v>148</v>
      </c>
      <c r="BE175" s="193" t="n">
        <f aca="false">IF(U175="základní",N175,0)</f>
        <v>0</v>
      </c>
      <c r="BF175" s="193" t="n">
        <f aca="false">IF(U175="snížená",N175,0)</f>
        <v>0</v>
      </c>
      <c r="BG175" s="193" t="n">
        <f aca="false">IF(U175="zákl. přenesená",N175,0)</f>
        <v>0</v>
      </c>
      <c r="BH175" s="193" t="n">
        <f aca="false">IF(U175="sníž. přenesená",N175,0)</f>
        <v>0</v>
      </c>
      <c r="BI175" s="193" t="n">
        <f aca="false">IF(U175="nulová",N175,0)</f>
        <v>0</v>
      </c>
      <c r="BJ175" s="10" t="s">
        <v>82</v>
      </c>
      <c r="BK175" s="193" t="n">
        <f aca="false">ROUND(L175*K175,2)</f>
        <v>0</v>
      </c>
      <c r="BL175" s="10" t="s">
        <v>153</v>
      </c>
      <c r="BM175" s="10" t="s">
        <v>223</v>
      </c>
    </row>
    <row r="176" s="195" customFormat="true" ht="22.5" hidden="false" customHeight="true" outlineLevel="0" collapsed="false">
      <c r="B176" s="196"/>
      <c r="C176" s="197"/>
      <c r="D176" s="197"/>
      <c r="E176" s="198"/>
      <c r="F176" s="199" t="s">
        <v>224</v>
      </c>
      <c r="G176" s="199"/>
      <c r="H176" s="199"/>
      <c r="I176" s="199"/>
      <c r="J176" s="197"/>
      <c r="K176" s="200" t="n">
        <v>37.26</v>
      </c>
      <c r="L176" s="201"/>
      <c r="M176" s="201"/>
      <c r="N176" s="197"/>
      <c r="O176" s="197"/>
      <c r="P176" s="197"/>
      <c r="Q176" s="197"/>
      <c r="R176" s="202"/>
      <c r="T176" s="203"/>
      <c r="U176" s="204"/>
      <c r="V176" s="204"/>
      <c r="W176" s="204"/>
      <c r="X176" s="204"/>
      <c r="Y176" s="204"/>
      <c r="Z176" s="204"/>
      <c r="AA176" s="205"/>
      <c r="AT176" s="206" t="s">
        <v>160</v>
      </c>
      <c r="AU176" s="206" t="s">
        <v>93</v>
      </c>
      <c r="AV176" s="195" t="s">
        <v>93</v>
      </c>
      <c r="AW176" s="195" t="s">
        <v>33</v>
      </c>
      <c r="AX176" s="195" t="s">
        <v>75</v>
      </c>
      <c r="AY176" s="206" t="s">
        <v>148</v>
      </c>
    </row>
    <row r="177" s="208" customFormat="true" ht="22.5" hidden="false" customHeight="true" outlineLevel="0" collapsed="false">
      <c r="B177" s="209"/>
      <c r="C177" s="210"/>
      <c r="D177" s="210"/>
      <c r="E177" s="211"/>
      <c r="F177" s="212" t="s">
        <v>162</v>
      </c>
      <c r="G177" s="212"/>
      <c r="H177" s="212"/>
      <c r="I177" s="212"/>
      <c r="J177" s="210"/>
      <c r="K177" s="213" t="n">
        <v>37.26</v>
      </c>
      <c r="L177" s="214"/>
      <c r="M177" s="214"/>
      <c r="N177" s="210"/>
      <c r="O177" s="210"/>
      <c r="P177" s="210"/>
      <c r="Q177" s="210"/>
      <c r="R177" s="215"/>
      <c r="T177" s="216"/>
      <c r="U177" s="217"/>
      <c r="V177" s="217"/>
      <c r="W177" s="217"/>
      <c r="X177" s="217"/>
      <c r="Y177" s="217"/>
      <c r="Z177" s="217"/>
      <c r="AA177" s="218"/>
      <c r="AT177" s="219" t="s">
        <v>160</v>
      </c>
      <c r="AU177" s="219" t="s">
        <v>93</v>
      </c>
      <c r="AV177" s="208" t="s">
        <v>153</v>
      </c>
      <c r="AW177" s="208" t="s">
        <v>33</v>
      </c>
      <c r="AX177" s="208" t="s">
        <v>82</v>
      </c>
      <c r="AY177" s="219" t="s">
        <v>148</v>
      </c>
    </row>
    <row r="178" s="28" customFormat="true" ht="31.5" hidden="false" customHeight="true" outlineLevel="0" collapsed="false">
      <c r="B178" s="181"/>
      <c r="C178" s="182" t="s">
        <v>10</v>
      </c>
      <c r="D178" s="182" t="s">
        <v>149</v>
      </c>
      <c r="E178" s="183" t="s">
        <v>225</v>
      </c>
      <c r="F178" s="184" t="s">
        <v>226</v>
      </c>
      <c r="G178" s="184"/>
      <c r="H178" s="184"/>
      <c r="I178" s="184"/>
      <c r="J178" s="185" t="s">
        <v>157</v>
      </c>
      <c r="K178" s="194" t="n">
        <v>37.26</v>
      </c>
      <c r="L178" s="187" t="n">
        <v>0</v>
      </c>
      <c r="M178" s="187"/>
      <c r="N178" s="188" t="n">
        <f aca="false">ROUND(L178*K178,2)</f>
        <v>0</v>
      </c>
      <c r="O178" s="188"/>
      <c r="P178" s="188"/>
      <c r="Q178" s="188"/>
      <c r="R178" s="189"/>
      <c r="T178" s="190"/>
      <c r="U178" s="40" t="s">
        <v>40</v>
      </c>
      <c r="V178" s="191" t="n">
        <v>0.94</v>
      </c>
      <c r="W178" s="191" t="n">
        <f aca="false">V178*K178</f>
        <v>35.0244</v>
      </c>
      <c r="X178" s="191" t="n">
        <v>0</v>
      </c>
      <c r="Y178" s="191" t="n">
        <f aca="false">X178*K178</f>
        <v>0</v>
      </c>
      <c r="Z178" s="191" t="n">
        <v>0</v>
      </c>
      <c r="AA178" s="192" t="n">
        <f aca="false">Z178*K178</f>
        <v>0</v>
      </c>
      <c r="AR178" s="10" t="s">
        <v>153</v>
      </c>
      <c r="AT178" s="10" t="s">
        <v>149</v>
      </c>
      <c r="AU178" s="10" t="s">
        <v>93</v>
      </c>
      <c r="AY178" s="10" t="s">
        <v>148</v>
      </c>
      <c r="BE178" s="193" t="n">
        <f aca="false">IF(U178="základní",N178,0)</f>
        <v>0</v>
      </c>
      <c r="BF178" s="193" t="n">
        <f aca="false">IF(U178="snížená",N178,0)</f>
        <v>0</v>
      </c>
      <c r="BG178" s="193" t="n">
        <f aca="false">IF(U178="zákl. přenesená",N178,0)</f>
        <v>0</v>
      </c>
      <c r="BH178" s="193" t="n">
        <f aca="false">IF(U178="sníž. přenesená",N178,0)</f>
        <v>0</v>
      </c>
      <c r="BI178" s="193" t="n">
        <f aca="false">IF(U178="nulová",N178,0)</f>
        <v>0</v>
      </c>
      <c r="BJ178" s="10" t="s">
        <v>82</v>
      </c>
      <c r="BK178" s="193" t="n">
        <f aca="false">ROUND(L178*K178,2)</f>
        <v>0</v>
      </c>
      <c r="BL178" s="10" t="s">
        <v>153</v>
      </c>
      <c r="BM178" s="10" t="s">
        <v>227</v>
      </c>
    </row>
    <row r="179" s="28" customFormat="true" ht="22.5" hidden="false" customHeight="true" outlineLevel="0" collapsed="false">
      <c r="B179" s="181"/>
      <c r="C179" s="182" t="s">
        <v>228</v>
      </c>
      <c r="D179" s="182" t="s">
        <v>149</v>
      </c>
      <c r="E179" s="183" t="s">
        <v>229</v>
      </c>
      <c r="F179" s="184" t="s">
        <v>230</v>
      </c>
      <c r="G179" s="184"/>
      <c r="H179" s="184"/>
      <c r="I179" s="184"/>
      <c r="J179" s="185" t="s">
        <v>231</v>
      </c>
      <c r="K179" s="194" t="n">
        <v>77.768</v>
      </c>
      <c r="L179" s="187" t="n">
        <v>0</v>
      </c>
      <c r="M179" s="187"/>
      <c r="N179" s="188" t="n">
        <f aca="false">ROUND(L179*K179,2)</f>
        <v>0</v>
      </c>
      <c r="O179" s="188"/>
      <c r="P179" s="188"/>
      <c r="Q179" s="188"/>
      <c r="R179" s="189"/>
      <c r="T179" s="190"/>
      <c r="U179" s="40" t="s">
        <v>40</v>
      </c>
      <c r="V179" s="191" t="n">
        <v>0.018</v>
      </c>
      <c r="W179" s="191" t="n">
        <f aca="false">V179*K179</f>
        <v>1.399824</v>
      </c>
      <c r="X179" s="191" t="n">
        <v>0</v>
      </c>
      <c r="Y179" s="191" t="n">
        <f aca="false">X179*K179</f>
        <v>0</v>
      </c>
      <c r="Z179" s="191" t="n">
        <v>0</v>
      </c>
      <c r="AA179" s="192" t="n">
        <f aca="false">Z179*K179</f>
        <v>0</v>
      </c>
      <c r="AR179" s="10" t="s">
        <v>153</v>
      </c>
      <c r="AT179" s="10" t="s">
        <v>149</v>
      </c>
      <c r="AU179" s="10" t="s">
        <v>93</v>
      </c>
      <c r="AY179" s="10" t="s">
        <v>148</v>
      </c>
      <c r="BE179" s="193" t="n">
        <f aca="false">IF(U179="základní",N179,0)</f>
        <v>0</v>
      </c>
      <c r="BF179" s="193" t="n">
        <f aca="false">IF(U179="snížená",N179,0)</f>
        <v>0</v>
      </c>
      <c r="BG179" s="193" t="n">
        <f aca="false">IF(U179="zákl. přenesená",N179,0)</f>
        <v>0</v>
      </c>
      <c r="BH179" s="193" t="n">
        <f aca="false">IF(U179="sníž. přenesená",N179,0)</f>
        <v>0</v>
      </c>
      <c r="BI179" s="193" t="n">
        <f aca="false">IF(U179="nulová",N179,0)</f>
        <v>0</v>
      </c>
      <c r="BJ179" s="10" t="s">
        <v>82</v>
      </c>
      <c r="BK179" s="193" t="n">
        <f aca="false">ROUND(L179*K179,2)</f>
        <v>0</v>
      </c>
      <c r="BL179" s="10" t="s">
        <v>153</v>
      </c>
      <c r="BM179" s="10" t="s">
        <v>232</v>
      </c>
    </row>
    <row r="180" s="195" customFormat="true" ht="22.5" hidden="false" customHeight="true" outlineLevel="0" collapsed="false">
      <c r="B180" s="196"/>
      <c r="C180" s="197"/>
      <c r="D180" s="197"/>
      <c r="E180" s="198"/>
      <c r="F180" s="199" t="s">
        <v>233</v>
      </c>
      <c r="G180" s="199"/>
      <c r="H180" s="199"/>
      <c r="I180" s="199"/>
      <c r="J180" s="197"/>
      <c r="K180" s="200" t="n">
        <v>48.8</v>
      </c>
      <c r="L180" s="201"/>
      <c r="M180" s="201"/>
      <c r="N180" s="197"/>
      <c r="O180" s="197"/>
      <c r="P180" s="197"/>
      <c r="Q180" s="197"/>
      <c r="R180" s="202"/>
      <c r="T180" s="203"/>
      <c r="U180" s="204"/>
      <c r="V180" s="204"/>
      <c r="W180" s="204"/>
      <c r="X180" s="204"/>
      <c r="Y180" s="204"/>
      <c r="Z180" s="204"/>
      <c r="AA180" s="205"/>
      <c r="AT180" s="206" t="s">
        <v>160</v>
      </c>
      <c r="AU180" s="206" t="s">
        <v>93</v>
      </c>
      <c r="AV180" s="195" t="s">
        <v>93</v>
      </c>
      <c r="AW180" s="195" t="s">
        <v>33</v>
      </c>
      <c r="AX180" s="195" t="s">
        <v>75</v>
      </c>
      <c r="AY180" s="206" t="s">
        <v>148</v>
      </c>
    </row>
    <row r="181" s="195" customFormat="true" ht="22.5" hidden="false" customHeight="true" outlineLevel="0" collapsed="false">
      <c r="B181" s="196"/>
      <c r="C181" s="197"/>
      <c r="D181" s="197"/>
      <c r="E181" s="198"/>
      <c r="F181" s="207" t="s">
        <v>234</v>
      </c>
      <c r="G181" s="207"/>
      <c r="H181" s="207"/>
      <c r="I181" s="207"/>
      <c r="J181" s="197"/>
      <c r="K181" s="200" t="n">
        <v>13</v>
      </c>
      <c r="L181" s="201"/>
      <c r="M181" s="201"/>
      <c r="N181" s="197"/>
      <c r="O181" s="197"/>
      <c r="P181" s="197"/>
      <c r="Q181" s="197"/>
      <c r="R181" s="202"/>
      <c r="T181" s="203"/>
      <c r="U181" s="204"/>
      <c r="V181" s="204"/>
      <c r="W181" s="204"/>
      <c r="X181" s="204"/>
      <c r="Y181" s="204"/>
      <c r="Z181" s="204"/>
      <c r="AA181" s="205"/>
      <c r="AT181" s="206" t="s">
        <v>160</v>
      </c>
      <c r="AU181" s="206" t="s">
        <v>93</v>
      </c>
      <c r="AV181" s="195" t="s">
        <v>93</v>
      </c>
      <c r="AW181" s="195" t="s">
        <v>33</v>
      </c>
      <c r="AX181" s="195" t="s">
        <v>75</v>
      </c>
      <c r="AY181" s="206" t="s">
        <v>148</v>
      </c>
    </row>
    <row r="182" s="195" customFormat="true" ht="31.5" hidden="false" customHeight="true" outlineLevel="0" collapsed="false">
      <c r="B182" s="196"/>
      <c r="C182" s="197"/>
      <c r="D182" s="197"/>
      <c r="E182" s="198"/>
      <c r="F182" s="207" t="s">
        <v>235</v>
      </c>
      <c r="G182" s="207"/>
      <c r="H182" s="207"/>
      <c r="I182" s="207"/>
      <c r="J182" s="197"/>
      <c r="K182" s="200" t="n">
        <v>15.968</v>
      </c>
      <c r="L182" s="201"/>
      <c r="M182" s="201"/>
      <c r="N182" s="197"/>
      <c r="O182" s="197"/>
      <c r="P182" s="197"/>
      <c r="Q182" s="197"/>
      <c r="R182" s="202"/>
      <c r="T182" s="203"/>
      <c r="U182" s="204"/>
      <c r="V182" s="204"/>
      <c r="W182" s="204"/>
      <c r="X182" s="204"/>
      <c r="Y182" s="204"/>
      <c r="Z182" s="204"/>
      <c r="AA182" s="205"/>
      <c r="AT182" s="206" t="s">
        <v>160</v>
      </c>
      <c r="AU182" s="206" t="s">
        <v>93</v>
      </c>
      <c r="AV182" s="195" t="s">
        <v>93</v>
      </c>
      <c r="AW182" s="195" t="s">
        <v>33</v>
      </c>
      <c r="AX182" s="195" t="s">
        <v>75</v>
      </c>
      <c r="AY182" s="206" t="s">
        <v>148</v>
      </c>
    </row>
    <row r="183" s="208" customFormat="true" ht="22.5" hidden="false" customHeight="true" outlineLevel="0" collapsed="false">
      <c r="B183" s="209"/>
      <c r="C183" s="210"/>
      <c r="D183" s="210"/>
      <c r="E183" s="211"/>
      <c r="F183" s="212" t="s">
        <v>162</v>
      </c>
      <c r="G183" s="212"/>
      <c r="H183" s="212"/>
      <c r="I183" s="212"/>
      <c r="J183" s="210"/>
      <c r="K183" s="213" t="n">
        <v>77.768</v>
      </c>
      <c r="L183" s="214"/>
      <c r="M183" s="214"/>
      <c r="N183" s="210"/>
      <c r="O183" s="210"/>
      <c r="P183" s="210"/>
      <c r="Q183" s="210"/>
      <c r="R183" s="215"/>
      <c r="T183" s="216"/>
      <c r="U183" s="217"/>
      <c r="V183" s="217"/>
      <c r="W183" s="217"/>
      <c r="X183" s="217"/>
      <c r="Y183" s="217"/>
      <c r="Z183" s="217"/>
      <c r="AA183" s="218"/>
      <c r="AT183" s="219" t="s">
        <v>160</v>
      </c>
      <c r="AU183" s="219" t="s">
        <v>93</v>
      </c>
      <c r="AV183" s="208" t="s">
        <v>153</v>
      </c>
      <c r="AW183" s="208" t="s">
        <v>33</v>
      </c>
      <c r="AX183" s="208" t="s">
        <v>82</v>
      </c>
      <c r="AY183" s="219" t="s">
        <v>148</v>
      </c>
    </row>
    <row r="184" s="164" customFormat="true" ht="29.85" hidden="false" customHeight="true" outlineLevel="0" collapsed="false">
      <c r="B184" s="165"/>
      <c r="C184" s="166"/>
      <c r="D184" s="178" t="s">
        <v>108</v>
      </c>
      <c r="E184" s="178"/>
      <c r="F184" s="178"/>
      <c r="G184" s="178"/>
      <c r="H184" s="178"/>
      <c r="I184" s="178"/>
      <c r="J184" s="178"/>
      <c r="K184" s="178"/>
      <c r="L184" s="231"/>
      <c r="M184" s="231"/>
      <c r="N184" s="180" t="n">
        <f aca="false">BK184</f>
        <v>0</v>
      </c>
      <c r="O184" s="180"/>
      <c r="P184" s="180"/>
      <c r="Q184" s="180"/>
      <c r="R184" s="170"/>
      <c r="T184" s="171"/>
      <c r="U184" s="172"/>
      <c r="V184" s="172"/>
      <c r="W184" s="173" t="n">
        <f aca="false">SUM(W185:W207)</f>
        <v>43.4938</v>
      </c>
      <c r="X184" s="172"/>
      <c r="Y184" s="173" t="n">
        <f aca="false">SUM(Y185:Y207)</f>
        <v>54.332554</v>
      </c>
      <c r="Z184" s="172"/>
      <c r="AA184" s="174" t="n">
        <f aca="false">SUM(AA185:AA207)</f>
        <v>0</v>
      </c>
      <c r="AR184" s="175" t="s">
        <v>82</v>
      </c>
      <c r="AT184" s="176" t="s">
        <v>74</v>
      </c>
      <c r="AU184" s="176" t="s">
        <v>82</v>
      </c>
      <c r="AY184" s="175" t="s">
        <v>148</v>
      </c>
      <c r="BK184" s="177" t="n">
        <f aca="false">SUM(BK185:BK207)</f>
        <v>0</v>
      </c>
    </row>
    <row r="185" s="28" customFormat="true" ht="31.5" hidden="false" customHeight="true" outlineLevel="0" collapsed="false">
      <c r="B185" s="181"/>
      <c r="C185" s="182" t="s">
        <v>236</v>
      </c>
      <c r="D185" s="182" t="s">
        <v>149</v>
      </c>
      <c r="E185" s="183" t="s">
        <v>237</v>
      </c>
      <c r="F185" s="184" t="s">
        <v>238</v>
      </c>
      <c r="G185" s="184"/>
      <c r="H185" s="184"/>
      <c r="I185" s="184"/>
      <c r="J185" s="185" t="s">
        <v>157</v>
      </c>
      <c r="K185" s="194" t="n">
        <v>9.6</v>
      </c>
      <c r="L185" s="187" t="n">
        <v>0</v>
      </c>
      <c r="M185" s="187"/>
      <c r="N185" s="188" t="n">
        <f aca="false">ROUND(L185*K185,2)</f>
        <v>0</v>
      </c>
      <c r="O185" s="188"/>
      <c r="P185" s="188"/>
      <c r="Q185" s="188"/>
      <c r="R185" s="189"/>
      <c r="T185" s="190"/>
      <c r="U185" s="40" t="s">
        <v>40</v>
      </c>
      <c r="V185" s="191" t="n">
        <v>1</v>
      </c>
      <c r="W185" s="191" t="n">
        <f aca="false">V185*K185</f>
        <v>9.6</v>
      </c>
      <c r="X185" s="191" t="n">
        <v>0</v>
      </c>
      <c r="Y185" s="191" t="n">
        <f aca="false">X185*K185</f>
        <v>0</v>
      </c>
      <c r="Z185" s="191" t="n">
        <v>0</v>
      </c>
      <c r="AA185" s="192" t="n">
        <f aca="false">Z185*K185</f>
        <v>0</v>
      </c>
      <c r="AR185" s="10" t="s">
        <v>153</v>
      </c>
      <c r="AT185" s="10" t="s">
        <v>149</v>
      </c>
      <c r="AU185" s="10" t="s">
        <v>93</v>
      </c>
      <c r="AY185" s="10" t="s">
        <v>148</v>
      </c>
      <c r="BE185" s="193" t="n">
        <f aca="false">IF(U185="základní",N185,0)</f>
        <v>0</v>
      </c>
      <c r="BF185" s="193" t="n">
        <f aca="false">IF(U185="snížená",N185,0)</f>
        <v>0</v>
      </c>
      <c r="BG185" s="193" t="n">
        <f aca="false">IF(U185="zákl. přenesená",N185,0)</f>
        <v>0</v>
      </c>
      <c r="BH185" s="193" t="n">
        <f aca="false">IF(U185="sníž. přenesená",N185,0)</f>
        <v>0</v>
      </c>
      <c r="BI185" s="193" t="n">
        <f aca="false">IF(U185="nulová",N185,0)</f>
        <v>0</v>
      </c>
      <c r="BJ185" s="10" t="s">
        <v>82</v>
      </c>
      <c r="BK185" s="193" t="n">
        <f aca="false">ROUND(L185*K185,2)</f>
        <v>0</v>
      </c>
      <c r="BL185" s="10" t="s">
        <v>153</v>
      </c>
      <c r="BM185" s="10" t="s">
        <v>239</v>
      </c>
    </row>
    <row r="186" s="195" customFormat="true" ht="22.5" hidden="false" customHeight="true" outlineLevel="0" collapsed="false">
      <c r="B186" s="196"/>
      <c r="C186" s="197"/>
      <c r="D186" s="197"/>
      <c r="E186" s="198"/>
      <c r="F186" s="199" t="s">
        <v>240</v>
      </c>
      <c r="G186" s="199"/>
      <c r="H186" s="199"/>
      <c r="I186" s="199"/>
      <c r="J186" s="197"/>
      <c r="K186" s="200" t="n">
        <v>9.6</v>
      </c>
      <c r="L186" s="201"/>
      <c r="M186" s="201"/>
      <c r="N186" s="197"/>
      <c r="O186" s="197"/>
      <c r="P186" s="197"/>
      <c r="Q186" s="197"/>
      <c r="R186" s="202"/>
      <c r="T186" s="203"/>
      <c r="U186" s="204"/>
      <c r="V186" s="204"/>
      <c r="W186" s="204"/>
      <c r="X186" s="204"/>
      <c r="Y186" s="204"/>
      <c r="Z186" s="204"/>
      <c r="AA186" s="205"/>
      <c r="AT186" s="206" t="s">
        <v>160</v>
      </c>
      <c r="AU186" s="206" t="s">
        <v>93</v>
      </c>
      <c r="AV186" s="195" t="s">
        <v>93</v>
      </c>
      <c r="AW186" s="195" t="s">
        <v>33</v>
      </c>
      <c r="AX186" s="195" t="s">
        <v>75</v>
      </c>
      <c r="AY186" s="206" t="s">
        <v>148</v>
      </c>
    </row>
    <row r="187" s="208" customFormat="true" ht="22.5" hidden="false" customHeight="true" outlineLevel="0" collapsed="false">
      <c r="B187" s="209"/>
      <c r="C187" s="210"/>
      <c r="D187" s="210"/>
      <c r="E187" s="211"/>
      <c r="F187" s="212" t="s">
        <v>162</v>
      </c>
      <c r="G187" s="212"/>
      <c r="H187" s="212"/>
      <c r="I187" s="212"/>
      <c r="J187" s="210"/>
      <c r="K187" s="213" t="n">
        <v>9.6</v>
      </c>
      <c r="L187" s="214"/>
      <c r="M187" s="214"/>
      <c r="N187" s="210"/>
      <c r="O187" s="210"/>
      <c r="P187" s="210"/>
      <c r="Q187" s="210"/>
      <c r="R187" s="215"/>
      <c r="T187" s="216"/>
      <c r="U187" s="217"/>
      <c r="V187" s="217"/>
      <c r="W187" s="217"/>
      <c r="X187" s="217"/>
      <c r="Y187" s="217"/>
      <c r="Z187" s="217"/>
      <c r="AA187" s="218"/>
      <c r="AT187" s="219" t="s">
        <v>160</v>
      </c>
      <c r="AU187" s="219" t="s">
        <v>93</v>
      </c>
      <c r="AV187" s="208" t="s">
        <v>153</v>
      </c>
      <c r="AW187" s="208" t="s">
        <v>33</v>
      </c>
      <c r="AX187" s="208" t="s">
        <v>82</v>
      </c>
      <c r="AY187" s="219" t="s">
        <v>148</v>
      </c>
    </row>
    <row r="188" s="28" customFormat="true" ht="31.5" hidden="false" customHeight="true" outlineLevel="0" collapsed="false">
      <c r="B188" s="181"/>
      <c r="C188" s="182" t="s">
        <v>241</v>
      </c>
      <c r="D188" s="182" t="s">
        <v>149</v>
      </c>
      <c r="E188" s="183" t="s">
        <v>242</v>
      </c>
      <c r="F188" s="184" t="s">
        <v>243</v>
      </c>
      <c r="G188" s="184"/>
      <c r="H188" s="184"/>
      <c r="I188" s="184"/>
      <c r="J188" s="185" t="s">
        <v>152</v>
      </c>
      <c r="K188" s="194" t="n">
        <v>1</v>
      </c>
      <c r="L188" s="187" t="n">
        <v>0</v>
      </c>
      <c r="M188" s="187"/>
      <c r="N188" s="188" t="n">
        <f aca="false">ROUND(L188*K188,2)</f>
        <v>0</v>
      </c>
      <c r="O188" s="188"/>
      <c r="P188" s="188"/>
      <c r="Q188" s="188"/>
      <c r="R188" s="189"/>
      <c r="T188" s="190"/>
      <c r="U188" s="40" t="s">
        <v>40</v>
      </c>
      <c r="V188" s="191" t="n">
        <v>0</v>
      </c>
      <c r="W188" s="191" t="n">
        <f aca="false">V188*K188</f>
        <v>0</v>
      </c>
      <c r="X188" s="191" t="n">
        <v>0</v>
      </c>
      <c r="Y188" s="191" t="n">
        <f aca="false">X188*K188</f>
        <v>0</v>
      </c>
      <c r="Z188" s="191" t="n">
        <v>0</v>
      </c>
      <c r="AA188" s="192" t="n">
        <f aca="false">Z188*K188</f>
        <v>0</v>
      </c>
      <c r="AR188" s="10" t="s">
        <v>153</v>
      </c>
      <c r="AT188" s="10" t="s">
        <v>149</v>
      </c>
      <c r="AU188" s="10" t="s">
        <v>93</v>
      </c>
      <c r="AY188" s="10" t="s">
        <v>148</v>
      </c>
      <c r="BE188" s="193" t="n">
        <f aca="false">IF(U188="základní",N188,0)</f>
        <v>0</v>
      </c>
      <c r="BF188" s="193" t="n">
        <f aca="false">IF(U188="snížená",N188,0)</f>
        <v>0</v>
      </c>
      <c r="BG188" s="193" t="n">
        <f aca="false">IF(U188="zákl. přenesená",N188,0)</f>
        <v>0</v>
      </c>
      <c r="BH188" s="193" t="n">
        <f aca="false">IF(U188="sníž. přenesená",N188,0)</f>
        <v>0</v>
      </c>
      <c r="BI188" s="193" t="n">
        <f aca="false">IF(U188="nulová",N188,0)</f>
        <v>0</v>
      </c>
      <c r="BJ188" s="10" t="s">
        <v>82</v>
      </c>
      <c r="BK188" s="193" t="n">
        <f aca="false">ROUND(L188*K188,2)</f>
        <v>0</v>
      </c>
      <c r="BL188" s="10" t="s">
        <v>153</v>
      </c>
      <c r="BM188" s="10" t="s">
        <v>244</v>
      </c>
    </row>
    <row r="189" s="28" customFormat="true" ht="22.5" hidden="false" customHeight="true" outlineLevel="0" collapsed="false">
      <c r="B189" s="181"/>
      <c r="C189" s="182" t="s">
        <v>245</v>
      </c>
      <c r="D189" s="182" t="s">
        <v>149</v>
      </c>
      <c r="E189" s="183" t="s">
        <v>246</v>
      </c>
      <c r="F189" s="184" t="s">
        <v>247</v>
      </c>
      <c r="G189" s="184"/>
      <c r="H189" s="184"/>
      <c r="I189" s="184"/>
      <c r="J189" s="185" t="s">
        <v>157</v>
      </c>
      <c r="K189" s="194" t="n">
        <v>6.605</v>
      </c>
      <c r="L189" s="187" t="n">
        <v>0</v>
      </c>
      <c r="M189" s="187"/>
      <c r="N189" s="188" t="n">
        <f aca="false">ROUND(L189*K189,2)</f>
        <v>0</v>
      </c>
      <c r="O189" s="188"/>
      <c r="P189" s="188"/>
      <c r="Q189" s="188"/>
      <c r="R189" s="189"/>
      <c r="T189" s="190"/>
      <c r="U189" s="40" t="s">
        <v>40</v>
      </c>
      <c r="V189" s="191" t="n">
        <v>0.584</v>
      </c>
      <c r="W189" s="191" t="n">
        <f aca="false">V189*K189</f>
        <v>3.85732</v>
      </c>
      <c r="X189" s="191" t="n">
        <v>2.45329</v>
      </c>
      <c r="Y189" s="191" t="n">
        <f aca="false">X189*K189</f>
        <v>16.20398045</v>
      </c>
      <c r="Z189" s="191" t="n">
        <v>0</v>
      </c>
      <c r="AA189" s="192" t="n">
        <f aca="false">Z189*K189</f>
        <v>0</v>
      </c>
      <c r="AR189" s="10" t="s">
        <v>153</v>
      </c>
      <c r="AT189" s="10" t="s">
        <v>149</v>
      </c>
      <c r="AU189" s="10" t="s">
        <v>93</v>
      </c>
      <c r="AY189" s="10" t="s">
        <v>148</v>
      </c>
      <c r="BE189" s="193" t="n">
        <f aca="false">IF(U189="základní",N189,0)</f>
        <v>0</v>
      </c>
      <c r="BF189" s="193" t="n">
        <f aca="false">IF(U189="snížená",N189,0)</f>
        <v>0</v>
      </c>
      <c r="BG189" s="193" t="n">
        <f aca="false">IF(U189="zákl. přenesená",N189,0)</f>
        <v>0</v>
      </c>
      <c r="BH189" s="193" t="n">
        <f aca="false">IF(U189="sníž. přenesená",N189,0)</f>
        <v>0</v>
      </c>
      <c r="BI189" s="193" t="n">
        <f aca="false">IF(U189="nulová",N189,0)</f>
        <v>0</v>
      </c>
      <c r="BJ189" s="10" t="s">
        <v>82</v>
      </c>
      <c r="BK189" s="193" t="n">
        <f aca="false">ROUND(L189*K189,2)</f>
        <v>0</v>
      </c>
      <c r="BL189" s="10" t="s">
        <v>153</v>
      </c>
      <c r="BM189" s="10" t="s">
        <v>248</v>
      </c>
    </row>
    <row r="190" s="195" customFormat="true" ht="22.5" hidden="false" customHeight="true" outlineLevel="0" collapsed="false">
      <c r="B190" s="196"/>
      <c r="C190" s="197"/>
      <c r="D190" s="197"/>
      <c r="E190" s="198"/>
      <c r="F190" s="199" t="s">
        <v>249</v>
      </c>
      <c r="G190" s="199"/>
      <c r="H190" s="199"/>
      <c r="I190" s="199"/>
      <c r="J190" s="197"/>
      <c r="K190" s="200" t="n">
        <v>6.605</v>
      </c>
      <c r="L190" s="201"/>
      <c r="M190" s="201"/>
      <c r="N190" s="197"/>
      <c r="O190" s="197"/>
      <c r="P190" s="197"/>
      <c r="Q190" s="197"/>
      <c r="R190" s="202"/>
      <c r="T190" s="203"/>
      <c r="U190" s="204"/>
      <c r="V190" s="204"/>
      <c r="W190" s="204"/>
      <c r="X190" s="204"/>
      <c r="Y190" s="204"/>
      <c r="Z190" s="204"/>
      <c r="AA190" s="205"/>
      <c r="AT190" s="206" t="s">
        <v>160</v>
      </c>
      <c r="AU190" s="206" t="s">
        <v>93</v>
      </c>
      <c r="AV190" s="195" t="s">
        <v>93</v>
      </c>
      <c r="AW190" s="195" t="s">
        <v>33</v>
      </c>
      <c r="AX190" s="195" t="s">
        <v>75</v>
      </c>
      <c r="AY190" s="206" t="s">
        <v>148</v>
      </c>
    </row>
    <row r="191" s="208" customFormat="true" ht="22.5" hidden="false" customHeight="true" outlineLevel="0" collapsed="false">
      <c r="B191" s="209"/>
      <c r="C191" s="210"/>
      <c r="D191" s="210"/>
      <c r="E191" s="211"/>
      <c r="F191" s="212" t="s">
        <v>162</v>
      </c>
      <c r="G191" s="212"/>
      <c r="H191" s="212"/>
      <c r="I191" s="212"/>
      <c r="J191" s="210"/>
      <c r="K191" s="213" t="n">
        <v>6.605</v>
      </c>
      <c r="L191" s="214"/>
      <c r="M191" s="214"/>
      <c r="N191" s="210"/>
      <c r="O191" s="210"/>
      <c r="P191" s="210"/>
      <c r="Q191" s="210"/>
      <c r="R191" s="215"/>
      <c r="T191" s="216"/>
      <c r="U191" s="217"/>
      <c r="V191" s="217"/>
      <c r="W191" s="217"/>
      <c r="X191" s="217"/>
      <c r="Y191" s="217"/>
      <c r="Z191" s="217"/>
      <c r="AA191" s="218"/>
      <c r="AT191" s="219" t="s">
        <v>160</v>
      </c>
      <c r="AU191" s="219" t="s">
        <v>93</v>
      </c>
      <c r="AV191" s="208" t="s">
        <v>153</v>
      </c>
      <c r="AW191" s="208" t="s">
        <v>33</v>
      </c>
      <c r="AX191" s="208" t="s">
        <v>82</v>
      </c>
      <c r="AY191" s="219" t="s">
        <v>148</v>
      </c>
    </row>
    <row r="192" s="28" customFormat="true" ht="31.5" hidden="false" customHeight="true" outlineLevel="0" collapsed="false">
      <c r="B192" s="181"/>
      <c r="C192" s="182" t="s">
        <v>250</v>
      </c>
      <c r="D192" s="182" t="s">
        <v>149</v>
      </c>
      <c r="E192" s="183" t="s">
        <v>251</v>
      </c>
      <c r="F192" s="184" t="s">
        <v>252</v>
      </c>
      <c r="G192" s="184"/>
      <c r="H192" s="184"/>
      <c r="I192" s="184"/>
      <c r="J192" s="185" t="s">
        <v>217</v>
      </c>
      <c r="K192" s="194" t="n">
        <v>0.307</v>
      </c>
      <c r="L192" s="187" t="n">
        <v>0</v>
      </c>
      <c r="M192" s="187"/>
      <c r="N192" s="188" t="n">
        <f aca="false">ROUND(L192*K192,2)</f>
        <v>0</v>
      </c>
      <c r="O192" s="188"/>
      <c r="P192" s="188"/>
      <c r="Q192" s="188"/>
      <c r="R192" s="189"/>
      <c r="T192" s="190"/>
      <c r="U192" s="40" t="s">
        <v>40</v>
      </c>
      <c r="V192" s="191" t="n">
        <v>15.231</v>
      </c>
      <c r="W192" s="191" t="n">
        <f aca="false">V192*K192</f>
        <v>4.675917</v>
      </c>
      <c r="X192" s="191" t="n">
        <v>1.05306</v>
      </c>
      <c r="Y192" s="191" t="n">
        <f aca="false">X192*K192</f>
        <v>0.32328942</v>
      </c>
      <c r="Z192" s="191" t="n">
        <v>0</v>
      </c>
      <c r="AA192" s="192" t="n">
        <f aca="false">Z192*K192</f>
        <v>0</v>
      </c>
      <c r="AR192" s="10" t="s">
        <v>153</v>
      </c>
      <c r="AT192" s="10" t="s">
        <v>149</v>
      </c>
      <c r="AU192" s="10" t="s">
        <v>93</v>
      </c>
      <c r="AY192" s="10" t="s">
        <v>148</v>
      </c>
      <c r="BE192" s="193" t="n">
        <f aca="false">IF(U192="základní",N192,0)</f>
        <v>0</v>
      </c>
      <c r="BF192" s="193" t="n">
        <f aca="false">IF(U192="snížená",N192,0)</f>
        <v>0</v>
      </c>
      <c r="BG192" s="193" t="n">
        <f aca="false">IF(U192="zákl. přenesená",N192,0)</f>
        <v>0</v>
      </c>
      <c r="BH192" s="193" t="n">
        <f aca="false">IF(U192="sníž. přenesená",N192,0)</f>
        <v>0</v>
      </c>
      <c r="BI192" s="193" t="n">
        <f aca="false">IF(U192="nulová",N192,0)</f>
        <v>0</v>
      </c>
      <c r="BJ192" s="10" t="s">
        <v>82</v>
      </c>
      <c r="BK192" s="193" t="n">
        <f aca="false">ROUND(L192*K192,2)</f>
        <v>0</v>
      </c>
      <c r="BL192" s="10" t="s">
        <v>153</v>
      </c>
      <c r="BM192" s="10" t="s">
        <v>253</v>
      </c>
    </row>
    <row r="193" s="195" customFormat="true" ht="31.5" hidden="false" customHeight="true" outlineLevel="0" collapsed="false">
      <c r="B193" s="196"/>
      <c r="C193" s="197"/>
      <c r="D193" s="197"/>
      <c r="E193" s="198"/>
      <c r="F193" s="199" t="s">
        <v>254</v>
      </c>
      <c r="G193" s="199"/>
      <c r="H193" s="199"/>
      <c r="I193" s="199"/>
      <c r="J193" s="197"/>
      <c r="K193" s="200" t="n">
        <v>0.307</v>
      </c>
      <c r="L193" s="201"/>
      <c r="M193" s="201"/>
      <c r="N193" s="197"/>
      <c r="O193" s="197"/>
      <c r="P193" s="197"/>
      <c r="Q193" s="197"/>
      <c r="R193" s="202"/>
      <c r="T193" s="203"/>
      <c r="U193" s="204"/>
      <c r="V193" s="204"/>
      <c r="W193" s="204"/>
      <c r="X193" s="204"/>
      <c r="Y193" s="204"/>
      <c r="Z193" s="204"/>
      <c r="AA193" s="205"/>
      <c r="AT193" s="206" t="s">
        <v>160</v>
      </c>
      <c r="AU193" s="206" t="s">
        <v>93</v>
      </c>
      <c r="AV193" s="195" t="s">
        <v>93</v>
      </c>
      <c r="AW193" s="195" t="s">
        <v>33</v>
      </c>
      <c r="AX193" s="195" t="s">
        <v>75</v>
      </c>
      <c r="AY193" s="206" t="s">
        <v>148</v>
      </c>
    </row>
    <row r="194" s="208" customFormat="true" ht="22.5" hidden="false" customHeight="true" outlineLevel="0" collapsed="false">
      <c r="B194" s="209"/>
      <c r="C194" s="210"/>
      <c r="D194" s="210"/>
      <c r="E194" s="211"/>
      <c r="F194" s="212" t="s">
        <v>162</v>
      </c>
      <c r="G194" s="212"/>
      <c r="H194" s="212"/>
      <c r="I194" s="212"/>
      <c r="J194" s="210"/>
      <c r="K194" s="213" t="n">
        <v>0.307</v>
      </c>
      <c r="L194" s="214"/>
      <c r="M194" s="214"/>
      <c r="N194" s="210"/>
      <c r="O194" s="210"/>
      <c r="P194" s="210"/>
      <c r="Q194" s="210"/>
      <c r="R194" s="215"/>
      <c r="T194" s="216"/>
      <c r="U194" s="217"/>
      <c r="V194" s="217"/>
      <c r="W194" s="217"/>
      <c r="X194" s="217"/>
      <c r="Y194" s="217"/>
      <c r="Z194" s="217"/>
      <c r="AA194" s="218"/>
      <c r="AT194" s="219" t="s">
        <v>160</v>
      </c>
      <c r="AU194" s="219" t="s">
        <v>93</v>
      </c>
      <c r="AV194" s="208" t="s">
        <v>153</v>
      </c>
      <c r="AW194" s="208" t="s">
        <v>33</v>
      </c>
      <c r="AX194" s="208" t="s">
        <v>82</v>
      </c>
      <c r="AY194" s="219" t="s">
        <v>148</v>
      </c>
    </row>
    <row r="195" s="28" customFormat="true" ht="22.5" hidden="false" customHeight="true" outlineLevel="0" collapsed="false">
      <c r="B195" s="181"/>
      <c r="C195" s="182" t="s">
        <v>9</v>
      </c>
      <c r="D195" s="182" t="s">
        <v>149</v>
      </c>
      <c r="E195" s="183" t="s">
        <v>255</v>
      </c>
      <c r="F195" s="184" t="s">
        <v>256</v>
      </c>
      <c r="G195" s="184"/>
      <c r="H195" s="184"/>
      <c r="I195" s="184"/>
      <c r="J195" s="185" t="s">
        <v>157</v>
      </c>
      <c r="K195" s="194" t="n">
        <v>10.824</v>
      </c>
      <c r="L195" s="187" t="n">
        <v>0</v>
      </c>
      <c r="M195" s="187"/>
      <c r="N195" s="188" t="n">
        <f aca="false">ROUND(L195*K195,2)</f>
        <v>0</v>
      </c>
      <c r="O195" s="188"/>
      <c r="P195" s="188"/>
      <c r="Q195" s="188"/>
      <c r="R195" s="189"/>
      <c r="T195" s="190"/>
      <c r="U195" s="40" t="s">
        <v>40</v>
      </c>
      <c r="V195" s="191" t="n">
        <v>0.584</v>
      </c>
      <c r="W195" s="191" t="n">
        <f aca="false">V195*K195</f>
        <v>6.321216</v>
      </c>
      <c r="X195" s="191" t="n">
        <v>2.45329</v>
      </c>
      <c r="Y195" s="191" t="n">
        <f aca="false">X195*K195</f>
        <v>26.55441096</v>
      </c>
      <c r="Z195" s="191" t="n">
        <v>0</v>
      </c>
      <c r="AA195" s="192" t="n">
        <f aca="false">Z195*K195</f>
        <v>0</v>
      </c>
      <c r="AR195" s="10" t="s">
        <v>153</v>
      </c>
      <c r="AT195" s="10" t="s">
        <v>149</v>
      </c>
      <c r="AU195" s="10" t="s">
        <v>93</v>
      </c>
      <c r="AY195" s="10" t="s">
        <v>148</v>
      </c>
      <c r="BE195" s="193" t="n">
        <f aca="false">IF(U195="základní",N195,0)</f>
        <v>0</v>
      </c>
      <c r="BF195" s="193" t="n">
        <f aca="false">IF(U195="snížená",N195,0)</f>
        <v>0</v>
      </c>
      <c r="BG195" s="193" t="n">
        <f aca="false">IF(U195="zákl. přenesená",N195,0)</f>
        <v>0</v>
      </c>
      <c r="BH195" s="193" t="n">
        <f aca="false">IF(U195="sníž. přenesená",N195,0)</f>
        <v>0</v>
      </c>
      <c r="BI195" s="193" t="n">
        <f aca="false">IF(U195="nulová",N195,0)</f>
        <v>0</v>
      </c>
      <c r="BJ195" s="10" t="s">
        <v>82</v>
      </c>
      <c r="BK195" s="193" t="n">
        <f aca="false">ROUND(L195*K195,2)</f>
        <v>0</v>
      </c>
      <c r="BL195" s="10" t="s">
        <v>153</v>
      </c>
      <c r="BM195" s="10" t="s">
        <v>257</v>
      </c>
    </row>
    <row r="196" s="195" customFormat="true" ht="22.5" hidden="false" customHeight="true" outlineLevel="0" collapsed="false">
      <c r="B196" s="196"/>
      <c r="C196" s="197"/>
      <c r="D196" s="197"/>
      <c r="E196" s="198"/>
      <c r="F196" s="199" t="s">
        <v>258</v>
      </c>
      <c r="G196" s="199"/>
      <c r="H196" s="199"/>
      <c r="I196" s="199"/>
      <c r="J196" s="197"/>
      <c r="K196" s="200" t="n">
        <v>10.824</v>
      </c>
      <c r="L196" s="201"/>
      <c r="M196" s="201"/>
      <c r="N196" s="197"/>
      <c r="O196" s="197"/>
      <c r="P196" s="197"/>
      <c r="Q196" s="197"/>
      <c r="R196" s="202"/>
      <c r="T196" s="203"/>
      <c r="U196" s="204"/>
      <c r="V196" s="204"/>
      <c r="W196" s="204"/>
      <c r="X196" s="204"/>
      <c r="Y196" s="204"/>
      <c r="Z196" s="204"/>
      <c r="AA196" s="205"/>
      <c r="AT196" s="206" t="s">
        <v>160</v>
      </c>
      <c r="AU196" s="206" t="s">
        <v>93</v>
      </c>
      <c r="AV196" s="195" t="s">
        <v>93</v>
      </c>
      <c r="AW196" s="195" t="s">
        <v>33</v>
      </c>
      <c r="AX196" s="195" t="s">
        <v>75</v>
      </c>
      <c r="AY196" s="206" t="s">
        <v>148</v>
      </c>
    </row>
    <row r="197" s="208" customFormat="true" ht="22.5" hidden="false" customHeight="true" outlineLevel="0" collapsed="false">
      <c r="B197" s="209"/>
      <c r="C197" s="210"/>
      <c r="D197" s="210"/>
      <c r="E197" s="211"/>
      <c r="F197" s="212" t="s">
        <v>162</v>
      </c>
      <c r="G197" s="212"/>
      <c r="H197" s="212"/>
      <c r="I197" s="212"/>
      <c r="J197" s="210"/>
      <c r="K197" s="213" t="n">
        <v>10.824</v>
      </c>
      <c r="L197" s="214"/>
      <c r="M197" s="214"/>
      <c r="N197" s="210"/>
      <c r="O197" s="210"/>
      <c r="P197" s="210"/>
      <c r="Q197" s="210"/>
      <c r="R197" s="215"/>
      <c r="T197" s="216"/>
      <c r="U197" s="217"/>
      <c r="V197" s="217"/>
      <c r="W197" s="217"/>
      <c r="X197" s="217"/>
      <c r="Y197" s="217"/>
      <c r="Z197" s="217"/>
      <c r="AA197" s="218"/>
      <c r="AT197" s="219" t="s">
        <v>160</v>
      </c>
      <c r="AU197" s="219" t="s">
        <v>93</v>
      </c>
      <c r="AV197" s="208" t="s">
        <v>153</v>
      </c>
      <c r="AW197" s="208" t="s">
        <v>33</v>
      </c>
      <c r="AX197" s="208" t="s">
        <v>82</v>
      </c>
      <c r="AY197" s="219" t="s">
        <v>148</v>
      </c>
    </row>
    <row r="198" s="28" customFormat="true" ht="57" hidden="false" customHeight="true" outlineLevel="0" collapsed="false">
      <c r="B198" s="181"/>
      <c r="C198" s="182" t="s">
        <v>259</v>
      </c>
      <c r="D198" s="182" t="s">
        <v>149</v>
      </c>
      <c r="E198" s="183" t="s">
        <v>260</v>
      </c>
      <c r="F198" s="184" t="s">
        <v>261</v>
      </c>
      <c r="G198" s="184"/>
      <c r="H198" s="184"/>
      <c r="I198" s="184"/>
      <c r="J198" s="185" t="s">
        <v>231</v>
      </c>
      <c r="K198" s="194" t="n">
        <v>16.55</v>
      </c>
      <c r="L198" s="187" t="n">
        <v>0</v>
      </c>
      <c r="M198" s="187"/>
      <c r="N198" s="188" t="n">
        <f aca="false">ROUND(L198*K198,2)</f>
        <v>0</v>
      </c>
      <c r="O198" s="188"/>
      <c r="P198" s="188"/>
      <c r="Q198" s="188"/>
      <c r="R198" s="189"/>
      <c r="T198" s="190"/>
      <c r="U198" s="40" t="s">
        <v>40</v>
      </c>
      <c r="V198" s="191" t="n">
        <v>0.94</v>
      </c>
      <c r="W198" s="191" t="n">
        <f aca="false">V198*K198</f>
        <v>15.557</v>
      </c>
      <c r="X198" s="191" t="n">
        <v>0.67489</v>
      </c>
      <c r="Y198" s="191" t="n">
        <f aca="false">X198*K198</f>
        <v>11.1694295</v>
      </c>
      <c r="Z198" s="191" t="n">
        <v>0</v>
      </c>
      <c r="AA198" s="192" t="n">
        <f aca="false">Z198*K198</f>
        <v>0</v>
      </c>
      <c r="AR198" s="10" t="s">
        <v>153</v>
      </c>
      <c r="AT198" s="10" t="s">
        <v>149</v>
      </c>
      <c r="AU198" s="10" t="s">
        <v>93</v>
      </c>
      <c r="AY198" s="10" t="s">
        <v>148</v>
      </c>
      <c r="BE198" s="193" t="n">
        <f aca="false">IF(U198="základní",N198,0)</f>
        <v>0</v>
      </c>
      <c r="BF198" s="193" t="n">
        <f aca="false">IF(U198="snížená",N198,0)</f>
        <v>0</v>
      </c>
      <c r="BG198" s="193" t="n">
        <f aca="false">IF(U198="zákl. přenesená",N198,0)</f>
        <v>0</v>
      </c>
      <c r="BH198" s="193" t="n">
        <f aca="false">IF(U198="sníž. přenesená",N198,0)</f>
        <v>0</v>
      </c>
      <c r="BI198" s="193" t="n">
        <f aca="false">IF(U198="nulová",N198,0)</f>
        <v>0</v>
      </c>
      <c r="BJ198" s="10" t="s">
        <v>82</v>
      </c>
      <c r="BK198" s="193" t="n">
        <f aca="false">ROUND(L198*K198,2)</f>
        <v>0</v>
      </c>
      <c r="BL198" s="10" t="s">
        <v>153</v>
      </c>
      <c r="BM198" s="10" t="s">
        <v>262</v>
      </c>
    </row>
    <row r="199" s="195" customFormat="true" ht="22.5" hidden="false" customHeight="true" outlineLevel="0" collapsed="false">
      <c r="B199" s="196"/>
      <c r="C199" s="197"/>
      <c r="D199" s="197"/>
      <c r="E199" s="198"/>
      <c r="F199" s="199" t="s">
        <v>263</v>
      </c>
      <c r="G199" s="199"/>
      <c r="H199" s="199"/>
      <c r="I199" s="199"/>
      <c r="J199" s="197"/>
      <c r="K199" s="200" t="n">
        <v>16.55</v>
      </c>
      <c r="L199" s="201"/>
      <c r="M199" s="201"/>
      <c r="N199" s="197"/>
      <c r="O199" s="197"/>
      <c r="P199" s="197"/>
      <c r="Q199" s="197"/>
      <c r="R199" s="202"/>
      <c r="T199" s="203"/>
      <c r="U199" s="204"/>
      <c r="V199" s="204"/>
      <c r="W199" s="204"/>
      <c r="X199" s="204"/>
      <c r="Y199" s="204"/>
      <c r="Z199" s="204"/>
      <c r="AA199" s="205"/>
      <c r="AT199" s="206" t="s">
        <v>160</v>
      </c>
      <c r="AU199" s="206" t="s">
        <v>93</v>
      </c>
      <c r="AV199" s="195" t="s">
        <v>93</v>
      </c>
      <c r="AW199" s="195" t="s">
        <v>33</v>
      </c>
      <c r="AX199" s="195" t="s">
        <v>75</v>
      </c>
      <c r="AY199" s="206" t="s">
        <v>148</v>
      </c>
    </row>
    <row r="200" s="208" customFormat="true" ht="22.5" hidden="false" customHeight="true" outlineLevel="0" collapsed="false">
      <c r="B200" s="209"/>
      <c r="C200" s="210"/>
      <c r="D200" s="210"/>
      <c r="E200" s="211"/>
      <c r="F200" s="212" t="s">
        <v>162</v>
      </c>
      <c r="G200" s="212"/>
      <c r="H200" s="212"/>
      <c r="I200" s="212"/>
      <c r="J200" s="210"/>
      <c r="K200" s="213" t="n">
        <v>16.55</v>
      </c>
      <c r="L200" s="214"/>
      <c r="M200" s="214"/>
      <c r="N200" s="210"/>
      <c r="O200" s="210"/>
      <c r="P200" s="210"/>
      <c r="Q200" s="210"/>
      <c r="R200" s="215"/>
      <c r="T200" s="216"/>
      <c r="U200" s="217"/>
      <c r="V200" s="217"/>
      <c r="W200" s="217"/>
      <c r="X200" s="217"/>
      <c r="Y200" s="217"/>
      <c r="Z200" s="217"/>
      <c r="AA200" s="218"/>
      <c r="AT200" s="219" t="s">
        <v>160</v>
      </c>
      <c r="AU200" s="219" t="s">
        <v>93</v>
      </c>
      <c r="AV200" s="208" t="s">
        <v>153</v>
      </c>
      <c r="AW200" s="208" t="s">
        <v>33</v>
      </c>
      <c r="AX200" s="208" t="s">
        <v>82</v>
      </c>
      <c r="AY200" s="219" t="s">
        <v>148</v>
      </c>
    </row>
    <row r="201" s="28" customFormat="true" ht="31.5" hidden="false" customHeight="true" outlineLevel="0" collapsed="false">
      <c r="B201" s="181"/>
      <c r="C201" s="182" t="s">
        <v>264</v>
      </c>
      <c r="D201" s="182" t="s">
        <v>149</v>
      </c>
      <c r="E201" s="183" t="s">
        <v>265</v>
      </c>
      <c r="F201" s="184" t="s">
        <v>266</v>
      </c>
      <c r="G201" s="184"/>
      <c r="H201" s="184"/>
      <c r="I201" s="184"/>
      <c r="J201" s="185" t="s">
        <v>217</v>
      </c>
      <c r="K201" s="194" t="n">
        <v>0.077</v>
      </c>
      <c r="L201" s="187" t="n">
        <v>0</v>
      </c>
      <c r="M201" s="187"/>
      <c r="N201" s="188" t="n">
        <f aca="false">ROUND(L201*K201,2)</f>
        <v>0</v>
      </c>
      <c r="O201" s="188"/>
      <c r="P201" s="188"/>
      <c r="Q201" s="188"/>
      <c r="R201" s="189"/>
      <c r="T201" s="190"/>
      <c r="U201" s="40" t="s">
        <v>40</v>
      </c>
      <c r="V201" s="191" t="n">
        <v>33.711</v>
      </c>
      <c r="W201" s="191" t="n">
        <f aca="false">V201*K201</f>
        <v>2.595747</v>
      </c>
      <c r="X201" s="191" t="n">
        <v>1.05771</v>
      </c>
      <c r="Y201" s="191" t="n">
        <f aca="false">X201*K201</f>
        <v>0.08144367</v>
      </c>
      <c r="Z201" s="191" t="n">
        <v>0</v>
      </c>
      <c r="AA201" s="192" t="n">
        <f aca="false">Z201*K201</f>
        <v>0</v>
      </c>
      <c r="AR201" s="10" t="s">
        <v>153</v>
      </c>
      <c r="AT201" s="10" t="s">
        <v>149</v>
      </c>
      <c r="AU201" s="10" t="s">
        <v>93</v>
      </c>
      <c r="AY201" s="10" t="s">
        <v>148</v>
      </c>
      <c r="BE201" s="193" t="n">
        <f aca="false">IF(U201="základní",N201,0)</f>
        <v>0</v>
      </c>
      <c r="BF201" s="193" t="n">
        <f aca="false">IF(U201="snížená",N201,0)</f>
        <v>0</v>
      </c>
      <c r="BG201" s="193" t="n">
        <f aca="false">IF(U201="zákl. přenesená",N201,0)</f>
        <v>0</v>
      </c>
      <c r="BH201" s="193" t="n">
        <f aca="false">IF(U201="sníž. přenesená",N201,0)</f>
        <v>0</v>
      </c>
      <c r="BI201" s="193" t="n">
        <f aca="false">IF(U201="nulová",N201,0)</f>
        <v>0</v>
      </c>
      <c r="BJ201" s="10" t="s">
        <v>82</v>
      </c>
      <c r="BK201" s="193" t="n">
        <f aca="false">ROUND(L201*K201,2)</f>
        <v>0</v>
      </c>
      <c r="BL201" s="10" t="s">
        <v>153</v>
      </c>
      <c r="BM201" s="10" t="s">
        <v>267</v>
      </c>
    </row>
    <row r="202" s="195" customFormat="true" ht="31.5" hidden="false" customHeight="true" outlineLevel="0" collapsed="false">
      <c r="B202" s="196"/>
      <c r="C202" s="197"/>
      <c r="D202" s="197"/>
      <c r="E202" s="198"/>
      <c r="F202" s="199" t="s">
        <v>268</v>
      </c>
      <c r="G202" s="199"/>
      <c r="H202" s="199"/>
      <c r="I202" s="199"/>
      <c r="J202" s="197"/>
      <c r="K202" s="200" t="n">
        <v>0.042</v>
      </c>
      <c r="L202" s="201"/>
      <c r="M202" s="201"/>
      <c r="N202" s="197"/>
      <c r="O202" s="197"/>
      <c r="P202" s="197"/>
      <c r="Q202" s="197"/>
      <c r="R202" s="202"/>
      <c r="T202" s="203"/>
      <c r="U202" s="204"/>
      <c r="V202" s="204"/>
      <c r="W202" s="204"/>
      <c r="X202" s="204"/>
      <c r="Y202" s="204"/>
      <c r="Z202" s="204"/>
      <c r="AA202" s="205"/>
      <c r="AT202" s="206" t="s">
        <v>160</v>
      </c>
      <c r="AU202" s="206" t="s">
        <v>93</v>
      </c>
      <c r="AV202" s="195" t="s">
        <v>93</v>
      </c>
      <c r="AW202" s="195" t="s">
        <v>33</v>
      </c>
      <c r="AX202" s="195" t="s">
        <v>75</v>
      </c>
      <c r="AY202" s="206" t="s">
        <v>148</v>
      </c>
    </row>
    <row r="203" s="195" customFormat="true" ht="22.5" hidden="false" customHeight="true" outlineLevel="0" collapsed="false">
      <c r="B203" s="196"/>
      <c r="C203" s="197"/>
      <c r="D203" s="197"/>
      <c r="E203" s="198"/>
      <c r="F203" s="207" t="s">
        <v>269</v>
      </c>
      <c r="G203" s="207"/>
      <c r="H203" s="207"/>
      <c r="I203" s="207"/>
      <c r="J203" s="197"/>
      <c r="K203" s="200" t="n">
        <v>0.035</v>
      </c>
      <c r="L203" s="201"/>
      <c r="M203" s="201"/>
      <c r="N203" s="197"/>
      <c r="O203" s="197"/>
      <c r="P203" s="197"/>
      <c r="Q203" s="197"/>
      <c r="R203" s="202"/>
      <c r="T203" s="203"/>
      <c r="U203" s="204"/>
      <c r="V203" s="204"/>
      <c r="W203" s="204"/>
      <c r="X203" s="204"/>
      <c r="Y203" s="204"/>
      <c r="Z203" s="204"/>
      <c r="AA203" s="205"/>
      <c r="AT203" s="206" t="s">
        <v>160</v>
      </c>
      <c r="AU203" s="206" t="s">
        <v>93</v>
      </c>
      <c r="AV203" s="195" t="s">
        <v>93</v>
      </c>
      <c r="AW203" s="195" t="s">
        <v>33</v>
      </c>
      <c r="AX203" s="195" t="s">
        <v>75</v>
      </c>
      <c r="AY203" s="206" t="s">
        <v>148</v>
      </c>
    </row>
    <row r="204" s="208" customFormat="true" ht="22.5" hidden="false" customHeight="true" outlineLevel="0" collapsed="false">
      <c r="B204" s="209"/>
      <c r="C204" s="210"/>
      <c r="D204" s="210"/>
      <c r="E204" s="211"/>
      <c r="F204" s="212" t="s">
        <v>162</v>
      </c>
      <c r="G204" s="212"/>
      <c r="H204" s="212"/>
      <c r="I204" s="212"/>
      <c r="J204" s="210"/>
      <c r="K204" s="213" t="n">
        <v>0.077</v>
      </c>
      <c r="L204" s="214"/>
      <c r="M204" s="214"/>
      <c r="N204" s="210"/>
      <c r="O204" s="210"/>
      <c r="P204" s="210"/>
      <c r="Q204" s="210"/>
      <c r="R204" s="215"/>
      <c r="T204" s="216"/>
      <c r="U204" s="217"/>
      <c r="V204" s="217"/>
      <c r="W204" s="217"/>
      <c r="X204" s="217"/>
      <c r="Y204" s="217"/>
      <c r="Z204" s="217"/>
      <c r="AA204" s="218"/>
      <c r="AT204" s="219" t="s">
        <v>160</v>
      </c>
      <c r="AU204" s="219" t="s">
        <v>93</v>
      </c>
      <c r="AV204" s="208" t="s">
        <v>153</v>
      </c>
      <c r="AW204" s="208" t="s">
        <v>33</v>
      </c>
      <c r="AX204" s="208" t="s">
        <v>82</v>
      </c>
      <c r="AY204" s="219" t="s">
        <v>148</v>
      </c>
    </row>
    <row r="205" s="28" customFormat="true" ht="22.5" hidden="false" customHeight="true" outlineLevel="0" collapsed="false">
      <c r="B205" s="181"/>
      <c r="C205" s="182" t="s">
        <v>270</v>
      </c>
      <c r="D205" s="182" t="s">
        <v>149</v>
      </c>
      <c r="E205" s="183" t="s">
        <v>271</v>
      </c>
      <c r="F205" s="184" t="s">
        <v>272</v>
      </c>
      <c r="G205" s="184"/>
      <c r="H205" s="184"/>
      <c r="I205" s="184"/>
      <c r="J205" s="185" t="s">
        <v>231</v>
      </c>
      <c r="K205" s="194" t="n">
        <v>34.1</v>
      </c>
      <c r="L205" s="187" t="n">
        <v>0</v>
      </c>
      <c r="M205" s="187"/>
      <c r="N205" s="188" t="n">
        <f aca="false">ROUND(L205*K205,2)</f>
        <v>0</v>
      </c>
      <c r="O205" s="188"/>
      <c r="P205" s="188"/>
      <c r="Q205" s="188"/>
      <c r="R205" s="189"/>
      <c r="T205" s="190"/>
      <c r="U205" s="40" t="s">
        <v>40</v>
      </c>
      <c r="V205" s="191" t="n">
        <v>0.026</v>
      </c>
      <c r="W205" s="191" t="n">
        <f aca="false">V205*K205</f>
        <v>0.8866</v>
      </c>
      <c r="X205" s="191" t="n">
        <v>0</v>
      </c>
      <c r="Y205" s="191" t="n">
        <f aca="false">X205*K205</f>
        <v>0</v>
      </c>
      <c r="Z205" s="191" t="n">
        <v>0</v>
      </c>
      <c r="AA205" s="192" t="n">
        <f aca="false">Z205*K205</f>
        <v>0</v>
      </c>
      <c r="AR205" s="10" t="s">
        <v>153</v>
      </c>
      <c r="AT205" s="10" t="s">
        <v>149</v>
      </c>
      <c r="AU205" s="10" t="s">
        <v>93</v>
      </c>
      <c r="AY205" s="10" t="s">
        <v>148</v>
      </c>
      <c r="BE205" s="193" t="n">
        <f aca="false">IF(U205="základní",N205,0)</f>
        <v>0</v>
      </c>
      <c r="BF205" s="193" t="n">
        <f aca="false">IF(U205="snížená",N205,0)</f>
        <v>0</v>
      </c>
      <c r="BG205" s="193" t="n">
        <f aca="false">IF(U205="zákl. přenesená",N205,0)</f>
        <v>0</v>
      </c>
      <c r="BH205" s="193" t="n">
        <f aca="false">IF(U205="sníž. přenesená",N205,0)</f>
        <v>0</v>
      </c>
      <c r="BI205" s="193" t="n">
        <f aca="false">IF(U205="nulová",N205,0)</f>
        <v>0</v>
      </c>
      <c r="BJ205" s="10" t="s">
        <v>82</v>
      </c>
      <c r="BK205" s="193" t="n">
        <f aca="false">ROUND(L205*K205,2)</f>
        <v>0</v>
      </c>
      <c r="BL205" s="10" t="s">
        <v>153</v>
      </c>
      <c r="BM205" s="10" t="s">
        <v>273</v>
      </c>
    </row>
    <row r="206" s="195" customFormat="true" ht="22.5" hidden="false" customHeight="true" outlineLevel="0" collapsed="false">
      <c r="B206" s="196"/>
      <c r="C206" s="197"/>
      <c r="D206" s="197"/>
      <c r="E206" s="198"/>
      <c r="F206" s="199" t="s">
        <v>274</v>
      </c>
      <c r="G206" s="199"/>
      <c r="H206" s="199"/>
      <c r="I206" s="199"/>
      <c r="J206" s="197"/>
      <c r="K206" s="200" t="n">
        <v>34.1</v>
      </c>
      <c r="L206" s="201"/>
      <c r="M206" s="201"/>
      <c r="N206" s="197"/>
      <c r="O206" s="197"/>
      <c r="P206" s="197"/>
      <c r="Q206" s="197"/>
      <c r="R206" s="202"/>
      <c r="T206" s="203"/>
      <c r="U206" s="204"/>
      <c r="V206" s="204"/>
      <c r="W206" s="204"/>
      <c r="X206" s="204"/>
      <c r="Y206" s="204"/>
      <c r="Z206" s="204"/>
      <c r="AA206" s="205"/>
      <c r="AT206" s="206" t="s">
        <v>160</v>
      </c>
      <c r="AU206" s="206" t="s">
        <v>93</v>
      </c>
      <c r="AV206" s="195" t="s">
        <v>93</v>
      </c>
      <c r="AW206" s="195" t="s">
        <v>33</v>
      </c>
      <c r="AX206" s="195" t="s">
        <v>75</v>
      </c>
      <c r="AY206" s="206" t="s">
        <v>148</v>
      </c>
    </row>
    <row r="207" s="208" customFormat="true" ht="22.5" hidden="false" customHeight="true" outlineLevel="0" collapsed="false">
      <c r="B207" s="209"/>
      <c r="C207" s="210"/>
      <c r="D207" s="210"/>
      <c r="E207" s="211"/>
      <c r="F207" s="212" t="s">
        <v>162</v>
      </c>
      <c r="G207" s="212"/>
      <c r="H207" s="212"/>
      <c r="I207" s="212"/>
      <c r="J207" s="210"/>
      <c r="K207" s="213" t="n">
        <v>34.1</v>
      </c>
      <c r="L207" s="214"/>
      <c r="M207" s="214"/>
      <c r="N207" s="210"/>
      <c r="O207" s="210"/>
      <c r="P207" s="210"/>
      <c r="Q207" s="210"/>
      <c r="R207" s="215"/>
      <c r="T207" s="216"/>
      <c r="U207" s="217"/>
      <c r="V207" s="217"/>
      <c r="W207" s="217"/>
      <c r="X207" s="217"/>
      <c r="Y207" s="217"/>
      <c r="Z207" s="217"/>
      <c r="AA207" s="218"/>
      <c r="AT207" s="219" t="s">
        <v>160</v>
      </c>
      <c r="AU207" s="219" t="s">
        <v>93</v>
      </c>
      <c r="AV207" s="208" t="s">
        <v>153</v>
      </c>
      <c r="AW207" s="208" t="s">
        <v>33</v>
      </c>
      <c r="AX207" s="208" t="s">
        <v>82</v>
      </c>
      <c r="AY207" s="219" t="s">
        <v>148</v>
      </c>
    </row>
    <row r="208" s="164" customFormat="true" ht="29.85" hidden="false" customHeight="true" outlineLevel="0" collapsed="false">
      <c r="B208" s="165"/>
      <c r="C208" s="166"/>
      <c r="D208" s="178" t="s">
        <v>109</v>
      </c>
      <c r="E208" s="178"/>
      <c r="F208" s="178"/>
      <c r="G208" s="178"/>
      <c r="H208" s="178"/>
      <c r="I208" s="178"/>
      <c r="J208" s="178"/>
      <c r="K208" s="178"/>
      <c r="L208" s="231"/>
      <c r="M208" s="231"/>
      <c r="N208" s="180" t="n">
        <f aca="false">BK208</f>
        <v>0</v>
      </c>
      <c r="O208" s="180"/>
      <c r="P208" s="180"/>
      <c r="Q208" s="180"/>
      <c r="R208" s="170"/>
      <c r="T208" s="171"/>
      <c r="U208" s="172"/>
      <c r="V208" s="172"/>
      <c r="W208" s="173" t="n">
        <f aca="false">SUM(W209:W227)</f>
        <v>73.768448</v>
      </c>
      <c r="X208" s="172"/>
      <c r="Y208" s="173" t="n">
        <f aca="false">SUM(Y209:Y227)</f>
        <v>15.82238204</v>
      </c>
      <c r="Z208" s="172"/>
      <c r="AA208" s="174" t="n">
        <f aca="false">SUM(AA209:AA227)</f>
        <v>0</v>
      </c>
      <c r="AR208" s="175" t="s">
        <v>82</v>
      </c>
      <c r="AT208" s="176" t="s">
        <v>74</v>
      </c>
      <c r="AU208" s="176" t="s">
        <v>82</v>
      </c>
      <c r="AY208" s="175" t="s">
        <v>148</v>
      </c>
      <c r="BK208" s="177" t="n">
        <f aca="false">SUM(BK209:BK227)</f>
        <v>0</v>
      </c>
    </row>
    <row r="209" s="28" customFormat="true" ht="31.5" hidden="false" customHeight="true" outlineLevel="0" collapsed="false">
      <c r="B209" s="181"/>
      <c r="C209" s="182" t="s">
        <v>275</v>
      </c>
      <c r="D209" s="182" t="s">
        <v>149</v>
      </c>
      <c r="E209" s="183" t="s">
        <v>276</v>
      </c>
      <c r="F209" s="184" t="s">
        <v>277</v>
      </c>
      <c r="G209" s="184"/>
      <c r="H209" s="184"/>
      <c r="I209" s="184"/>
      <c r="J209" s="185" t="s">
        <v>157</v>
      </c>
      <c r="K209" s="194" t="n">
        <v>17.617</v>
      </c>
      <c r="L209" s="187" t="n">
        <v>0</v>
      </c>
      <c r="M209" s="187"/>
      <c r="N209" s="188" t="n">
        <f aca="false">ROUND(L209*K209,2)</f>
        <v>0</v>
      </c>
      <c r="O209" s="188"/>
      <c r="P209" s="188"/>
      <c r="Q209" s="188"/>
      <c r="R209" s="189"/>
      <c r="T209" s="190"/>
      <c r="U209" s="40" t="s">
        <v>40</v>
      </c>
      <c r="V209" s="191" t="n">
        <v>2.832</v>
      </c>
      <c r="W209" s="191" t="n">
        <f aca="false">V209*K209</f>
        <v>49.891344</v>
      </c>
      <c r="X209" s="191" t="n">
        <v>0.70068</v>
      </c>
      <c r="Y209" s="191" t="n">
        <f aca="false">X209*K209</f>
        <v>12.34387956</v>
      </c>
      <c r="Z209" s="191" t="n">
        <v>0</v>
      </c>
      <c r="AA209" s="192" t="n">
        <f aca="false">Z209*K209</f>
        <v>0</v>
      </c>
      <c r="AR209" s="10" t="s">
        <v>153</v>
      </c>
      <c r="AT209" s="10" t="s">
        <v>149</v>
      </c>
      <c r="AU209" s="10" t="s">
        <v>93</v>
      </c>
      <c r="AY209" s="10" t="s">
        <v>148</v>
      </c>
      <c r="BE209" s="193" t="n">
        <f aca="false">IF(U209="základní",N209,0)</f>
        <v>0</v>
      </c>
      <c r="BF209" s="193" t="n">
        <f aca="false">IF(U209="snížená",N209,0)</f>
        <v>0</v>
      </c>
      <c r="BG209" s="193" t="n">
        <f aca="false">IF(U209="zákl. přenesená",N209,0)</f>
        <v>0</v>
      </c>
      <c r="BH209" s="193" t="n">
        <f aca="false">IF(U209="sníž. přenesená",N209,0)</f>
        <v>0</v>
      </c>
      <c r="BI209" s="193" t="n">
        <f aca="false">IF(U209="nulová",N209,0)</f>
        <v>0</v>
      </c>
      <c r="BJ209" s="10" t="s">
        <v>82</v>
      </c>
      <c r="BK209" s="193" t="n">
        <f aca="false">ROUND(L209*K209,2)</f>
        <v>0</v>
      </c>
      <c r="BL209" s="10" t="s">
        <v>153</v>
      </c>
      <c r="BM209" s="10" t="s">
        <v>278</v>
      </c>
    </row>
    <row r="210" s="195" customFormat="true" ht="22.5" hidden="false" customHeight="true" outlineLevel="0" collapsed="false">
      <c r="B210" s="196"/>
      <c r="C210" s="197"/>
      <c r="D210" s="197"/>
      <c r="E210" s="198"/>
      <c r="F210" s="199" t="s">
        <v>279</v>
      </c>
      <c r="G210" s="199"/>
      <c r="H210" s="199"/>
      <c r="I210" s="199"/>
      <c r="J210" s="197"/>
      <c r="K210" s="200" t="n">
        <v>20.9</v>
      </c>
      <c r="L210" s="201"/>
      <c r="M210" s="201"/>
      <c r="N210" s="197"/>
      <c r="O210" s="197"/>
      <c r="P210" s="197"/>
      <c r="Q210" s="197"/>
      <c r="R210" s="202"/>
      <c r="T210" s="203"/>
      <c r="U210" s="204"/>
      <c r="V210" s="204"/>
      <c r="W210" s="204"/>
      <c r="X210" s="204"/>
      <c r="Y210" s="204"/>
      <c r="Z210" s="204"/>
      <c r="AA210" s="205"/>
      <c r="AT210" s="206" t="s">
        <v>160</v>
      </c>
      <c r="AU210" s="206" t="s">
        <v>93</v>
      </c>
      <c r="AV210" s="195" t="s">
        <v>93</v>
      </c>
      <c r="AW210" s="195" t="s">
        <v>33</v>
      </c>
      <c r="AX210" s="195" t="s">
        <v>75</v>
      </c>
      <c r="AY210" s="206" t="s">
        <v>148</v>
      </c>
    </row>
    <row r="211" s="195" customFormat="true" ht="44.25" hidden="false" customHeight="true" outlineLevel="0" collapsed="false">
      <c r="B211" s="196"/>
      <c r="C211" s="197"/>
      <c r="D211" s="197"/>
      <c r="E211" s="198"/>
      <c r="F211" s="207" t="s">
        <v>280</v>
      </c>
      <c r="G211" s="207"/>
      <c r="H211" s="207"/>
      <c r="I211" s="207"/>
      <c r="J211" s="197"/>
      <c r="K211" s="200" t="n">
        <v>-3.283</v>
      </c>
      <c r="L211" s="201"/>
      <c r="M211" s="201"/>
      <c r="N211" s="197"/>
      <c r="O211" s="197"/>
      <c r="P211" s="197"/>
      <c r="Q211" s="197"/>
      <c r="R211" s="202"/>
      <c r="T211" s="203"/>
      <c r="U211" s="204"/>
      <c r="V211" s="204"/>
      <c r="W211" s="204"/>
      <c r="X211" s="204"/>
      <c r="Y211" s="204"/>
      <c r="Z211" s="204"/>
      <c r="AA211" s="205"/>
      <c r="AT211" s="206" t="s">
        <v>160</v>
      </c>
      <c r="AU211" s="206" t="s">
        <v>93</v>
      </c>
      <c r="AV211" s="195" t="s">
        <v>93</v>
      </c>
      <c r="AW211" s="195" t="s">
        <v>33</v>
      </c>
      <c r="AX211" s="195" t="s">
        <v>75</v>
      </c>
      <c r="AY211" s="206" t="s">
        <v>148</v>
      </c>
    </row>
    <row r="212" s="208" customFormat="true" ht="22.5" hidden="false" customHeight="true" outlineLevel="0" collapsed="false">
      <c r="B212" s="209"/>
      <c r="C212" s="210"/>
      <c r="D212" s="210"/>
      <c r="E212" s="211"/>
      <c r="F212" s="212" t="s">
        <v>162</v>
      </c>
      <c r="G212" s="212"/>
      <c r="H212" s="212"/>
      <c r="I212" s="212"/>
      <c r="J212" s="210"/>
      <c r="K212" s="213" t="n">
        <v>17.617</v>
      </c>
      <c r="L212" s="214"/>
      <c r="M212" s="214"/>
      <c r="N212" s="210"/>
      <c r="O212" s="210"/>
      <c r="P212" s="210"/>
      <c r="Q212" s="210"/>
      <c r="R212" s="215"/>
      <c r="T212" s="216"/>
      <c r="U212" s="217"/>
      <c r="V212" s="217"/>
      <c r="W212" s="217"/>
      <c r="X212" s="217"/>
      <c r="Y212" s="217"/>
      <c r="Z212" s="217"/>
      <c r="AA212" s="218"/>
      <c r="AT212" s="219" t="s">
        <v>160</v>
      </c>
      <c r="AU212" s="219" t="s">
        <v>93</v>
      </c>
      <c r="AV212" s="208" t="s">
        <v>153</v>
      </c>
      <c r="AW212" s="208" t="s">
        <v>33</v>
      </c>
      <c r="AX212" s="208" t="s">
        <v>82</v>
      </c>
      <c r="AY212" s="219" t="s">
        <v>148</v>
      </c>
    </row>
    <row r="213" s="28" customFormat="true" ht="31.5" hidden="false" customHeight="true" outlineLevel="0" collapsed="false">
      <c r="B213" s="181"/>
      <c r="C213" s="182" t="s">
        <v>281</v>
      </c>
      <c r="D213" s="182" t="s">
        <v>149</v>
      </c>
      <c r="E213" s="183" t="s">
        <v>282</v>
      </c>
      <c r="F213" s="184" t="s">
        <v>283</v>
      </c>
      <c r="G213" s="184"/>
      <c r="H213" s="184"/>
      <c r="I213" s="184"/>
      <c r="J213" s="185" t="s">
        <v>231</v>
      </c>
      <c r="K213" s="194" t="n">
        <v>25.984</v>
      </c>
      <c r="L213" s="187" t="n">
        <v>0</v>
      </c>
      <c r="M213" s="187"/>
      <c r="N213" s="188" t="n">
        <f aca="false">ROUND(L213*K213,2)</f>
        <v>0</v>
      </c>
      <c r="O213" s="188"/>
      <c r="P213" s="188"/>
      <c r="Q213" s="188"/>
      <c r="R213" s="189"/>
      <c r="T213" s="190"/>
      <c r="U213" s="40" t="s">
        <v>40</v>
      </c>
      <c r="V213" s="191" t="n">
        <v>0.556</v>
      </c>
      <c r="W213" s="191" t="n">
        <f aca="false">V213*K213</f>
        <v>14.447104</v>
      </c>
      <c r="X213" s="191" t="n">
        <v>0.10422</v>
      </c>
      <c r="Y213" s="191" t="n">
        <f aca="false">X213*K213</f>
        <v>2.70805248</v>
      </c>
      <c r="Z213" s="191" t="n">
        <v>0</v>
      </c>
      <c r="AA213" s="192" t="n">
        <f aca="false">Z213*K213</f>
        <v>0</v>
      </c>
      <c r="AR213" s="10" t="s">
        <v>153</v>
      </c>
      <c r="AT213" s="10" t="s">
        <v>149</v>
      </c>
      <c r="AU213" s="10" t="s">
        <v>93</v>
      </c>
      <c r="AY213" s="10" t="s">
        <v>148</v>
      </c>
      <c r="BE213" s="193" t="n">
        <f aca="false">IF(U213="základní",N213,0)</f>
        <v>0</v>
      </c>
      <c r="BF213" s="193" t="n">
        <f aca="false">IF(U213="snížená",N213,0)</f>
        <v>0</v>
      </c>
      <c r="BG213" s="193" t="n">
        <f aca="false">IF(U213="zákl. přenesená",N213,0)</f>
        <v>0</v>
      </c>
      <c r="BH213" s="193" t="n">
        <f aca="false">IF(U213="sníž. přenesená",N213,0)</f>
        <v>0</v>
      </c>
      <c r="BI213" s="193" t="n">
        <f aca="false">IF(U213="nulová",N213,0)</f>
        <v>0</v>
      </c>
      <c r="BJ213" s="10" t="s">
        <v>82</v>
      </c>
      <c r="BK213" s="193" t="n">
        <f aca="false">ROUND(L213*K213,2)</f>
        <v>0</v>
      </c>
      <c r="BL213" s="10" t="s">
        <v>153</v>
      </c>
      <c r="BM213" s="10" t="s">
        <v>284</v>
      </c>
    </row>
    <row r="214" s="195" customFormat="true" ht="22.5" hidden="false" customHeight="true" outlineLevel="0" collapsed="false">
      <c r="B214" s="196"/>
      <c r="C214" s="197"/>
      <c r="D214" s="197"/>
      <c r="E214" s="198"/>
      <c r="F214" s="199" t="s">
        <v>285</v>
      </c>
      <c r="G214" s="199"/>
      <c r="H214" s="199"/>
      <c r="I214" s="199"/>
      <c r="J214" s="197"/>
      <c r="K214" s="200" t="n">
        <v>27.6</v>
      </c>
      <c r="L214" s="201"/>
      <c r="M214" s="201"/>
      <c r="N214" s="197"/>
      <c r="O214" s="197"/>
      <c r="P214" s="197"/>
      <c r="Q214" s="197"/>
      <c r="R214" s="202"/>
      <c r="T214" s="203"/>
      <c r="U214" s="204"/>
      <c r="V214" s="204"/>
      <c r="W214" s="204"/>
      <c r="X214" s="204"/>
      <c r="Y214" s="204"/>
      <c r="Z214" s="204"/>
      <c r="AA214" s="205"/>
      <c r="AT214" s="206" t="s">
        <v>160</v>
      </c>
      <c r="AU214" s="206" t="s">
        <v>93</v>
      </c>
      <c r="AV214" s="195" t="s">
        <v>93</v>
      </c>
      <c r="AW214" s="195" t="s">
        <v>33</v>
      </c>
      <c r="AX214" s="195" t="s">
        <v>75</v>
      </c>
      <c r="AY214" s="206" t="s">
        <v>148</v>
      </c>
    </row>
    <row r="215" s="195" customFormat="true" ht="22.5" hidden="false" customHeight="true" outlineLevel="0" collapsed="false">
      <c r="B215" s="196"/>
      <c r="C215" s="197"/>
      <c r="D215" s="197"/>
      <c r="E215" s="198"/>
      <c r="F215" s="207" t="s">
        <v>286</v>
      </c>
      <c r="G215" s="207"/>
      <c r="H215" s="207"/>
      <c r="I215" s="207"/>
      <c r="J215" s="197"/>
      <c r="K215" s="200" t="n">
        <v>-1.616</v>
      </c>
      <c r="L215" s="201"/>
      <c r="M215" s="201"/>
      <c r="N215" s="197"/>
      <c r="O215" s="197"/>
      <c r="P215" s="197"/>
      <c r="Q215" s="197"/>
      <c r="R215" s="202"/>
      <c r="T215" s="203"/>
      <c r="U215" s="204"/>
      <c r="V215" s="204"/>
      <c r="W215" s="204"/>
      <c r="X215" s="204"/>
      <c r="Y215" s="204"/>
      <c r="Z215" s="204"/>
      <c r="AA215" s="205"/>
      <c r="AT215" s="206" t="s">
        <v>160</v>
      </c>
      <c r="AU215" s="206" t="s">
        <v>93</v>
      </c>
      <c r="AV215" s="195" t="s">
        <v>93</v>
      </c>
      <c r="AW215" s="195" t="s">
        <v>33</v>
      </c>
      <c r="AX215" s="195" t="s">
        <v>75</v>
      </c>
      <c r="AY215" s="206" t="s">
        <v>148</v>
      </c>
    </row>
    <row r="216" s="208" customFormat="true" ht="22.5" hidden="false" customHeight="true" outlineLevel="0" collapsed="false">
      <c r="B216" s="209"/>
      <c r="C216" s="210"/>
      <c r="D216" s="210"/>
      <c r="E216" s="211"/>
      <c r="F216" s="212" t="s">
        <v>162</v>
      </c>
      <c r="G216" s="212"/>
      <c r="H216" s="212"/>
      <c r="I216" s="212"/>
      <c r="J216" s="210"/>
      <c r="K216" s="213" t="n">
        <v>25.984</v>
      </c>
      <c r="L216" s="214"/>
      <c r="M216" s="214"/>
      <c r="N216" s="210"/>
      <c r="O216" s="210"/>
      <c r="P216" s="210"/>
      <c r="Q216" s="210"/>
      <c r="R216" s="215"/>
      <c r="T216" s="216"/>
      <c r="U216" s="217"/>
      <c r="V216" s="217"/>
      <c r="W216" s="217"/>
      <c r="X216" s="217"/>
      <c r="Y216" s="217"/>
      <c r="Z216" s="217"/>
      <c r="AA216" s="218"/>
      <c r="AT216" s="219" t="s">
        <v>160</v>
      </c>
      <c r="AU216" s="219" t="s">
        <v>93</v>
      </c>
      <c r="AV216" s="208" t="s">
        <v>153</v>
      </c>
      <c r="AW216" s="208" t="s">
        <v>33</v>
      </c>
      <c r="AX216" s="208" t="s">
        <v>82</v>
      </c>
      <c r="AY216" s="219" t="s">
        <v>148</v>
      </c>
    </row>
    <row r="217" s="28" customFormat="true" ht="31.5" hidden="false" customHeight="true" outlineLevel="0" collapsed="false">
      <c r="B217" s="181"/>
      <c r="C217" s="182" t="s">
        <v>287</v>
      </c>
      <c r="D217" s="182" t="s">
        <v>149</v>
      </c>
      <c r="E217" s="183" t="s">
        <v>288</v>
      </c>
      <c r="F217" s="184" t="s">
        <v>289</v>
      </c>
      <c r="G217" s="184"/>
      <c r="H217" s="184"/>
      <c r="I217" s="184"/>
      <c r="J217" s="185" t="s">
        <v>290</v>
      </c>
      <c r="K217" s="194" t="n">
        <v>1</v>
      </c>
      <c r="L217" s="187" t="n">
        <v>0</v>
      </c>
      <c r="M217" s="187"/>
      <c r="N217" s="188" t="n">
        <f aca="false">ROUND(L217*K217,2)</f>
        <v>0</v>
      </c>
      <c r="O217" s="188"/>
      <c r="P217" s="188"/>
      <c r="Q217" s="188"/>
      <c r="R217" s="189"/>
      <c r="T217" s="190"/>
      <c r="U217" s="40" t="s">
        <v>40</v>
      </c>
      <c r="V217" s="191" t="n">
        <v>0.232</v>
      </c>
      <c r="W217" s="191" t="n">
        <f aca="false">V217*K217</f>
        <v>0.232</v>
      </c>
      <c r="X217" s="191" t="n">
        <v>0.04026</v>
      </c>
      <c r="Y217" s="191" t="n">
        <f aca="false">X217*K217</f>
        <v>0.04026</v>
      </c>
      <c r="Z217" s="191" t="n">
        <v>0</v>
      </c>
      <c r="AA217" s="192" t="n">
        <f aca="false">Z217*K217</f>
        <v>0</v>
      </c>
      <c r="AR217" s="10" t="s">
        <v>153</v>
      </c>
      <c r="AT217" s="10" t="s">
        <v>149</v>
      </c>
      <c r="AU217" s="10" t="s">
        <v>93</v>
      </c>
      <c r="AY217" s="10" t="s">
        <v>148</v>
      </c>
      <c r="BE217" s="193" t="n">
        <f aca="false">IF(U217="základní",N217,0)</f>
        <v>0</v>
      </c>
      <c r="BF217" s="193" t="n">
        <f aca="false">IF(U217="snížená",N217,0)</f>
        <v>0</v>
      </c>
      <c r="BG217" s="193" t="n">
        <f aca="false">IF(U217="zákl. přenesená",N217,0)</f>
        <v>0</v>
      </c>
      <c r="BH217" s="193" t="n">
        <f aca="false">IF(U217="sníž. přenesená",N217,0)</f>
        <v>0</v>
      </c>
      <c r="BI217" s="193" t="n">
        <f aca="false">IF(U217="nulová",N217,0)</f>
        <v>0</v>
      </c>
      <c r="BJ217" s="10" t="s">
        <v>82</v>
      </c>
      <c r="BK217" s="193" t="n">
        <f aca="false">ROUND(L217*K217,2)</f>
        <v>0</v>
      </c>
      <c r="BL217" s="10" t="s">
        <v>153</v>
      </c>
      <c r="BM217" s="10" t="s">
        <v>291</v>
      </c>
    </row>
    <row r="218" s="28" customFormat="true" ht="31.5" hidden="false" customHeight="true" outlineLevel="0" collapsed="false">
      <c r="B218" s="181"/>
      <c r="C218" s="182" t="s">
        <v>292</v>
      </c>
      <c r="D218" s="182" t="s">
        <v>149</v>
      </c>
      <c r="E218" s="183" t="s">
        <v>293</v>
      </c>
      <c r="F218" s="184" t="s">
        <v>294</v>
      </c>
      <c r="G218" s="184"/>
      <c r="H218" s="184"/>
      <c r="I218" s="184"/>
      <c r="J218" s="185" t="s">
        <v>290</v>
      </c>
      <c r="K218" s="194" t="n">
        <v>5</v>
      </c>
      <c r="L218" s="187" t="n">
        <v>0</v>
      </c>
      <c r="M218" s="187"/>
      <c r="N218" s="188" t="n">
        <f aca="false">ROUND(L218*K218,2)</f>
        <v>0</v>
      </c>
      <c r="O218" s="188"/>
      <c r="P218" s="188"/>
      <c r="Q218" s="188"/>
      <c r="R218" s="189"/>
      <c r="T218" s="190"/>
      <c r="U218" s="40" t="s">
        <v>40</v>
      </c>
      <c r="V218" s="191" t="n">
        <v>0.266</v>
      </c>
      <c r="W218" s="191" t="n">
        <f aca="false">V218*K218</f>
        <v>1.33</v>
      </c>
      <c r="X218" s="191" t="n">
        <v>0.0703</v>
      </c>
      <c r="Y218" s="191" t="n">
        <f aca="false">X218*K218</f>
        <v>0.3515</v>
      </c>
      <c r="Z218" s="191" t="n">
        <v>0</v>
      </c>
      <c r="AA218" s="192" t="n">
        <f aca="false">Z218*K218</f>
        <v>0</v>
      </c>
      <c r="AR218" s="10" t="s">
        <v>153</v>
      </c>
      <c r="AT218" s="10" t="s">
        <v>149</v>
      </c>
      <c r="AU218" s="10" t="s">
        <v>93</v>
      </c>
      <c r="AY218" s="10" t="s">
        <v>148</v>
      </c>
      <c r="BE218" s="193" t="n">
        <f aca="false">IF(U218="základní",N218,0)</f>
        <v>0</v>
      </c>
      <c r="BF218" s="193" t="n">
        <f aca="false">IF(U218="snížená",N218,0)</f>
        <v>0</v>
      </c>
      <c r="BG218" s="193" t="n">
        <f aca="false">IF(U218="zákl. přenesená",N218,0)</f>
        <v>0</v>
      </c>
      <c r="BH218" s="193" t="n">
        <f aca="false">IF(U218="sníž. přenesená",N218,0)</f>
        <v>0</v>
      </c>
      <c r="BI218" s="193" t="n">
        <f aca="false">IF(U218="nulová",N218,0)</f>
        <v>0</v>
      </c>
      <c r="BJ218" s="10" t="s">
        <v>82</v>
      </c>
      <c r="BK218" s="193" t="n">
        <f aca="false">ROUND(L218*K218,2)</f>
        <v>0</v>
      </c>
      <c r="BL218" s="10" t="s">
        <v>153</v>
      </c>
      <c r="BM218" s="10" t="s">
        <v>295</v>
      </c>
    </row>
    <row r="219" s="28" customFormat="true" ht="31.5" hidden="false" customHeight="true" outlineLevel="0" collapsed="false">
      <c r="B219" s="181"/>
      <c r="C219" s="182" t="s">
        <v>296</v>
      </c>
      <c r="D219" s="182" t="s">
        <v>149</v>
      </c>
      <c r="E219" s="183" t="s">
        <v>297</v>
      </c>
      <c r="F219" s="184" t="s">
        <v>298</v>
      </c>
      <c r="G219" s="184"/>
      <c r="H219" s="184"/>
      <c r="I219" s="184"/>
      <c r="J219" s="185" t="s">
        <v>290</v>
      </c>
      <c r="K219" s="194" t="n">
        <v>3</v>
      </c>
      <c r="L219" s="187" t="n">
        <v>0</v>
      </c>
      <c r="M219" s="187"/>
      <c r="N219" s="188" t="n">
        <f aca="false">ROUND(L219*K219,2)</f>
        <v>0</v>
      </c>
      <c r="O219" s="188"/>
      <c r="P219" s="188"/>
      <c r="Q219" s="188"/>
      <c r="R219" s="189"/>
      <c r="T219" s="190"/>
      <c r="U219" s="40" t="s">
        <v>40</v>
      </c>
      <c r="V219" s="191" t="n">
        <v>0.332</v>
      </c>
      <c r="W219" s="191" t="n">
        <f aca="false">V219*K219</f>
        <v>0.996</v>
      </c>
      <c r="X219" s="191" t="n">
        <v>0.0806</v>
      </c>
      <c r="Y219" s="191" t="n">
        <f aca="false">X219*K219</f>
        <v>0.2418</v>
      </c>
      <c r="Z219" s="191" t="n">
        <v>0</v>
      </c>
      <c r="AA219" s="192" t="n">
        <f aca="false">Z219*K219</f>
        <v>0</v>
      </c>
      <c r="AR219" s="10" t="s">
        <v>153</v>
      </c>
      <c r="AT219" s="10" t="s">
        <v>149</v>
      </c>
      <c r="AU219" s="10" t="s">
        <v>93</v>
      </c>
      <c r="AY219" s="10" t="s">
        <v>148</v>
      </c>
      <c r="BE219" s="193" t="n">
        <f aca="false">IF(U219="základní",N219,0)</f>
        <v>0</v>
      </c>
      <c r="BF219" s="193" t="n">
        <f aca="false">IF(U219="snížená",N219,0)</f>
        <v>0</v>
      </c>
      <c r="BG219" s="193" t="n">
        <f aca="false">IF(U219="zákl. přenesená",N219,0)</f>
        <v>0</v>
      </c>
      <c r="BH219" s="193" t="n">
        <f aca="false">IF(U219="sníž. přenesená",N219,0)</f>
        <v>0</v>
      </c>
      <c r="BI219" s="193" t="n">
        <f aca="false">IF(U219="nulová",N219,0)</f>
        <v>0</v>
      </c>
      <c r="BJ219" s="10" t="s">
        <v>82</v>
      </c>
      <c r="BK219" s="193" t="n">
        <f aca="false">ROUND(L219*K219,2)</f>
        <v>0</v>
      </c>
      <c r="BL219" s="10" t="s">
        <v>153</v>
      </c>
      <c r="BM219" s="10" t="s">
        <v>299</v>
      </c>
    </row>
    <row r="220" s="28" customFormat="true" ht="31.5" hidden="false" customHeight="true" outlineLevel="0" collapsed="false">
      <c r="B220" s="181"/>
      <c r="C220" s="182" t="s">
        <v>300</v>
      </c>
      <c r="D220" s="182" t="s">
        <v>149</v>
      </c>
      <c r="E220" s="183" t="s">
        <v>301</v>
      </c>
      <c r="F220" s="184" t="s">
        <v>302</v>
      </c>
      <c r="G220" s="184"/>
      <c r="H220" s="184"/>
      <c r="I220" s="184"/>
      <c r="J220" s="185" t="s">
        <v>290</v>
      </c>
      <c r="K220" s="194" t="n">
        <v>1</v>
      </c>
      <c r="L220" s="187" t="n">
        <v>0</v>
      </c>
      <c r="M220" s="187"/>
      <c r="N220" s="188" t="n">
        <f aca="false">ROUND(L220*K220,2)</f>
        <v>0</v>
      </c>
      <c r="O220" s="188"/>
      <c r="P220" s="188"/>
      <c r="Q220" s="188"/>
      <c r="R220" s="189"/>
      <c r="T220" s="190"/>
      <c r="U220" s="40" t="s">
        <v>40</v>
      </c>
      <c r="V220" s="191" t="n">
        <v>0.368</v>
      </c>
      <c r="W220" s="191" t="n">
        <f aca="false">V220*K220</f>
        <v>0.368</v>
      </c>
      <c r="X220" s="191" t="n">
        <v>0.12084</v>
      </c>
      <c r="Y220" s="191" t="n">
        <f aca="false">X220*K220</f>
        <v>0.12084</v>
      </c>
      <c r="Z220" s="191" t="n">
        <v>0</v>
      </c>
      <c r="AA220" s="192" t="n">
        <f aca="false">Z220*K220</f>
        <v>0</v>
      </c>
      <c r="AR220" s="10" t="s">
        <v>153</v>
      </c>
      <c r="AT220" s="10" t="s">
        <v>149</v>
      </c>
      <c r="AU220" s="10" t="s">
        <v>93</v>
      </c>
      <c r="AY220" s="10" t="s">
        <v>148</v>
      </c>
      <c r="BE220" s="193" t="n">
        <f aca="false">IF(U220="základní",N220,0)</f>
        <v>0</v>
      </c>
      <c r="BF220" s="193" t="n">
        <f aca="false">IF(U220="snížená",N220,0)</f>
        <v>0</v>
      </c>
      <c r="BG220" s="193" t="n">
        <f aca="false">IF(U220="zákl. přenesená",N220,0)</f>
        <v>0</v>
      </c>
      <c r="BH220" s="193" t="n">
        <f aca="false">IF(U220="sníž. přenesená",N220,0)</f>
        <v>0</v>
      </c>
      <c r="BI220" s="193" t="n">
        <f aca="false">IF(U220="nulová",N220,0)</f>
        <v>0</v>
      </c>
      <c r="BJ220" s="10" t="s">
        <v>82</v>
      </c>
      <c r="BK220" s="193" t="n">
        <f aca="false">ROUND(L220*K220,2)</f>
        <v>0</v>
      </c>
      <c r="BL220" s="10" t="s">
        <v>153</v>
      </c>
      <c r="BM220" s="10" t="s">
        <v>303</v>
      </c>
    </row>
    <row r="221" s="28" customFormat="true" ht="31.5" hidden="false" customHeight="true" outlineLevel="0" collapsed="false">
      <c r="B221" s="181"/>
      <c r="C221" s="182" t="s">
        <v>304</v>
      </c>
      <c r="D221" s="182" t="s">
        <v>149</v>
      </c>
      <c r="E221" s="183" t="s">
        <v>305</v>
      </c>
      <c r="F221" s="184" t="s">
        <v>306</v>
      </c>
      <c r="G221" s="184"/>
      <c r="H221" s="184"/>
      <c r="I221" s="184"/>
      <c r="J221" s="185" t="s">
        <v>307</v>
      </c>
      <c r="K221" s="194" t="n">
        <v>12.5</v>
      </c>
      <c r="L221" s="187" t="n">
        <v>0</v>
      </c>
      <c r="M221" s="187"/>
      <c r="N221" s="188" t="n">
        <f aca="false">ROUND(L221*K221,2)</f>
        <v>0</v>
      </c>
      <c r="O221" s="188"/>
      <c r="P221" s="188"/>
      <c r="Q221" s="188"/>
      <c r="R221" s="189"/>
      <c r="T221" s="190"/>
      <c r="U221" s="40" t="s">
        <v>40</v>
      </c>
      <c r="V221" s="191" t="n">
        <v>0.2</v>
      </c>
      <c r="W221" s="191" t="n">
        <f aca="false">V221*K221</f>
        <v>2.5</v>
      </c>
      <c r="X221" s="191" t="n">
        <v>0.00014</v>
      </c>
      <c r="Y221" s="191" t="n">
        <f aca="false">X221*K221</f>
        <v>0.00175</v>
      </c>
      <c r="Z221" s="191" t="n">
        <v>0</v>
      </c>
      <c r="AA221" s="192" t="n">
        <f aca="false">Z221*K221</f>
        <v>0</v>
      </c>
      <c r="AR221" s="10" t="s">
        <v>153</v>
      </c>
      <c r="AT221" s="10" t="s">
        <v>149</v>
      </c>
      <c r="AU221" s="10" t="s">
        <v>93</v>
      </c>
      <c r="AY221" s="10" t="s">
        <v>148</v>
      </c>
      <c r="BE221" s="193" t="n">
        <f aca="false">IF(U221="základní",N221,0)</f>
        <v>0</v>
      </c>
      <c r="BF221" s="193" t="n">
        <f aca="false">IF(U221="snížená",N221,0)</f>
        <v>0</v>
      </c>
      <c r="BG221" s="193" t="n">
        <f aca="false">IF(U221="zákl. přenesená",N221,0)</f>
        <v>0</v>
      </c>
      <c r="BH221" s="193" t="n">
        <f aca="false">IF(U221="sníž. přenesená",N221,0)</f>
        <v>0</v>
      </c>
      <c r="BI221" s="193" t="n">
        <f aca="false">IF(U221="nulová",N221,0)</f>
        <v>0</v>
      </c>
      <c r="BJ221" s="10" t="s">
        <v>82</v>
      </c>
      <c r="BK221" s="193" t="n">
        <f aca="false">ROUND(L221*K221,2)</f>
        <v>0</v>
      </c>
      <c r="BL221" s="10" t="s">
        <v>153</v>
      </c>
      <c r="BM221" s="10" t="s">
        <v>308</v>
      </c>
    </row>
    <row r="222" s="195" customFormat="true" ht="22.5" hidden="false" customHeight="true" outlineLevel="0" collapsed="false">
      <c r="B222" s="196"/>
      <c r="C222" s="197"/>
      <c r="D222" s="197"/>
      <c r="E222" s="198"/>
      <c r="F222" s="199" t="s">
        <v>309</v>
      </c>
      <c r="G222" s="199"/>
      <c r="H222" s="199"/>
      <c r="I222" s="199"/>
      <c r="J222" s="197"/>
      <c r="K222" s="200" t="n">
        <v>12.5</v>
      </c>
      <c r="L222" s="201"/>
      <c r="M222" s="201"/>
      <c r="N222" s="197"/>
      <c r="O222" s="197"/>
      <c r="P222" s="197"/>
      <c r="Q222" s="197"/>
      <c r="R222" s="202"/>
      <c r="T222" s="203"/>
      <c r="U222" s="204"/>
      <c r="V222" s="204"/>
      <c r="W222" s="204"/>
      <c r="X222" s="204"/>
      <c r="Y222" s="204"/>
      <c r="Z222" s="204"/>
      <c r="AA222" s="205"/>
      <c r="AT222" s="206" t="s">
        <v>160</v>
      </c>
      <c r="AU222" s="206" t="s">
        <v>93</v>
      </c>
      <c r="AV222" s="195" t="s">
        <v>93</v>
      </c>
      <c r="AW222" s="195" t="s">
        <v>33</v>
      </c>
      <c r="AX222" s="195" t="s">
        <v>75</v>
      </c>
      <c r="AY222" s="206" t="s">
        <v>148</v>
      </c>
    </row>
    <row r="223" s="208" customFormat="true" ht="22.5" hidden="false" customHeight="true" outlineLevel="0" collapsed="false">
      <c r="B223" s="209"/>
      <c r="C223" s="210"/>
      <c r="D223" s="210"/>
      <c r="E223" s="211"/>
      <c r="F223" s="212" t="s">
        <v>162</v>
      </c>
      <c r="G223" s="212"/>
      <c r="H223" s="212"/>
      <c r="I223" s="212"/>
      <c r="J223" s="210"/>
      <c r="K223" s="213" t="n">
        <v>12.5</v>
      </c>
      <c r="L223" s="214"/>
      <c r="M223" s="214"/>
      <c r="N223" s="210"/>
      <c r="O223" s="210"/>
      <c r="P223" s="210"/>
      <c r="Q223" s="210"/>
      <c r="R223" s="215"/>
      <c r="T223" s="216"/>
      <c r="U223" s="217"/>
      <c r="V223" s="217"/>
      <c r="W223" s="217"/>
      <c r="X223" s="217"/>
      <c r="Y223" s="217"/>
      <c r="Z223" s="217"/>
      <c r="AA223" s="218"/>
      <c r="AT223" s="219" t="s">
        <v>160</v>
      </c>
      <c r="AU223" s="219" t="s">
        <v>93</v>
      </c>
      <c r="AV223" s="208" t="s">
        <v>153</v>
      </c>
      <c r="AW223" s="208" t="s">
        <v>33</v>
      </c>
      <c r="AX223" s="208" t="s">
        <v>82</v>
      </c>
      <c r="AY223" s="219" t="s">
        <v>148</v>
      </c>
    </row>
    <row r="224" s="28" customFormat="true" ht="44.25" hidden="false" customHeight="true" outlineLevel="0" collapsed="false">
      <c r="B224" s="181"/>
      <c r="C224" s="182" t="s">
        <v>310</v>
      </c>
      <c r="D224" s="182" t="s">
        <v>149</v>
      </c>
      <c r="E224" s="183" t="s">
        <v>311</v>
      </c>
      <c r="F224" s="184" t="s">
        <v>312</v>
      </c>
      <c r="G224" s="184"/>
      <c r="H224" s="184"/>
      <c r="I224" s="184"/>
      <c r="J224" s="185" t="s">
        <v>307</v>
      </c>
      <c r="K224" s="194" t="n">
        <v>14.3</v>
      </c>
      <c r="L224" s="187" t="n">
        <v>0</v>
      </c>
      <c r="M224" s="187"/>
      <c r="N224" s="188" t="n">
        <f aca="false">ROUND(L224*K224,2)</f>
        <v>0</v>
      </c>
      <c r="O224" s="188"/>
      <c r="P224" s="188"/>
      <c r="Q224" s="188"/>
      <c r="R224" s="189"/>
      <c r="T224" s="190"/>
      <c r="U224" s="40" t="s">
        <v>40</v>
      </c>
      <c r="V224" s="191" t="n">
        <v>0.28</v>
      </c>
      <c r="W224" s="191" t="n">
        <f aca="false">V224*K224</f>
        <v>4.004</v>
      </c>
      <c r="X224" s="191" t="n">
        <v>0</v>
      </c>
      <c r="Y224" s="191" t="n">
        <f aca="false">X224*K224</f>
        <v>0</v>
      </c>
      <c r="Z224" s="191" t="n">
        <v>0</v>
      </c>
      <c r="AA224" s="192" t="n">
        <f aca="false">Z224*K224</f>
        <v>0</v>
      </c>
      <c r="AR224" s="10" t="s">
        <v>153</v>
      </c>
      <c r="AT224" s="10" t="s">
        <v>149</v>
      </c>
      <c r="AU224" s="10" t="s">
        <v>93</v>
      </c>
      <c r="AY224" s="10" t="s">
        <v>148</v>
      </c>
      <c r="BE224" s="193" t="n">
        <f aca="false">IF(U224="základní",N224,0)</f>
        <v>0</v>
      </c>
      <c r="BF224" s="193" t="n">
        <f aca="false">IF(U224="snížená",N224,0)</f>
        <v>0</v>
      </c>
      <c r="BG224" s="193" t="n">
        <f aca="false">IF(U224="zákl. přenesená",N224,0)</f>
        <v>0</v>
      </c>
      <c r="BH224" s="193" t="n">
        <f aca="false">IF(U224="sníž. přenesená",N224,0)</f>
        <v>0</v>
      </c>
      <c r="BI224" s="193" t="n">
        <f aca="false">IF(U224="nulová",N224,0)</f>
        <v>0</v>
      </c>
      <c r="BJ224" s="10" t="s">
        <v>82</v>
      </c>
      <c r="BK224" s="193" t="n">
        <f aca="false">ROUND(L224*K224,2)</f>
        <v>0</v>
      </c>
      <c r="BL224" s="10" t="s">
        <v>153</v>
      </c>
      <c r="BM224" s="10" t="s">
        <v>313</v>
      </c>
    </row>
    <row r="225" s="195" customFormat="true" ht="22.5" hidden="false" customHeight="true" outlineLevel="0" collapsed="false">
      <c r="B225" s="196"/>
      <c r="C225" s="197"/>
      <c r="D225" s="197"/>
      <c r="E225" s="198"/>
      <c r="F225" s="199" t="s">
        <v>314</v>
      </c>
      <c r="G225" s="199"/>
      <c r="H225" s="199"/>
      <c r="I225" s="199"/>
      <c r="J225" s="197"/>
      <c r="K225" s="200" t="n">
        <v>14.3</v>
      </c>
      <c r="L225" s="201"/>
      <c r="M225" s="201"/>
      <c r="N225" s="197"/>
      <c r="O225" s="197"/>
      <c r="P225" s="197"/>
      <c r="Q225" s="197"/>
      <c r="R225" s="202"/>
      <c r="T225" s="203"/>
      <c r="U225" s="204"/>
      <c r="V225" s="204"/>
      <c r="W225" s="204"/>
      <c r="X225" s="204"/>
      <c r="Y225" s="204"/>
      <c r="Z225" s="204"/>
      <c r="AA225" s="205"/>
      <c r="AT225" s="206" t="s">
        <v>160</v>
      </c>
      <c r="AU225" s="206" t="s">
        <v>93</v>
      </c>
      <c r="AV225" s="195" t="s">
        <v>93</v>
      </c>
      <c r="AW225" s="195" t="s">
        <v>33</v>
      </c>
      <c r="AX225" s="195" t="s">
        <v>75</v>
      </c>
      <c r="AY225" s="206" t="s">
        <v>148</v>
      </c>
    </row>
    <row r="226" s="208" customFormat="true" ht="22.5" hidden="false" customHeight="true" outlineLevel="0" collapsed="false">
      <c r="B226" s="209"/>
      <c r="C226" s="210"/>
      <c r="D226" s="210"/>
      <c r="E226" s="211"/>
      <c r="F226" s="212" t="s">
        <v>162</v>
      </c>
      <c r="G226" s="212"/>
      <c r="H226" s="212"/>
      <c r="I226" s="212"/>
      <c r="J226" s="210"/>
      <c r="K226" s="213" t="n">
        <v>14.3</v>
      </c>
      <c r="L226" s="214"/>
      <c r="M226" s="214"/>
      <c r="N226" s="210"/>
      <c r="O226" s="210"/>
      <c r="P226" s="210"/>
      <c r="Q226" s="210"/>
      <c r="R226" s="215"/>
      <c r="T226" s="216"/>
      <c r="U226" s="217"/>
      <c r="V226" s="217"/>
      <c r="W226" s="217"/>
      <c r="X226" s="217"/>
      <c r="Y226" s="217"/>
      <c r="Z226" s="217"/>
      <c r="AA226" s="218"/>
      <c r="AT226" s="219" t="s">
        <v>160</v>
      </c>
      <c r="AU226" s="219" t="s">
        <v>93</v>
      </c>
      <c r="AV226" s="208" t="s">
        <v>153</v>
      </c>
      <c r="AW226" s="208" t="s">
        <v>33</v>
      </c>
      <c r="AX226" s="208" t="s">
        <v>82</v>
      </c>
      <c r="AY226" s="219" t="s">
        <v>148</v>
      </c>
    </row>
    <row r="227" s="28" customFormat="true" ht="31.5" hidden="false" customHeight="true" outlineLevel="0" collapsed="false">
      <c r="B227" s="181"/>
      <c r="C227" s="232" t="s">
        <v>315</v>
      </c>
      <c r="D227" s="232" t="s">
        <v>316</v>
      </c>
      <c r="E227" s="233" t="s">
        <v>317</v>
      </c>
      <c r="F227" s="234" t="s">
        <v>318</v>
      </c>
      <c r="G227" s="234"/>
      <c r="H227" s="234"/>
      <c r="I227" s="234"/>
      <c r="J227" s="235" t="s">
        <v>307</v>
      </c>
      <c r="K227" s="236" t="n">
        <v>14.3</v>
      </c>
      <c r="L227" s="237" t="n">
        <v>0</v>
      </c>
      <c r="M227" s="237"/>
      <c r="N227" s="238" t="n">
        <f aca="false">ROUND(L227*K227,2)</f>
        <v>0</v>
      </c>
      <c r="O227" s="238"/>
      <c r="P227" s="238"/>
      <c r="Q227" s="238"/>
      <c r="R227" s="189"/>
      <c r="T227" s="190"/>
      <c r="U227" s="40" t="s">
        <v>40</v>
      </c>
      <c r="V227" s="191" t="n">
        <v>0</v>
      </c>
      <c r="W227" s="191" t="n">
        <f aca="false">V227*K227</f>
        <v>0</v>
      </c>
      <c r="X227" s="191" t="n">
        <v>0.001</v>
      </c>
      <c r="Y227" s="191" t="n">
        <f aca="false">X227*K227</f>
        <v>0.0143</v>
      </c>
      <c r="Z227" s="191" t="n">
        <v>0</v>
      </c>
      <c r="AA227" s="192" t="n">
        <f aca="false">Z227*K227</f>
        <v>0</v>
      </c>
      <c r="AR227" s="10" t="s">
        <v>187</v>
      </c>
      <c r="AT227" s="10" t="s">
        <v>316</v>
      </c>
      <c r="AU227" s="10" t="s">
        <v>93</v>
      </c>
      <c r="AY227" s="10" t="s">
        <v>148</v>
      </c>
      <c r="BE227" s="193" t="n">
        <f aca="false">IF(U227="základní",N227,0)</f>
        <v>0</v>
      </c>
      <c r="BF227" s="193" t="n">
        <f aca="false">IF(U227="snížená",N227,0)</f>
        <v>0</v>
      </c>
      <c r="BG227" s="193" t="n">
        <f aca="false">IF(U227="zákl. přenesená",N227,0)</f>
        <v>0</v>
      </c>
      <c r="BH227" s="193" t="n">
        <f aca="false">IF(U227="sníž. přenesená",N227,0)</f>
        <v>0</v>
      </c>
      <c r="BI227" s="193" t="n">
        <f aca="false">IF(U227="nulová",N227,0)</f>
        <v>0</v>
      </c>
      <c r="BJ227" s="10" t="s">
        <v>82</v>
      </c>
      <c r="BK227" s="193" t="n">
        <f aca="false">ROUND(L227*K227,2)</f>
        <v>0</v>
      </c>
      <c r="BL227" s="10" t="s">
        <v>153</v>
      </c>
      <c r="BM227" s="10" t="s">
        <v>319</v>
      </c>
    </row>
    <row r="228" s="164" customFormat="true" ht="29.85" hidden="false" customHeight="true" outlineLevel="0" collapsed="false">
      <c r="B228" s="165"/>
      <c r="C228" s="166"/>
      <c r="D228" s="178" t="s">
        <v>110</v>
      </c>
      <c r="E228" s="178"/>
      <c r="F228" s="178"/>
      <c r="G228" s="178"/>
      <c r="H228" s="178"/>
      <c r="I228" s="178"/>
      <c r="J228" s="178"/>
      <c r="K228" s="178"/>
      <c r="L228" s="231"/>
      <c r="M228" s="231"/>
      <c r="N228" s="239" t="n">
        <f aca="false">BK228</f>
        <v>0</v>
      </c>
      <c r="O228" s="239"/>
      <c r="P228" s="239"/>
      <c r="Q228" s="239"/>
      <c r="R228" s="170"/>
      <c r="T228" s="171"/>
      <c r="U228" s="172"/>
      <c r="V228" s="172"/>
      <c r="W228" s="173" t="n">
        <f aca="false">SUM(W229:W247)</f>
        <v>43.960368</v>
      </c>
      <c r="X228" s="172"/>
      <c r="Y228" s="173" t="n">
        <f aca="false">SUM(Y229:Y247)</f>
        <v>5.55051304</v>
      </c>
      <c r="Z228" s="172"/>
      <c r="AA228" s="174" t="n">
        <f aca="false">SUM(AA229:AA247)</f>
        <v>0</v>
      </c>
      <c r="AR228" s="175" t="s">
        <v>82</v>
      </c>
      <c r="AT228" s="176" t="s">
        <v>74</v>
      </c>
      <c r="AU228" s="176" t="s">
        <v>82</v>
      </c>
      <c r="AY228" s="175" t="s">
        <v>148</v>
      </c>
      <c r="BK228" s="177" t="n">
        <f aca="false">SUM(BK229:BK247)</f>
        <v>0</v>
      </c>
    </row>
    <row r="229" s="28" customFormat="true" ht="22.5" hidden="false" customHeight="true" outlineLevel="0" collapsed="false">
      <c r="B229" s="181"/>
      <c r="C229" s="182" t="s">
        <v>320</v>
      </c>
      <c r="D229" s="182" t="s">
        <v>149</v>
      </c>
      <c r="E229" s="183" t="s">
        <v>321</v>
      </c>
      <c r="F229" s="184" t="s">
        <v>322</v>
      </c>
      <c r="G229" s="184"/>
      <c r="H229" s="184"/>
      <c r="I229" s="184"/>
      <c r="J229" s="185" t="s">
        <v>157</v>
      </c>
      <c r="K229" s="194" t="n">
        <v>2.088</v>
      </c>
      <c r="L229" s="187" t="n">
        <v>0</v>
      </c>
      <c r="M229" s="187"/>
      <c r="N229" s="188" t="n">
        <f aca="false">ROUND(L229*K229,2)</f>
        <v>0</v>
      </c>
      <c r="O229" s="188"/>
      <c r="P229" s="188"/>
      <c r="Q229" s="188"/>
      <c r="R229" s="189"/>
      <c r="T229" s="190"/>
      <c r="U229" s="40" t="s">
        <v>40</v>
      </c>
      <c r="V229" s="191" t="n">
        <v>1.448</v>
      </c>
      <c r="W229" s="191" t="n">
        <f aca="false">V229*K229</f>
        <v>3.023424</v>
      </c>
      <c r="X229" s="191" t="n">
        <v>2.4534</v>
      </c>
      <c r="Y229" s="191" t="n">
        <f aca="false">X229*K229</f>
        <v>5.1226992</v>
      </c>
      <c r="Z229" s="191" t="n">
        <v>0</v>
      </c>
      <c r="AA229" s="192" t="n">
        <f aca="false">Z229*K229</f>
        <v>0</v>
      </c>
      <c r="AR229" s="10" t="s">
        <v>153</v>
      </c>
      <c r="AT229" s="10" t="s">
        <v>149</v>
      </c>
      <c r="AU229" s="10" t="s">
        <v>93</v>
      </c>
      <c r="AY229" s="10" t="s">
        <v>148</v>
      </c>
      <c r="BE229" s="193" t="n">
        <f aca="false">IF(U229="základní",N229,0)</f>
        <v>0</v>
      </c>
      <c r="BF229" s="193" t="n">
        <f aca="false">IF(U229="snížená",N229,0)</f>
        <v>0</v>
      </c>
      <c r="BG229" s="193" t="n">
        <f aca="false">IF(U229="zákl. přenesená",N229,0)</f>
        <v>0</v>
      </c>
      <c r="BH229" s="193" t="n">
        <f aca="false">IF(U229="sníž. přenesená",N229,0)</f>
        <v>0</v>
      </c>
      <c r="BI229" s="193" t="n">
        <f aca="false">IF(U229="nulová",N229,0)</f>
        <v>0</v>
      </c>
      <c r="BJ229" s="10" t="s">
        <v>82</v>
      </c>
      <c r="BK229" s="193" t="n">
        <f aca="false">ROUND(L229*K229,2)</f>
        <v>0</v>
      </c>
      <c r="BL229" s="10" t="s">
        <v>153</v>
      </c>
      <c r="BM229" s="10" t="s">
        <v>323</v>
      </c>
    </row>
    <row r="230" s="195" customFormat="true" ht="22.5" hidden="false" customHeight="true" outlineLevel="0" collapsed="false">
      <c r="B230" s="196"/>
      <c r="C230" s="197"/>
      <c r="D230" s="197"/>
      <c r="E230" s="198"/>
      <c r="F230" s="199" t="s">
        <v>324</v>
      </c>
      <c r="G230" s="199"/>
      <c r="H230" s="199"/>
      <c r="I230" s="199"/>
      <c r="J230" s="197"/>
      <c r="K230" s="200" t="n">
        <v>2.088</v>
      </c>
      <c r="L230" s="201"/>
      <c r="M230" s="201"/>
      <c r="N230" s="197"/>
      <c r="O230" s="197"/>
      <c r="P230" s="197"/>
      <c r="Q230" s="197"/>
      <c r="R230" s="202"/>
      <c r="T230" s="203"/>
      <c r="U230" s="204"/>
      <c r="V230" s="204"/>
      <c r="W230" s="204"/>
      <c r="X230" s="204"/>
      <c r="Y230" s="204"/>
      <c r="Z230" s="204"/>
      <c r="AA230" s="205"/>
      <c r="AT230" s="206" t="s">
        <v>160</v>
      </c>
      <c r="AU230" s="206" t="s">
        <v>93</v>
      </c>
      <c r="AV230" s="195" t="s">
        <v>93</v>
      </c>
      <c r="AW230" s="195" t="s">
        <v>33</v>
      </c>
      <c r="AX230" s="195" t="s">
        <v>75</v>
      </c>
      <c r="AY230" s="206" t="s">
        <v>148</v>
      </c>
    </row>
    <row r="231" s="208" customFormat="true" ht="22.5" hidden="false" customHeight="true" outlineLevel="0" collapsed="false">
      <c r="B231" s="209"/>
      <c r="C231" s="210"/>
      <c r="D231" s="210"/>
      <c r="E231" s="211"/>
      <c r="F231" s="212" t="s">
        <v>162</v>
      </c>
      <c r="G231" s="212"/>
      <c r="H231" s="212"/>
      <c r="I231" s="212"/>
      <c r="J231" s="210"/>
      <c r="K231" s="213" t="n">
        <v>2.088</v>
      </c>
      <c r="L231" s="214"/>
      <c r="M231" s="214"/>
      <c r="N231" s="210"/>
      <c r="O231" s="210"/>
      <c r="P231" s="210"/>
      <c r="Q231" s="210"/>
      <c r="R231" s="215"/>
      <c r="T231" s="216"/>
      <c r="U231" s="217"/>
      <c r="V231" s="217"/>
      <c r="W231" s="217"/>
      <c r="X231" s="217"/>
      <c r="Y231" s="217"/>
      <c r="Z231" s="217"/>
      <c r="AA231" s="218"/>
      <c r="AT231" s="219" t="s">
        <v>160</v>
      </c>
      <c r="AU231" s="219" t="s">
        <v>93</v>
      </c>
      <c r="AV231" s="208" t="s">
        <v>153</v>
      </c>
      <c r="AW231" s="208" t="s">
        <v>33</v>
      </c>
      <c r="AX231" s="208" t="s">
        <v>82</v>
      </c>
      <c r="AY231" s="219" t="s">
        <v>148</v>
      </c>
    </row>
    <row r="232" s="28" customFormat="true" ht="22.5" hidden="false" customHeight="true" outlineLevel="0" collapsed="false">
      <c r="B232" s="181"/>
      <c r="C232" s="182" t="s">
        <v>325</v>
      </c>
      <c r="D232" s="182" t="s">
        <v>149</v>
      </c>
      <c r="E232" s="183" t="s">
        <v>326</v>
      </c>
      <c r="F232" s="184" t="s">
        <v>327</v>
      </c>
      <c r="G232" s="184"/>
      <c r="H232" s="184"/>
      <c r="I232" s="184"/>
      <c r="J232" s="185" t="s">
        <v>231</v>
      </c>
      <c r="K232" s="194" t="n">
        <v>33.4</v>
      </c>
      <c r="L232" s="187" t="n">
        <v>0</v>
      </c>
      <c r="M232" s="187"/>
      <c r="N232" s="188" t="n">
        <f aca="false">ROUND(L232*K232,2)</f>
        <v>0</v>
      </c>
      <c r="O232" s="188"/>
      <c r="P232" s="188"/>
      <c r="Q232" s="188"/>
      <c r="R232" s="189"/>
      <c r="T232" s="190"/>
      <c r="U232" s="40" t="s">
        <v>40</v>
      </c>
      <c r="V232" s="191" t="n">
        <v>0.681</v>
      </c>
      <c r="W232" s="191" t="n">
        <f aca="false">V232*K232</f>
        <v>22.7454</v>
      </c>
      <c r="X232" s="191" t="n">
        <v>0.00519</v>
      </c>
      <c r="Y232" s="191" t="n">
        <f aca="false">X232*K232</f>
        <v>0.173346</v>
      </c>
      <c r="Z232" s="191" t="n">
        <v>0</v>
      </c>
      <c r="AA232" s="192" t="n">
        <f aca="false">Z232*K232</f>
        <v>0</v>
      </c>
      <c r="AR232" s="10" t="s">
        <v>153</v>
      </c>
      <c r="AT232" s="10" t="s">
        <v>149</v>
      </c>
      <c r="AU232" s="10" t="s">
        <v>93</v>
      </c>
      <c r="AY232" s="10" t="s">
        <v>148</v>
      </c>
      <c r="BE232" s="193" t="n">
        <f aca="false">IF(U232="základní",N232,0)</f>
        <v>0</v>
      </c>
      <c r="BF232" s="193" t="n">
        <f aca="false">IF(U232="snížená",N232,0)</f>
        <v>0</v>
      </c>
      <c r="BG232" s="193" t="n">
        <f aca="false">IF(U232="zákl. přenesená",N232,0)</f>
        <v>0</v>
      </c>
      <c r="BH232" s="193" t="n">
        <f aca="false">IF(U232="sníž. přenesená",N232,0)</f>
        <v>0</v>
      </c>
      <c r="BI232" s="193" t="n">
        <f aca="false">IF(U232="nulová",N232,0)</f>
        <v>0</v>
      </c>
      <c r="BJ232" s="10" t="s">
        <v>82</v>
      </c>
      <c r="BK232" s="193" t="n">
        <f aca="false">ROUND(L232*K232,2)</f>
        <v>0</v>
      </c>
      <c r="BL232" s="10" t="s">
        <v>153</v>
      </c>
      <c r="BM232" s="10" t="s">
        <v>328</v>
      </c>
    </row>
    <row r="233" s="195" customFormat="true" ht="22.5" hidden="false" customHeight="true" outlineLevel="0" collapsed="false">
      <c r="B233" s="196"/>
      <c r="C233" s="197"/>
      <c r="D233" s="197"/>
      <c r="E233" s="198"/>
      <c r="F233" s="199" t="s">
        <v>329</v>
      </c>
      <c r="G233" s="199"/>
      <c r="H233" s="199"/>
      <c r="I233" s="199"/>
      <c r="J233" s="197"/>
      <c r="K233" s="200" t="n">
        <v>33.4</v>
      </c>
      <c r="L233" s="201"/>
      <c r="M233" s="201"/>
      <c r="N233" s="197"/>
      <c r="O233" s="197"/>
      <c r="P233" s="197"/>
      <c r="Q233" s="197"/>
      <c r="R233" s="202"/>
      <c r="T233" s="203"/>
      <c r="U233" s="204"/>
      <c r="V233" s="204"/>
      <c r="W233" s="204"/>
      <c r="X233" s="204"/>
      <c r="Y233" s="204"/>
      <c r="Z233" s="204"/>
      <c r="AA233" s="205"/>
      <c r="AT233" s="206" t="s">
        <v>160</v>
      </c>
      <c r="AU233" s="206" t="s">
        <v>93</v>
      </c>
      <c r="AV233" s="195" t="s">
        <v>93</v>
      </c>
      <c r="AW233" s="195" t="s">
        <v>33</v>
      </c>
      <c r="AX233" s="195" t="s">
        <v>75</v>
      </c>
      <c r="AY233" s="206" t="s">
        <v>148</v>
      </c>
    </row>
    <row r="234" s="208" customFormat="true" ht="22.5" hidden="false" customHeight="true" outlineLevel="0" collapsed="false">
      <c r="B234" s="209"/>
      <c r="C234" s="210"/>
      <c r="D234" s="210"/>
      <c r="E234" s="211"/>
      <c r="F234" s="212" t="s">
        <v>162</v>
      </c>
      <c r="G234" s="212"/>
      <c r="H234" s="212"/>
      <c r="I234" s="212"/>
      <c r="J234" s="210"/>
      <c r="K234" s="213" t="n">
        <v>33.4</v>
      </c>
      <c r="L234" s="214"/>
      <c r="M234" s="214"/>
      <c r="N234" s="210"/>
      <c r="O234" s="210"/>
      <c r="P234" s="210"/>
      <c r="Q234" s="210"/>
      <c r="R234" s="215"/>
      <c r="T234" s="216"/>
      <c r="U234" s="217"/>
      <c r="V234" s="217"/>
      <c r="W234" s="217"/>
      <c r="X234" s="217"/>
      <c r="Y234" s="217"/>
      <c r="Z234" s="217"/>
      <c r="AA234" s="218"/>
      <c r="AT234" s="219" t="s">
        <v>160</v>
      </c>
      <c r="AU234" s="219" t="s">
        <v>93</v>
      </c>
      <c r="AV234" s="208" t="s">
        <v>153</v>
      </c>
      <c r="AW234" s="208" t="s">
        <v>33</v>
      </c>
      <c r="AX234" s="208" t="s">
        <v>82</v>
      </c>
      <c r="AY234" s="219" t="s">
        <v>148</v>
      </c>
    </row>
    <row r="235" s="28" customFormat="true" ht="22.5" hidden="false" customHeight="true" outlineLevel="0" collapsed="false">
      <c r="B235" s="181"/>
      <c r="C235" s="182" t="s">
        <v>330</v>
      </c>
      <c r="D235" s="182" t="s">
        <v>149</v>
      </c>
      <c r="E235" s="183" t="s">
        <v>331</v>
      </c>
      <c r="F235" s="184" t="s">
        <v>332</v>
      </c>
      <c r="G235" s="184"/>
      <c r="H235" s="184"/>
      <c r="I235" s="184"/>
      <c r="J235" s="185" t="s">
        <v>231</v>
      </c>
      <c r="K235" s="194" t="n">
        <v>33.4</v>
      </c>
      <c r="L235" s="187" t="n">
        <v>0</v>
      </c>
      <c r="M235" s="187"/>
      <c r="N235" s="188" t="n">
        <f aca="false">ROUND(L235*K235,2)</f>
        <v>0</v>
      </c>
      <c r="O235" s="188"/>
      <c r="P235" s="188"/>
      <c r="Q235" s="188"/>
      <c r="R235" s="189"/>
      <c r="T235" s="190"/>
      <c r="U235" s="40" t="s">
        <v>40</v>
      </c>
      <c r="V235" s="191" t="n">
        <v>0.24</v>
      </c>
      <c r="W235" s="191" t="n">
        <f aca="false">V235*K235</f>
        <v>8.016</v>
      </c>
      <c r="X235" s="191" t="n">
        <v>0</v>
      </c>
      <c r="Y235" s="191" t="n">
        <f aca="false">X235*K235</f>
        <v>0</v>
      </c>
      <c r="Z235" s="191" t="n">
        <v>0</v>
      </c>
      <c r="AA235" s="192" t="n">
        <f aca="false">Z235*K235</f>
        <v>0</v>
      </c>
      <c r="AR235" s="10" t="s">
        <v>153</v>
      </c>
      <c r="AT235" s="10" t="s">
        <v>149</v>
      </c>
      <c r="AU235" s="10" t="s">
        <v>93</v>
      </c>
      <c r="AY235" s="10" t="s">
        <v>148</v>
      </c>
      <c r="BE235" s="193" t="n">
        <f aca="false">IF(U235="základní",N235,0)</f>
        <v>0</v>
      </c>
      <c r="BF235" s="193" t="n">
        <f aca="false">IF(U235="snížená",N235,0)</f>
        <v>0</v>
      </c>
      <c r="BG235" s="193" t="n">
        <f aca="false">IF(U235="zákl. přenesená",N235,0)</f>
        <v>0</v>
      </c>
      <c r="BH235" s="193" t="n">
        <f aca="false">IF(U235="sníž. přenesená",N235,0)</f>
        <v>0</v>
      </c>
      <c r="BI235" s="193" t="n">
        <f aca="false">IF(U235="nulová",N235,0)</f>
        <v>0</v>
      </c>
      <c r="BJ235" s="10" t="s">
        <v>82</v>
      </c>
      <c r="BK235" s="193" t="n">
        <f aca="false">ROUND(L235*K235,2)</f>
        <v>0</v>
      </c>
      <c r="BL235" s="10" t="s">
        <v>153</v>
      </c>
      <c r="BM235" s="10" t="s">
        <v>333</v>
      </c>
    </row>
    <row r="236" s="28" customFormat="true" ht="31.5" hidden="false" customHeight="true" outlineLevel="0" collapsed="false">
      <c r="B236" s="181"/>
      <c r="C236" s="182" t="s">
        <v>334</v>
      </c>
      <c r="D236" s="182" t="s">
        <v>149</v>
      </c>
      <c r="E236" s="183" t="s">
        <v>335</v>
      </c>
      <c r="F236" s="184" t="s">
        <v>336</v>
      </c>
      <c r="G236" s="184"/>
      <c r="H236" s="184"/>
      <c r="I236" s="184"/>
      <c r="J236" s="185" t="s">
        <v>217</v>
      </c>
      <c r="K236" s="194" t="n">
        <v>0.211</v>
      </c>
      <c r="L236" s="187" t="n">
        <v>0</v>
      </c>
      <c r="M236" s="187"/>
      <c r="N236" s="188" t="n">
        <f aca="false">ROUND(L236*K236,2)</f>
        <v>0</v>
      </c>
      <c r="O236" s="188"/>
      <c r="P236" s="188"/>
      <c r="Q236" s="188"/>
      <c r="R236" s="189"/>
      <c r="T236" s="190"/>
      <c r="U236" s="40" t="s">
        <v>40</v>
      </c>
      <c r="V236" s="191" t="n">
        <v>37.704</v>
      </c>
      <c r="W236" s="191" t="n">
        <f aca="false">V236*K236</f>
        <v>7.955544</v>
      </c>
      <c r="X236" s="191" t="n">
        <v>1.05256</v>
      </c>
      <c r="Y236" s="191" t="n">
        <f aca="false">X236*K236</f>
        <v>0.22209016</v>
      </c>
      <c r="Z236" s="191" t="n">
        <v>0</v>
      </c>
      <c r="AA236" s="192" t="n">
        <f aca="false">Z236*K236</f>
        <v>0</v>
      </c>
      <c r="AR236" s="10" t="s">
        <v>153</v>
      </c>
      <c r="AT236" s="10" t="s">
        <v>149</v>
      </c>
      <c r="AU236" s="10" t="s">
        <v>93</v>
      </c>
      <c r="AY236" s="10" t="s">
        <v>148</v>
      </c>
      <c r="BE236" s="193" t="n">
        <f aca="false">IF(U236="základní",N236,0)</f>
        <v>0</v>
      </c>
      <c r="BF236" s="193" t="n">
        <f aca="false">IF(U236="snížená",N236,0)</f>
        <v>0</v>
      </c>
      <c r="BG236" s="193" t="n">
        <f aca="false">IF(U236="zákl. přenesená",N236,0)</f>
        <v>0</v>
      </c>
      <c r="BH236" s="193" t="n">
        <f aca="false">IF(U236="sníž. přenesená",N236,0)</f>
        <v>0</v>
      </c>
      <c r="BI236" s="193" t="n">
        <f aca="false">IF(U236="nulová",N236,0)</f>
        <v>0</v>
      </c>
      <c r="BJ236" s="10" t="s">
        <v>82</v>
      </c>
      <c r="BK236" s="193" t="n">
        <f aca="false">ROUND(L236*K236,2)</f>
        <v>0</v>
      </c>
      <c r="BL236" s="10" t="s">
        <v>153</v>
      </c>
      <c r="BM236" s="10" t="s">
        <v>337</v>
      </c>
    </row>
    <row r="237" s="195" customFormat="true" ht="31.5" hidden="false" customHeight="true" outlineLevel="0" collapsed="false">
      <c r="B237" s="196"/>
      <c r="C237" s="197"/>
      <c r="D237" s="197"/>
      <c r="E237" s="198"/>
      <c r="F237" s="199" t="s">
        <v>338</v>
      </c>
      <c r="G237" s="199"/>
      <c r="H237" s="199"/>
      <c r="I237" s="199"/>
      <c r="J237" s="197"/>
      <c r="K237" s="200" t="n">
        <v>0.157</v>
      </c>
      <c r="L237" s="201"/>
      <c r="M237" s="201"/>
      <c r="N237" s="197"/>
      <c r="O237" s="197"/>
      <c r="P237" s="197"/>
      <c r="Q237" s="197"/>
      <c r="R237" s="202"/>
      <c r="T237" s="203"/>
      <c r="U237" s="204"/>
      <c r="V237" s="204"/>
      <c r="W237" s="204"/>
      <c r="X237" s="204"/>
      <c r="Y237" s="204"/>
      <c r="Z237" s="204"/>
      <c r="AA237" s="205"/>
      <c r="AT237" s="206" t="s">
        <v>160</v>
      </c>
      <c r="AU237" s="206" t="s">
        <v>93</v>
      </c>
      <c r="AV237" s="195" t="s">
        <v>93</v>
      </c>
      <c r="AW237" s="195" t="s">
        <v>33</v>
      </c>
      <c r="AX237" s="195" t="s">
        <v>75</v>
      </c>
      <c r="AY237" s="206" t="s">
        <v>148</v>
      </c>
    </row>
    <row r="238" s="195" customFormat="true" ht="22.5" hidden="false" customHeight="true" outlineLevel="0" collapsed="false">
      <c r="B238" s="196"/>
      <c r="C238" s="197"/>
      <c r="D238" s="197"/>
      <c r="E238" s="198"/>
      <c r="F238" s="207" t="s">
        <v>339</v>
      </c>
      <c r="G238" s="207"/>
      <c r="H238" s="207"/>
      <c r="I238" s="207"/>
      <c r="J238" s="197"/>
      <c r="K238" s="200" t="n">
        <v>0.054</v>
      </c>
      <c r="L238" s="201"/>
      <c r="M238" s="201"/>
      <c r="N238" s="197"/>
      <c r="O238" s="197"/>
      <c r="P238" s="197"/>
      <c r="Q238" s="197"/>
      <c r="R238" s="202"/>
      <c r="T238" s="203"/>
      <c r="U238" s="204"/>
      <c r="V238" s="204"/>
      <c r="W238" s="204"/>
      <c r="X238" s="204"/>
      <c r="Y238" s="204"/>
      <c r="Z238" s="204"/>
      <c r="AA238" s="205"/>
      <c r="AT238" s="206" t="s">
        <v>160</v>
      </c>
      <c r="AU238" s="206" t="s">
        <v>93</v>
      </c>
      <c r="AV238" s="195" t="s">
        <v>93</v>
      </c>
      <c r="AW238" s="195" t="s">
        <v>33</v>
      </c>
      <c r="AX238" s="195" t="s">
        <v>75</v>
      </c>
      <c r="AY238" s="206" t="s">
        <v>148</v>
      </c>
    </row>
    <row r="239" s="208" customFormat="true" ht="22.5" hidden="false" customHeight="true" outlineLevel="0" collapsed="false">
      <c r="B239" s="209"/>
      <c r="C239" s="210"/>
      <c r="D239" s="210"/>
      <c r="E239" s="211"/>
      <c r="F239" s="212" t="s">
        <v>162</v>
      </c>
      <c r="G239" s="212"/>
      <c r="H239" s="212"/>
      <c r="I239" s="212"/>
      <c r="J239" s="210"/>
      <c r="K239" s="213" t="n">
        <v>0.211</v>
      </c>
      <c r="L239" s="214"/>
      <c r="M239" s="214"/>
      <c r="N239" s="210"/>
      <c r="O239" s="210"/>
      <c r="P239" s="210"/>
      <c r="Q239" s="210"/>
      <c r="R239" s="215"/>
      <c r="T239" s="216"/>
      <c r="U239" s="217"/>
      <c r="V239" s="217"/>
      <c r="W239" s="217"/>
      <c r="X239" s="217"/>
      <c r="Y239" s="217"/>
      <c r="Z239" s="217"/>
      <c r="AA239" s="218"/>
      <c r="AT239" s="219" t="s">
        <v>160</v>
      </c>
      <c r="AU239" s="219" t="s">
        <v>93</v>
      </c>
      <c r="AV239" s="208" t="s">
        <v>153</v>
      </c>
      <c r="AW239" s="208" t="s">
        <v>33</v>
      </c>
      <c r="AX239" s="208" t="s">
        <v>82</v>
      </c>
      <c r="AY239" s="219" t="s">
        <v>148</v>
      </c>
    </row>
    <row r="240" s="28" customFormat="true" ht="31.5" hidden="false" customHeight="true" outlineLevel="0" collapsed="false">
      <c r="B240" s="181"/>
      <c r="C240" s="182" t="s">
        <v>340</v>
      </c>
      <c r="D240" s="182" t="s">
        <v>149</v>
      </c>
      <c r="E240" s="183" t="s">
        <v>341</v>
      </c>
      <c r="F240" s="184" t="s">
        <v>342</v>
      </c>
      <c r="G240" s="184"/>
      <c r="H240" s="184"/>
      <c r="I240" s="184"/>
      <c r="J240" s="185" t="s">
        <v>231</v>
      </c>
      <c r="K240" s="194" t="n">
        <v>29.6</v>
      </c>
      <c r="L240" s="187" t="n">
        <v>0</v>
      </c>
      <c r="M240" s="187"/>
      <c r="N240" s="188" t="n">
        <f aca="false">ROUND(L240*K240,2)</f>
        <v>0</v>
      </c>
      <c r="O240" s="188"/>
      <c r="P240" s="188"/>
      <c r="Q240" s="188"/>
      <c r="R240" s="189"/>
      <c r="T240" s="190"/>
      <c r="U240" s="40" t="s">
        <v>40</v>
      </c>
      <c r="V240" s="191" t="n">
        <v>0.075</v>
      </c>
      <c r="W240" s="191" t="n">
        <f aca="false">V240*K240</f>
        <v>2.22</v>
      </c>
      <c r="X240" s="191" t="n">
        <v>0.001</v>
      </c>
      <c r="Y240" s="191" t="n">
        <f aca="false">X240*K240</f>
        <v>0.0296</v>
      </c>
      <c r="Z240" s="191" t="n">
        <v>0</v>
      </c>
      <c r="AA240" s="192" t="n">
        <f aca="false">Z240*K240</f>
        <v>0</v>
      </c>
      <c r="AR240" s="10" t="s">
        <v>153</v>
      </c>
      <c r="AT240" s="10" t="s">
        <v>149</v>
      </c>
      <c r="AU240" s="10" t="s">
        <v>93</v>
      </c>
      <c r="AY240" s="10" t="s">
        <v>148</v>
      </c>
      <c r="BE240" s="193" t="n">
        <f aca="false">IF(U240="základní",N240,0)</f>
        <v>0</v>
      </c>
      <c r="BF240" s="193" t="n">
        <f aca="false">IF(U240="snížená",N240,0)</f>
        <v>0</v>
      </c>
      <c r="BG240" s="193" t="n">
        <f aca="false">IF(U240="zákl. přenesená",N240,0)</f>
        <v>0</v>
      </c>
      <c r="BH240" s="193" t="n">
        <f aca="false">IF(U240="sníž. přenesená",N240,0)</f>
        <v>0</v>
      </c>
      <c r="BI240" s="193" t="n">
        <f aca="false">IF(U240="nulová",N240,0)</f>
        <v>0</v>
      </c>
      <c r="BJ240" s="10" t="s">
        <v>82</v>
      </c>
      <c r="BK240" s="193" t="n">
        <f aca="false">ROUND(L240*K240,2)</f>
        <v>0</v>
      </c>
      <c r="BL240" s="10" t="s">
        <v>153</v>
      </c>
      <c r="BM240" s="10" t="s">
        <v>343</v>
      </c>
    </row>
    <row r="241" s="195" customFormat="true" ht="22.5" hidden="false" customHeight="true" outlineLevel="0" collapsed="false">
      <c r="B241" s="196"/>
      <c r="C241" s="197"/>
      <c r="D241" s="197"/>
      <c r="E241" s="198"/>
      <c r="F241" s="199" t="s">
        <v>344</v>
      </c>
      <c r="G241" s="199"/>
      <c r="H241" s="199"/>
      <c r="I241" s="199"/>
      <c r="J241" s="197"/>
      <c r="K241" s="200" t="n">
        <v>12.8</v>
      </c>
      <c r="L241" s="201"/>
      <c r="M241" s="201"/>
      <c r="N241" s="197"/>
      <c r="O241" s="197"/>
      <c r="P241" s="197"/>
      <c r="Q241" s="197"/>
      <c r="R241" s="202"/>
      <c r="T241" s="203"/>
      <c r="U241" s="204"/>
      <c r="V241" s="204"/>
      <c r="W241" s="204"/>
      <c r="X241" s="204"/>
      <c r="Y241" s="204"/>
      <c r="Z241" s="204"/>
      <c r="AA241" s="205"/>
      <c r="AT241" s="206" t="s">
        <v>160</v>
      </c>
      <c r="AU241" s="206" t="s">
        <v>93</v>
      </c>
      <c r="AV241" s="195" t="s">
        <v>93</v>
      </c>
      <c r="AW241" s="195" t="s">
        <v>33</v>
      </c>
      <c r="AX241" s="195" t="s">
        <v>75</v>
      </c>
      <c r="AY241" s="206" t="s">
        <v>148</v>
      </c>
    </row>
    <row r="242" s="195" customFormat="true" ht="22.5" hidden="false" customHeight="true" outlineLevel="0" collapsed="false">
      <c r="B242" s="196"/>
      <c r="C242" s="197"/>
      <c r="D242" s="197"/>
      <c r="E242" s="198"/>
      <c r="F242" s="207" t="s">
        <v>345</v>
      </c>
      <c r="G242" s="207"/>
      <c r="H242" s="207"/>
      <c r="I242" s="207"/>
      <c r="J242" s="197"/>
      <c r="K242" s="200" t="n">
        <v>12</v>
      </c>
      <c r="L242" s="201"/>
      <c r="M242" s="201"/>
      <c r="N242" s="197"/>
      <c r="O242" s="197"/>
      <c r="P242" s="197"/>
      <c r="Q242" s="197"/>
      <c r="R242" s="202"/>
      <c r="T242" s="203"/>
      <c r="U242" s="204"/>
      <c r="V242" s="204"/>
      <c r="W242" s="204"/>
      <c r="X242" s="204"/>
      <c r="Y242" s="204"/>
      <c r="Z242" s="204"/>
      <c r="AA242" s="205"/>
      <c r="AT242" s="206" t="s">
        <v>160</v>
      </c>
      <c r="AU242" s="206" t="s">
        <v>93</v>
      </c>
      <c r="AV242" s="195" t="s">
        <v>93</v>
      </c>
      <c r="AW242" s="195" t="s">
        <v>33</v>
      </c>
      <c r="AX242" s="195" t="s">
        <v>75</v>
      </c>
      <c r="AY242" s="206" t="s">
        <v>148</v>
      </c>
    </row>
    <row r="243" s="195" customFormat="true" ht="22.5" hidden="false" customHeight="true" outlineLevel="0" collapsed="false">
      <c r="B243" s="196"/>
      <c r="C243" s="197"/>
      <c r="D243" s="197"/>
      <c r="E243" s="198"/>
      <c r="F243" s="207" t="s">
        <v>346</v>
      </c>
      <c r="G243" s="207"/>
      <c r="H243" s="207"/>
      <c r="I243" s="207"/>
      <c r="J243" s="197"/>
      <c r="K243" s="200" t="n">
        <v>4.8</v>
      </c>
      <c r="L243" s="201"/>
      <c r="M243" s="201"/>
      <c r="N243" s="197"/>
      <c r="O243" s="197"/>
      <c r="P243" s="197"/>
      <c r="Q243" s="197"/>
      <c r="R243" s="202"/>
      <c r="T243" s="203"/>
      <c r="U243" s="204"/>
      <c r="V243" s="204"/>
      <c r="W243" s="204"/>
      <c r="X243" s="204"/>
      <c r="Y243" s="204"/>
      <c r="Z243" s="204"/>
      <c r="AA243" s="205"/>
      <c r="AT243" s="206" t="s">
        <v>160</v>
      </c>
      <c r="AU243" s="206" t="s">
        <v>93</v>
      </c>
      <c r="AV243" s="195" t="s">
        <v>93</v>
      </c>
      <c r="AW243" s="195" t="s">
        <v>33</v>
      </c>
      <c r="AX243" s="195" t="s">
        <v>75</v>
      </c>
      <c r="AY243" s="206" t="s">
        <v>148</v>
      </c>
    </row>
    <row r="244" s="208" customFormat="true" ht="22.5" hidden="false" customHeight="true" outlineLevel="0" collapsed="false">
      <c r="B244" s="209"/>
      <c r="C244" s="210"/>
      <c r="D244" s="210"/>
      <c r="E244" s="211"/>
      <c r="F244" s="212" t="s">
        <v>162</v>
      </c>
      <c r="G244" s="212"/>
      <c r="H244" s="212"/>
      <c r="I244" s="212"/>
      <c r="J244" s="210"/>
      <c r="K244" s="213" t="n">
        <v>29.6</v>
      </c>
      <c r="L244" s="214"/>
      <c r="M244" s="214"/>
      <c r="N244" s="210"/>
      <c r="O244" s="210"/>
      <c r="P244" s="210"/>
      <c r="Q244" s="210"/>
      <c r="R244" s="215"/>
      <c r="T244" s="216"/>
      <c r="U244" s="217"/>
      <c r="V244" s="217"/>
      <c r="W244" s="217"/>
      <c r="X244" s="217"/>
      <c r="Y244" s="217"/>
      <c r="Z244" s="217"/>
      <c r="AA244" s="218"/>
      <c r="AT244" s="219" t="s">
        <v>160</v>
      </c>
      <c r="AU244" s="219" t="s">
        <v>93</v>
      </c>
      <c r="AV244" s="208" t="s">
        <v>153</v>
      </c>
      <c r="AW244" s="208" t="s">
        <v>33</v>
      </c>
      <c r="AX244" s="208" t="s">
        <v>82</v>
      </c>
      <c r="AY244" s="219" t="s">
        <v>148</v>
      </c>
    </row>
    <row r="245" s="28" customFormat="true" ht="22.5" hidden="false" customHeight="true" outlineLevel="0" collapsed="false">
      <c r="B245" s="181"/>
      <c r="C245" s="232" t="s">
        <v>347</v>
      </c>
      <c r="D245" s="232" t="s">
        <v>316</v>
      </c>
      <c r="E245" s="233" t="s">
        <v>348</v>
      </c>
      <c r="F245" s="234" t="s">
        <v>349</v>
      </c>
      <c r="G245" s="234"/>
      <c r="H245" s="234"/>
      <c r="I245" s="234"/>
      <c r="J245" s="235" t="s">
        <v>231</v>
      </c>
      <c r="K245" s="236" t="n">
        <v>34.721</v>
      </c>
      <c r="L245" s="237" t="n">
        <v>0</v>
      </c>
      <c r="M245" s="237"/>
      <c r="N245" s="238" t="n">
        <f aca="false">ROUND(L245*K245,2)</f>
        <v>0</v>
      </c>
      <c r="O245" s="238"/>
      <c r="P245" s="238"/>
      <c r="Q245" s="238"/>
      <c r="R245" s="189"/>
      <c r="T245" s="190"/>
      <c r="U245" s="40" t="s">
        <v>40</v>
      </c>
      <c r="V245" s="191" t="n">
        <v>0</v>
      </c>
      <c r="W245" s="191" t="n">
        <f aca="false">V245*K245</f>
        <v>0</v>
      </c>
      <c r="X245" s="191" t="n">
        <v>8E-005</v>
      </c>
      <c r="Y245" s="191" t="n">
        <f aca="false">X245*K245</f>
        <v>0.00277768</v>
      </c>
      <c r="Z245" s="191" t="n">
        <v>0</v>
      </c>
      <c r="AA245" s="192" t="n">
        <f aca="false">Z245*K245</f>
        <v>0</v>
      </c>
      <c r="AR245" s="10" t="s">
        <v>187</v>
      </c>
      <c r="AT245" s="10" t="s">
        <v>316</v>
      </c>
      <c r="AU245" s="10" t="s">
        <v>93</v>
      </c>
      <c r="AY245" s="10" t="s">
        <v>148</v>
      </c>
      <c r="BE245" s="193" t="n">
        <f aca="false">IF(U245="základní",N245,0)</f>
        <v>0</v>
      </c>
      <c r="BF245" s="193" t="n">
        <f aca="false">IF(U245="snížená",N245,0)</f>
        <v>0</v>
      </c>
      <c r="BG245" s="193" t="n">
        <f aca="false">IF(U245="zákl. přenesená",N245,0)</f>
        <v>0</v>
      </c>
      <c r="BH245" s="193" t="n">
        <f aca="false">IF(U245="sníž. přenesená",N245,0)</f>
        <v>0</v>
      </c>
      <c r="BI245" s="193" t="n">
        <f aca="false">IF(U245="nulová",N245,0)</f>
        <v>0</v>
      </c>
      <c r="BJ245" s="10" t="s">
        <v>82</v>
      </c>
      <c r="BK245" s="193" t="n">
        <f aca="false">ROUND(L245*K245,2)</f>
        <v>0</v>
      </c>
      <c r="BL245" s="10" t="s">
        <v>153</v>
      </c>
      <c r="BM245" s="10" t="s">
        <v>350</v>
      </c>
    </row>
    <row r="246" s="195" customFormat="true" ht="22.5" hidden="false" customHeight="true" outlineLevel="0" collapsed="false">
      <c r="B246" s="196"/>
      <c r="C246" s="197"/>
      <c r="D246" s="197"/>
      <c r="E246" s="198"/>
      <c r="F246" s="199" t="s">
        <v>351</v>
      </c>
      <c r="G246" s="199"/>
      <c r="H246" s="199"/>
      <c r="I246" s="199"/>
      <c r="J246" s="197"/>
      <c r="K246" s="200" t="n">
        <v>34.04</v>
      </c>
      <c r="L246" s="201"/>
      <c r="M246" s="201"/>
      <c r="N246" s="197"/>
      <c r="O246" s="197"/>
      <c r="P246" s="197"/>
      <c r="Q246" s="197"/>
      <c r="R246" s="202"/>
      <c r="T246" s="203"/>
      <c r="U246" s="204"/>
      <c r="V246" s="204"/>
      <c r="W246" s="204"/>
      <c r="X246" s="204"/>
      <c r="Y246" s="204"/>
      <c r="Z246" s="204"/>
      <c r="AA246" s="205"/>
      <c r="AT246" s="206" t="s">
        <v>160</v>
      </c>
      <c r="AU246" s="206" t="s">
        <v>93</v>
      </c>
      <c r="AV246" s="195" t="s">
        <v>93</v>
      </c>
      <c r="AW246" s="195" t="s">
        <v>33</v>
      </c>
      <c r="AX246" s="195" t="s">
        <v>75</v>
      </c>
      <c r="AY246" s="206" t="s">
        <v>148</v>
      </c>
    </row>
    <row r="247" s="208" customFormat="true" ht="22.5" hidden="false" customHeight="true" outlineLevel="0" collapsed="false">
      <c r="B247" s="209"/>
      <c r="C247" s="210"/>
      <c r="D247" s="210"/>
      <c r="E247" s="211"/>
      <c r="F247" s="212" t="s">
        <v>162</v>
      </c>
      <c r="G247" s="212"/>
      <c r="H247" s="212"/>
      <c r="I247" s="212"/>
      <c r="J247" s="210"/>
      <c r="K247" s="213" t="n">
        <v>34.04</v>
      </c>
      <c r="L247" s="214"/>
      <c r="M247" s="214"/>
      <c r="N247" s="210"/>
      <c r="O247" s="210"/>
      <c r="P247" s="210"/>
      <c r="Q247" s="210"/>
      <c r="R247" s="215"/>
      <c r="T247" s="216"/>
      <c r="U247" s="217"/>
      <c r="V247" s="217"/>
      <c r="W247" s="217"/>
      <c r="X247" s="217"/>
      <c r="Y247" s="217"/>
      <c r="Z247" s="217"/>
      <c r="AA247" s="218"/>
      <c r="AT247" s="219" t="s">
        <v>160</v>
      </c>
      <c r="AU247" s="219" t="s">
        <v>93</v>
      </c>
      <c r="AV247" s="208" t="s">
        <v>153</v>
      </c>
      <c r="AW247" s="208" t="s">
        <v>33</v>
      </c>
      <c r="AX247" s="208" t="s">
        <v>82</v>
      </c>
      <c r="AY247" s="219" t="s">
        <v>148</v>
      </c>
    </row>
    <row r="248" s="164" customFormat="true" ht="29.85" hidden="false" customHeight="true" outlineLevel="0" collapsed="false">
      <c r="B248" s="165"/>
      <c r="C248" s="166"/>
      <c r="D248" s="178" t="s">
        <v>111</v>
      </c>
      <c r="E248" s="178"/>
      <c r="F248" s="178"/>
      <c r="G248" s="178"/>
      <c r="H248" s="178"/>
      <c r="I248" s="178"/>
      <c r="J248" s="178"/>
      <c r="K248" s="178"/>
      <c r="L248" s="231"/>
      <c r="M248" s="231"/>
      <c r="N248" s="180" t="n">
        <f aca="false">BK248</f>
        <v>0</v>
      </c>
      <c r="O248" s="180"/>
      <c r="P248" s="180"/>
      <c r="Q248" s="180"/>
      <c r="R248" s="170"/>
      <c r="T248" s="171"/>
      <c r="U248" s="172"/>
      <c r="V248" s="172"/>
      <c r="W248" s="173" t="n">
        <f aca="false">SUM(W249:W299)</f>
        <v>303.092676</v>
      </c>
      <c r="X248" s="172"/>
      <c r="Y248" s="173" t="n">
        <f aca="false">SUM(Y249:Y299)</f>
        <v>10.07893917</v>
      </c>
      <c r="Z248" s="172"/>
      <c r="AA248" s="174" t="n">
        <f aca="false">SUM(AA249:AA299)</f>
        <v>0</v>
      </c>
      <c r="AR248" s="175" t="s">
        <v>82</v>
      </c>
      <c r="AT248" s="176" t="s">
        <v>74</v>
      </c>
      <c r="AU248" s="176" t="s">
        <v>82</v>
      </c>
      <c r="AY248" s="175" t="s">
        <v>148</v>
      </c>
      <c r="BK248" s="177" t="n">
        <f aca="false">SUM(BK249:BK299)</f>
        <v>0</v>
      </c>
    </row>
    <row r="249" s="28" customFormat="true" ht="31.5" hidden="false" customHeight="true" outlineLevel="0" collapsed="false">
      <c r="B249" s="181"/>
      <c r="C249" s="182" t="s">
        <v>352</v>
      </c>
      <c r="D249" s="182" t="s">
        <v>149</v>
      </c>
      <c r="E249" s="183" t="s">
        <v>353</v>
      </c>
      <c r="F249" s="184" t="s">
        <v>354</v>
      </c>
      <c r="G249" s="184"/>
      <c r="H249" s="184"/>
      <c r="I249" s="184"/>
      <c r="J249" s="185" t="s">
        <v>152</v>
      </c>
      <c r="K249" s="194" t="n">
        <v>1</v>
      </c>
      <c r="L249" s="187" t="n">
        <v>0</v>
      </c>
      <c r="M249" s="187"/>
      <c r="N249" s="188" t="n">
        <f aca="false">ROUND(L249*K249,2)</f>
        <v>0</v>
      </c>
      <c r="O249" s="188"/>
      <c r="P249" s="188"/>
      <c r="Q249" s="188"/>
      <c r="R249" s="189"/>
      <c r="T249" s="190"/>
      <c r="U249" s="40" t="s">
        <v>40</v>
      </c>
      <c r="V249" s="191" t="n">
        <v>0</v>
      </c>
      <c r="W249" s="191" t="n">
        <f aca="false">V249*K249</f>
        <v>0</v>
      </c>
      <c r="X249" s="191" t="n">
        <v>0</v>
      </c>
      <c r="Y249" s="191" t="n">
        <f aca="false">X249*K249</f>
        <v>0</v>
      </c>
      <c r="Z249" s="191" t="n">
        <v>0</v>
      </c>
      <c r="AA249" s="192" t="n">
        <f aca="false">Z249*K249</f>
        <v>0</v>
      </c>
      <c r="AR249" s="10" t="s">
        <v>153</v>
      </c>
      <c r="AT249" s="10" t="s">
        <v>149</v>
      </c>
      <c r="AU249" s="10" t="s">
        <v>93</v>
      </c>
      <c r="AY249" s="10" t="s">
        <v>148</v>
      </c>
      <c r="BE249" s="193" t="n">
        <f aca="false">IF(U249="základní",N249,0)</f>
        <v>0</v>
      </c>
      <c r="BF249" s="193" t="n">
        <f aca="false">IF(U249="snížená",N249,0)</f>
        <v>0</v>
      </c>
      <c r="BG249" s="193" t="n">
        <f aca="false">IF(U249="zákl. přenesená",N249,0)</f>
        <v>0</v>
      </c>
      <c r="BH249" s="193" t="n">
        <f aca="false">IF(U249="sníž. přenesená",N249,0)</f>
        <v>0</v>
      </c>
      <c r="BI249" s="193" t="n">
        <f aca="false">IF(U249="nulová",N249,0)</f>
        <v>0</v>
      </c>
      <c r="BJ249" s="10" t="s">
        <v>82</v>
      </c>
      <c r="BK249" s="193" t="n">
        <f aca="false">ROUND(L249*K249,2)</f>
        <v>0</v>
      </c>
      <c r="BL249" s="10" t="s">
        <v>153</v>
      </c>
      <c r="BM249" s="10" t="s">
        <v>355</v>
      </c>
    </row>
    <row r="250" s="28" customFormat="true" ht="22.5" hidden="false" customHeight="true" outlineLevel="0" collapsed="false">
      <c r="B250" s="181"/>
      <c r="C250" s="182" t="s">
        <v>356</v>
      </c>
      <c r="D250" s="182" t="s">
        <v>149</v>
      </c>
      <c r="E250" s="183" t="s">
        <v>357</v>
      </c>
      <c r="F250" s="184" t="s">
        <v>358</v>
      </c>
      <c r="G250" s="184"/>
      <c r="H250" s="184"/>
      <c r="I250" s="184"/>
      <c r="J250" s="185" t="s">
        <v>231</v>
      </c>
      <c r="K250" s="194" t="n">
        <v>132.611</v>
      </c>
      <c r="L250" s="187" t="n">
        <v>0</v>
      </c>
      <c r="M250" s="187"/>
      <c r="N250" s="188" t="n">
        <f aca="false">ROUND(L250*K250,2)</f>
        <v>0</v>
      </c>
      <c r="O250" s="188"/>
      <c r="P250" s="188"/>
      <c r="Q250" s="188"/>
      <c r="R250" s="189"/>
      <c r="T250" s="190"/>
      <c r="U250" s="40" t="s">
        <v>40</v>
      </c>
      <c r="V250" s="191" t="n">
        <v>0.104</v>
      </c>
      <c r="W250" s="191" t="n">
        <f aca="false">V250*K250</f>
        <v>13.791544</v>
      </c>
      <c r="X250" s="191" t="n">
        <v>0.00026</v>
      </c>
      <c r="Y250" s="191" t="n">
        <f aca="false">X250*K250</f>
        <v>0.03447886</v>
      </c>
      <c r="Z250" s="191" t="n">
        <v>0</v>
      </c>
      <c r="AA250" s="192" t="n">
        <f aca="false">Z250*K250</f>
        <v>0</v>
      </c>
      <c r="AR250" s="10" t="s">
        <v>153</v>
      </c>
      <c r="AT250" s="10" t="s">
        <v>149</v>
      </c>
      <c r="AU250" s="10" t="s">
        <v>93</v>
      </c>
      <c r="AY250" s="10" t="s">
        <v>148</v>
      </c>
      <c r="BE250" s="193" t="n">
        <f aca="false">IF(U250="základní",N250,0)</f>
        <v>0</v>
      </c>
      <c r="BF250" s="193" t="n">
        <f aca="false">IF(U250="snížená",N250,0)</f>
        <v>0</v>
      </c>
      <c r="BG250" s="193" t="n">
        <f aca="false">IF(U250="zákl. přenesená",N250,0)</f>
        <v>0</v>
      </c>
      <c r="BH250" s="193" t="n">
        <f aca="false">IF(U250="sníž. přenesená",N250,0)</f>
        <v>0</v>
      </c>
      <c r="BI250" s="193" t="n">
        <f aca="false">IF(U250="nulová",N250,0)</f>
        <v>0</v>
      </c>
      <c r="BJ250" s="10" t="s">
        <v>82</v>
      </c>
      <c r="BK250" s="193" t="n">
        <f aca="false">ROUND(L250*K250,2)</f>
        <v>0</v>
      </c>
      <c r="BL250" s="10" t="s">
        <v>153</v>
      </c>
      <c r="BM250" s="10" t="s">
        <v>359</v>
      </c>
    </row>
    <row r="251" s="28" customFormat="true" ht="31.5" hidden="false" customHeight="true" outlineLevel="0" collapsed="false">
      <c r="B251" s="181"/>
      <c r="C251" s="182" t="s">
        <v>360</v>
      </c>
      <c r="D251" s="182" t="s">
        <v>149</v>
      </c>
      <c r="E251" s="183" t="s">
        <v>361</v>
      </c>
      <c r="F251" s="184" t="s">
        <v>362</v>
      </c>
      <c r="G251" s="184"/>
      <c r="H251" s="184"/>
      <c r="I251" s="184"/>
      <c r="J251" s="185" t="s">
        <v>231</v>
      </c>
      <c r="K251" s="194" t="n">
        <v>37.158</v>
      </c>
      <c r="L251" s="187" t="n">
        <v>0</v>
      </c>
      <c r="M251" s="187"/>
      <c r="N251" s="188" t="n">
        <f aca="false">ROUND(L251*K251,2)</f>
        <v>0</v>
      </c>
      <c r="O251" s="188"/>
      <c r="P251" s="188"/>
      <c r="Q251" s="188"/>
      <c r="R251" s="189"/>
      <c r="T251" s="190"/>
      <c r="U251" s="40" t="s">
        <v>40</v>
      </c>
      <c r="V251" s="191" t="n">
        <v>0.36</v>
      </c>
      <c r="W251" s="191" t="n">
        <f aca="false">V251*K251</f>
        <v>13.37688</v>
      </c>
      <c r="X251" s="191" t="n">
        <v>0.00489</v>
      </c>
      <c r="Y251" s="191" t="n">
        <f aca="false">X251*K251</f>
        <v>0.18170262</v>
      </c>
      <c r="Z251" s="191" t="n">
        <v>0</v>
      </c>
      <c r="AA251" s="192" t="n">
        <f aca="false">Z251*K251</f>
        <v>0</v>
      </c>
      <c r="AR251" s="10" t="s">
        <v>153</v>
      </c>
      <c r="AT251" s="10" t="s">
        <v>149</v>
      </c>
      <c r="AU251" s="10" t="s">
        <v>93</v>
      </c>
      <c r="AY251" s="10" t="s">
        <v>148</v>
      </c>
      <c r="BE251" s="193" t="n">
        <f aca="false">IF(U251="základní",N251,0)</f>
        <v>0</v>
      </c>
      <c r="BF251" s="193" t="n">
        <f aca="false">IF(U251="snížená",N251,0)</f>
        <v>0</v>
      </c>
      <c r="BG251" s="193" t="n">
        <f aca="false">IF(U251="zákl. přenesená",N251,0)</f>
        <v>0</v>
      </c>
      <c r="BH251" s="193" t="n">
        <f aca="false">IF(U251="sníž. přenesená",N251,0)</f>
        <v>0</v>
      </c>
      <c r="BI251" s="193" t="n">
        <f aca="false">IF(U251="nulová",N251,0)</f>
        <v>0</v>
      </c>
      <c r="BJ251" s="10" t="s">
        <v>82</v>
      </c>
      <c r="BK251" s="193" t="n">
        <f aca="false">ROUND(L251*K251,2)</f>
        <v>0</v>
      </c>
      <c r="BL251" s="10" t="s">
        <v>153</v>
      </c>
      <c r="BM251" s="10" t="s">
        <v>363</v>
      </c>
    </row>
    <row r="252" s="195" customFormat="true" ht="22.5" hidden="false" customHeight="true" outlineLevel="0" collapsed="false">
      <c r="B252" s="196"/>
      <c r="C252" s="197"/>
      <c r="D252" s="197"/>
      <c r="E252" s="198"/>
      <c r="F252" s="199" t="s">
        <v>364</v>
      </c>
      <c r="G252" s="199"/>
      <c r="H252" s="199"/>
      <c r="I252" s="199"/>
      <c r="J252" s="197"/>
      <c r="K252" s="200" t="n">
        <v>37.158</v>
      </c>
      <c r="L252" s="201"/>
      <c r="M252" s="201"/>
      <c r="N252" s="197"/>
      <c r="O252" s="197"/>
      <c r="P252" s="197"/>
      <c r="Q252" s="197"/>
      <c r="R252" s="202"/>
      <c r="T252" s="203"/>
      <c r="U252" s="204"/>
      <c r="V252" s="204"/>
      <c r="W252" s="204"/>
      <c r="X252" s="204"/>
      <c r="Y252" s="204"/>
      <c r="Z252" s="204"/>
      <c r="AA252" s="205"/>
      <c r="AT252" s="206" t="s">
        <v>160</v>
      </c>
      <c r="AU252" s="206" t="s">
        <v>93</v>
      </c>
      <c r="AV252" s="195" t="s">
        <v>93</v>
      </c>
      <c r="AW252" s="195" t="s">
        <v>33</v>
      </c>
      <c r="AX252" s="195" t="s">
        <v>75</v>
      </c>
      <c r="AY252" s="206" t="s">
        <v>148</v>
      </c>
    </row>
    <row r="253" s="208" customFormat="true" ht="22.5" hidden="false" customHeight="true" outlineLevel="0" collapsed="false">
      <c r="B253" s="209"/>
      <c r="C253" s="210"/>
      <c r="D253" s="210"/>
      <c r="E253" s="211"/>
      <c r="F253" s="212" t="s">
        <v>162</v>
      </c>
      <c r="G253" s="212"/>
      <c r="H253" s="212"/>
      <c r="I253" s="212"/>
      <c r="J253" s="210"/>
      <c r="K253" s="213" t="n">
        <v>37.158</v>
      </c>
      <c r="L253" s="214"/>
      <c r="M253" s="214"/>
      <c r="N253" s="210"/>
      <c r="O253" s="210"/>
      <c r="P253" s="210"/>
      <c r="Q253" s="210"/>
      <c r="R253" s="215"/>
      <c r="T253" s="216"/>
      <c r="U253" s="217"/>
      <c r="V253" s="217"/>
      <c r="W253" s="217"/>
      <c r="X253" s="217"/>
      <c r="Y253" s="217"/>
      <c r="Z253" s="217"/>
      <c r="AA253" s="218"/>
      <c r="AT253" s="219" t="s">
        <v>160</v>
      </c>
      <c r="AU253" s="219" t="s">
        <v>93</v>
      </c>
      <c r="AV253" s="208" t="s">
        <v>153</v>
      </c>
      <c r="AW253" s="208" t="s">
        <v>33</v>
      </c>
      <c r="AX253" s="208" t="s">
        <v>82</v>
      </c>
      <c r="AY253" s="219" t="s">
        <v>148</v>
      </c>
    </row>
    <row r="254" s="28" customFormat="true" ht="44.25" hidden="false" customHeight="true" outlineLevel="0" collapsed="false">
      <c r="B254" s="181"/>
      <c r="C254" s="182" t="s">
        <v>365</v>
      </c>
      <c r="D254" s="182" t="s">
        <v>149</v>
      </c>
      <c r="E254" s="183" t="s">
        <v>366</v>
      </c>
      <c r="F254" s="184" t="s">
        <v>367</v>
      </c>
      <c r="G254" s="184"/>
      <c r="H254" s="184"/>
      <c r="I254" s="184"/>
      <c r="J254" s="185" t="s">
        <v>231</v>
      </c>
      <c r="K254" s="194" t="n">
        <v>148.632</v>
      </c>
      <c r="L254" s="187" t="n">
        <v>0</v>
      </c>
      <c r="M254" s="187"/>
      <c r="N254" s="188" t="n">
        <f aca="false">ROUND(L254*K254,2)</f>
        <v>0</v>
      </c>
      <c r="O254" s="188"/>
      <c r="P254" s="188"/>
      <c r="Q254" s="188"/>
      <c r="R254" s="189"/>
      <c r="T254" s="190"/>
      <c r="U254" s="40" t="s">
        <v>40</v>
      </c>
      <c r="V254" s="191" t="n">
        <v>0.41</v>
      </c>
      <c r="W254" s="191" t="n">
        <f aca="false">V254*K254</f>
        <v>60.93912</v>
      </c>
      <c r="X254" s="191" t="n">
        <v>0.01103</v>
      </c>
      <c r="Y254" s="191" t="n">
        <f aca="false">X254*K254</f>
        <v>1.63941096</v>
      </c>
      <c r="Z254" s="191" t="n">
        <v>0</v>
      </c>
      <c r="AA254" s="192" t="n">
        <f aca="false">Z254*K254</f>
        <v>0</v>
      </c>
      <c r="AR254" s="10" t="s">
        <v>153</v>
      </c>
      <c r="AT254" s="10" t="s">
        <v>149</v>
      </c>
      <c r="AU254" s="10" t="s">
        <v>93</v>
      </c>
      <c r="AY254" s="10" t="s">
        <v>148</v>
      </c>
      <c r="BE254" s="193" t="n">
        <f aca="false">IF(U254="základní",N254,0)</f>
        <v>0</v>
      </c>
      <c r="BF254" s="193" t="n">
        <f aca="false">IF(U254="snížená",N254,0)</f>
        <v>0</v>
      </c>
      <c r="BG254" s="193" t="n">
        <f aca="false">IF(U254="zákl. přenesená",N254,0)</f>
        <v>0</v>
      </c>
      <c r="BH254" s="193" t="n">
        <f aca="false">IF(U254="sníž. přenesená",N254,0)</f>
        <v>0</v>
      </c>
      <c r="BI254" s="193" t="n">
        <f aca="false">IF(U254="nulová",N254,0)</f>
        <v>0</v>
      </c>
      <c r="BJ254" s="10" t="s">
        <v>82</v>
      </c>
      <c r="BK254" s="193" t="n">
        <f aca="false">ROUND(L254*K254,2)</f>
        <v>0</v>
      </c>
      <c r="BL254" s="10" t="s">
        <v>153</v>
      </c>
      <c r="BM254" s="10" t="s">
        <v>368</v>
      </c>
    </row>
    <row r="255" s="195" customFormat="true" ht="31.5" hidden="false" customHeight="true" outlineLevel="0" collapsed="false">
      <c r="B255" s="196"/>
      <c r="C255" s="197"/>
      <c r="D255" s="197"/>
      <c r="E255" s="198"/>
      <c r="F255" s="199" t="s">
        <v>369</v>
      </c>
      <c r="G255" s="199"/>
      <c r="H255" s="199"/>
      <c r="I255" s="199"/>
      <c r="J255" s="197"/>
      <c r="K255" s="200" t="n">
        <v>51.225</v>
      </c>
      <c r="L255" s="201"/>
      <c r="M255" s="201"/>
      <c r="N255" s="197"/>
      <c r="O255" s="197"/>
      <c r="P255" s="197"/>
      <c r="Q255" s="197"/>
      <c r="R255" s="202"/>
      <c r="T255" s="203"/>
      <c r="U255" s="204"/>
      <c r="V255" s="204"/>
      <c r="W255" s="204"/>
      <c r="X255" s="204"/>
      <c r="Y255" s="204"/>
      <c r="Z255" s="204"/>
      <c r="AA255" s="205"/>
      <c r="AT255" s="206" t="s">
        <v>160</v>
      </c>
      <c r="AU255" s="206" t="s">
        <v>93</v>
      </c>
      <c r="AV255" s="195" t="s">
        <v>93</v>
      </c>
      <c r="AW255" s="195" t="s">
        <v>33</v>
      </c>
      <c r="AX255" s="195" t="s">
        <v>75</v>
      </c>
      <c r="AY255" s="206" t="s">
        <v>148</v>
      </c>
    </row>
    <row r="256" s="195" customFormat="true" ht="57" hidden="false" customHeight="true" outlineLevel="0" collapsed="false">
      <c r="B256" s="196"/>
      <c r="C256" s="197"/>
      <c r="D256" s="197"/>
      <c r="E256" s="198"/>
      <c r="F256" s="207" t="s">
        <v>370</v>
      </c>
      <c r="G256" s="207"/>
      <c r="H256" s="207"/>
      <c r="I256" s="207"/>
      <c r="J256" s="197"/>
      <c r="K256" s="200" t="n">
        <v>37.475</v>
      </c>
      <c r="L256" s="201"/>
      <c r="M256" s="201"/>
      <c r="N256" s="197"/>
      <c r="O256" s="197"/>
      <c r="P256" s="197"/>
      <c r="Q256" s="197"/>
      <c r="R256" s="202"/>
      <c r="T256" s="203"/>
      <c r="U256" s="204"/>
      <c r="V256" s="204"/>
      <c r="W256" s="204"/>
      <c r="X256" s="204"/>
      <c r="Y256" s="204"/>
      <c r="Z256" s="204"/>
      <c r="AA256" s="205"/>
      <c r="AT256" s="206" t="s">
        <v>160</v>
      </c>
      <c r="AU256" s="206" t="s">
        <v>93</v>
      </c>
      <c r="AV256" s="195" t="s">
        <v>93</v>
      </c>
      <c r="AW256" s="195" t="s">
        <v>33</v>
      </c>
      <c r="AX256" s="195" t="s">
        <v>75</v>
      </c>
      <c r="AY256" s="206" t="s">
        <v>148</v>
      </c>
    </row>
    <row r="257" s="195" customFormat="true" ht="31.5" hidden="false" customHeight="true" outlineLevel="0" collapsed="false">
      <c r="B257" s="196"/>
      <c r="C257" s="197"/>
      <c r="D257" s="197"/>
      <c r="E257" s="198"/>
      <c r="F257" s="207" t="s">
        <v>371</v>
      </c>
      <c r="G257" s="207"/>
      <c r="H257" s="207"/>
      <c r="I257" s="207"/>
      <c r="J257" s="197"/>
      <c r="K257" s="200" t="n">
        <v>37.557</v>
      </c>
      <c r="L257" s="201"/>
      <c r="M257" s="201"/>
      <c r="N257" s="197"/>
      <c r="O257" s="197"/>
      <c r="P257" s="197"/>
      <c r="Q257" s="197"/>
      <c r="R257" s="202"/>
      <c r="T257" s="203"/>
      <c r="U257" s="204"/>
      <c r="V257" s="204"/>
      <c r="W257" s="204"/>
      <c r="X257" s="204"/>
      <c r="Y257" s="204"/>
      <c r="Z257" s="204"/>
      <c r="AA257" s="205"/>
      <c r="AT257" s="206" t="s">
        <v>160</v>
      </c>
      <c r="AU257" s="206" t="s">
        <v>93</v>
      </c>
      <c r="AV257" s="195" t="s">
        <v>93</v>
      </c>
      <c r="AW257" s="195" t="s">
        <v>33</v>
      </c>
      <c r="AX257" s="195" t="s">
        <v>75</v>
      </c>
      <c r="AY257" s="206" t="s">
        <v>148</v>
      </c>
    </row>
    <row r="258" s="195" customFormat="true" ht="31.5" hidden="false" customHeight="true" outlineLevel="0" collapsed="false">
      <c r="B258" s="196"/>
      <c r="C258" s="197"/>
      <c r="D258" s="197"/>
      <c r="E258" s="198"/>
      <c r="F258" s="207" t="s">
        <v>372</v>
      </c>
      <c r="G258" s="207"/>
      <c r="H258" s="207"/>
      <c r="I258" s="207"/>
      <c r="J258" s="197"/>
      <c r="K258" s="200" t="n">
        <v>22.375</v>
      </c>
      <c r="L258" s="201"/>
      <c r="M258" s="201"/>
      <c r="N258" s="197"/>
      <c r="O258" s="197"/>
      <c r="P258" s="197"/>
      <c r="Q258" s="197"/>
      <c r="R258" s="202"/>
      <c r="T258" s="203"/>
      <c r="U258" s="204"/>
      <c r="V258" s="204"/>
      <c r="W258" s="204"/>
      <c r="X258" s="204"/>
      <c r="Y258" s="204"/>
      <c r="Z258" s="204"/>
      <c r="AA258" s="205"/>
      <c r="AT258" s="206" t="s">
        <v>160</v>
      </c>
      <c r="AU258" s="206" t="s">
        <v>93</v>
      </c>
      <c r="AV258" s="195" t="s">
        <v>93</v>
      </c>
      <c r="AW258" s="195" t="s">
        <v>33</v>
      </c>
      <c r="AX258" s="195" t="s">
        <v>75</v>
      </c>
      <c r="AY258" s="206" t="s">
        <v>148</v>
      </c>
    </row>
    <row r="259" s="208" customFormat="true" ht="22.5" hidden="false" customHeight="true" outlineLevel="0" collapsed="false">
      <c r="B259" s="209"/>
      <c r="C259" s="210"/>
      <c r="D259" s="210"/>
      <c r="E259" s="211"/>
      <c r="F259" s="212" t="s">
        <v>162</v>
      </c>
      <c r="G259" s="212"/>
      <c r="H259" s="212"/>
      <c r="I259" s="212"/>
      <c r="J259" s="210"/>
      <c r="K259" s="213" t="n">
        <v>148.632</v>
      </c>
      <c r="L259" s="214"/>
      <c r="M259" s="214"/>
      <c r="N259" s="210"/>
      <c r="O259" s="210"/>
      <c r="P259" s="210"/>
      <c r="Q259" s="210"/>
      <c r="R259" s="215"/>
      <c r="T259" s="216"/>
      <c r="U259" s="217"/>
      <c r="V259" s="217"/>
      <c r="W259" s="217"/>
      <c r="X259" s="217"/>
      <c r="Y259" s="217"/>
      <c r="Z259" s="217"/>
      <c r="AA259" s="218"/>
      <c r="AT259" s="219" t="s">
        <v>160</v>
      </c>
      <c r="AU259" s="219" t="s">
        <v>93</v>
      </c>
      <c r="AV259" s="208" t="s">
        <v>153</v>
      </c>
      <c r="AW259" s="208" t="s">
        <v>33</v>
      </c>
      <c r="AX259" s="208" t="s">
        <v>82</v>
      </c>
      <c r="AY259" s="219" t="s">
        <v>148</v>
      </c>
    </row>
    <row r="260" s="28" customFormat="true" ht="31.5" hidden="false" customHeight="true" outlineLevel="0" collapsed="false">
      <c r="B260" s="181"/>
      <c r="C260" s="182" t="s">
        <v>373</v>
      </c>
      <c r="D260" s="182" t="s">
        <v>149</v>
      </c>
      <c r="E260" s="183" t="s">
        <v>374</v>
      </c>
      <c r="F260" s="184" t="s">
        <v>375</v>
      </c>
      <c r="G260" s="184"/>
      <c r="H260" s="184"/>
      <c r="I260" s="184"/>
      <c r="J260" s="185" t="s">
        <v>231</v>
      </c>
      <c r="K260" s="194" t="n">
        <v>148.632</v>
      </c>
      <c r="L260" s="187" t="n">
        <v>0</v>
      </c>
      <c r="M260" s="187"/>
      <c r="N260" s="188" t="n">
        <f aca="false">ROUND(L260*K260,2)</f>
        <v>0</v>
      </c>
      <c r="O260" s="188"/>
      <c r="P260" s="188"/>
      <c r="Q260" s="188"/>
      <c r="R260" s="189"/>
      <c r="T260" s="190"/>
      <c r="U260" s="40" t="s">
        <v>40</v>
      </c>
      <c r="V260" s="191" t="n">
        <v>0.08</v>
      </c>
      <c r="W260" s="191" t="n">
        <f aca="false">V260*K260</f>
        <v>11.89056</v>
      </c>
      <c r="X260" s="191" t="n">
        <v>0.00552</v>
      </c>
      <c r="Y260" s="191" t="n">
        <f aca="false">X260*K260</f>
        <v>0.82044864</v>
      </c>
      <c r="Z260" s="191" t="n">
        <v>0</v>
      </c>
      <c r="AA260" s="192" t="n">
        <f aca="false">Z260*K260</f>
        <v>0</v>
      </c>
      <c r="AR260" s="10" t="s">
        <v>153</v>
      </c>
      <c r="AT260" s="10" t="s">
        <v>149</v>
      </c>
      <c r="AU260" s="10" t="s">
        <v>93</v>
      </c>
      <c r="AY260" s="10" t="s">
        <v>148</v>
      </c>
      <c r="BE260" s="193" t="n">
        <f aca="false">IF(U260="základní",N260,0)</f>
        <v>0</v>
      </c>
      <c r="BF260" s="193" t="n">
        <f aca="false">IF(U260="snížená",N260,0)</f>
        <v>0</v>
      </c>
      <c r="BG260" s="193" t="n">
        <f aca="false">IF(U260="zákl. přenesená",N260,0)</f>
        <v>0</v>
      </c>
      <c r="BH260" s="193" t="n">
        <f aca="false">IF(U260="sníž. přenesená",N260,0)</f>
        <v>0</v>
      </c>
      <c r="BI260" s="193" t="n">
        <f aca="false">IF(U260="nulová",N260,0)</f>
        <v>0</v>
      </c>
      <c r="BJ260" s="10" t="s">
        <v>82</v>
      </c>
      <c r="BK260" s="193" t="n">
        <f aca="false">ROUND(L260*K260,2)</f>
        <v>0</v>
      </c>
      <c r="BL260" s="10" t="s">
        <v>153</v>
      </c>
      <c r="BM260" s="10" t="s">
        <v>376</v>
      </c>
    </row>
    <row r="261" s="28" customFormat="true" ht="31.5" hidden="false" customHeight="true" outlineLevel="0" collapsed="false">
      <c r="B261" s="181"/>
      <c r="C261" s="182" t="s">
        <v>377</v>
      </c>
      <c r="D261" s="182" t="s">
        <v>149</v>
      </c>
      <c r="E261" s="183" t="s">
        <v>378</v>
      </c>
      <c r="F261" s="184" t="s">
        <v>379</v>
      </c>
      <c r="G261" s="184"/>
      <c r="H261" s="184"/>
      <c r="I261" s="184"/>
      <c r="J261" s="185" t="s">
        <v>231</v>
      </c>
      <c r="K261" s="194" t="n">
        <v>115.405</v>
      </c>
      <c r="L261" s="187" t="n">
        <v>0</v>
      </c>
      <c r="M261" s="187"/>
      <c r="N261" s="188" t="n">
        <f aca="false">ROUND(L261*K261,2)</f>
        <v>0</v>
      </c>
      <c r="O261" s="188"/>
      <c r="P261" s="188"/>
      <c r="Q261" s="188"/>
      <c r="R261" s="189"/>
      <c r="T261" s="190"/>
      <c r="U261" s="40" t="s">
        <v>40</v>
      </c>
      <c r="V261" s="191" t="n">
        <v>0.33</v>
      </c>
      <c r="W261" s="191" t="n">
        <f aca="false">V261*K261</f>
        <v>38.08365</v>
      </c>
      <c r="X261" s="191" t="n">
        <v>0.00489</v>
      </c>
      <c r="Y261" s="191" t="n">
        <f aca="false">X261*K261</f>
        <v>0.56433045</v>
      </c>
      <c r="Z261" s="191" t="n">
        <v>0</v>
      </c>
      <c r="AA261" s="192" t="n">
        <f aca="false">Z261*K261</f>
        <v>0</v>
      </c>
      <c r="AR261" s="10" t="s">
        <v>153</v>
      </c>
      <c r="AT261" s="10" t="s">
        <v>149</v>
      </c>
      <c r="AU261" s="10" t="s">
        <v>93</v>
      </c>
      <c r="AY261" s="10" t="s">
        <v>148</v>
      </c>
      <c r="BE261" s="193" t="n">
        <f aca="false">IF(U261="základní",N261,0)</f>
        <v>0</v>
      </c>
      <c r="BF261" s="193" t="n">
        <f aca="false">IF(U261="snížená",N261,0)</f>
        <v>0</v>
      </c>
      <c r="BG261" s="193" t="n">
        <f aca="false">IF(U261="zákl. přenesená",N261,0)</f>
        <v>0</v>
      </c>
      <c r="BH261" s="193" t="n">
        <f aca="false">IF(U261="sníž. přenesená",N261,0)</f>
        <v>0</v>
      </c>
      <c r="BI261" s="193" t="n">
        <f aca="false">IF(U261="nulová",N261,0)</f>
        <v>0</v>
      </c>
      <c r="BJ261" s="10" t="s">
        <v>82</v>
      </c>
      <c r="BK261" s="193" t="n">
        <f aca="false">ROUND(L261*K261,2)</f>
        <v>0</v>
      </c>
      <c r="BL261" s="10" t="s">
        <v>153</v>
      </c>
      <c r="BM261" s="10" t="s">
        <v>380</v>
      </c>
    </row>
    <row r="262" s="28" customFormat="true" ht="31.5" hidden="false" customHeight="true" outlineLevel="0" collapsed="false">
      <c r="B262" s="181"/>
      <c r="C262" s="182" t="s">
        <v>381</v>
      </c>
      <c r="D262" s="182" t="s">
        <v>149</v>
      </c>
      <c r="E262" s="183" t="s">
        <v>382</v>
      </c>
      <c r="F262" s="184" t="s">
        <v>383</v>
      </c>
      <c r="G262" s="184"/>
      <c r="H262" s="184"/>
      <c r="I262" s="184"/>
      <c r="J262" s="185" t="s">
        <v>231</v>
      </c>
      <c r="K262" s="194" t="n">
        <v>115.405</v>
      </c>
      <c r="L262" s="187" t="n">
        <v>0</v>
      </c>
      <c r="M262" s="187"/>
      <c r="N262" s="188" t="n">
        <f aca="false">ROUND(L262*K262,2)</f>
        <v>0</v>
      </c>
      <c r="O262" s="188"/>
      <c r="P262" s="188"/>
      <c r="Q262" s="188"/>
      <c r="R262" s="189"/>
      <c r="T262" s="190"/>
      <c r="U262" s="40" t="s">
        <v>40</v>
      </c>
      <c r="V262" s="191" t="n">
        <v>1.04</v>
      </c>
      <c r="W262" s="191" t="n">
        <f aca="false">V262*K262</f>
        <v>120.0212</v>
      </c>
      <c r="X262" s="191" t="n">
        <v>0.00832</v>
      </c>
      <c r="Y262" s="191" t="n">
        <f aca="false">X262*K262</f>
        <v>0.9601696</v>
      </c>
      <c r="Z262" s="191" t="n">
        <v>0</v>
      </c>
      <c r="AA262" s="192" t="n">
        <f aca="false">Z262*K262</f>
        <v>0</v>
      </c>
      <c r="AR262" s="10" t="s">
        <v>153</v>
      </c>
      <c r="AT262" s="10" t="s">
        <v>149</v>
      </c>
      <c r="AU262" s="10" t="s">
        <v>93</v>
      </c>
      <c r="AY262" s="10" t="s">
        <v>148</v>
      </c>
      <c r="BE262" s="193" t="n">
        <f aca="false">IF(U262="základní",N262,0)</f>
        <v>0</v>
      </c>
      <c r="BF262" s="193" t="n">
        <f aca="false">IF(U262="snížená",N262,0)</f>
        <v>0</v>
      </c>
      <c r="BG262" s="193" t="n">
        <f aca="false">IF(U262="zákl. přenesená",N262,0)</f>
        <v>0</v>
      </c>
      <c r="BH262" s="193" t="n">
        <f aca="false">IF(U262="sníž. přenesená",N262,0)</f>
        <v>0</v>
      </c>
      <c r="BI262" s="193" t="n">
        <f aca="false">IF(U262="nulová",N262,0)</f>
        <v>0</v>
      </c>
      <c r="BJ262" s="10" t="s">
        <v>82</v>
      </c>
      <c r="BK262" s="193" t="n">
        <f aca="false">ROUND(L262*K262,2)</f>
        <v>0</v>
      </c>
      <c r="BL262" s="10" t="s">
        <v>153</v>
      </c>
      <c r="BM262" s="10" t="s">
        <v>384</v>
      </c>
    </row>
    <row r="263" s="195" customFormat="true" ht="31.5" hidden="false" customHeight="true" outlineLevel="0" collapsed="false">
      <c r="B263" s="196"/>
      <c r="C263" s="197"/>
      <c r="D263" s="197"/>
      <c r="E263" s="198"/>
      <c r="F263" s="199" t="s">
        <v>385</v>
      </c>
      <c r="G263" s="199"/>
      <c r="H263" s="199"/>
      <c r="I263" s="199"/>
      <c r="J263" s="197"/>
      <c r="K263" s="200" t="n">
        <v>34.737</v>
      </c>
      <c r="L263" s="201"/>
      <c r="M263" s="201"/>
      <c r="N263" s="197"/>
      <c r="O263" s="197"/>
      <c r="P263" s="197"/>
      <c r="Q263" s="197"/>
      <c r="R263" s="202"/>
      <c r="T263" s="203"/>
      <c r="U263" s="204"/>
      <c r="V263" s="204"/>
      <c r="W263" s="204"/>
      <c r="X263" s="204"/>
      <c r="Y263" s="204"/>
      <c r="Z263" s="204"/>
      <c r="AA263" s="205"/>
      <c r="AT263" s="206" t="s">
        <v>160</v>
      </c>
      <c r="AU263" s="206" t="s">
        <v>93</v>
      </c>
      <c r="AV263" s="195" t="s">
        <v>93</v>
      </c>
      <c r="AW263" s="195" t="s">
        <v>33</v>
      </c>
      <c r="AX263" s="195" t="s">
        <v>75</v>
      </c>
      <c r="AY263" s="206" t="s">
        <v>148</v>
      </c>
    </row>
    <row r="264" s="195" customFormat="true" ht="22.5" hidden="false" customHeight="true" outlineLevel="0" collapsed="false">
      <c r="B264" s="196"/>
      <c r="C264" s="197"/>
      <c r="D264" s="197"/>
      <c r="E264" s="198"/>
      <c r="F264" s="207" t="s">
        <v>386</v>
      </c>
      <c r="G264" s="207"/>
      <c r="H264" s="207"/>
      <c r="I264" s="207"/>
      <c r="J264" s="197"/>
      <c r="K264" s="200" t="n">
        <v>37.794</v>
      </c>
      <c r="L264" s="201"/>
      <c r="M264" s="201"/>
      <c r="N264" s="197"/>
      <c r="O264" s="197"/>
      <c r="P264" s="197"/>
      <c r="Q264" s="197"/>
      <c r="R264" s="202"/>
      <c r="T264" s="203"/>
      <c r="U264" s="204"/>
      <c r="V264" s="204"/>
      <c r="W264" s="204"/>
      <c r="X264" s="204"/>
      <c r="Y264" s="204"/>
      <c r="Z264" s="204"/>
      <c r="AA264" s="205"/>
      <c r="AT264" s="206" t="s">
        <v>160</v>
      </c>
      <c r="AU264" s="206" t="s">
        <v>93</v>
      </c>
      <c r="AV264" s="195" t="s">
        <v>93</v>
      </c>
      <c r="AW264" s="195" t="s">
        <v>33</v>
      </c>
      <c r="AX264" s="195" t="s">
        <v>75</v>
      </c>
      <c r="AY264" s="206" t="s">
        <v>148</v>
      </c>
    </row>
    <row r="265" s="195" customFormat="true" ht="22.5" hidden="false" customHeight="true" outlineLevel="0" collapsed="false">
      <c r="B265" s="196"/>
      <c r="C265" s="197"/>
      <c r="D265" s="197"/>
      <c r="E265" s="198"/>
      <c r="F265" s="207" t="s">
        <v>387</v>
      </c>
      <c r="G265" s="207"/>
      <c r="H265" s="207"/>
      <c r="I265" s="207"/>
      <c r="J265" s="197"/>
      <c r="K265" s="200" t="n">
        <v>13.662</v>
      </c>
      <c r="L265" s="201"/>
      <c r="M265" s="201"/>
      <c r="N265" s="197"/>
      <c r="O265" s="197"/>
      <c r="P265" s="197"/>
      <c r="Q265" s="197"/>
      <c r="R265" s="202"/>
      <c r="T265" s="203"/>
      <c r="U265" s="204"/>
      <c r="V265" s="204"/>
      <c r="W265" s="204"/>
      <c r="X265" s="204"/>
      <c r="Y265" s="204"/>
      <c r="Z265" s="204"/>
      <c r="AA265" s="205"/>
      <c r="AT265" s="206" t="s">
        <v>160</v>
      </c>
      <c r="AU265" s="206" t="s">
        <v>93</v>
      </c>
      <c r="AV265" s="195" t="s">
        <v>93</v>
      </c>
      <c r="AW265" s="195" t="s">
        <v>33</v>
      </c>
      <c r="AX265" s="195" t="s">
        <v>75</v>
      </c>
      <c r="AY265" s="206" t="s">
        <v>148</v>
      </c>
    </row>
    <row r="266" s="195" customFormat="true" ht="22.5" hidden="false" customHeight="true" outlineLevel="0" collapsed="false">
      <c r="B266" s="196"/>
      <c r="C266" s="197"/>
      <c r="D266" s="197"/>
      <c r="E266" s="198"/>
      <c r="F266" s="207" t="s">
        <v>388</v>
      </c>
      <c r="G266" s="207"/>
      <c r="H266" s="207"/>
      <c r="I266" s="207"/>
      <c r="J266" s="197"/>
      <c r="K266" s="200" t="n">
        <v>13.212</v>
      </c>
      <c r="L266" s="201"/>
      <c r="M266" s="201"/>
      <c r="N266" s="197"/>
      <c r="O266" s="197"/>
      <c r="P266" s="197"/>
      <c r="Q266" s="197"/>
      <c r="R266" s="202"/>
      <c r="T266" s="203"/>
      <c r="U266" s="204"/>
      <c r="V266" s="204"/>
      <c r="W266" s="204"/>
      <c r="X266" s="204"/>
      <c r="Y266" s="204"/>
      <c r="Z266" s="204"/>
      <c r="AA266" s="205"/>
      <c r="AT266" s="206" t="s">
        <v>160</v>
      </c>
      <c r="AU266" s="206" t="s">
        <v>93</v>
      </c>
      <c r="AV266" s="195" t="s">
        <v>93</v>
      </c>
      <c r="AW266" s="195" t="s">
        <v>33</v>
      </c>
      <c r="AX266" s="195" t="s">
        <v>75</v>
      </c>
      <c r="AY266" s="206" t="s">
        <v>148</v>
      </c>
    </row>
    <row r="267" s="195" customFormat="true" ht="22.5" hidden="false" customHeight="true" outlineLevel="0" collapsed="false">
      <c r="B267" s="196"/>
      <c r="C267" s="197"/>
      <c r="D267" s="197"/>
      <c r="E267" s="198"/>
      <c r="F267" s="207" t="s">
        <v>389</v>
      </c>
      <c r="G267" s="207"/>
      <c r="H267" s="207"/>
      <c r="I267" s="207"/>
      <c r="J267" s="197"/>
      <c r="K267" s="200" t="n">
        <v>16</v>
      </c>
      <c r="L267" s="201"/>
      <c r="M267" s="201"/>
      <c r="N267" s="197"/>
      <c r="O267" s="197"/>
      <c r="P267" s="197"/>
      <c r="Q267" s="197"/>
      <c r="R267" s="202"/>
      <c r="T267" s="203"/>
      <c r="U267" s="204"/>
      <c r="V267" s="204"/>
      <c r="W267" s="204"/>
      <c r="X267" s="204"/>
      <c r="Y267" s="204"/>
      <c r="Z267" s="204"/>
      <c r="AA267" s="205"/>
      <c r="AT267" s="206" t="s">
        <v>160</v>
      </c>
      <c r="AU267" s="206" t="s">
        <v>93</v>
      </c>
      <c r="AV267" s="195" t="s">
        <v>93</v>
      </c>
      <c r="AW267" s="195" t="s">
        <v>33</v>
      </c>
      <c r="AX267" s="195" t="s">
        <v>75</v>
      </c>
      <c r="AY267" s="206" t="s">
        <v>148</v>
      </c>
    </row>
    <row r="268" s="208" customFormat="true" ht="22.5" hidden="false" customHeight="true" outlineLevel="0" collapsed="false">
      <c r="B268" s="209"/>
      <c r="C268" s="210"/>
      <c r="D268" s="210"/>
      <c r="E268" s="211"/>
      <c r="F268" s="212" t="s">
        <v>162</v>
      </c>
      <c r="G268" s="212"/>
      <c r="H268" s="212"/>
      <c r="I268" s="212"/>
      <c r="J268" s="210"/>
      <c r="K268" s="213" t="n">
        <v>115.405</v>
      </c>
      <c r="L268" s="214"/>
      <c r="M268" s="214"/>
      <c r="N268" s="210"/>
      <c r="O268" s="210"/>
      <c r="P268" s="210"/>
      <c r="Q268" s="210"/>
      <c r="R268" s="215"/>
      <c r="T268" s="216"/>
      <c r="U268" s="217"/>
      <c r="V268" s="217"/>
      <c r="W268" s="217"/>
      <c r="X268" s="217"/>
      <c r="Y268" s="217"/>
      <c r="Z268" s="217"/>
      <c r="AA268" s="218"/>
      <c r="AT268" s="219" t="s">
        <v>160</v>
      </c>
      <c r="AU268" s="219" t="s">
        <v>93</v>
      </c>
      <c r="AV268" s="208" t="s">
        <v>153</v>
      </c>
      <c r="AW268" s="208" t="s">
        <v>33</v>
      </c>
      <c r="AX268" s="208" t="s">
        <v>82</v>
      </c>
      <c r="AY268" s="219" t="s">
        <v>148</v>
      </c>
    </row>
    <row r="269" s="28" customFormat="true" ht="31.5" hidden="false" customHeight="true" outlineLevel="0" collapsed="false">
      <c r="B269" s="181"/>
      <c r="C269" s="232" t="s">
        <v>390</v>
      </c>
      <c r="D269" s="232" t="s">
        <v>316</v>
      </c>
      <c r="E269" s="233" t="s">
        <v>391</v>
      </c>
      <c r="F269" s="234" t="s">
        <v>392</v>
      </c>
      <c r="G269" s="234"/>
      <c r="H269" s="234"/>
      <c r="I269" s="234"/>
      <c r="J269" s="235" t="s">
        <v>231</v>
      </c>
      <c r="K269" s="236" t="n">
        <v>109.346</v>
      </c>
      <c r="L269" s="237" t="n">
        <v>0</v>
      </c>
      <c r="M269" s="237"/>
      <c r="N269" s="238" t="n">
        <f aca="false">ROUND(L269*K269,2)</f>
        <v>0</v>
      </c>
      <c r="O269" s="238"/>
      <c r="P269" s="238"/>
      <c r="Q269" s="238"/>
      <c r="R269" s="189"/>
      <c r="T269" s="190"/>
      <c r="U269" s="40" t="s">
        <v>40</v>
      </c>
      <c r="V269" s="191" t="n">
        <v>0</v>
      </c>
      <c r="W269" s="191" t="n">
        <f aca="false">V269*K269</f>
        <v>0</v>
      </c>
      <c r="X269" s="191" t="n">
        <v>0.0018</v>
      </c>
      <c r="Y269" s="191" t="n">
        <f aca="false">X269*K269</f>
        <v>0.1968228</v>
      </c>
      <c r="Z269" s="191" t="n">
        <v>0</v>
      </c>
      <c r="AA269" s="192" t="n">
        <f aca="false">Z269*K269</f>
        <v>0</v>
      </c>
      <c r="AR269" s="10" t="s">
        <v>187</v>
      </c>
      <c r="AT269" s="10" t="s">
        <v>316</v>
      </c>
      <c r="AU269" s="10" t="s">
        <v>93</v>
      </c>
      <c r="AY269" s="10" t="s">
        <v>148</v>
      </c>
      <c r="BE269" s="193" t="n">
        <f aca="false">IF(U269="základní",N269,0)</f>
        <v>0</v>
      </c>
      <c r="BF269" s="193" t="n">
        <f aca="false">IF(U269="snížená",N269,0)</f>
        <v>0</v>
      </c>
      <c r="BG269" s="193" t="n">
        <f aca="false">IF(U269="zákl. přenesená",N269,0)</f>
        <v>0</v>
      </c>
      <c r="BH269" s="193" t="n">
        <f aca="false">IF(U269="sníž. přenesená",N269,0)</f>
        <v>0</v>
      </c>
      <c r="BI269" s="193" t="n">
        <f aca="false">IF(U269="nulová",N269,0)</f>
        <v>0</v>
      </c>
      <c r="BJ269" s="10" t="s">
        <v>82</v>
      </c>
      <c r="BK269" s="193" t="n">
        <f aca="false">ROUND(L269*K269,2)</f>
        <v>0</v>
      </c>
      <c r="BL269" s="10" t="s">
        <v>153</v>
      </c>
      <c r="BM269" s="10" t="s">
        <v>393</v>
      </c>
    </row>
    <row r="270" s="195" customFormat="true" ht="22.5" hidden="false" customHeight="true" outlineLevel="0" collapsed="false">
      <c r="B270" s="196"/>
      <c r="C270" s="197"/>
      <c r="D270" s="197"/>
      <c r="E270" s="198"/>
      <c r="F270" s="199" t="s">
        <v>394</v>
      </c>
      <c r="G270" s="199"/>
      <c r="H270" s="199"/>
      <c r="I270" s="199"/>
      <c r="J270" s="197"/>
      <c r="K270" s="200" t="n">
        <v>109.346</v>
      </c>
      <c r="L270" s="201"/>
      <c r="M270" s="201"/>
      <c r="N270" s="197"/>
      <c r="O270" s="197"/>
      <c r="P270" s="197"/>
      <c r="Q270" s="197"/>
      <c r="R270" s="202"/>
      <c r="T270" s="203"/>
      <c r="U270" s="204"/>
      <c r="V270" s="204"/>
      <c r="W270" s="204"/>
      <c r="X270" s="204"/>
      <c r="Y270" s="204"/>
      <c r="Z270" s="204"/>
      <c r="AA270" s="205"/>
      <c r="AT270" s="206" t="s">
        <v>160</v>
      </c>
      <c r="AU270" s="206" t="s">
        <v>93</v>
      </c>
      <c r="AV270" s="195" t="s">
        <v>93</v>
      </c>
      <c r="AW270" s="195" t="s">
        <v>33</v>
      </c>
      <c r="AX270" s="195" t="s">
        <v>75</v>
      </c>
      <c r="AY270" s="206" t="s">
        <v>148</v>
      </c>
    </row>
    <row r="271" s="208" customFormat="true" ht="22.5" hidden="false" customHeight="true" outlineLevel="0" collapsed="false">
      <c r="B271" s="209"/>
      <c r="C271" s="210"/>
      <c r="D271" s="210"/>
      <c r="E271" s="211"/>
      <c r="F271" s="212" t="s">
        <v>162</v>
      </c>
      <c r="G271" s="212"/>
      <c r="H271" s="212"/>
      <c r="I271" s="212"/>
      <c r="J271" s="210"/>
      <c r="K271" s="213" t="n">
        <v>109.346</v>
      </c>
      <c r="L271" s="214"/>
      <c r="M271" s="214"/>
      <c r="N271" s="210"/>
      <c r="O271" s="210"/>
      <c r="P271" s="210"/>
      <c r="Q271" s="210"/>
      <c r="R271" s="215"/>
      <c r="T271" s="216"/>
      <c r="U271" s="217"/>
      <c r="V271" s="217"/>
      <c r="W271" s="217"/>
      <c r="X271" s="217"/>
      <c r="Y271" s="217"/>
      <c r="Z271" s="217"/>
      <c r="AA271" s="218"/>
      <c r="AT271" s="219" t="s">
        <v>160</v>
      </c>
      <c r="AU271" s="219" t="s">
        <v>93</v>
      </c>
      <c r="AV271" s="208" t="s">
        <v>153</v>
      </c>
      <c r="AW271" s="208" t="s">
        <v>33</v>
      </c>
      <c r="AX271" s="208" t="s">
        <v>82</v>
      </c>
      <c r="AY271" s="219" t="s">
        <v>148</v>
      </c>
    </row>
    <row r="272" s="28" customFormat="true" ht="31.5" hidden="false" customHeight="true" outlineLevel="0" collapsed="false">
      <c r="B272" s="181"/>
      <c r="C272" s="232" t="s">
        <v>395</v>
      </c>
      <c r="D272" s="232" t="s">
        <v>316</v>
      </c>
      <c r="E272" s="233" t="s">
        <v>396</v>
      </c>
      <c r="F272" s="234" t="s">
        <v>397</v>
      </c>
      <c r="G272" s="234"/>
      <c r="H272" s="234"/>
      <c r="I272" s="234"/>
      <c r="J272" s="235" t="s">
        <v>231</v>
      </c>
      <c r="K272" s="236" t="n">
        <v>17.952</v>
      </c>
      <c r="L272" s="237" t="n">
        <v>0</v>
      </c>
      <c r="M272" s="237"/>
      <c r="N272" s="238" t="n">
        <f aca="false">ROUND(L272*K272,2)</f>
        <v>0</v>
      </c>
      <c r="O272" s="238"/>
      <c r="P272" s="238"/>
      <c r="Q272" s="238"/>
      <c r="R272" s="189"/>
      <c r="T272" s="190"/>
      <c r="U272" s="40" t="s">
        <v>40</v>
      </c>
      <c r="V272" s="191" t="n">
        <v>0</v>
      </c>
      <c r="W272" s="191" t="n">
        <f aca="false">V272*K272</f>
        <v>0</v>
      </c>
      <c r="X272" s="191" t="n">
        <v>0.0017</v>
      </c>
      <c r="Y272" s="191" t="n">
        <f aca="false">X272*K272</f>
        <v>0.0305184</v>
      </c>
      <c r="Z272" s="191" t="n">
        <v>0</v>
      </c>
      <c r="AA272" s="192" t="n">
        <f aca="false">Z272*K272</f>
        <v>0</v>
      </c>
      <c r="AR272" s="10" t="s">
        <v>187</v>
      </c>
      <c r="AT272" s="10" t="s">
        <v>316</v>
      </c>
      <c r="AU272" s="10" t="s">
        <v>93</v>
      </c>
      <c r="AY272" s="10" t="s">
        <v>148</v>
      </c>
      <c r="BE272" s="193" t="n">
        <f aca="false">IF(U272="základní",N272,0)</f>
        <v>0</v>
      </c>
      <c r="BF272" s="193" t="n">
        <f aca="false">IF(U272="snížená",N272,0)</f>
        <v>0</v>
      </c>
      <c r="BG272" s="193" t="n">
        <f aca="false">IF(U272="zákl. přenesená",N272,0)</f>
        <v>0</v>
      </c>
      <c r="BH272" s="193" t="n">
        <f aca="false">IF(U272="sníž. přenesená",N272,0)</f>
        <v>0</v>
      </c>
      <c r="BI272" s="193" t="n">
        <f aca="false">IF(U272="nulová",N272,0)</f>
        <v>0</v>
      </c>
      <c r="BJ272" s="10" t="s">
        <v>82</v>
      </c>
      <c r="BK272" s="193" t="n">
        <f aca="false">ROUND(L272*K272,2)</f>
        <v>0</v>
      </c>
      <c r="BL272" s="10" t="s">
        <v>153</v>
      </c>
      <c r="BM272" s="10" t="s">
        <v>398</v>
      </c>
    </row>
    <row r="273" s="195" customFormat="true" ht="22.5" hidden="false" customHeight="true" outlineLevel="0" collapsed="false">
      <c r="B273" s="196"/>
      <c r="C273" s="197"/>
      <c r="D273" s="197"/>
      <c r="E273" s="198"/>
      <c r="F273" s="199" t="s">
        <v>399</v>
      </c>
      <c r="G273" s="199"/>
      <c r="H273" s="199"/>
      <c r="I273" s="199"/>
      <c r="J273" s="197"/>
      <c r="K273" s="200" t="n">
        <v>17.6</v>
      </c>
      <c r="L273" s="201"/>
      <c r="M273" s="201"/>
      <c r="N273" s="197"/>
      <c r="O273" s="197"/>
      <c r="P273" s="197"/>
      <c r="Q273" s="197"/>
      <c r="R273" s="202"/>
      <c r="T273" s="203"/>
      <c r="U273" s="204"/>
      <c r="V273" s="204"/>
      <c r="W273" s="204"/>
      <c r="X273" s="204"/>
      <c r="Y273" s="204"/>
      <c r="Z273" s="204"/>
      <c r="AA273" s="205"/>
      <c r="AT273" s="206" t="s">
        <v>160</v>
      </c>
      <c r="AU273" s="206" t="s">
        <v>93</v>
      </c>
      <c r="AV273" s="195" t="s">
        <v>93</v>
      </c>
      <c r="AW273" s="195" t="s">
        <v>33</v>
      </c>
      <c r="AX273" s="195" t="s">
        <v>75</v>
      </c>
      <c r="AY273" s="206" t="s">
        <v>148</v>
      </c>
    </row>
    <row r="274" s="208" customFormat="true" ht="22.5" hidden="false" customHeight="true" outlineLevel="0" collapsed="false">
      <c r="B274" s="209"/>
      <c r="C274" s="210"/>
      <c r="D274" s="210"/>
      <c r="E274" s="211"/>
      <c r="F274" s="212" t="s">
        <v>162</v>
      </c>
      <c r="G274" s="212"/>
      <c r="H274" s="212"/>
      <c r="I274" s="212"/>
      <c r="J274" s="210"/>
      <c r="K274" s="213" t="n">
        <v>17.6</v>
      </c>
      <c r="L274" s="214"/>
      <c r="M274" s="214"/>
      <c r="N274" s="210"/>
      <c r="O274" s="210"/>
      <c r="P274" s="210"/>
      <c r="Q274" s="210"/>
      <c r="R274" s="215"/>
      <c r="T274" s="216"/>
      <c r="U274" s="217"/>
      <c r="V274" s="217"/>
      <c r="W274" s="217"/>
      <c r="X274" s="217"/>
      <c r="Y274" s="217"/>
      <c r="Z274" s="217"/>
      <c r="AA274" s="218"/>
      <c r="AT274" s="219" t="s">
        <v>160</v>
      </c>
      <c r="AU274" s="219" t="s">
        <v>93</v>
      </c>
      <c r="AV274" s="208" t="s">
        <v>153</v>
      </c>
      <c r="AW274" s="208" t="s">
        <v>33</v>
      </c>
      <c r="AX274" s="208" t="s">
        <v>82</v>
      </c>
      <c r="AY274" s="219" t="s">
        <v>148</v>
      </c>
    </row>
    <row r="275" s="28" customFormat="true" ht="31.5" hidden="false" customHeight="true" outlineLevel="0" collapsed="false">
      <c r="B275" s="181"/>
      <c r="C275" s="182" t="s">
        <v>400</v>
      </c>
      <c r="D275" s="182" t="s">
        <v>149</v>
      </c>
      <c r="E275" s="183" t="s">
        <v>401</v>
      </c>
      <c r="F275" s="184" t="s">
        <v>402</v>
      </c>
      <c r="G275" s="184"/>
      <c r="H275" s="184"/>
      <c r="I275" s="184"/>
      <c r="J275" s="185" t="s">
        <v>231</v>
      </c>
      <c r="K275" s="194" t="n">
        <v>99.405</v>
      </c>
      <c r="L275" s="187" t="n">
        <v>0</v>
      </c>
      <c r="M275" s="187"/>
      <c r="N275" s="188" t="n">
        <f aca="false">ROUND(L275*K275,2)</f>
        <v>0</v>
      </c>
      <c r="O275" s="188"/>
      <c r="P275" s="188"/>
      <c r="Q275" s="188"/>
      <c r="R275" s="189"/>
      <c r="T275" s="190"/>
      <c r="U275" s="40" t="s">
        <v>40</v>
      </c>
      <c r="V275" s="191" t="n">
        <v>0.245</v>
      </c>
      <c r="W275" s="191" t="n">
        <f aca="false">V275*K275</f>
        <v>24.354225</v>
      </c>
      <c r="X275" s="191" t="n">
        <v>0.00348</v>
      </c>
      <c r="Y275" s="191" t="n">
        <f aca="false">X275*K275</f>
        <v>0.3459294</v>
      </c>
      <c r="Z275" s="191" t="n">
        <v>0</v>
      </c>
      <c r="AA275" s="192" t="n">
        <f aca="false">Z275*K275</f>
        <v>0</v>
      </c>
      <c r="AR275" s="10" t="s">
        <v>153</v>
      </c>
      <c r="AT275" s="10" t="s">
        <v>149</v>
      </c>
      <c r="AU275" s="10" t="s">
        <v>93</v>
      </c>
      <c r="AY275" s="10" t="s">
        <v>148</v>
      </c>
      <c r="BE275" s="193" t="n">
        <f aca="false">IF(U275="základní",N275,0)</f>
        <v>0</v>
      </c>
      <c r="BF275" s="193" t="n">
        <f aca="false">IF(U275="snížená",N275,0)</f>
        <v>0</v>
      </c>
      <c r="BG275" s="193" t="n">
        <f aca="false">IF(U275="zákl. přenesená",N275,0)</f>
        <v>0</v>
      </c>
      <c r="BH275" s="193" t="n">
        <f aca="false">IF(U275="sníž. přenesená",N275,0)</f>
        <v>0</v>
      </c>
      <c r="BI275" s="193" t="n">
        <f aca="false">IF(U275="nulová",N275,0)</f>
        <v>0</v>
      </c>
      <c r="BJ275" s="10" t="s">
        <v>82</v>
      </c>
      <c r="BK275" s="193" t="n">
        <f aca="false">ROUND(L275*K275,2)</f>
        <v>0</v>
      </c>
      <c r="BL275" s="10" t="s">
        <v>153</v>
      </c>
      <c r="BM275" s="10" t="s">
        <v>403</v>
      </c>
    </row>
    <row r="276" s="195" customFormat="true" ht="22.5" hidden="false" customHeight="true" outlineLevel="0" collapsed="false">
      <c r="B276" s="196"/>
      <c r="C276" s="197"/>
      <c r="D276" s="197"/>
      <c r="E276" s="198"/>
      <c r="F276" s="199" t="s">
        <v>404</v>
      </c>
      <c r="G276" s="199"/>
      <c r="H276" s="199"/>
      <c r="I276" s="199"/>
      <c r="J276" s="197"/>
      <c r="K276" s="200" t="n">
        <v>99.405</v>
      </c>
      <c r="L276" s="201"/>
      <c r="M276" s="201"/>
      <c r="N276" s="197"/>
      <c r="O276" s="197"/>
      <c r="P276" s="197"/>
      <c r="Q276" s="197"/>
      <c r="R276" s="202"/>
      <c r="T276" s="203"/>
      <c r="U276" s="204"/>
      <c r="V276" s="204"/>
      <c r="W276" s="204"/>
      <c r="X276" s="204"/>
      <c r="Y276" s="204"/>
      <c r="Z276" s="204"/>
      <c r="AA276" s="205"/>
      <c r="AT276" s="206" t="s">
        <v>160</v>
      </c>
      <c r="AU276" s="206" t="s">
        <v>93</v>
      </c>
      <c r="AV276" s="195" t="s">
        <v>93</v>
      </c>
      <c r="AW276" s="195" t="s">
        <v>33</v>
      </c>
      <c r="AX276" s="195" t="s">
        <v>75</v>
      </c>
      <c r="AY276" s="206" t="s">
        <v>148</v>
      </c>
    </row>
    <row r="277" s="208" customFormat="true" ht="22.5" hidden="false" customHeight="true" outlineLevel="0" collapsed="false">
      <c r="B277" s="209"/>
      <c r="C277" s="210"/>
      <c r="D277" s="210"/>
      <c r="E277" s="211"/>
      <c r="F277" s="212" t="s">
        <v>162</v>
      </c>
      <c r="G277" s="212"/>
      <c r="H277" s="212"/>
      <c r="I277" s="212"/>
      <c r="J277" s="210"/>
      <c r="K277" s="213" t="n">
        <v>99.405</v>
      </c>
      <c r="L277" s="214"/>
      <c r="M277" s="214"/>
      <c r="N277" s="210"/>
      <c r="O277" s="210"/>
      <c r="P277" s="210"/>
      <c r="Q277" s="210"/>
      <c r="R277" s="215"/>
      <c r="T277" s="216"/>
      <c r="U277" s="217"/>
      <c r="V277" s="217"/>
      <c r="W277" s="217"/>
      <c r="X277" s="217"/>
      <c r="Y277" s="217"/>
      <c r="Z277" s="217"/>
      <c r="AA277" s="218"/>
      <c r="AT277" s="219" t="s">
        <v>160</v>
      </c>
      <c r="AU277" s="219" t="s">
        <v>93</v>
      </c>
      <c r="AV277" s="208" t="s">
        <v>153</v>
      </c>
      <c r="AW277" s="208" t="s">
        <v>33</v>
      </c>
      <c r="AX277" s="208" t="s">
        <v>82</v>
      </c>
      <c r="AY277" s="219" t="s">
        <v>148</v>
      </c>
    </row>
    <row r="278" s="28" customFormat="true" ht="31.5" hidden="false" customHeight="true" outlineLevel="0" collapsed="false">
      <c r="B278" s="181"/>
      <c r="C278" s="182" t="s">
        <v>405</v>
      </c>
      <c r="D278" s="182" t="s">
        <v>149</v>
      </c>
      <c r="E278" s="183" t="s">
        <v>406</v>
      </c>
      <c r="F278" s="184" t="s">
        <v>407</v>
      </c>
      <c r="G278" s="184"/>
      <c r="H278" s="184"/>
      <c r="I278" s="184"/>
      <c r="J278" s="185" t="s">
        <v>231</v>
      </c>
      <c r="K278" s="194" t="n">
        <v>16</v>
      </c>
      <c r="L278" s="187" t="n">
        <v>0</v>
      </c>
      <c r="M278" s="187"/>
      <c r="N278" s="188" t="n">
        <f aca="false">ROUND(L278*K278,2)</f>
        <v>0</v>
      </c>
      <c r="O278" s="188"/>
      <c r="P278" s="188"/>
      <c r="Q278" s="188"/>
      <c r="R278" s="189"/>
      <c r="T278" s="190"/>
      <c r="U278" s="40" t="s">
        <v>40</v>
      </c>
      <c r="V278" s="191" t="n">
        <v>0.294</v>
      </c>
      <c r="W278" s="191" t="n">
        <f aca="false">V278*K278</f>
        <v>4.704</v>
      </c>
      <c r="X278" s="191" t="n">
        <v>0.00968</v>
      </c>
      <c r="Y278" s="191" t="n">
        <f aca="false">X278*K278</f>
        <v>0.15488</v>
      </c>
      <c r="Z278" s="191" t="n">
        <v>0</v>
      </c>
      <c r="AA278" s="192" t="n">
        <f aca="false">Z278*K278</f>
        <v>0</v>
      </c>
      <c r="AR278" s="10" t="s">
        <v>153</v>
      </c>
      <c r="AT278" s="10" t="s">
        <v>149</v>
      </c>
      <c r="AU278" s="10" t="s">
        <v>93</v>
      </c>
      <c r="AY278" s="10" t="s">
        <v>148</v>
      </c>
      <c r="BE278" s="193" t="n">
        <f aca="false">IF(U278="základní",N278,0)</f>
        <v>0</v>
      </c>
      <c r="BF278" s="193" t="n">
        <f aca="false">IF(U278="snížená",N278,0)</f>
        <v>0</v>
      </c>
      <c r="BG278" s="193" t="n">
        <f aca="false">IF(U278="zákl. přenesená",N278,0)</f>
        <v>0</v>
      </c>
      <c r="BH278" s="193" t="n">
        <f aca="false">IF(U278="sníž. přenesená",N278,0)</f>
        <v>0</v>
      </c>
      <c r="BI278" s="193" t="n">
        <f aca="false">IF(U278="nulová",N278,0)</f>
        <v>0</v>
      </c>
      <c r="BJ278" s="10" t="s">
        <v>82</v>
      </c>
      <c r="BK278" s="193" t="n">
        <f aca="false">ROUND(L278*K278,2)</f>
        <v>0</v>
      </c>
      <c r="BL278" s="10" t="s">
        <v>153</v>
      </c>
      <c r="BM278" s="10" t="s">
        <v>408</v>
      </c>
    </row>
    <row r="279" s="195" customFormat="true" ht="22.5" hidden="false" customHeight="true" outlineLevel="0" collapsed="false">
      <c r="B279" s="196"/>
      <c r="C279" s="197"/>
      <c r="D279" s="197"/>
      <c r="E279" s="198"/>
      <c r="F279" s="199" t="s">
        <v>409</v>
      </c>
      <c r="G279" s="199"/>
      <c r="H279" s="199"/>
      <c r="I279" s="199"/>
      <c r="J279" s="197"/>
      <c r="K279" s="200" t="n">
        <v>16</v>
      </c>
      <c r="L279" s="201"/>
      <c r="M279" s="201"/>
      <c r="N279" s="197"/>
      <c r="O279" s="197"/>
      <c r="P279" s="197"/>
      <c r="Q279" s="197"/>
      <c r="R279" s="202"/>
      <c r="T279" s="203"/>
      <c r="U279" s="204"/>
      <c r="V279" s="204"/>
      <c r="W279" s="204"/>
      <c r="X279" s="204"/>
      <c r="Y279" s="204"/>
      <c r="Z279" s="204"/>
      <c r="AA279" s="205"/>
      <c r="AT279" s="206" t="s">
        <v>160</v>
      </c>
      <c r="AU279" s="206" t="s">
        <v>93</v>
      </c>
      <c r="AV279" s="195" t="s">
        <v>93</v>
      </c>
      <c r="AW279" s="195" t="s">
        <v>33</v>
      </c>
      <c r="AX279" s="195" t="s">
        <v>75</v>
      </c>
      <c r="AY279" s="206" t="s">
        <v>148</v>
      </c>
    </row>
    <row r="280" s="208" customFormat="true" ht="22.5" hidden="false" customHeight="true" outlineLevel="0" collapsed="false">
      <c r="B280" s="209"/>
      <c r="C280" s="210"/>
      <c r="D280" s="210"/>
      <c r="E280" s="211"/>
      <c r="F280" s="212" t="s">
        <v>162</v>
      </c>
      <c r="G280" s="212"/>
      <c r="H280" s="212"/>
      <c r="I280" s="212"/>
      <c r="J280" s="210"/>
      <c r="K280" s="213" t="n">
        <v>16</v>
      </c>
      <c r="L280" s="214"/>
      <c r="M280" s="214"/>
      <c r="N280" s="210"/>
      <c r="O280" s="210"/>
      <c r="P280" s="210"/>
      <c r="Q280" s="210"/>
      <c r="R280" s="215"/>
      <c r="T280" s="216"/>
      <c r="U280" s="217"/>
      <c r="V280" s="217"/>
      <c r="W280" s="217"/>
      <c r="X280" s="217"/>
      <c r="Y280" s="217"/>
      <c r="Z280" s="217"/>
      <c r="AA280" s="218"/>
      <c r="AT280" s="219" t="s">
        <v>160</v>
      </c>
      <c r="AU280" s="219" t="s">
        <v>93</v>
      </c>
      <c r="AV280" s="208" t="s">
        <v>153</v>
      </c>
      <c r="AW280" s="208" t="s">
        <v>33</v>
      </c>
      <c r="AX280" s="208" t="s">
        <v>82</v>
      </c>
      <c r="AY280" s="219" t="s">
        <v>148</v>
      </c>
    </row>
    <row r="281" s="28" customFormat="true" ht="31.5" hidden="false" customHeight="true" outlineLevel="0" collapsed="false">
      <c r="B281" s="181"/>
      <c r="C281" s="182" t="s">
        <v>410</v>
      </c>
      <c r="D281" s="182" t="s">
        <v>149</v>
      </c>
      <c r="E281" s="183" t="s">
        <v>411</v>
      </c>
      <c r="F281" s="184" t="s">
        <v>412</v>
      </c>
      <c r="G281" s="184"/>
      <c r="H281" s="184"/>
      <c r="I281" s="184"/>
      <c r="J281" s="185" t="s">
        <v>231</v>
      </c>
      <c r="K281" s="194" t="n">
        <v>12.694</v>
      </c>
      <c r="L281" s="187" t="n">
        <v>0</v>
      </c>
      <c r="M281" s="187"/>
      <c r="N281" s="188" t="n">
        <f aca="false">ROUND(L281*K281,2)</f>
        <v>0</v>
      </c>
      <c r="O281" s="188"/>
      <c r="P281" s="188"/>
      <c r="Q281" s="188"/>
      <c r="R281" s="189"/>
      <c r="T281" s="190"/>
      <c r="U281" s="40" t="s">
        <v>40</v>
      </c>
      <c r="V281" s="191" t="n">
        <v>0.06</v>
      </c>
      <c r="W281" s="191" t="n">
        <f aca="false">V281*K281</f>
        <v>0.76164</v>
      </c>
      <c r="X281" s="191" t="n">
        <v>0.00012</v>
      </c>
      <c r="Y281" s="191" t="n">
        <f aca="false">X281*K281</f>
        <v>0.00152328</v>
      </c>
      <c r="Z281" s="191" t="n">
        <v>0</v>
      </c>
      <c r="AA281" s="192" t="n">
        <f aca="false">Z281*K281</f>
        <v>0</v>
      </c>
      <c r="AR281" s="10" t="s">
        <v>153</v>
      </c>
      <c r="AT281" s="10" t="s">
        <v>149</v>
      </c>
      <c r="AU281" s="10" t="s">
        <v>93</v>
      </c>
      <c r="AY281" s="10" t="s">
        <v>148</v>
      </c>
      <c r="BE281" s="193" t="n">
        <f aca="false">IF(U281="základní",N281,0)</f>
        <v>0</v>
      </c>
      <c r="BF281" s="193" t="n">
        <f aca="false">IF(U281="snížená",N281,0)</f>
        <v>0</v>
      </c>
      <c r="BG281" s="193" t="n">
        <f aca="false">IF(U281="zákl. přenesená",N281,0)</f>
        <v>0</v>
      </c>
      <c r="BH281" s="193" t="n">
        <f aca="false">IF(U281="sníž. přenesená",N281,0)</f>
        <v>0</v>
      </c>
      <c r="BI281" s="193" t="n">
        <f aca="false">IF(U281="nulová",N281,0)</f>
        <v>0</v>
      </c>
      <c r="BJ281" s="10" t="s">
        <v>82</v>
      </c>
      <c r="BK281" s="193" t="n">
        <f aca="false">ROUND(L281*K281,2)</f>
        <v>0</v>
      </c>
      <c r="BL281" s="10" t="s">
        <v>153</v>
      </c>
      <c r="BM281" s="10" t="s">
        <v>413</v>
      </c>
    </row>
    <row r="282" s="195" customFormat="true" ht="22.5" hidden="false" customHeight="true" outlineLevel="0" collapsed="false">
      <c r="B282" s="196"/>
      <c r="C282" s="197"/>
      <c r="D282" s="197"/>
      <c r="E282" s="198"/>
      <c r="F282" s="199" t="s">
        <v>414</v>
      </c>
      <c r="G282" s="199"/>
      <c r="H282" s="199"/>
      <c r="I282" s="199"/>
      <c r="J282" s="197"/>
      <c r="K282" s="200" t="n">
        <v>12.694</v>
      </c>
      <c r="L282" s="201"/>
      <c r="M282" s="201"/>
      <c r="N282" s="197"/>
      <c r="O282" s="197"/>
      <c r="P282" s="197"/>
      <c r="Q282" s="197"/>
      <c r="R282" s="202"/>
      <c r="T282" s="203"/>
      <c r="U282" s="204"/>
      <c r="V282" s="204"/>
      <c r="W282" s="204"/>
      <c r="X282" s="204"/>
      <c r="Y282" s="204"/>
      <c r="Z282" s="204"/>
      <c r="AA282" s="205"/>
      <c r="AT282" s="206" t="s">
        <v>160</v>
      </c>
      <c r="AU282" s="206" t="s">
        <v>93</v>
      </c>
      <c r="AV282" s="195" t="s">
        <v>93</v>
      </c>
      <c r="AW282" s="195" t="s">
        <v>33</v>
      </c>
      <c r="AX282" s="195" t="s">
        <v>75</v>
      </c>
      <c r="AY282" s="206" t="s">
        <v>148</v>
      </c>
    </row>
    <row r="283" s="208" customFormat="true" ht="22.5" hidden="false" customHeight="true" outlineLevel="0" collapsed="false">
      <c r="B283" s="209"/>
      <c r="C283" s="210"/>
      <c r="D283" s="210"/>
      <c r="E283" s="211"/>
      <c r="F283" s="212" t="s">
        <v>162</v>
      </c>
      <c r="G283" s="212"/>
      <c r="H283" s="212"/>
      <c r="I283" s="212"/>
      <c r="J283" s="210"/>
      <c r="K283" s="213" t="n">
        <v>12.694</v>
      </c>
      <c r="L283" s="214"/>
      <c r="M283" s="214"/>
      <c r="N283" s="210"/>
      <c r="O283" s="210"/>
      <c r="P283" s="210"/>
      <c r="Q283" s="210"/>
      <c r="R283" s="215"/>
      <c r="T283" s="216"/>
      <c r="U283" s="217"/>
      <c r="V283" s="217"/>
      <c r="W283" s="217"/>
      <c r="X283" s="217"/>
      <c r="Y283" s="217"/>
      <c r="Z283" s="217"/>
      <c r="AA283" s="218"/>
      <c r="AT283" s="219" t="s">
        <v>160</v>
      </c>
      <c r="AU283" s="219" t="s">
        <v>93</v>
      </c>
      <c r="AV283" s="208" t="s">
        <v>153</v>
      </c>
      <c r="AW283" s="208" t="s">
        <v>33</v>
      </c>
      <c r="AX283" s="208" t="s">
        <v>82</v>
      </c>
      <c r="AY283" s="219" t="s">
        <v>148</v>
      </c>
    </row>
    <row r="284" s="28" customFormat="true" ht="31.5" hidden="false" customHeight="true" outlineLevel="0" collapsed="false">
      <c r="B284" s="181"/>
      <c r="C284" s="182" t="s">
        <v>415</v>
      </c>
      <c r="D284" s="182" t="s">
        <v>149</v>
      </c>
      <c r="E284" s="183" t="s">
        <v>416</v>
      </c>
      <c r="F284" s="184" t="s">
        <v>417</v>
      </c>
      <c r="G284" s="184"/>
      <c r="H284" s="184"/>
      <c r="I284" s="184"/>
      <c r="J284" s="185" t="s">
        <v>157</v>
      </c>
      <c r="K284" s="194" t="n">
        <v>1.894</v>
      </c>
      <c r="L284" s="187" t="n">
        <v>0</v>
      </c>
      <c r="M284" s="187"/>
      <c r="N284" s="188" t="n">
        <f aca="false">ROUND(L284*K284,2)</f>
        <v>0</v>
      </c>
      <c r="O284" s="188"/>
      <c r="P284" s="188"/>
      <c r="Q284" s="188"/>
      <c r="R284" s="189"/>
      <c r="T284" s="190"/>
      <c r="U284" s="40" t="s">
        <v>40</v>
      </c>
      <c r="V284" s="191" t="n">
        <v>3.213</v>
      </c>
      <c r="W284" s="191" t="n">
        <f aca="false">V284*K284</f>
        <v>6.085422</v>
      </c>
      <c r="X284" s="191" t="n">
        <v>2.45329</v>
      </c>
      <c r="Y284" s="191" t="n">
        <f aca="false">X284*K284</f>
        <v>4.64653126</v>
      </c>
      <c r="Z284" s="191" t="n">
        <v>0</v>
      </c>
      <c r="AA284" s="192" t="n">
        <f aca="false">Z284*K284</f>
        <v>0</v>
      </c>
      <c r="AR284" s="10" t="s">
        <v>153</v>
      </c>
      <c r="AT284" s="10" t="s">
        <v>149</v>
      </c>
      <c r="AU284" s="10" t="s">
        <v>93</v>
      </c>
      <c r="AY284" s="10" t="s">
        <v>148</v>
      </c>
      <c r="BE284" s="193" t="n">
        <f aca="false">IF(U284="základní",N284,0)</f>
        <v>0</v>
      </c>
      <c r="BF284" s="193" t="n">
        <f aca="false">IF(U284="snížená",N284,0)</f>
        <v>0</v>
      </c>
      <c r="BG284" s="193" t="n">
        <f aca="false">IF(U284="zákl. přenesená",N284,0)</f>
        <v>0</v>
      </c>
      <c r="BH284" s="193" t="n">
        <f aca="false">IF(U284="sníž. přenesená",N284,0)</f>
        <v>0</v>
      </c>
      <c r="BI284" s="193" t="n">
        <f aca="false">IF(U284="nulová",N284,0)</f>
        <v>0</v>
      </c>
      <c r="BJ284" s="10" t="s">
        <v>82</v>
      </c>
      <c r="BK284" s="193" t="n">
        <f aca="false">ROUND(L284*K284,2)</f>
        <v>0</v>
      </c>
      <c r="BL284" s="10" t="s">
        <v>153</v>
      </c>
      <c r="BM284" s="10" t="s">
        <v>418</v>
      </c>
    </row>
    <row r="285" s="195" customFormat="true" ht="22.5" hidden="false" customHeight="true" outlineLevel="0" collapsed="false">
      <c r="B285" s="196"/>
      <c r="C285" s="197"/>
      <c r="D285" s="197"/>
      <c r="E285" s="198"/>
      <c r="F285" s="199" t="s">
        <v>419</v>
      </c>
      <c r="G285" s="199"/>
      <c r="H285" s="199"/>
      <c r="I285" s="199"/>
      <c r="J285" s="197"/>
      <c r="K285" s="200" t="n">
        <v>1.894</v>
      </c>
      <c r="L285" s="201"/>
      <c r="M285" s="201"/>
      <c r="N285" s="197"/>
      <c r="O285" s="197"/>
      <c r="P285" s="197"/>
      <c r="Q285" s="197"/>
      <c r="R285" s="202"/>
      <c r="T285" s="203"/>
      <c r="U285" s="204"/>
      <c r="V285" s="204"/>
      <c r="W285" s="204"/>
      <c r="X285" s="204"/>
      <c r="Y285" s="204"/>
      <c r="Z285" s="204"/>
      <c r="AA285" s="205"/>
      <c r="AT285" s="206" t="s">
        <v>160</v>
      </c>
      <c r="AU285" s="206" t="s">
        <v>93</v>
      </c>
      <c r="AV285" s="195" t="s">
        <v>93</v>
      </c>
      <c r="AW285" s="195" t="s">
        <v>33</v>
      </c>
      <c r="AX285" s="195" t="s">
        <v>75</v>
      </c>
      <c r="AY285" s="206" t="s">
        <v>148</v>
      </c>
    </row>
    <row r="286" s="208" customFormat="true" ht="22.5" hidden="false" customHeight="true" outlineLevel="0" collapsed="false">
      <c r="B286" s="209"/>
      <c r="C286" s="210"/>
      <c r="D286" s="210"/>
      <c r="E286" s="211"/>
      <c r="F286" s="212" t="s">
        <v>162</v>
      </c>
      <c r="G286" s="212"/>
      <c r="H286" s="212"/>
      <c r="I286" s="212"/>
      <c r="J286" s="210"/>
      <c r="K286" s="213" t="n">
        <v>1.894</v>
      </c>
      <c r="L286" s="214"/>
      <c r="M286" s="214"/>
      <c r="N286" s="210"/>
      <c r="O286" s="210"/>
      <c r="P286" s="210"/>
      <c r="Q286" s="210"/>
      <c r="R286" s="215"/>
      <c r="T286" s="216"/>
      <c r="U286" s="217"/>
      <c r="V286" s="217"/>
      <c r="W286" s="217"/>
      <c r="X286" s="217"/>
      <c r="Y286" s="217"/>
      <c r="Z286" s="217"/>
      <c r="AA286" s="218"/>
      <c r="AT286" s="219" t="s">
        <v>160</v>
      </c>
      <c r="AU286" s="219" t="s">
        <v>93</v>
      </c>
      <c r="AV286" s="208" t="s">
        <v>153</v>
      </c>
      <c r="AW286" s="208" t="s">
        <v>33</v>
      </c>
      <c r="AX286" s="208" t="s">
        <v>82</v>
      </c>
      <c r="AY286" s="219" t="s">
        <v>148</v>
      </c>
    </row>
    <row r="287" s="28" customFormat="true" ht="31.5" hidden="false" customHeight="true" outlineLevel="0" collapsed="false">
      <c r="B287" s="181"/>
      <c r="C287" s="182" t="s">
        <v>420</v>
      </c>
      <c r="D287" s="182" t="s">
        <v>149</v>
      </c>
      <c r="E287" s="183" t="s">
        <v>421</v>
      </c>
      <c r="F287" s="184" t="s">
        <v>422</v>
      </c>
      <c r="G287" s="184"/>
      <c r="H287" s="184"/>
      <c r="I287" s="184"/>
      <c r="J287" s="185" t="s">
        <v>157</v>
      </c>
      <c r="K287" s="194" t="n">
        <v>1.894</v>
      </c>
      <c r="L287" s="187" t="n">
        <v>0</v>
      </c>
      <c r="M287" s="187"/>
      <c r="N287" s="188" t="n">
        <f aca="false">ROUND(L287*K287,2)</f>
        <v>0</v>
      </c>
      <c r="O287" s="188"/>
      <c r="P287" s="188"/>
      <c r="Q287" s="188"/>
      <c r="R287" s="189"/>
      <c r="T287" s="190"/>
      <c r="U287" s="40" t="s">
        <v>40</v>
      </c>
      <c r="V287" s="191" t="n">
        <v>2.7</v>
      </c>
      <c r="W287" s="191" t="n">
        <f aca="false">V287*K287</f>
        <v>5.1138</v>
      </c>
      <c r="X287" s="191" t="n">
        <v>0</v>
      </c>
      <c r="Y287" s="191" t="n">
        <f aca="false">X287*K287</f>
        <v>0</v>
      </c>
      <c r="Z287" s="191" t="n">
        <v>0</v>
      </c>
      <c r="AA287" s="192" t="n">
        <f aca="false">Z287*K287</f>
        <v>0</v>
      </c>
      <c r="AR287" s="10" t="s">
        <v>153</v>
      </c>
      <c r="AT287" s="10" t="s">
        <v>149</v>
      </c>
      <c r="AU287" s="10" t="s">
        <v>93</v>
      </c>
      <c r="AY287" s="10" t="s">
        <v>148</v>
      </c>
      <c r="BE287" s="193" t="n">
        <f aca="false">IF(U287="základní",N287,0)</f>
        <v>0</v>
      </c>
      <c r="BF287" s="193" t="n">
        <f aca="false">IF(U287="snížená",N287,0)</f>
        <v>0</v>
      </c>
      <c r="BG287" s="193" t="n">
        <f aca="false">IF(U287="zákl. přenesená",N287,0)</f>
        <v>0</v>
      </c>
      <c r="BH287" s="193" t="n">
        <f aca="false">IF(U287="sníž. přenesená",N287,0)</f>
        <v>0</v>
      </c>
      <c r="BI287" s="193" t="n">
        <f aca="false">IF(U287="nulová",N287,0)</f>
        <v>0</v>
      </c>
      <c r="BJ287" s="10" t="s">
        <v>82</v>
      </c>
      <c r="BK287" s="193" t="n">
        <f aca="false">ROUND(L287*K287,2)</f>
        <v>0</v>
      </c>
      <c r="BL287" s="10" t="s">
        <v>153</v>
      </c>
      <c r="BM287" s="10" t="s">
        <v>423</v>
      </c>
    </row>
    <row r="288" s="28" customFormat="true" ht="31.5" hidden="false" customHeight="true" outlineLevel="0" collapsed="false">
      <c r="B288" s="181"/>
      <c r="C288" s="182" t="s">
        <v>424</v>
      </c>
      <c r="D288" s="182" t="s">
        <v>149</v>
      </c>
      <c r="E288" s="183" t="s">
        <v>425</v>
      </c>
      <c r="F288" s="184" t="s">
        <v>426</v>
      </c>
      <c r="G288" s="184"/>
      <c r="H288" s="184"/>
      <c r="I288" s="184"/>
      <c r="J288" s="185" t="s">
        <v>157</v>
      </c>
      <c r="K288" s="194" t="n">
        <v>1.021</v>
      </c>
      <c r="L288" s="187" t="n">
        <v>0</v>
      </c>
      <c r="M288" s="187"/>
      <c r="N288" s="188" t="n">
        <f aca="false">ROUND(L288*K288,2)</f>
        <v>0</v>
      </c>
      <c r="O288" s="188"/>
      <c r="P288" s="188"/>
      <c r="Q288" s="188"/>
      <c r="R288" s="189"/>
      <c r="T288" s="190"/>
      <c r="U288" s="40" t="s">
        <v>40</v>
      </c>
      <c r="V288" s="191" t="n">
        <v>0.82</v>
      </c>
      <c r="W288" s="191" t="n">
        <f aca="false">V288*K288</f>
        <v>0.83722</v>
      </c>
      <c r="X288" s="191" t="n">
        <v>0</v>
      </c>
      <c r="Y288" s="191" t="n">
        <f aca="false">X288*K288</f>
        <v>0</v>
      </c>
      <c r="Z288" s="191" t="n">
        <v>0</v>
      </c>
      <c r="AA288" s="192" t="n">
        <f aca="false">Z288*K288</f>
        <v>0</v>
      </c>
      <c r="AR288" s="10" t="s">
        <v>153</v>
      </c>
      <c r="AT288" s="10" t="s">
        <v>149</v>
      </c>
      <c r="AU288" s="10" t="s">
        <v>93</v>
      </c>
      <c r="AY288" s="10" t="s">
        <v>148</v>
      </c>
      <c r="BE288" s="193" t="n">
        <f aca="false">IF(U288="základní",N288,0)</f>
        <v>0</v>
      </c>
      <c r="BF288" s="193" t="n">
        <f aca="false">IF(U288="snížená",N288,0)</f>
        <v>0</v>
      </c>
      <c r="BG288" s="193" t="n">
        <f aca="false">IF(U288="zákl. přenesená",N288,0)</f>
        <v>0</v>
      </c>
      <c r="BH288" s="193" t="n">
        <f aca="false">IF(U288="sníž. přenesená",N288,0)</f>
        <v>0</v>
      </c>
      <c r="BI288" s="193" t="n">
        <f aca="false">IF(U288="nulová",N288,0)</f>
        <v>0</v>
      </c>
      <c r="BJ288" s="10" t="s">
        <v>82</v>
      </c>
      <c r="BK288" s="193" t="n">
        <f aca="false">ROUND(L288*K288,2)</f>
        <v>0</v>
      </c>
      <c r="BL288" s="10" t="s">
        <v>153</v>
      </c>
      <c r="BM288" s="10" t="s">
        <v>427</v>
      </c>
    </row>
    <row r="289" s="195" customFormat="true" ht="22.5" hidden="false" customHeight="true" outlineLevel="0" collapsed="false">
      <c r="B289" s="196"/>
      <c r="C289" s="197"/>
      <c r="D289" s="197"/>
      <c r="E289" s="198"/>
      <c r="F289" s="199" t="s">
        <v>428</v>
      </c>
      <c r="G289" s="199"/>
      <c r="H289" s="199"/>
      <c r="I289" s="199"/>
      <c r="J289" s="197"/>
      <c r="K289" s="200" t="n">
        <v>1.021</v>
      </c>
      <c r="L289" s="201"/>
      <c r="M289" s="201"/>
      <c r="N289" s="197"/>
      <c r="O289" s="197"/>
      <c r="P289" s="197"/>
      <c r="Q289" s="197"/>
      <c r="R289" s="202"/>
      <c r="T289" s="203"/>
      <c r="U289" s="204"/>
      <c r="V289" s="204"/>
      <c r="W289" s="204"/>
      <c r="X289" s="204"/>
      <c r="Y289" s="204"/>
      <c r="Z289" s="204"/>
      <c r="AA289" s="205"/>
      <c r="AT289" s="206" t="s">
        <v>160</v>
      </c>
      <c r="AU289" s="206" t="s">
        <v>93</v>
      </c>
      <c r="AV289" s="195" t="s">
        <v>93</v>
      </c>
      <c r="AW289" s="195" t="s">
        <v>33</v>
      </c>
      <c r="AX289" s="195" t="s">
        <v>75</v>
      </c>
      <c r="AY289" s="206" t="s">
        <v>148</v>
      </c>
    </row>
    <row r="290" s="208" customFormat="true" ht="22.5" hidden="false" customHeight="true" outlineLevel="0" collapsed="false">
      <c r="B290" s="209"/>
      <c r="C290" s="210"/>
      <c r="D290" s="210"/>
      <c r="E290" s="211"/>
      <c r="F290" s="212" t="s">
        <v>162</v>
      </c>
      <c r="G290" s="212"/>
      <c r="H290" s="212"/>
      <c r="I290" s="212"/>
      <c r="J290" s="210"/>
      <c r="K290" s="213" t="n">
        <v>1.021</v>
      </c>
      <c r="L290" s="214"/>
      <c r="M290" s="214"/>
      <c r="N290" s="210"/>
      <c r="O290" s="210"/>
      <c r="P290" s="210"/>
      <c r="Q290" s="210"/>
      <c r="R290" s="215"/>
      <c r="T290" s="216"/>
      <c r="U290" s="217"/>
      <c r="V290" s="217"/>
      <c r="W290" s="217"/>
      <c r="X290" s="217"/>
      <c r="Y290" s="217"/>
      <c r="Z290" s="217"/>
      <c r="AA290" s="218"/>
      <c r="AT290" s="219" t="s">
        <v>160</v>
      </c>
      <c r="AU290" s="219" t="s">
        <v>93</v>
      </c>
      <c r="AV290" s="208" t="s">
        <v>153</v>
      </c>
      <c r="AW290" s="208" t="s">
        <v>33</v>
      </c>
      <c r="AX290" s="208" t="s">
        <v>82</v>
      </c>
      <c r="AY290" s="219" t="s">
        <v>148</v>
      </c>
    </row>
    <row r="291" s="28" customFormat="true" ht="22.5" hidden="false" customHeight="true" outlineLevel="0" collapsed="false">
      <c r="B291" s="181"/>
      <c r="C291" s="182" t="s">
        <v>429</v>
      </c>
      <c r="D291" s="182" t="s">
        <v>149</v>
      </c>
      <c r="E291" s="183" t="s">
        <v>430</v>
      </c>
      <c r="F291" s="184" t="s">
        <v>431</v>
      </c>
      <c r="G291" s="184"/>
      <c r="H291" s="184"/>
      <c r="I291" s="184"/>
      <c r="J291" s="185" t="s">
        <v>217</v>
      </c>
      <c r="K291" s="194" t="n">
        <v>0.065</v>
      </c>
      <c r="L291" s="187" t="n">
        <v>0</v>
      </c>
      <c r="M291" s="187"/>
      <c r="N291" s="188" t="n">
        <f aca="false">ROUND(L291*K291,2)</f>
        <v>0</v>
      </c>
      <c r="O291" s="188"/>
      <c r="P291" s="188"/>
      <c r="Q291" s="188"/>
      <c r="R291" s="189"/>
      <c r="T291" s="190"/>
      <c r="U291" s="40" t="s">
        <v>40</v>
      </c>
      <c r="V291" s="191" t="n">
        <v>15.231</v>
      </c>
      <c r="W291" s="191" t="n">
        <f aca="false">V291*K291</f>
        <v>0.990015</v>
      </c>
      <c r="X291" s="191" t="n">
        <v>1.05306</v>
      </c>
      <c r="Y291" s="191" t="n">
        <f aca="false">X291*K291</f>
        <v>0.0684489</v>
      </c>
      <c r="Z291" s="191" t="n">
        <v>0</v>
      </c>
      <c r="AA291" s="192" t="n">
        <f aca="false">Z291*K291</f>
        <v>0</v>
      </c>
      <c r="AR291" s="10" t="s">
        <v>153</v>
      </c>
      <c r="AT291" s="10" t="s">
        <v>149</v>
      </c>
      <c r="AU291" s="10" t="s">
        <v>93</v>
      </c>
      <c r="AY291" s="10" t="s">
        <v>148</v>
      </c>
      <c r="BE291" s="193" t="n">
        <f aca="false">IF(U291="základní",N291,0)</f>
        <v>0</v>
      </c>
      <c r="BF291" s="193" t="n">
        <f aca="false">IF(U291="snížená",N291,0)</f>
        <v>0</v>
      </c>
      <c r="BG291" s="193" t="n">
        <f aca="false">IF(U291="zákl. přenesená",N291,0)</f>
        <v>0</v>
      </c>
      <c r="BH291" s="193" t="n">
        <f aca="false">IF(U291="sníž. přenesená",N291,0)</f>
        <v>0</v>
      </c>
      <c r="BI291" s="193" t="n">
        <f aca="false">IF(U291="nulová",N291,0)</f>
        <v>0</v>
      </c>
      <c r="BJ291" s="10" t="s">
        <v>82</v>
      </c>
      <c r="BK291" s="193" t="n">
        <f aca="false">ROUND(L291*K291,2)</f>
        <v>0</v>
      </c>
      <c r="BL291" s="10" t="s">
        <v>153</v>
      </c>
      <c r="BM291" s="10" t="s">
        <v>432</v>
      </c>
    </row>
    <row r="292" s="195" customFormat="true" ht="22.5" hidden="false" customHeight="true" outlineLevel="0" collapsed="false">
      <c r="B292" s="196"/>
      <c r="C292" s="197"/>
      <c r="D292" s="197"/>
      <c r="E292" s="198"/>
      <c r="F292" s="199" t="s">
        <v>433</v>
      </c>
      <c r="G292" s="199"/>
      <c r="H292" s="199"/>
      <c r="I292" s="199"/>
      <c r="J292" s="197"/>
      <c r="K292" s="200" t="n">
        <v>0.065</v>
      </c>
      <c r="L292" s="201"/>
      <c r="M292" s="201"/>
      <c r="N292" s="197"/>
      <c r="O292" s="197"/>
      <c r="P292" s="197"/>
      <c r="Q292" s="197"/>
      <c r="R292" s="202"/>
      <c r="T292" s="203"/>
      <c r="U292" s="204"/>
      <c r="V292" s="204"/>
      <c r="W292" s="204"/>
      <c r="X292" s="204"/>
      <c r="Y292" s="204"/>
      <c r="Z292" s="204"/>
      <c r="AA292" s="205"/>
      <c r="AT292" s="206" t="s">
        <v>160</v>
      </c>
      <c r="AU292" s="206" t="s">
        <v>93</v>
      </c>
      <c r="AV292" s="195" t="s">
        <v>93</v>
      </c>
      <c r="AW292" s="195" t="s">
        <v>33</v>
      </c>
      <c r="AX292" s="195" t="s">
        <v>75</v>
      </c>
      <c r="AY292" s="206" t="s">
        <v>148</v>
      </c>
    </row>
    <row r="293" s="208" customFormat="true" ht="22.5" hidden="false" customHeight="true" outlineLevel="0" collapsed="false">
      <c r="B293" s="209"/>
      <c r="C293" s="210"/>
      <c r="D293" s="210"/>
      <c r="E293" s="211"/>
      <c r="F293" s="212" t="s">
        <v>162</v>
      </c>
      <c r="G293" s="212"/>
      <c r="H293" s="212"/>
      <c r="I293" s="212"/>
      <c r="J293" s="210"/>
      <c r="K293" s="213" t="n">
        <v>0.065</v>
      </c>
      <c r="L293" s="214"/>
      <c r="M293" s="214"/>
      <c r="N293" s="210"/>
      <c r="O293" s="210"/>
      <c r="P293" s="210"/>
      <c r="Q293" s="210"/>
      <c r="R293" s="215"/>
      <c r="T293" s="216"/>
      <c r="U293" s="217"/>
      <c r="V293" s="217"/>
      <c r="W293" s="217"/>
      <c r="X293" s="217"/>
      <c r="Y293" s="217"/>
      <c r="Z293" s="217"/>
      <c r="AA293" s="218"/>
      <c r="AT293" s="219" t="s">
        <v>160</v>
      </c>
      <c r="AU293" s="219" t="s">
        <v>93</v>
      </c>
      <c r="AV293" s="208" t="s">
        <v>153</v>
      </c>
      <c r="AW293" s="208" t="s">
        <v>33</v>
      </c>
      <c r="AX293" s="208" t="s">
        <v>82</v>
      </c>
      <c r="AY293" s="219" t="s">
        <v>148</v>
      </c>
    </row>
    <row r="294" s="28" customFormat="true" ht="31.5" hidden="false" customHeight="true" outlineLevel="0" collapsed="false">
      <c r="B294" s="181"/>
      <c r="C294" s="182" t="s">
        <v>434</v>
      </c>
      <c r="D294" s="182" t="s">
        <v>149</v>
      </c>
      <c r="E294" s="183" t="s">
        <v>435</v>
      </c>
      <c r="F294" s="184" t="s">
        <v>436</v>
      </c>
      <c r="G294" s="184"/>
      <c r="H294" s="184"/>
      <c r="I294" s="184"/>
      <c r="J294" s="185" t="s">
        <v>307</v>
      </c>
      <c r="K294" s="194" t="n">
        <v>47.6</v>
      </c>
      <c r="L294" s="187" t="n">
        <v>0</v>
      </c>
      <c r="M294" s="187"/>
      <c r="N294" s="188" t="n">
        <f aca="false">ROUND(L294*K294,2)</f>
        <v>0</v>
      </c>
      <c r="O294" s="188"/>
      <c r="P294" s="188"/>
      <c r="Q294" s="188"/>
      <c r="R294" s="189"/>
      <c r="T294" s="190"/>
      <c r="U294" s="40" t="s">
        <v>40</v>
      </c>
      <c r="V294" s="191" t="n">
        <v>0.037</v>
      </c>
      <c r="W294" s="191" t="n">
        <f aca="false">V294*K294</f>
        <v>1.7612</v>
      </c>
      <c r="X294" s="191" t="n">
        <v>8E-005</v>
      </c>
      <c r="Y294" s="191" t="n">
        <f aca="false">X294*K294</f>
        <v>0.003808</v>
      </c>
      <c r="Z294" s="191" t="n">
        <v>0</v>
      </c>
      <c r="AA294" s="192" t="n">
        <f aca="false">Z294*K294</f>
        <v>0</v>
      </c>
      <c r="AR294" s="10" t="s">
        <v>153</v>
      </c>
      <c r="AT294" s="10" t="s">
        <v>149</v>
      </c>
      <c r="AU294" s="10" t="s">
        <v>93</v>
      </c>
      <c r="AY294" s="10" t="s">
        <v>148</v>
      </c>
      <c r="BE294" s="193" t="n">
        <f aca="false">IF(U294="základní",N294,0)</f>
        <v>0</v>
      </c>
      <c r="BF294" s="193" t="n">
        <f aca="false">IF(U294="snížená",N294,0)</f>
        <v>0</v>
      </c>
      <c r="BG294" s="193" t="n">
        <f aca="false">IF(U294="zákl. přenesená",N294,0)</f>
        <v>0</v>
      </c>
      <c r="BH294" s="193" t="n">
        <f aca="false">IF(U294="sníž. přenesená",N294,0)</f>
        <v>0</v>
      </c>
      <c r="BI294" s="193" t="n">
        <f aca="false">IF(U294="nulová",N294,0)</f>
        <v>0</v>
      </c>
      <c r="BJ294" s="10" t="s">
        <v>82</v>
      </c>
      <c r="BK294" s="193" t="n">
        <f aca="false">ROUND(L294*K294,2)</f>
        <v>0</v>
      </c>
      <c r="BL294" s="10" t="s">
        <v>153</v>
      </c>
      <c r="BM294" s="10" t="s">
        <v>437</v>
      </c>
    </row>
    <row r="295" s="195" customFormat="true" ht="44.25" hidden="false" customHeight="true" outlineLevel="0" collapsed="false">
      <c r="B295" s="196"/>
      <c r="C295" s="197"/>
      <c r="D295" s="197"/>
      <c r="E295" s="198"/>
      <c r="F295" s="199" t="s">
        <v>438</v>
      </c>
      <c r="G295" s="199"/>
      <c r="H295" s="199"/>
      <c r="I295" s="199"/>
      <c r="J295" s="197"/>
      <c r="K295" s="200" t="n">
        <v>47.6</v>
      </c>
      <c r="L295" s="201"/>
      <c r="M295" s="201"/>
      <c r="N295" s="197"/>
      <c r="O295" s="197"/>
      <c r="P295" s="197"/>
      <c r="Q295" s="197"/>
      <c r="R295" s="202"/>
      <c r="T295" s="203"/>
      <c r="U295" s="204"/>
      <c r="V295" s="204"/>
      <c r="W295" s="204"/>
      <c r="X295" s="204"/>
      <c r="Y295" s="204"/>
      <c r="Z295" s="204"/>
      <c r="AA295" s="205"/>
      <c r="AT295" s="206" t="s">
        <v>160</v>
      </c>
      <c r="AU295" s="206" t="s">
        <v>93</v>
      </c>
      <c r="AV295" s="195" t="s">
        <v>93</v>
      </c>
      <c r="AW295" s="195" t="s">
        <v>33</v>
      </c>
      <c r="AX295" s="195" t="s">
        <v>75</v>
      </c>
      <c r="AY295" s="206" t="s">
        <v>148</v>
      </c>
    </row>
    <row r="296" s="208" customFormat="true" ht="22.5" hidden="false" customHeight="true" outlineLevel="0" collapsed="false">
      <c r="B296" s="209"/>
      <c r="C296" s="210"/>
      <c r="D296" s="210"/>
      <c r="E296" s="211"/>
      <c r="F296" s="212" t="s">
        <v>162</v>
      </c>
      <c r="G296" s="212"/>
      <c r="H296" s="212"/>
      <c r="I296" s="212"/>
      <c r="J296" s="210"/>
      <c r="K296" s="213" t="n">
        <v>47.6</v>
      </c>
      <c r="L296" s="214"/>
      <c r="M296" s="214"/>
      <c r="N296" s="210"/>
      <c r="O296" s="210"/>
      <c r="P296" s="210"/>
      <c r="Q296" s="210"/>
      <c r="R296" s="215"/>
      <c r="T296" s="216"/>
      <c r="U296" s="217"/>
      <c r="V296" s="217"/>
      <c r="W296" s="217"/>
      <c r="X296" s="217"/>
      <c r="Y296" s="217"/>
      <c r="Z296" s="217"/>
      <c r="AA296" s="218"/>
      <c r="AT296" s="219" t="s">
        <v>160</v>
      </c>
      <c r="AU296" s="219" t="s">
        <v>93</v>
      </c>
      <c r="AV296" s="208" t="s">
        <v>153</v>
      </c>
      <c r="AW296" s="208" t="s">
        <v>33</v>
      </c>
      <c r="AX296" s="208" t="s">
        <v>82</v>
      </c>
      <c r="AY296" s="219" t="s">
        <v>148</v>
      </c>
    </row>
    <row r="297" s="28" customFormat="true" ht="31.5" hidden="false" customHeight="true" outlineLevel="0" collapsed="false">
      <c r="B297" s="181"/>
      <c r="C297" s="182" t="s">
        <v>439</v>
      </c>
      <c r="D297" s="182" t="s">
        <v>149</v>
      </c>
      <c r="E297" s="183" t="s">
        <v>440</v>
      </c>
      <c r="F297" s="184" t="s">
        <v>441</v>
      </c>
      <c r="G297" s="184"/>
      <c r="H297" s="184"/>
      <c r="I297" s="184"/>
      <c r="J297" s="185" t="s">
        <v>231</v>
      </c>
      <c r="K297" s="194" t="n">
        <v>1.56</v>
      </c>
      <c r="L297" s="187" t="n">
        <v>0</v>
      </c>
      <c r="M297" s="187"/>
      <c r="N297" s="188" t="n">
        <f aca="false">ROUND(L297*K297,2)</f>
        <v>0</v>
      </c>
      <c r="O297" s="188"/>
      <c r="P297" s="188"/>
      <c r="Q297" s="188"/>
      <c r="R297" s="189"/>
      <c r="T297" s="190"/>
      <c r="U297" s="40" t="s">
        <v>40</v>
      </c>
      <c r="V297" s="191" t="n">
        <v>0.245</v>
      </c>
      <c r="W297" s="191" t="n">
        <f aca="false">V297*K297</f>
        <v>0.3822</v>
      </c>
      <c r="X297" s="191" t="n">
        <v>0.2756</v>
      </c>
      <c r="Y297" s="191" t="n">
        <f aca="false">X297*K297</f>
        <v>0.429936</v>
      </c>
      <c r="Z297" s="191" t="n">
        <v>0</v>
      </c>
      <c r="AA297" s="192" t="n">
        <f aca="false">Z297*K297</f>
        <v>0</v>
      </c>
      <c r="AR297" s="10" t="s">
        <v>153</v>
      </c>
      <c r="AT297" s="10" t="s">
        <v>149</v>
      </c>
      <c r="AU297" s="10" t="s">
        <v>93</v>
      </c>
      <c r="AY297" s="10" t="s">
        <v>148</v>
      </c>
      <c r="BE297" s="193" t="n">
        <f aca="false">IF(U297="základní",N297,0)</f>
        <v>0</v>
      </c>
      <c r="BF297" s="193" t="n">
        <f aca="false">IF(U297="snížená",N297,0)</f>
        <v>0</v>
      </c>
      <c r="BG297" s="193" t="n">
        <f aca="false">IF(U297="zákl. přenesená",N297,0)</f>
        <v>0</v>
      </c>
      <c r="BH297" s="193" t="n">
        <f aca="false">IF(U297="sníž. přenesená",N297,0)</f>
        <v>0</v>
      </c>
      <c r="BI297" s="193" t="n">
        <f aca="false">IF(U297="nulová",N297,0)</f>
        <v>0</v>
      </c>
      <c r="BJ297" s="10" t="s">
        <v>82</v>
      </c>
      <c r="BK297" s="193" t="n">
        <f aca="false">ROUND(L297*K297,2)</f>
        <v>0</v>
      </c>
      <c r="BL297" s="10" t="s">
        <v>153</v>
      </c>
      <c r="BM297" s="10" t="s">
        <v>442</v>
      </c>
    </row>
    <row r="298" s="195" customFormat="true" ht="22.5" hidden="false" customHeight="true" outlineLevel="0" collapsed="false">
      <c r="B298" s="196"/>
      <c r="C298" s="197"/>
      <c r="D298" s="197"/>
      <c r="E298" s="198"/>
      <c r="F298" s="199" t="s">
        <v>443</v>
      </c>
      <c r="G298" s="199"/>
      <c r="H298" s="199"/>
      <c r="I298" s="199"/>
      <c r="J298" s="197"/>
      <c r="K298" s="200" t="n">
        <v>1.56</v>
      </c>
      <c r="L298" s="201"/>
      <c r="M298" s="201"/>
      <c r="N298" s="197"/>
      <c r="O298" s="197"/>
      <c r="P298" s="197"/>
      <c r="Q298" s="197"/>
      <c r="R298" s="202"/>
      <c r="T298" s="203"/>
      <c r="U298" s="204"/>
      <c r="V298" s="204"/>
      <c r="W298" s="204"/>
      <c r="X298" s="204"/>
      <c r="Y298" s="204"/>
      <c r="Z298" s="204"/>
      <c r="AA298" s="205"/>
      <c r="AT298" s="206" t="s">
        <v>160</v>
      </c>
      <c r="AU298" s="206" t="s">
        <v>93</v>
      </c>
      <c r="AV298" s="195" t="s">
        <v>93</v>
      </c>
      <c r="AW298" s="195" t="s">
        <v>33</v>
      </c>
      <c r="AX298" s="195" t="s">
        <v>75</v>
      </c>
      <c r="AY298" s="206" t="s">
        <v>148</v>
      </c>
    </row>
    <row r="299" s="208" customFormat="true" ht="22.5" hidden="false" customHeight="true" outlineLevel="0" collapsed="false">
      <c r="B299" s="209"/>
      <c r="C299" s="210"/>
      <c r="D299" s="210"/>
      <c r="E299" s="211"/>
      <c r="F299" s="212" t="s">
        <v>162</v>
      </c>
      <c r="G299" s="212"/>
      <c r="H299" s="212"/>
      <c r="I299" s="212"/>
      <c r="J299" s="210"/>
      <c r="K299" s="213" t="n">
        <v>1.56</v>
      </c>
      <c r="L299" s="214"/>
      <c r="M299" s="214"/>
      <c r="N299" s="210"/>
      <c r="O299" s="210"/>
      <c r="P299" s="210"/>
      <c r="Q299" s="210"/>
      <c r="R299" s="215"/>
      <c r="T299" s="216"/>
      <c r="U299" s="217"/>
      <c r="V299" s="217"/>
      <c r="W299" s="217"/>
      <c r="X299" s="217"/>
      <c r="Y299" s="217"/>
      <c r="Z299" s="217"/>
      <c r="AA299" s="218"/>
      <c r="AT299" s="219" t="s">
        <v>160</v>
      </c>
      <c r="AU299" s="219" t="s">
        <v>93</v>
      </c>
      <c r="AV299" s="208" t="s">
        <v>153</v>
      </c>
      <c r="AW299" s="208" t="s">
        <v>33</v>
      </c>
      <c r="AX299" s="208" t="s">
        <v>82</v>
      </c>
      <c r="AY299" s="219" t="s">
        <v>148</v>
      </c>
    </row>
    <row r="300" s="164" customFormat="true" ht="29.85" hidden="false" customHeight="true" outlineLevel="0" collapsed="false">
      <c r="B300" s="165"/>
      <c r="C300" s="166"/>
      <c r="D300" s="178" t="s">
        <v>112</v>
      </c>
      <c r="E300" s="178"/>
      <c r="F300" s="178"/>
      <c r="G300" s="178"/>
      <c r="H300" s="178"/>
      <c r="I300" s="178"/>
      <c r="J300" s="178"/>
      <c r="K300" s="178"/>
      <c r="L300" s="231"/>
      <c r="M300" s="231"/>
      <c r="N300" s="180" t="n">
        <f aca="false">BK300</f>
        <v>0</v>
      </c>
      <c r="O300" s="180"/>
      <c r="P300" s="180"/>
      <c r="Q300" s="180"/>
      <c r="R300" s="170"/>
      <c r="T300" s="171"/>
      <c r="U300" s="172"/>
      <c r="V300" s="172"/>
      <c r="W300" s="173" t="n">
        <f aca="false">SUM(W301:W306)</f>
        <v>0</v>
      </c>
      <c r="X300" s="172"/>
      <c r="Y300" s="173" t="n">
        <f aca="false">SUM(Y301:Y306)</f>
        <v>0</v>
      </c>
      <c r="Z300" s="172"/>
      <c r="AA300" s="174" t="n">
        <f aca="false">SUM(AA301:AA306)</f>
        <v>0</v>
      </c>
      <c r="AR300" s="175" t="s">
        <v>82</v>
      </c>
      <c r="AT300" s="176" t="s">
        <v>74</v>
      </c>
      <c r="AU300" s="176" t="s">
        <v>82</v>
      </c>
      <c r="AY300" s="175" t="s">
        <v>148</v>
      </c>
      <c r="BK300" s="177" t="n">
        <f aca="false">SUM(BK301:BK306)</f>
        <v>0</v>
      </c>
    </row>
    <row r="301" s="28" customFormat="true" ht="31.5" hidden="false" customHeight="true" outlineLevel="0" collapsed="false">
      <c r="B301" s="181"/>
      <c r="C301" s="182" t="s">
        <v>444</v>
      </c>
      <c r="D301" s="182" t="s">
        <v>149</v>
      </c>
      <c r="E301" s="183" t="s">
        <v>445</v>
      </c>
      <c r="F301" s="184" t="s">
        <v>446</v>
      </c>
      <c r="G301" s="184"/>
      <c r="H301" s="184"/>
      <c r="I301" s="184"/>
      <c r="J301" s="185" t="s">
        <v>152</v>
      </c>
      <c r="K301" s="194" t="n">
        <v>1</v>
      </c>
      <c r="L301" s="187" t="n">
        <v>0</v>
      </c>
      <c r="M301" s="187"/>
      <c r="N301" s="188" t="n">
        <f aca="false">ROUND(L301*K301,2)</f>
        <v>0</v>
      </c>
      <c r="O301" s="188"/>
      <c r="P301" s="188"/>
      <c r="Q301" s="188"/>
      <c r="R301" s="189"/>
      <c r="T301" s="190"/>
      <c r="U301" s="40" t="s">
        <v>40</v>
      </c>
      <c r="V301" s="191" t="n">
        <v>0</v>
      </c>
      <c r="W301" s="191" t="n">
        <f aca="false">V301*K301</f>
        <v>0</v>
      </c>
      <c r="X301" s="191" t="n">
        <v>0</v>
      </c>
      <c r="Y301" s="191" t="n">
        <f aca="false">X301*K301</f>
        <v>0</v>
      </c>
      <c r="Z301" s="191" t="n">
        <v>0</v>
      </c>
      <c r="AA301" s="192" t="n">
        <f aca="false">Z301*K301</f>
        <v>0</v>
      </c>
      <c r="AR301" s="10" t="s">
        <v>228</v>
      </c>
      <c r="AT301" s="10" t="s">
        <v>149</v>
      </c>
      <c r="AU301" s="10" t="s">
        <v>93</v>
      </c>
      <c r="AY301" s="10" t="s">
        <v>148</v>
      </c>
      <c r="BE301" s="193" t="n">
        <f aca="false">IF(U301="základní",N301,0)</f>
        <v>0</v>
      </c>
      <c r="BF301" s="193" t="n">
        <f aca="false">IF(U301="snížená",N301,0)</f>
        <v>0</v>
      </c>
      <c r="BG301" s="193" t="n">
        <f aca="false">IF(U301="zákl. přenesená",N301,0)</f>
        <v>0</v>
      </c>
      <c r="BH301" s="193" t="n">
        <f aca="false">IF(U301="sníž. přenesená",N301,0)</f>
        <v>0</v>
      </c>
      <c r="BI301" s="193" t="n">
        <f aca="false">IF(U301="nulová",N301,0)</f>
        <v>0</v>
      </c>
      <c r="BJ301" s="10" t="s">
        <v>82</v>
      </c>
      <c r="BK301" s="193" t="n">
        <f aca="false">ROUND(L301*K301,2)</f>
        <v>0</v>
      </c>
      <c r="BL301" s="10" t="s">
        <v>228</v>
      </c>
      <c r="BM301" s="10" t="s">
        <v>447</v>
      </c>
    </row>
    <row r="302" s="28" customFormat="true" ht="22.5" hidden="false" customHeight="true" outlineLevel="0" collapsed="false">
      <c r="B302" s="181"/>
      <c r="C302" s="182" t="s">
        <v>448</v>
      </c>
      <c r="D302" s="182" t="s">
        <v>149</v>
      </c>
      <c r="E302" s="183" t="s">
        <v>449</v>
      </c>
      <c r="F302" s="184" t="s">
        <v>450</v>
      </c>
      <c r="G302" s="184"/>
      <c r="H302" s="184"/>
      <c r="I302" s="184"/>
      <c r="J302" s="185" t="s">
        <v>152</v>
      </c>
      <c r="K302" s="194" t="n">
        <v>1</v>
      </c>
      <c r="L302" s="187" t="n">
        <v>0</v>
      </c>
      <c r="M302" s="187"/>
      <c r="N302" s="188" t="n">
        <f aca="false">ROUND(L302*K302,2)</f>
        <v>0</v>
      </c>
      <c r="O302" s="188"/>
      <c r="P302" s="188"/>
      <c r="Q302" s="188"/>
      <c r="R302" s="189"/>
      <c r="T302" s="190"/>
      <c r="U302" s="40" t="s">
        <v>40</v>
      </c>
      <c r="V302" s="191" t="n">
        <v>0</v>
      </c>
      <c r="W302" s="191" t="n">
        <f aca="false">V302*K302</f>
        <v>0</v>
      </c>
      <c r="X302" s="191" t="n">
        <v>0</v>
      </c>
      <c r="Y302" s="191" t="n">
        <f aca="false">X302*K302</f>
        <v>0</v>
      </c>
      <c r="Z302" s="191" t="n">
        <v>0</v>
      </c>
      <c r="AA302" s="192" t="n">
        <f aca="false">Z302*K302</f>
        <v>0</v>
      </c>
      <c r="AR302" s="10" t="s">
        <v>228</v>
      </c>
      <c r="AT302" s="10" t="s">
        <v>149</v>
      </c>
      <c r="AU302" s="10" t="s">
        <v>93</v>
      </c>
      <c r="AY302" s="10" t="s">
        <v>148</v>
      </c>
      <c r="BE302" s="193" t="n">
        <f aca="false">IF(U302="základní",N302,0)</f>
        <v>0</v>
      </c>
      <c r="BF302" s="193" t="n">
        <f aca="false">IF(U302="snížená",N302,0)</f>
        <v>0</v>
      </c>
      <c r="BG302" s="193" t="n">
        <f aca="false">IF(U302="zákl. přenesená",N302,0)</f>
        <v>0</v>
      </c>
      <c r="BH302" s="193" t="n">
        <f aca="false">IF(U302="sníž. přenesená",N302,0)</f>
        <v>0</v>
      </c>
      <c r="BI302" s="193" t="n">
        <f aca="false">IF(U302="nulová",N302,0)</f>
        <v>0</v>
      </c>
      <c r="BJ302" s="10" t="s">
        <v>82</v>
      </c>
      <c r="BK302" s="193" t="n">
        <f aca="false">ROUND(L302*K302,2)</f>
        <v>0</v>
      </c>
      <c r="BL302" s="10" t="s">
        <v>228</v>
      </c>
      <c r="BM302" s="10" t="s">
        <v>451</v>
      </c>
    </row>
    <row r="303" s="28" customFormat="true" ht="22.5" hidden="false" customHeight="true" outlineLevel="0" collapsed="false">
      <c r="B303" s="181"/>
      <c r="C303" s="182" t="s">
        <v>452</v>
      </c>
      <c r="D303" s="182" t="s">
        <v>149</v>
      </c>
      <c r="E303" s="183" t="s">
        <v>453</v>
      </c>
      <c r="F303" s="184" t="s">
        <v>454</v>
      </c>
      <c r="G303" s="184"/>
      <c r="H303" s="184"/>
      <c r="I303" s="184"/>
      <c r="J303" s="185" t="s">
        <v>307</v>
      </c>
      <c r="K303" s="194" t="n">
        <v>3</v>
      </c>
      <c r="L303" s="187" t="n">
        <v>0</v>
      </c>
      <c r="M303" s="187"/>
      <c r="N303" s="188" t="n">
        <f aca="false">ROUND(L303*K303,2)</f>
        <v>0</v>
      </c>
      <c r="O303" s="188"/>
      <c r="P303" s="188"/>
      <c r="Q303" s="188"/>
      <c r="R303" s="189"/>
      <c r="T303" s="190"/>
      <c r="U303" s="40" t="s">
        <v>40</v>
      </c>
      <c r="V303" s="191" t="n">
        <v>0</v>
      </c>
      <c r="W303" s="191" t="n">
        <f aca="false">V303*K303</f>
        <v>0</v>
      </c>
      <c r="X303" s="191" t="n">
        <v>0</v>
      </c>
      <c r="Y303" s="191" t="n">
        <f aca="false">X303*K303</f>
        <v>0</v>
      </c>
      <c r="Z303" s="191" t="n">
        <v>0</v>
      </c>
      <c r="AA303" s="192" t="n">
        <f aca="false">Z303*K303</f>
        <v>0</v>
      </c>
      <c r="AR303" s="10" t="s">
        <v>228</v>
      </c>
      <c r="AT303" s="10" t="s">
        <v>149</v>
      </c>
      <c r="AU303" s="10" t="s">
        <v>93</v>
      </c>
      <c r="AY303" s="10" t="s">
        <v>148</v>
      </c>
      <c r="BE303" s="193" t="n">
        <f aca="false">IF(U303="základní",N303,0)</f>
        <v>0</v>
      </c>
      <c r="BF303" s="193" t="n">
        <f aca="false">IF(U303="snížená",N303,0)</f>
        <v>0</v>
      </c>
      <c r="BG303" s="193" t="n">
        <f aca="false">IF(U303="zákl. přenesená",N303,0)</f>
        <v>0</v>
      </c>
      <c r="BH303" s="193" t="n">
        <f aca="false">IF(U303="sníž. přenesená",N303,0)</f>
        <v>0</v>
      </c>
      <c r="BI303" s="193" t="n">
        <f aca="false">IF(U303="nulová",N303,0)</f>
        <v>0</v>
      </c>
      <c r="BJ303" s="10" t="s">
        <v>82</v>
      </c>
      <c r="BK303" s="193" t="n">
        <f aca="false">ROUND(L303*K303,2)</f>
        <v>0</v>
      </c>
      <c r="BL303" s="10" t="s">
        <v>228</v>
      </c>
      <c r="BM303" s="10" t="s">
        <v>455</v>
      </c>
    </row>
    <row r="304" s="195" customFormat="true" ht="22.5" hidden="false" customHeight="true" outlineLevel="0" collapsed="false">
      <c r="B304" s="196"/>
      <c r="C304" s="197"/>
      <c r="D304" s="197"/>
      <c r="E304" s="198"/>
      <c r="F304" s="199" t="s">
        <v>456</v>
      </c>
      <c r="G304" s="199"/>
      <c r="H304" s="199"/>
      <c r="I304" s="199"/>
      <c r="J304" s="197"/>
      <c r="K304" s="200" t="n">
        <v>3</v>
      </c>
      <c r="L304" s="201"/>
      <c r="M304" s="201"/>
      <c r="N304" s="197"/>
      <c r="O304" s="197"/>
      <c r="P304" s="197"/>
      <c r="Q304" s="197"/>
      <c r="R304" s="202"/>
      <c r="T304" s="203"/>
      <c r="U304" s="204"/>
      <c r="V304" s="204"/>
      <c r="W304" s="204"/>
      <c r="X304" s="204"/>
      <c r="Y304" s="204"/>
      <c r="Z304" s="204"/>
      <c r="AA304" s="205"/>
      <c r="AT304" s="206" t="s">
        <v>160</v>
      </c>
      <c r="AU304" s="206" t="s">
        <v>93</v>
      </c>
      <c r="AV304" s="195" t="s">
        <v>93</v>
      </c>
      <c r="AW304" s="195" t="s">
        <v>33</v>
      </c>
      <c r="AX304" s="195" t="s">
        <v>75</v>
      </c>
      <c r="AY304" s="206" t="s">
        <v>148</v>
      </c>
    </row>
    <row r="305" s="195" customFormat="true" ht="22.5" hidden="false" customHeight="true" outlineLevel="0" collapsed="false">
      <c r="B305" s="196"/>
      <c r="C305" s="197"/>
      <c r="D305" s="197"/>
      <c r="E305" s="198"/>
      <c r="F305" s="207"/>
      <c r="G305" s="207"/>
      <c r="H305" s="207"/>
      <c r="I305" s="207"/>
      <c r="J305" s="197"/>
      <c r="K305" s="200"/>
      <c r="L305" s="201"/>
      <c r="M305" s="201"/>
      <c r="N305" s="197"/>
      <c r="O305" s="197"/>
      <c r="P305" s="197"/>
      <c r="Q305" s="197"/>
      <c r="R305" s="202"/>
      <c r="T305" s="203"/>
      <c r="U305" s="204"/>
      <c r="V305" s="204"/>
      <c r="W305" s="204"/>
      <c r="X305" s="204"/>
      <c r="Y305" s="204"/>
      <c r="Z305" s="204"/>
      <c r="AA305" s="205"/>
      <c r="AT305" s="206" t="s">
        <v>160</v>
      </c>
      <c r="AU305" s="206" t="s">
        <v>93</v>
      </c>
      <c r="AV305" s="195" t="s">
        <v>93</v>
      </c>
      <c r="AW305" s="195" t="s">
        <v>33</v>
      </c>
      <c r="AX305" s="195" t="s">
        <v>75</v>
      </c>
      <c r="AY305" s="206" t="s">
        <v>148</v>
      </c>
    </row>
    <row r="306" s="208" customFormat="true" ht="22.5" hidden="false" customHeight="true" outlineLevel="0" collapsed="false">
      <c r="B306" s="209"/>
      <c r="C306" s="210"/>
      <c r="D306" s="210"/>
      <c r="E306" s="211"/>
      <c r="F306" s="212" t="s">
        <v>162</v>
      </c>
      <c r="G306" s="212"/>
      <c r="H306" s="212"/>
      <c r="I306" s="212"/>
      <c r="J306" s="210"/>
      <c r="K306" s="213" t="n">
        <v>3</v>
      </c>
      <c r="L306" s="214"/>
      <c r="M306" s="214"/>
      <c r="N306" s="210"/>
      <c r="O306" s="210"/>
      <c r="P306" s="210"/>
      <c r="Q306" s="210"/>
      <c r="R306" s="215"/>
      <c r="T306" s="216"/>
      <c r="U306" s="217"/>
      <c r="V306" s="217"/>
      <c r="W306" s="217"/>
      <c r="X306" s="217"/>
      <c r="Y306" s="217"/>
      <c r="Z306" s="217"/>
      <c r="AA306" s="218"/>
      <c r="AT306" s="219" t="s">
        <v>160</v>
      </c>
      <c r="AU306" s="219" t="s">
        <v>93</v>
      </c>
      <c r="AV306" s="208" t="s">
        <v>153</v>
      </c>
      <c r="AW306" s="208" t="s">
        <v>33</v>
      </c>
      <c r="AX306" s="208" t="s">
        <v>82</v>
      </c>
      <c r="AY306" s="219" t="s">
        <v>148</v>
      </c>
    </row>
    <row r="307" s="164" customFormat="true" ht="29.85" hidden="false" customHeight="true" outlineLevel="0" collapsed="false">
      <c r="B307" s="165"/>
      <c r="C307" s="166"/>
      <c r="D307" s="178" t="s">
        <v>113</v>
      </c>
      <c r="E307" s="178"/>
      <c r="F307" s="178"/>
      <c r="G307" s="178"/>
      <c r="H307" s="178"/>
      <c r="I307" s="178"/>
      <c r="J307" s="178"/>
      <c r="K307" s="178"/>
      <c r="L307" s="231"/>
      <c r="M307" s="231"/>
      <c r="N307" s="180" t="n">
        <f aca="false">BK307</f>
        <v>0</v>
      </c>
      <c r="O307" s="180"/>
      <c r="P307" s="180"/>
      <c r="Q307" s="180"/>
      <c r="R307" s="170"/>
      <c r="T307" s="171"/>
      <c r="U307" s="172"/>
      <c r="V307" s="172"/>
      <c r="W307" s="173" t="n">
        <f aca="false">SUM(W308:W351)</f>
        <v>144.91679</v>
      </c>
      <c r="X307" s="172"/>
      <c r="Y307" s="173" t="n">
        <f aca="false">SUM(Y308:Y351)</f>
        <v>55.72944373</v>
      </c>
      <c r="Z307" s="172"/>
      <c r="AA307" s="174" t="n">
        <f aca="false">SUM(AA308:AA351)</f>
        <v>0</v>
      </c>
      <c r="AR307" s="175" t="s">
        <v>82</v>
      </c>
      <c r="AT307" s="176" t="s">
        <v>74</v>
      </c>
      <c r="AU307" s="176" t="s">
        <v>82</v>
      </c>
      <c r="AY307" s="175" t="s">
        <v>148</v>
      </c>
      <c r="BK307" s="177" t="n">
        <f aca="false">SUM(BK308:BK351)</f>
        <v>0</v>
      </c>
    </row>
    <row r="308" s="28" customFormat="true" ht="44.25" hidden="false" customHeight="true" outlineLevel="0" collapsed="false">
      <c r="B308" s="181"/>
      <c r="C308" s="182" t="s">
        <v>457</v>
      </c>
      <c r="D308" s="182" t="s">
        <v>149</v>
      </c>
      <c r="E308" s="183" t="s">
        <v>458</v>
      </c>
      <c r="F308" s="184" t="s">
        <v>459</v>
      </c>
      <c r="G308" s="184"/>
      <c r="H308" s="184"/>
      <c r="I308" s="184"/>
      <c r="J308" s="185" t="s">
        <v>307</v>
      </c>
      <c r="K308" s="194" t="n">
        <v>4.3</v>
      </c>
      <c r="L308" s="187" t="n">
        <v>0</v>
      </c>
      <c r="M308" s="187"/>
      <c r="N308" s="188" t="n">
        <f aca="false">ROUND(L308*K308,2)</f>
        <v>0</v>
      </c>
      <c r="O308" s="188"/>
      <c r="P308" s="188"/>
      <c r="Q308" s="188"/>
      <c r="R308" s="189"/>
      <c r="T308" s="190"/>
      <c r="U308" s="40" t="s">
        <v>40</v>
      </c>
      <c r="V308" s="191" t="n">
        <v>0.14</v>
      </c>
      <c r="W308" s="191" t="n">
        <f aca="false">V308*K308</f>
        <v>0.602</v>
      </c>
      <c r="X308" s="191" t="n">
        <v>0.10095</v>
      </c>
      <c r="Y308" s="191" t="n">
        <f aca="false">X308*K308</f>
        <v>0.434085</v>
      </c>
      <c r="Z308" s="191" t="n">
        <v>0</v>
      </c>
      <c r="AA308" s="192" t="n">
        <f aca="false">Z308*K308</f>
        <v>0</v>
      </c>
      <c r="AR308" s="10" t="s">
        <v>153</v>
      </c>
      <c r="AT308" s="10" t="s">
        <v>149</v>
      </c>
      <c r="AU308" s="10" t="s">
        <v>93</v>
      </c>
      <c r="AY308" s="10" t="s">
        <v>148</v>
      </c>
      <c r="BE308" s="193" t="n">
        <f aca="false">IF(U308="základní",N308,0)</f>
        <v>0</v>
      </c>
      <c r="BF308" s="193" t="n">
        <f aca="false">IF(U308="snížená",N308,0)</f>
        <v>0</v>
      </c>
      <c r="BG308" s="193" t="n">
        <f aca="false">IF(U308="zákl. přenesená",N308,0)</f>
        <v>0</v>
      </c>
      <c r="BH308" s="193" t="n">
        <f aca="false">IF(U308="sníž. přenesená",N308,0)</f>
        <v>0</v>
      </c>
      <c r="BI308" s="193" t="n">
        <f aca="false">IF(U308="nulová",N308,0)</f>
        <v>0</v>
      </c>
      <c r="BJ308" s="10" t="s">
        <v>82</v>
      </c>
      <c r="BK308" s="193" t="n">
        <f aca="false">ROUND(L308*K308,2)</f>
        <v>0</v>
      </c>
      <c r="BL308" s="10" t="s">
        <v>153</v>
      </c>
      <c r="BM308" s="10" t="s">
        <v>460</v>
      </c>
    </row>
    <row r="309" s="195" customFormat="true" ht="22.5" hidden="false" customHeight="true" outlineLevel="0" collapsed="false">
      <c r="B309" s="196"/>
      <c r="C309" s="197"/>
      <c r="D309" s="197"/>
      <c r="E309" s="198"/>
      <c r="F309" s="199" t="s">
        <v>461</v>
      </c>
      <c r="G309" s="199"/>
      <c r="H309" s="199"/>
      <c r="I309" s="199"/>
      <c r="J309" s="197"/>
      <c r="K309" s="200" t="n">
        <v>4.3</v>
      </c>
      <c r="L309" s="201"/>
      <c r="M309" s="201"/>
      <c r="N309" s="197"/>
      <c r="O309" s="197"/>
      <c r="P309" s="197"/>
      <c r="Q309" s="197"/>
      <c r="R309" s="202"/>
      <c r="T309" s="203"/>
      <c r="U309" s="204"/>
      <c r="V309" s="204"/>
      <c r="W309" s="204"/>
      <c r="X309" s="204"/>
      <c r="Y309" s="204"/>
      <c r="Z309" s="204"/>
      <c r="AA309" s="205"/>
      <c r="AT309" s="206" t="s">
        <v>160</v>
      </c>
      <c r="AU309" s="206" t="s">
        <v>93</v>
      </c>
      <c r="AV309" s="195" t="s">
        <v>93</v>
      </c>
      <c r="AW309" s="195" t="s">
        <v>33</v>
      </c>
      <c r="AX309" s="195" t="s">
        <v>75</v>
      </c>
      <c r="AY309" s="206" t="s">
        <v>148</v>
      </c>
    </row>
    <row r="310" s="208" customFormat="true" ht="22.5" hidden="false" customHeight="true" outlineLevel="0" collapsed="false">
      <c r="B310" s="209"/>
      <c r="C310" s="210"/>
      <c r="D310" s="210"/>
      <c r="E310" s="211"/>
      <c r="F310" s="212" t="s">
        <v>162</v>
      </c>
      <c r="G310" s="212"/>
      <c r="H310" s="212"/>
      <c r="I310" s="212"/>
      <c r="J310" s="210"/>
      <c r="K310" s="213" t="n">
        <v>4.3</v>
      </c>
      <c r="L310" s="214"/>
      <c r="M310" s="214"/>
      <c r="N310" s="210"/>
      <c r="O310" s="210"/>
      <c r="P310" s="210"/>
      <c r="Q310" s="210"/>
      <c r="R310" s="215"/>
      <c r="T310" s="216"/>
      <c r="U310" s="217"/>
      <c r="V310" s="217"/>
      <c r="W310" s="217"/>
      <c r="X310" s="217"/>
      <c r="Y310" s="217"/>
      <c r="Z310" s="217"/>
      <c r="AA310" s="218"/>
      <c r="AT310" s="219" t="s">
        <v>160</v>
      </c>
      <c r="AU310" s="219" t="s">
        <v>93</v>
      </c>
      <c r="AV310" s="208" t="s">
        <v>153</v>
      </c>
      <c r="AW310" s="208" t="s">
        <v>33</v>
      </c>
      <c r="AX310" s="208" t="s">
        <v>82</v>
      </c>
      <c r="AY310" s="219" t="s">
        <v>148</v>
      </c>
    </row>
    <row r="311" s="28" customFormat="true" ht="31.5" hidden="false" customHeight="true" outlineLevel="0" collapsed="false">
      <c r="B311" s="181"/>
      <c r="C311" s="182" t="s">
        <v>462</v>
      </c>
      <c r="D311" s="182" t="s">
        <v>149</v>
      </c>
      <c r="E311" s="183" t="s">
        <v>463</v>
      </c>
      <c r="F311" s="184" t="s">
        <v>464</v>
      </c>
      <c r="G311" s="184"/>
      <c r="H311" s="184"/>
      <c r="I311" s="184"/>
      <c r="J311" s="185" t="s">
        <v>157</v>
      </c>
      <c r="K311" s="194" t="n">
        <v>22.063</v>
      </c>
      <c r="L311" s="187" t="n">
        <v>0</v>
      </c>
      <c r="M311" s="187"/>
      <c r="N311" s="188" t="n">
        <f aca="false">ROUND(L311*K311,2)</f>
        <v>0</v>
      </c>
      <c r="O311" s="188"/>
      <c r="P311" s="188"/>
      <c r="Q311" s="188"/>
      <c r="R311" s="189"/>
      <c r="T311" s="190"/>
      <c r="U311" s="40" t="s">
        <v>40</v>
      </c>
      <c r="V311" s="191" t="n">
        <v>3.5</v>
      </c>
      <c r="W311" s="191" t="n">
        <f aca="false">V311*K311</f>
        <v>77.2205</v>
      </c>
      <c r="X311" s="191" t="n">
        <v>2.31501</v>
      </c>
      <c r="Y311" s="191" t="n">
        <f aca="false">X311*K311</f>
        <v>51.07606563</v>
      </c>
      <c r="Z311" s="191" t="n">
        <v>0</v>
      </c>
      <c r="AA311" s="192" t="n">
        <f aca="false">Z311*K311</f>
        <v>0</v>
      </c>
      <c r="AR311" s="10" t="s">
        <v>153</v>
      </c>
      <c r="AT311" s="10" t="s">
        <v>149</v>
      </c>
      <c r="AU311" s="10" t="s">
        <v>93</v>
      </c>
      <c r="AY311" s="10" t="s">
        <v>148</v>
      </c>
      <c r="BE311" s="193" t="n">
        <f aca="false">IF(U311="základní",N311,0)</f>
        <v>0</v>
      </c>
      <c r="BF311" s="193" t="n">
        <f aca="false">IF(U311="snížená",N311,0)</f>
        <v>0</v>
      </c>
      <c r="BG311" s="193" t="n">
        <f aca="false">IF(U311="zákl. přenesená",N311,0)</f>
        <v>0</v>
      </c>
      <c r="BH311" s="193" t="n">
        <f aca="false">IF(U311="sníž. přenesená",N311,0)</f>
        <v>0</v>
      </c>
      <c r="BI311" s="193" t="n">
        <f aca="false">IF(U311="nulová",N311,0)</f>
        <v>0</v>
      </c>
      <c r="BJ311" s="10" t="s">
        <v>82</v>
      </c>
      <c r="BK311" s="193" t="n">
        <f aca="false">ROUND(L311*K311,2)</f>
        <v>0</v>
      </c>
      <c r="BL311" s="10" t="s">
        <v>153</v>
      </c>
      <c r="BM311" s="10" t="s">
        <v>465</v>
      </c>
    </row>
    <row r="312" s="195" customFormat="true" ht="22.5" hidden="false" customHeight="true" outlineLevel="0" collapsed="false">
      <c r="B312" s="196"/>
      <c r="C312" s="197"/>
      <c r="D312" s="197"/>
      <c r="E312" s="198"/>
      <c r="F312" s="199" t="s">
        <v>466</v>
      </c>
      <c r="G312" s="199"/>
      <c r="H312" s="199"/>
      <c r="I312" s="199"/>
      <c r="J312" s="197"/>
      <c r="K312" s="200" t="n">
        <v>3.25</v>
      </c>
      <c r="L312" s="201"/>
      <c r="M312" s="201"/>
      <c r="N312" s="197"/>
      <c r="O312" s="197"/>
      <c r="P312" s="197"/>
      <c r="Q312" s="197"/>
      <c r="R312" s="202"/>
      <c r="T312" s="203"/>
      <c r="U312" s="204"/>
      <c r="V312" s="204"/>
      <c r="W312" s="204"/>
      <c r="X312" s="204"/>
      <c r="Y312" s="204"/>
      <c r="Z312" s="204"/>
      <c r="AA312" s="205"/>
      <c r="AT312" s="206" t="s">
        <v>160</v>
      </c>
      <c r="AU312" s="206" t="s">
        <v>93</v>
      </c>
      <c r="AV312" s="195" t="s">
        <v>93</v>
      </c>
      <c r="AW312" s="195" t="s">
        <v>33</v>
      </c>
      <c r="AX312" s="195" t="s">
        <v>75</v>
      </c>
      <c r="AY312" s="206" t="s">
        <v>148</v>
      </c>
    </row>
    <row r="313" s="195" customFormat="true" ht="22.5" hidden="false" customHeight="true" outlineLevel="0" collapsed="false">
      <c r="B313" s="196"/>
      <c r="C313" s="197"/>
      <c r="D313" s="197"/>
      <c r="E313" s="198"/>
      <c r="F313" s="207" t="s">
        <v>467</v>
      </c>
      <c r="G313" s="207"/>
      <c r="H313" s="207"/>
      <c r="I313" s="207"/>
      <c r="J313" s="197"/>
      <c r="K313" s="200" t="n">
        <v>7.313</v>
      </c>
      <c r="L313" s="201"/>
      <c r="M313" s="201"/>
      <c r="N313" s="197"/>
      <c r="O313" s="197"/>
      <c r="P313" s="197"/>
      <c r="Q313" s="197"/>
      <c r="R313" s="202"/>
      <c r="T313" s="203"/>
      <c r="U313" s="204"/>
      <c r="V313" s="204"/>
      <c r="W313" s="204"/>
      <c r="X313" s="204"/>
      <c r="Y313" s="204"/>
      <c r="Z313" s="204"/>
      <c r="AA313" s="205"/>
      <c r="AT313" s="206" t="s">
        <v>160</v>
      </c>
      <c r="AU313" s="206" t="s">
        <v>93</v>
      </c>
      <c r="AV313" s="195" t="s">
        <v>93</v>
      </c>
      <c r="AW313" s="195" t="s">
        <v>33</v>
      </c>
      <c r="AX313" s="195" t="s">
        <v>75</v>
      </c>
      <c r="AY313" s="206" t="s">
        <v>148</v>
      </c>
    </row>
    <row r="314" s="195" customFormat="true" ht="22.5" hidden="false" customHeight="true" outlineLevel="0" collapsed="false">
      <c r="B314" s="196"/>
      <c r="C314" s="197"/>
      <c r="D314" s="197"/>
      <c r="E314" s="198"/>
      <c r="F314" s="207" t="s">
        <v>468</v>
      </c>
      <c r="G314" s="207"/>
      <c r="H314" s="207"/>
      <c r="I314" s="207"/>
      <c r="J314" s="197"/>
      <c r="K314" s="200" t="n">
        <v>3.25</v>
      </c>
      <c r="L314" s="201"/>
      <c r="M314" s="201"/>
      <c r="N314" s="197"/>
      <c r="O314" s="197"/>
      <c r="P314" s="197"/>
      <c r="Q314" s="197"/>
      <c r="R314" s="202"/>
      <c r="T314" s="203"/>
      <c r="U314" s="204"/>
      <c r="V314" s="204"/>
      <c r="W314" s="204"/>
      <c r="X314" s="204"/>
      <c r="Y314" s="204"/>
      <c r="Z314" s="204"/>
      <c r="AA314" s="205"/>
      <c r="AT314" s="206" t="s">
        <v>160</v>
      </c>
      <c r="AU314" s="206" t="s">
        <v>93</v>
      </c>
      <c r="AV314" s="195" t="s">
        <v>93</v>
      </c>
      <c r="AW314" s="195" t="s">
        <v>33</v>
      </c>
      <c r="AX314" s="195" t="s">
        <v>75</v>
      </c>
      <c r="AY314" s="206" t="s">
        <v>148</v>
      </c>
    </row>
    <row r="315" s="195" customFormat="true" ht="22.5" hidden="false" customHeight="true" outlineLevel="0" collapsed="false">
      <c r="B315" s="196"/>
      <c r="C315" s="197"/>
      <c r="D315" s="197"/>
      <c r="E315" s="198"/>
      <c r="F315" s="207" t="s">
        <v>469</v>
      </c>
      <c r="G315" s="207"/>
      <c r="H315" s="207"/>
      <c r="I315" s="207"/>
      <c r="J315" s="197"/>
      <c r="K315" s="200" t="n">
        <v>1</v>
      </c>
      <c r="L315" s="201"/>
      <c r="M315" s="201"/>
      <c r="N315" s="197"/>
      <c r="O315" s="197"/>
      <c r="P315" s="197"/>
      <c r="Q315" s="197"/>
      <c r="R315" s="202"/>
      <c r="T315" s="203"/>
      <c r="U315" s="204"/>
      <c r="V315" s="204"/>
      <c r="W315" s="204"/>
      <c r="X315" s="204"/>
      <c r="Y315" s="204"/>
      <c r="Z315" s="204"/>
      <c r="AA315" s="205"/>
      <c r="AT315" s="206" t="s">
        <v>160</v>
      </c>
      <c r="AU315" s="206" t="s">
        <v>93</v>
      </c>
      <c r="AV315" s="195" t="s">
        <v>93</v>
      </c>
      <c r="AW315" s="195" t="s">
        <v>33</v>
      </c>
      <c r="AX315" s="195" t="s">
        <v>75</v>
      </c>
      <c r="AY315" s="206" t="s">
        <v>148</v>
      </c>
    </row>
    <row r="316" s="195" customFormat="true" ht="22.5" hidden="false" customHeight="true" outlineLevel="0" collapsed="false">
      <c r="B316" s="196"/>
      <c r="C316" s="197"/>
      <c r="D316" s="197"/>
      <c r="E316" s="198"/>
      <c r="F316" s="207" t="s">
        <v>470</v>
      </c>
      <c r="G316" s="207"/>
      <c r="H316" s="207"/>
      <c r="I316" s="207"/>
      <c r="J316" s="197"/>
      <c r="K316" s="200" t="n">
        <v>1.5</v>
      </c>
      <c r="L316" s="201"/>
      <c r="M316" s="201"/>
      <c r="N316" s="197"/>
      <c r="O316" s="197"/>
      <c r="P316" s="197"/>
      <c r="Q316" s="197"/>
      <c r="R316" s="202"/>
      <c r="T316" s="203"/>
      <c r="U316" s="204"/>
      <c r="V316" s="204"/>
      <c r="W316" s="204"/>
      <c r="X316" s="204"/>
      <c r="Y316" s="204"/>
      <c r="Z316" s="204"/>
      <c r="AA316" s="205"/>
      <c r="AT316" s="206" t="s">
        <v>160</v>
      </c>
      <c r="AU316" s="206" t="s">
        <v>93</v>
      </c>
      <c r="AV316" s="195" t="s">
        <v>93</v>
      </c>
      <c r="AW316" s="195" t="s">
        <v>33</v>
      </c>
      <c r="AX316" s="195" t="s">
        <v>75</v>
      </c>
      <c r="AY316" s="206" t="s">
        <v>148</v>
      </c>
    </row>
    <row r="317" s="195" customFormat="true" ht="22.5" hidden="false" customHeight="true" outlineLevel="0" collapsed="false">
      <c r="B317" s="196"/>
      <c r="C317" s="197"/>
      <c r="D317" s="197"/>
      <c r="E317" s="198"/>
      <c r="F317" s="207" t="s">
        <v>471</v>
      </c>
      <c r="G317" s="207"/>
      <c r="H317" s="207"/>
      <c r="I317" s="207"/>
      <c r="J317" s="197"/>
      <c r="K317" s="200" t="n">
        <v>1</v>
      </c>
      <c r="L317" s="201"/>
      <c r="M317" s="201"/>
      <c r="N317" s="197"/>
      <c r="O317" s="197"/>
      <c r="P317" s="197"/>
      <c r="Q317" s="197"/>
      <c r="R317" s="202"/>
      <c r="T317" s="203"/>
      <c r="U317" s="204"/>
      <c r="V317" s="204"/>
      <c r="W317" s="204"/>
      <c r="X317" s="204"/>
      <c r="Y317" s="204"/>
      <c r="Z317" s="204"/>
      <c r="AA317" s="205"/>
      <c r="AT317" s="206" t="s">
        <v>160</v>
      </c>
      <c r="AU317" s="206" t="s">
        <v>93</v>
      </c>
      <c r="AV317" s="195" t="s">
        <v>93</v>
      </c>
      <c r="AW317" s="195" t="s">
        <v>33</v>
      </c>
      <c r="AX317" s="195" t="s">
        <v>75</v>
      </c>
      <c r="AY317" s="206" t="s">
        <v>148</v>
      </c>
    </row>
    <row r="318" s="195" customFormat="true" ht="22.5" hidden="false" customHeight="true" outlineLevel="0" collapsed="false">
      <c r="B318" s="196"/>
      <c r="C318" s="197"/>
      <c r="D318" s="197"/>
      <c r="E318" s="198"/>
      <c r="F318" s="207" t="s">
        <v>469</v>
      </c>
      <c r="G318" s="207"/>
      <c r="H318" s="207"/>
      <c r="I318" s="207"/>
      <c r="J318" s="197"/>
      <c r="K318" s="200" t="n">
        <v>1</v>
      </c>
      <c r="L318" s="201"/>
      <c r="M318" s="201"/>
      <c r="N318" s="197"/>
      <c r="O318" s="197"/>
      <c r="P318" s="197"/>
      <c r="Q318" s="197"/>
      <c r="R318" s="202"/>
      <c r="T318" s="203"/>
      <c r="U318" s="204"/>
      <c r="V318" s="204"/>
      <c r="W318" s="204"/>
      <c r="X318" s="204"/>
      <c r="Y318" s="204"/>
      <c r="Z318" s="204"/>
      <c r="AA318" s="205"/>
      <c r="AT318" s="206" t="s">
        <v>160</v>
      </c>
      <c r="AU318" s="206" t="s">
        <v>93</v>
      </c>
      <c r="AV318" s="195" t="s">
        <v>93</v>
      </c>
      <c r="AW318" s="195" t="s">
        <v>33</v>
      </c>
      <c r="AX318" s="195" t="s">
        <v>75</v>
      </c>
      <c r="AY318" s="206" t="s">
        <v>148</v>
      </c>
    </row>
    <row r="319" s="195" customFormat="true" ht="22.5" hidden="false" customHeight="true" outlineLevel="0" collapsed="false">
      <c r="B319" s="196"/>
      <c r="C319" s="197"/>
      <c r="D319" s="197"/>
      <c r="E319" s="198"/>
      <c r="F319" s="207" t="s">
        <v>472</v>
      </c>
      <c r="G319" s="207"/>
      <c r="H319" s="207"/>
      <c r="I319" s="207"/>
      <c r="J319" s="197"/>
      <c r="K319" s="200" t="n">
        <v>0.75</v>
      </c>
      <c r="L319" s="201"/>
      <c r="M319" s="201"/>
      <c r="N319" s="197"/>
      <c r="O319" s="197"/>
      <c r="P319" s="197"/>
      <c r="Q319" s="197"/>
      <c r="R319" s="202"/>
      <c r="T319" s="203"/>
      <c r="U319" s="204"/>
      <c r="V319" s="204"/>
      <c r="W319" s="204"/>
      <c r="X319" s="204"/>
      <c r="Y319" s="204"/>
      <c r="Z319" s="204"/>
      <c r="AA319" s="205"/>
      <c r="AT319" s="206" t="s">
        <v>160</v>
      </c>
      <c r="AU319" s="206" t="s">
        <v>93</v>
      </c>
      <c r="AV319" s="195" t="s">
        <v>93</v>
      </c>
      <c r="AW319" s="195" t="s">
        <v>33</v>
      </c>
      <c r="AX319" s="195" t="s">
        <v>75</v>
      </c>
      <c r="AY319" s="206" t="s">
        <v>148</v>
      </c>
    </row>
    <row r="320" s="195" customFormat="true" ht="22.5" hidden="false" customHeight="true" outlineLevel="0" collapsed="false">
      <c r="B320" s="196"/>
      <c r="C320" s="197"/>
      <c r="D320" s="197"/>
      <c r="E320" s="198"/>
      <c r="F320" s="207" t="s">
        <v>471</v>
      </c>
      <c r="G320" s="207"/>
      <c r="H320" s="207"/>
      <c r="I320" s="207"/>
      <c r="J320" s="197"/>
      <c r="K320" s="200" t="n">
        <v>1</v>
      </c>
      <c r="L320" s="201"/>
      <c r="M320" s="201"/>
      <c r="N320" s="197"/>
      <c r="O320" s="197"/>
      <c r="P320" s="197"/>
      <c r="Q320" s="197"/>
      <c r="R320" s="202"/>
      <c r="T320" s="203"/>
      <c r="U320" s="204"/>
      <c r="V320" s="204"/>
      <c r="W320" s="204"/>
      <c r="X320" s="204"/>
      <c r="Y320" s="204"/>
      <c r="Z320" s="204"/>
      <c r="AA320" s="205"/>
      <c r="AT320" s="206" t="s">
        <v>160</v>
      </c>
      <c r="AU320" s="206" t="s">
        <v>93</v>
      </c>
      <c r="AV320" s="195" t="s">
        <v>93</v>
      </c>
      <c r="AW320" s="195" t="s">
        <v>33</v>
      </c>
      <c r="AX320" s="195" t="s">
        <v>75</v>
      </c>
      <c r="AY320" s="206" t="s">
        <v>148</v>
      </c>
    </row>
    <row r="321" s="195" customFormat="true" ht="22.5" hidden="false" customHeight="true" outlineLevel="0" collapsed="false">
      <c r="B321" s="196"/>
      <c r="C321" s="197"/>
      <c r="D321" s="197"/>
      <c r="E321" s="198"/>
      <c r="F321" s="207" t="s">
        <v>469</v>
      </c>
      <c r="G321" s="207"/>
      <c r="H321" s="207"/>
      <c r="I321" s="207"/>
      <c r="J321" s="197"/>
      <c r="K321" s="200" t="n">
        <v>1</v>
      </c>
      <c r="L321" s="201"/>
      <c r="M321" s="201"/>
      <c r="N321" s="197"/>
      <c r="O321" s="197"/>
      <c r="P321" s="197"/>
      <c r="Q321" s="197"/>
      <c r="R321" s="202"/>
      <c r="T321" s="203"/>
      <c r="U321" s="204"/>
      <c r="V321" s="204"/>
      <c r="W321" s="204"/>
      <c r="X321" s="204"/>
      <c r="Y321" s="204"/>
      <c r="Z321" s="204"/>
      <c r="AA321" s="205"/>
      <c r="AT321" s="206" t="s">
        <v>160</v>
      </c>
      <c r="AU321" s="206" t="s">
        <v>93</v>
      </c>
      <c r="AV321" s="195" t="s">
        <v>93</v>
      </c>
      <c r="AW321" s="195" t="s">
        <v>33</v>
      </c>
      <c r="AX321" s="195" t="s">
        <v>75</v>
      </c>
      <c r="AY321" s="206" t="s">
        <v>148</v>
      </c>
    </row>
    <row r="322" s="195" customFormat="true" ht="22.5" hidden="false" customHeight="true" outlineLevel="0" collapsed="false">
      <c r="B322" s="196"/>
      <c r="C322" s="197"/>
      <c r="D322" s="197"/>
      <c r="E322" s="198"/>
      <c r="F322" s="207" t="s">
        <v>471</v>
      </c>
      <c r="G322" s="207"/>
      <c r="H322" s="207"/>
      <c r="I322" s="207"/>
      <c r="J322" s="197"/>
      <c r="K322" s="200" t="n">
        <v>1</v>
      </c>
      <c r="L322" s="201"/>
      <c r="M322" s="201"/>
      <c r="N322" s="197"/>
      <c r="O322" s="197"/>
      <c r="P322" s="197"/>
      <c r="Q322" s="197"/>
      <c r="R322" s="202"/>
      <c r="T322" s="203"/>
      <c r="U322" s="204"/>
      <c r="V322" s="204"/>
      <c r="W322" s="204"/>
      <c r="X322" s="204"/>
      <c r="Y322" s="204"/>
      <c r="Z322" s="204"/>
      <c r="AA322" s="205"/>
      <c r="AT322" s="206" t="s">
        <v>160</v>
      </c>
      <c r="AU322" s="206" t="s">
        <v>93</v>
      </c>
      <c r="AV322" s="195" t="s">
        <v>93</v>
      </c>
      <c r="AW322" s="195" t="s">
        <v>33</v>
      </c>
      <c r="AX322" s="195" t="s">
        <v>75</v>
      </c>
      <c r="AY322" s="206" t="s">
        <v>148</v>
      </c>
    </row>
    <row r="323" s="208" customFormat="true" ht="22.5" hidden="false" customHeight="true" outlineLevel="0" collapsed="false">
      <c r="B323" s="209"/>
      <c r="C323" s="210"/>
      <c r="D323" s="210"/>
      <c r="E323" s="211"/>
      <c r="F323" s="212" t="s">
        <v>162</v>
      </c>
      <c r="G323" s="212"/>
      <c r="H323" s="212"/>
      <c r="I323" s="212"/>
      <c r="J323" s="210"/>
      <c r="K323" s="213" t="n">
        <v>22.063</v>
      </c>
      <c r="L323" s="214"/>
      <c r="M323" s="214"/>
      <c r="N323" s="210"/>
      <c r="O323" s="210"/>
      <c r="P323" s="210"/>
      <c r="Q323" s="210"/>
      <c r="R323" s="215"/>
      <c r="T323" s="216"/>
      <c r="U323" s="217"/>
      <c r="V323" s="217"/>
      <c r="W323" s="217"/>
      <c r="X323" s="217"/>
      <c r="Y323" s="217"/>
      <c r="Z323" s="217"/>
      <c r="AA323" s="218"/>
      <c r="AT323" s="219" t="s">
        <v>160</v>
      </c>
      <c r="AU323" s="219" t="s">
        <v>93</v>
      </c>
      <c r="AV323" s="208" t="s">
        <v>153</v>
      </c>
      <c r="AW323" s="208" t="s">
        <v>33</v>
      </c>
      <c r="AX323" s="208" t="s">
        <v>82</v>
      </c>
      <c r="AY323" s="219" t="s">
        <v>148</v>
      </c>
    </row>
    <row r="324" s="28" customFormat="true" ht="31.5" hidden="false" customHeight="true" outlineLevel="0" collapsed="false">
      <c r="B324" s="181"/>
      <c r="C324" s="182" t="s">
        <v>473</v>
      </c>
      <c r="D324" s="182" t="s">
        <v>149</v>
      </c>
      <c r="E324" s="183" t="s">
        <v>474</v>
      </c>
      <c r="F324" s="184" t="s">
        <v>475</v>
      </c>
      <c r="G324" s="184"/>
      <c r="H324" s="184"/>
      <c r="I324" s="184"/>
      <c r="J324" s="185" t="s">
        <v>307</v>
      </c>
      <c r="K324" s="194" t="n">
        <v>18</v>
      </c>
      <c r="L324" s="187" t="n">
        <v>0</v>
      </c>
      <c r="M324" s="187"/>
      <c r="N324" s="188" t="n">
        <f aca="false">ROUND(L324*K324,2)</f>
        <v>0</v>
      </c>
      <c r="O324" s="188"/>
      <c r="P324" s="188"/>
      <c r="Q324" s="188"/>
      <c r="R324" s="189"/>
      <c r="T324" s="190"/>
      <c r="U324" s="40" t="s">
        <v>40</v>
      </c>
      <c r="V324" s="191" t="n">
        <v>0.179</v>
      </c>
      <c r="W324" s="191" t="n">
        <f aca="false">V324*K324</f>
        <v>3.222</v>
      </c>
      <c r="X324" s="191" t="n">
        <v>0.11808</v>
      </c>
      <c r="Y324" s="191" t="n">
        <f aca="false">X324*K324</f>
        <v>2.12544</v>
      </c>
      <c r="Z324" s="191" t="n">
        <v>0</v>
      </c>
      <c r="AA324" s="192" t="n">
        <f aca="false">Z324*K324</f>
        <v>0</v>
      </c>
      <c r="AR324" s="10" t="s">
        <v>153</v>
      </c>
      <c r="AT324" s="10" t="s">
        <v>149</v>
      </c>
      <c r="AU324" s="10" t="s">
        <v>93</v>
      </c>
      <c r="AY324" s="10" t="s">
        <v>148</v>
      </c>
      <c r="BE324" s="193" t="n">
        <f aca="false">IF(U324="základní",N324,0)</f>
        <v>0</v>
      </c>
      <c r="BF324" s="193" t="n">
        <f aca="false">IF(U324="snížená",N324,0)</f>
        <v>0</v>
      </c>
      <c r="BG324" s="193" t="n">
        <f aca="false">IF(U324="zákl. přenesená",N324,0)</f>
        <v>0</v>
      </c>
      <c r="BH324" s="193" t="n">
        <f aca="false">IF(U324="sníž. přenesená",N324,0)</f>
        <v>0</v>
      </c>
      <c r="BI324" s="193" t="n">
        <f aca="false">IF(U324="nulová",N324,0)</f>
        <v>0</v>
      </c>
      <c r="BJ324" s="10" t="s">
        <v>82</v>
      </c>
      <c r="BK324" s="193" t="n">
        <f aca="false">ROUND(L324*K324,2)</f>
        <v>0</v>
      </c>
      <c r="BL324" s="10" t="s">
        <v>153</v>
      </c>
      <c r="BM324" s="10" t="s">
        <v>476</v>
      </c>
    </row>
    <row r="325" s="195" customFormat="true" ht="22.5" hidden="false" customHeight="true" outlineLevel="0" collapsed="false">
      <c r="B325" s="196"/>
      <c r="C325" s="197"/>
      <c r="D325" s="197"/>
      <c r="E325" s="198"/>
      <c r="F325" s="199" t="s">
        <v>477</v>
      </c>
      <c r="G325" s="199"/>
      <c r="H325" s="199"/>
      <c r="I325" s="199"/>
      <c r="J325" s="197"/>
      <c r="K325" s="200" t="n">
        <v>18</v>
      </c>
      <c r="L325" s="201"/>
      <c r="M325" s="201"/>
      <c r="N325" s="197"/>
      <c r="O325" s="197"/>
      <c r="P325" s="197"/>
      <c r="Q325" s="197"/>
      <c r="R325" s="202"/>
      <c r="T325" s="203"/>
      <c r="U325" s="204"/>
      <c r="V325" s="204"/>
      <c r="W325" s="204"/>
      <c r="X325" s="204"/>
      <c r="Y325" s="204"/>
      <c r="Z325" s="204"/>
      <c r="AA325" s="205"/>
      <c r="AT325" s="206" t="s">
        <v>160</v>
      </c>
      <c r="AU325" s="206" t="s">
        <v>93</v>
      </c>
      <c r="AV325" s="195" t="s">
        <v>93</v>
      </c>
      <c r="AW325" s="195" t="s">
        <v>33</v>
      </c>
      <c r="AX325" s="195" t="s">
        <v>75</v>
      </c>
      <c r="AY325" s="206" t="s">
        <v>148</v>
      </c>
    </row>
    <row r="326" s="208" customFormat="true" ht="22.5" hidden="false" customHeight="true" outlineLevel="0" collapsed="false">
      <c r="B326" s="209"/>
      <c r="C326" s="210"/>
      <c r="D326" s="210"/>
      <c r="E326" s="211"/>
      <c r="F326" s="212" t="s">
        <v>162</v>
      </c>
      <c r="G326" s="212"/>
      <c r="H326" s="212"/>
      <c r="I326" s="212"/>
      <c r="J326" s="210"/>
      <c r="K326" s="213" t="n">
        <v>18</v>
      </c>
      <c r="L326" s="214"/>
      <c r="M326" s="214"/>
      <c r="N326" s="210"/>
      <c r="O326" s="210"/>
      <c r="P326" s="210"/>
      <c r="Q326" s="210"/>
      <c r="R326" s="215"/>
      <c r="T326" s="216"/>
      <c r="U326" s="217"/>
      <c r="V326" s="217"/>
      <c r="W326" s="217"/>
      <c r="X326" s="217"/>
      <c r="Y326" s="217"/>
      <c r="Z326" s="217"/>
      <c r="AA326" s="218"/>
      <c r="AT326" s="219" t="s">
        <v>160</v>
      </c>
      <c r="AU326" s="219" t="s">
        <v>93</v>
      </c>
      <c r="AV326" s="208" t="s">
        <v>153</v>
      </c>
      <c r="AW326" s="208" t="s">
        <v>33</v>
      </c>
      <c r="AX326" s="208" t="s">
        <v>82</v>
      </c>
      <c r="AY326" s="219" t="s">
        <v>148</v>
      </c>
    </row>
    <row r="327" s="28" customFormat="true" ht="22.5" hidden="false" customHeight="true" outlineLevel="0" collapsed="false">
      <c r="B327" s="181"/>
      <c r="C327" s="182" t="s">
        <v>478</v>
      </c>
      <c r="D327" s="182" t="s">
        <v>149</v>
      </c>
      <c r="E327" s="183" t="s">
        <v>479</v>
      </c>
      <c r="F327" s="184" t="s">
        <v>480</v>
      </c>
      <c r="G327" s="184"/>
      <c r="H327" s="184"/>
      <c r="I327" s="184"/>
      <c r="J327" s="185" t="s">
        <v>157</v>
      </c>
      <c r="K327" s="194" t="n">
        <v>0.9</v>
      </c>
      <c r="L327" s="187" t="n">
        <v>0</v>
      </c>
      <c r="M327" s="187"/>
      <c r="N327" s="188" t="n">
        <f aca="false">ROUND(L327*K327,2)</f>
        <v>0</v>
      </c>
      <c r="O327" s="188"/>
      <c r="P327" s="188"/>
      <c r="Q327" s="188"/>
      <c r="R327" s="189"/>
      <c r="T327" s="190"/>
      <c r="U327" s="40" t="s">
        <v>40</v>
      </c>
      <c r="V327" s="191" t="n">
        <v>1.303</v>
      </c>
      <c r="W327" s="191" t="n">
        <f aca="false">V327*K327</f>
        <v>1.1727</v>
      </c>
      <c r="X327" s="191" t="n">
        <v>0</v>
      </c>
      <c r="Y327" s="191" t="n">
        <f aca="false">X327*K327</f>
        <v>0</v>
      </c>
      <c r="Z327" s="191" t="n">
        <v>0</v>
      </c>
      <c r="AA327" s="192" t="n">
        <f aca="false">Z327*K327</f>
        <v>0</v>
      </c>
      <c r="AR327" s="10" t="s">
        <v>153</v>
      </c>
      <c r="AT327" s="10" t="s">
        <v>149</v>
      </c>
      <c r="AU327" s="10" t="s">
        <v>93</v>
      </c>
      <c r="AY327" s="10" t="s">
        <v>148</v>
      </c>
      <c r="BE327" s="193" t="n">
        <f aca="false">IF(U327="základní",N327,0)</f>
        <v>0</v>
      </c>
      <c r="BF327" s="193" t="n">
        <f aca="false">IF(U327="snížená",N327,0)</f>
        <v>0</v>
      </c>
      <c r="BG327" s="193" t="n">
        <f aca="false">IF(U327="zákl. přenesená",N327,0)</f>
        <v>0</v>
      </c>
      <c r="BH327" s="193" t="n">
        <f aca="false">IF(U327="sníž. přenesená",N327,0)</f>
        <v>0</v>
      </c>
      <c r="BI327" s="193" t="n">
        <f aca="false">IF(U327="nulová",N327,0)</f>
        <v>0</v>
      </c>
      <c r="BJ327" s="10" t="s">
        <v>82</v>
      </c>
      <c r="BK327" s="193" t="n">
        <f aca="false">ROUND(L327*K327,2)</f>
        <v>0</v>
      </c>
      <c r="BL327" s="10" t="s">
        <v>153</v>
      </c>
      <c r="BM327" s="10" t="s">
        <v>481</v>
      </c>
    </row>
    <row r="328" s="195" customFormat="true" ht="22.5" hidden="false" customHeight="true" outlineLevel="0" collapsed="false">
      <c r="B328" s="196"/>
      <c r="C328" s="197"/>
      <c r="D328" s="197"/>
      <c r="E328" s="198"/>
      <c r="F328" s="199" t="s">
        <v>482</v>
      </c>
      <c r="G328" s="199"/>
      <c r="H328" s="199"/>
      <c r="I328" s="199"/>
      <c r="J328" s="197"/>
      <c r="K328" s="200" t="n">
        <v>0.9</v>
      </c>
      <c r="L328" s="201"/>
      <c r="M328" s="201"/>
      <c r="N328" s="197"/>
      <c r="O328" s="197"/>
      <c r="P328" s="197"/>
      <c r="Q328" s="197"/>
      <c r="R328" s="202"/>
      <c r="T328" s="203"/>
      <c r="U328" s="204"/>
      <c r="V328" s="204"/>
      <c r="W328" s="204"/>
      <c r="X328" s="204"/>
      <c r="Y328" s="204"/>
      <c r="Z328" s="204"/>
      <c r="AA328" s="205"/>
      <c r="AT328" s="206" t="s">
        <v>160</v>
      </c>
      <c r="AU328" s="206" t="s">
        <v>93</v>
      </c>
      <c r="AV328" s="195" t="s">
        <v>93</v>
      </c>
      <c r="AW328" s="195" t="s">
        <v>33</v>
      </c>
      <c r="AX328" s="195" t="s">
        <v>75</v>
      </c>
      <c r="AY328" s="206" t="s">
        <v>148</v>
      </c>
    </row>
    <row r="329" s="208" customFormat="true" ht="22.5" hidden="false" customHeight="true" outlineLevel="0" collapsed="false">
      <c r="B329" s="209"/>
      <c r="C329" s="210"/>
      <c r="D329" s="210"/>
      <c r="E329" s="211"/>
      <c r="F329" s="212" t="s">
        <v>162</v>
      </c>
      <c r="G329" s="212"/>
      <c r="H329" s="212"/>
      <c r="I329" s="212"/>
      <c r="J329" s="210"/>
      <c r="K329" s="213" t="n">
        <v>0.9</v>
      </c>
      <c r="L329" s="214"/>
      <c r="M329" s="214"/>
      <c r="N329" s="210"/>
      <c r="O329" s="210"/>
      <c r="P329" s="210"/>
      <c r="Q329" s="210"/>
      <c r="R329" s="215"/>
      <c r="T329" s="216"/>
      <c r="U329" s="217"/>
      <c r="V329" s="217"/>
      <c r="W329" s="217"/>
      <c r="X329" s="217"/>
      <c r="Y329" s="217"/>
      <c r="Z329" s="217"/>
      <c r="AA329" s="218"/>
      <c r="AT329" s="219" t="s">
        <v>160</v>
      </c>
      <c r="AU329" s="219" t="s">
        <v>93</v>
      </c>
      <c r="AV329" s="208" t="s">
        <v>153</v>
      </c>
      <c r="AW329" s="208" t="s">
        <v>33</v>
      </c>
      <c r="AX329" s="208" t="s">
        <v>82</v>
      </c>
      <c r="AY329" s="219" t="s">
        <v>148</v>
      </c>
    </row>
    <row r="330" s="28" customFormat="true" ht="22.5" hidden="false" customHeight="true" outlineLevel="0" collapsed="false">
      <c r="B330" s="181"/>
      <c r="C330" s="232" t="s">
        <v>483</v>
      </c>
      <c r="D330" s="232" t="s">
        <v>316</v>
      </c>
      <c r="E330" s="233" t="s">
        <v>484</v>
      </c>
      <c r="F330" s="234" t="s">
        <v>485</v>
      </c>
      <c r="G330" s="234"/>
      <c r="H330" s="234"/>
      <c r="I330" s="234"/>
      <c r="J330" s="235" t="s">
        <v>290</v>
      </c>
      <c r="K330" s="236" t="n">
        <v>36</v>
      </c>
      <c r="L330" s="237" t="n">
        <v>0</v>
      </c>
      <c r="M330" s="237"/>
      <c r="N330" s="238" t="n">
        <f aca="false">ROUND(L330*K330,2)</f>
        <v>0</v>
      </c>
      <c r="O330" s="238"/>
      <c r="P330" s="238"/>
      <c r="Q330" s="238"/>
      <c r="R330" s="189"/>
      <c r="T330" s="190"/>
      <c r="U330" s="40" t="s">
        <v>40</v>
      </c>
      <c r="V330" s="191" t="n">
        <v>0</v>
      </c>
      <c r="W330" s="191" t="n">
        <f aca="false">V330*K330</f>
        <v>0</v>
      </c>
      <c r="X330" s="191" t="n">
        <v>0.058</v>
      </c>
      <c r="Y330" s="191" t="n">
        <f aca="false">X330*K330</f>
        <v>2.088</v>
      </c>
      <c r="Z330" s="191" t="n">
        <v>0</v>
      </c>
      <c r="AA330" s="192" t="n">
        <f aca="false">Z330*K330</f>
        <v>0</v>
      </c>
      <c r="AR330" s="10" t="s">
        <v>187</v>
      </c>
      <c r="AT330" s="10" t="s">
        <v>316</v>
      </c>
      <c r="AU330" s="10" t="s">
        <v>93</v>
      </c>
      <c r="AY330" s="10" t="s">
        <v>148</v>
      </c>
      <c r="BE330" s="193" t="n">
        <f aca="false">IF(U330="základní",N330,0)</f>
        <v>0</v>
      </c>
      <c r="BF330" s="193" t="n">
        <f aca="false">IF(U330="snížená",N330,0)</f>
        <v>0</v>
      </c>
      <c r="BG330" s="193" t="n">
        <f aca="false">IF(U330="zákl. přenesená",N330,0)</f>
        <v>0</v>
      </c>
      <c r="BH330" s="193" t="n">
        <f aca="false">IF(U330="sníž. přenesená",N330,0)</f>
        <v>0</v>
      </c>
      <c r="BI330" s="193" t="n">
        <f aca="false">IF(U330="nulová",N330,0)</f>
        <v>0</v>
      </c>
      <c r="BJ330" s="10" t="s">
        <v>82</v>
      </c>
      <c r="BK330" s="193" t="n">
        <f aca="false">ROUND(L330*K330,2)</f>
        <v>0</v>
      </c>
      <c r="BL330" s="10" t="s">
        <v>153</v>
      </c>
      <c r="BM330" s="10" t="s">
        <v>486</v>
      </c>
    </row>
    <row r="331" s="28" customFormat="true" ht="22.5" hidden="false" customHeight="true" outlineLevel="0" collapsed="false">
      <c r="B331" s="181"/>
      <c r="C331" s="182" t="s">
        <v>487</v>
      </c>
      <c r="D331" s="182" t="s">
        <v>149</v>
      </c>
      <c r="E331" s="183" t="s">
        <v>488</v>
      </c>
      <c r="F331" s="184" t="s">
        <v>489</v>
      </c>
      <c r="G331" s="184"/>
      <c r="H331" s="184"/>
      <c r="I331" s="184"/>
      <c r="J331" s="185" t="s">
        <v>152</v>
      </c>
      <c r="K331" s="194" t="n">
        <v>1</v>
      </c>
      <c r="L331" s="187" t="n">
        <v>0</v>
      </c>
      <c r="M331" s="187"/>
      <c r="N331" s="188" t="n">
        <f aca="false">ROUND(L331*K331,2)</f>
        <v>0</v>
      </c>
      <c r="O331" s="188"/>
      <c r="P331" s="188"/>
      <c r="Q331" s="188"/>
      <c r="R331" s="189"/>
      <c r="T331" s="190"/>
      <c r="U331" s="40" t="s">
        <v>40</v>
      </c>
      <c r="V331" s="191" t="n">
        <v>0</v>
      </c>
      <c r="W331" s="191" t="n">
        <f aca="false">V331*K331</f>
        <v>0</v>
      </c>
      <c r="X331" s="191" t="n">
        <v>0</v>
      </c>
      <c r="Y331" s="191" t="n">
        <f aca="false">X331*K331</f>
        <v>0</v>
      </c>
      <c r="Z331" s="191" t="n">
        <v>0</v>
      </c>
      <c r="AA331" s="192" t="n">
        <f aca="false">Z331*K331</f>
        <v>0</v>
      </c>
      <c r="AR331" s="10" t="s">
        <v>153</v>
      </c>
      <c r="AT331" s="10" t="s">
        <v>149</v>
      </c>
      <c r="AU331" s="10" t="s">
        <v>93</v>
      </c>
      <c r="AY331" s="10" t="s">
        <v>148</v>
      </c>
      <c r="BE331" s="193" t="n">
        <f aca="false">IF(U331="základní",N331,0)</f>
        <v>0</v>
      </c>
      <c r="BF331" s="193" t="n">
        <f aca="false">IF(U331="snížená",N331,0)</f>
        <v>0</v>
      </c>
      <c r="BG331" s="193" t="n">
        <f aca="false">IF(U331="zákl. přenesená",N331,0)</f>
        <v>0</v>
      </c>
      <c r="BH331" s="193" t="n">
        <f aca="false">IF(U331="sníž. přenesená",N331,0)</f>
        <v>0</v>
      </c>
      <c r="BI331" s="193" t="n">
        <f aca="false">IF(U331="nulová",N331,0)</f>
        <v>0</v>
      </c>
      <c r="BJ331" s="10" t="s">
        <v>82</v>
      </c>
      <c r="BK331" s="193" t="n">
        <f aca="false">ROUND(L331*K331,2)</f>
        <v>0</v>
      </c>
      <c r="BL331" s="10" t="s">
        <v>153</v>
      </c>
      <c r="BM331" s="10" t="s">
        <v>490</v>
      </c>
    </row>
    <row r="332" s="28" customFormat="true" ht="31.5" hidden="false" customHeight="true" outlineLevel="0" collapsed="false">
      <c r="B332" s="181"/>
      <c r="C332" s="182" t="s">
        <v>491</v>
      </c>
      <c r="D332" s="182" t="s">
        <v>149</v>
      </c>
      <c r="E332" s="183" t="s">
        <v>492</v>
      </c>
      <c r="F332" s="184" t="s">
        <v>493</v>
      </c>
      <c r="G332" s="184"/>
      <c r="H332" s="184"/>
      <c r="I332" s="184"/>
      <c r="J332" s="185" t="s">
        <v>152</v>
      </c>
      <c r="K332" s="194" t="n">
        <v>1</v>
      </c>
      <c r="L332" s="187" t="n">
        <v>0</v>
      </c>
      <c r="M332" s="187"/>
      <c r="N332" s="188" t="n">
        <f aca="false">ROUND(L332*K332,2)</f>
        <v>0</v>
      </c>
      <c r="O332" s="188"/>
      <c r="P332" s="188"/>
      <c r="Q332" s="188"/>
      <c r="R332" s="189"/>
      <c r="T332" s="190"/>
      <c r="U332" s="40" t="s">
        <v>40</v>
      </c>
      <c r="V332" s="191" t="n">
        <v>0</v>
      </c>
      <c r="W332" s="191" t="n">
        <f aca="false">V332*K332</f>
        <v>0</v>
      </c>
      <c r="X332" s="191" t="n">
        <v>0</v>
      </c>
      <c r="Y332" s="191" t="n">
        <f aca="false">X332*K332</f>
        <v>0</v>
      </c>
      <c r="Z332" s="191" t="n">
        <v>0</v>
      </c>
      <c r="AA332" s="192" t="n">
        <f aca="false">Z332*K332</f>
        <v>0</v>
      </c>
      <c r="AR332" s="10" t="s">
        <v>153</v>
      </c>
      <c r="AT332" s="10" t="s">
        <v>149</v>
      </c>
      <c r="AU332" s="10" t="s">
        <v>93</v>
      </c>
      <c r="AY332" s="10" t="s">
        <v>148</v>
      </c>
      <c r="BE332" s="193" t="n">
        <f aca="false">IF(U332="základní",N332,0)</f>
        <v>0</v>
      </c>
      <c r="BF332" s="193" t="n">
        <f aca="false">IF(U332="snížená",N332,0)</f>
        <v>0</v>
      </c>
      <c r="BG332" s="193" t="n">
        <f aca="false">IF(U332="zákl. přenesená",N332,0)</f>
        <v>0</v>
      </c>
      <c r="BH332" s="193" t="n">
        <f aca="false">IF(U332="sníž. přenesená",N332,0)</f>
        <v>0</v>
      </c>
      <c r="BI332" s="193" t="n">
        <f aca="false">IF(U332="nulová",N332,0)</f>
        <v>0</v>
      </c>
      <c r="BJ332" s="10" t="s">
        <v>82</v>
      </c>
      <c r="BK332" s="193" t="n">
        <f aca="false">ROUND(L332*K332,2)</f>
        <v>0</v>
      </c>
      <c r="BL332" s="10" t="s">
        <v>153</v>
      </c>
      <c r="BM332" s="10" t="s">
        <v>494</v>
      </c>
    </row>
    <row r="333" s="28" customFormat="true" ht="22.5" hidden="false" customHeight="true" outlineLevel="0" collapsed="false">
      <c r="B333" s="181"/>
      <c r="C333" s="182" t="s">
        <v>495</v>
      </c>
      <c r="D333" s="182" t="s">
        <v>149</v>
      </c>
      <c r="E333" s="183" t="s">
        <v>496</v>
      </c>
      <c r="F333" s="184" t="s">
        <v>497</v>
      </c>
      <c r="G333" s="184"/>
      <c r="H333" s="184"/>
      <c r="I333" s="184"/>
      <c r="J333" s="185" t="s">
        <v>290</v>
      </c>
      <c r="K333" s="194" t="n">
        <v>2</v>
      </c>
      <c r="L333" s="187" t="n">
        <v>0</v>
      </c>
      <c r="M333" s="187"/>
      <c r="N333" s="188" t="n">
        <f aca="false">ROUND(L333*K333,2)</f>
        <v>0</v>
      </c>
      <c r="O333" s="188"/>
      <c r="P333" s="188"/>
      <c r="Q333" s="188"/>
      <c r="R333" s="189"/>
      <c r="T333" s="190"/>
      <c r="U333" s="40" t="s">
        <v>40</v>
      </c>
      <c r="V333" s="191" t="n">
        <v>0</v>
      </c>
      <c r="W333" s="191" t="n">
        <f aca="false">V333*K333</f>
        <v>0</v>
      </c>
      <c r="X333" s="191" t="n">
        <v>0</v>
      </c>
      <c r="Y333" s="191" t="n">
        <f aca="false">X333*K333</f>
        <v>0</v>
      </c>
      <c r="Z333" s="191" t="n">
        <v>0</v>
      </c>
      <c r="AA333" s="192" t="n">
        <f aca="false">Z333*K333</f>
        <v>0</v>
      </c>
      <c r="AR333" s="10" t="s">
        <v>153</v>
      </c>
      <c r="AT333" s="10" t="s">
        <v>149</v>
      </c>
      <c r="AU333" s="10" t="s">
        <v>93</v>
      </c>
      <c r="AY333" s="10" t="s">
        <v>148</v>
      </c>
      <c r="BE333" s="193" t="n">
        <f aca="false">IF(U333="základní",N333,0)</f>
        <v>0</v>
      </c>
      <c r="BF333" s="193" t="n">
        <f aca="false">IF(U333="snížená",N333,0)</f>
        <v>0</v>
      </c>
      <c r="BG333" s="193" t="n">
        <f aca="false">IF(U333="zákl. přenesená",N333,0)</f>
        <v>0</v>
      </c>
      <c r="BH333" s="193" t="n">
        <f aca="false">IF(U333="sníž. přenesená",N333,0)</f>
        <v>0</v>
      </c>
      <c r="BI333" s="193" t="n">
        <f aca="false">IF(U333="nulová",N333,0)</f>
        <v>0</v>
      </c>
      <c r="BJ333" s="10" t="s">
        <v>82</v>
      </c>
      <c r="BK333" s="193" t="n">
        <f aca="false">ROUND(L333*K333,2)</f>
        <v>0</v>
      </c>
      <c r="BL333" s="10" t="s">
        <v>153</v>
      </c>
      <c r="BM333" s="10" t="s">
        <v>498</v>
      </c>
    </row>
    <row r="334" s="28" customFormat="true" ht="31.5" hidden="false" customHeight="true" outlineLevel="0" collapsed="false">
      <c r="B334" s="181"/>
      <c r="C334" s="182" t="s">
        <v>499</v>
      </c>
      <c r="D334" s="182" t="s">
        <v>149</v>
      </c>
      <c r="E334" s="183" t="s">
        <v>500</v>
      </c>
      <c r="F334" s="184" t="s">
        <v>501</v>
      </c>
      <c r="G334" s="184"/>
      <c r="H334" s="184"/>
      <c r="I334" s="184"/>
      <c r="J334" s="185" t="s">
        <v>290</v>
      </c>
      <c r="K334" s="194" t="n">
        <v>2</v>
      </c>
      <c r="L334" s="187" t="n">
        <v>0</v>
      </c>
      <c r="M334" s="187"/>
      <c r="N334" s="188" t="n">
        <f aca="false">ROUND(L334*K334,2)</f>
        <v>0</v>
      </c>
      <c r="O334" s="188"/>
      <c r="P334" s="188"/>
      <c r="Q334" s="188"/>
      <c r="R334" s="189"/>
      <c r="T334" s="190"/>
      <c r="U334" s="40" t="s">
        <v>40</v>
      </c>
      <c r="V334" s="191" t="n">
        <v>0</v>
      </c>
      <c r="W334" s="191" t="n">
        <f aca="false">V334*K334</f>
        <v>0</v>
      </c>
      <c r="X334" s="191" t="n">
        <v>0</v>
      </c>
      <c r="Y334" s="191" t="n">
        <f aca="false">X334*K334</f>
        <v>0</v>
      </c>
      <c r="Z334" s="191" t="n">
        <v>0</v>
      </c>
      <c r="AA334" s="192" t="n">
        <f aca="false">Z334*K334</f>
        <v>0</v>
      </c>
      <c r="AR334" s="10" t="s">
        <v>153</v>
      </c>
      <c r="AT334" s="10" t="s">
        <v>149</v>
      </c>
      <c r="AU334" s="10" t="s">
        <v>93</v>
      </c>
      <c r="AY334" s="10" t="s">
        <v>148</v>
      </c>
      <c r="BE334" s="193" t="n">
        <f aca="false">IF(U334="základní",N334,0)</f>
        <v>0</v>
      </c>
      <c r="BF334" s="193" t="n">
        <f aca="false">IF(U334="snížená",N334,0)</f>
        <v>0</v>
      </c>
      <c r="BG334" s="193" t="n">
        <f aca="false">IF(U334="zákl. přenesená",N334,0)</f>
        <v>0</v>
      </c>
      <c r="BH334" s="193" t="n">
        <f aca="false">IF(U334="sníž. přenesená",N334,0)</f>
        <v>0</v>
      </c>
      <c r="BI334" s="193" t="n">
        <f aca="false">IF(U334="nulová",N334,0)</f>
        <v>0</v>
      </c>
      <c r="BJ334" s="10" t="s">
        <v>82</v>
      </c>
      <c r="BK334" s="193" t="n">
        <f aca="false">ROUND(L334*K334,2)</f>
        <v>0</v>
      </c>
      <c r="BL334" s="10" t="s">
        <v>153</v>
      </c>
      <c r="BM334" s="10" t="s">
        <v>502</v>
      </c>
    </row>
    <row r="335" s="28" customFormat="true" ht="44.25" hidden="false" customHeight="true" outlineLevel="0" collapsed="false">
      <c r="B335" s="181"/>
      <c r="C335" s="182" t="s">
        <v>503</v>
      </c>
      <c r="D335" s="182" t="s">
        <v>149</v>
      </c>
      <c r="E335" s="183" t="s">
        <v>504</v>
      </c>
      <c r="F335" s="184" t="s">
        <v>505</v>
      </c>
      <c r="G335" s="184"/>
      <c r="H335" s="184"/>
      <c r="I335" s="184"/>
      <c r="J335" s="185" t="s">
        <v>231</v>
      </c>
      <c r="K335" s="194" t="n">
        <v>96</v>
      </c>
      <c r="L335" s="187" t="n">
        <v>0</v>
      </c>
      <c r="M335" s="187"/>
      <c r="N335" s="188" t="n">
        <f aca="false">ROUND(L335*K335,2)</f>
        <v>0</v>
      </c>
      <c r="O335" s="188"/>
      <c r="P335" s="188"/>
      <c r="Q335" s="188"/>
      <c r="R335" s="189"/>
      <c r="T335" s="190"/>
      <c r="U335" s="40" t="s">
        <v>40</v>
      </c>
      <c r="V335" s="191" t="n">
        <v>0.259</v>
      </c>
      <c r="W335" s="191" t="n">
        <f aca="false">V335*K335</f>
        <v>24.864</v>
      </c>
      <c r="X335" s="191" t="n">
        <v>0</v>
      </c>
      <c r="Y335" s="191" t="n">
        <f aca="false">X335*K335</f>
        <v>0</v>
      </c>
      <c r="Z335" s="191" t="n">
        <v>0</v>
      </c>
      <c r="AA335" s="192" t="n">
        <f aca="false">Z335*K335</f>
        <v>0</v>
      </c>
      <c r="AR335" s="10" t="s">
        <v>153</v>
      </c>
      <c r="AT335" s="10" t="s">
        <v>149</v>
      </c>
      <c r="AU335" s="10" t="s">
        <v>93</v>
      </c>
      <c r="AY335" s="10" t="s">
        <v>148</v>
      </c>
      <c r="BE335" s="193" t="n">
        <f aca="false">IF(U335="základní",N335,0)</f>
        <v>0</v>
      </c>
      <c r="BF335" s="193" t="n">
        <f aca="false">IF(U335="snížená",N335,0)</f>
        <v>0</v>
      </c>
      <c r="BG335" s="193" t="n">
        <f aca="false">IF(U335="zákl. přenesená",N335,0)</f>
        <v>0</v>
      </c>
      <c r="BH335" s="193" t="n">
        <f aca="false">IF(U335="sníž. přenesená",N335,0)</f>
        <v>0</v>
      </c>
      <c r="BI335" s="193" t="n">
        <f aca="false">IF(U335="nulová",N335,0)</f>
        <v>0</v>
      </c>
      <c r="BJ335" s="10" t="s">
        <v>82</v>
      </c>
      <c r="BK335" s="193" t="n">
        <f aca="false">ROUND(L335*K335,2)</f>
        <v>0</v>
      </c>
      <c r="BL335" s="10" t="s">
        <v>153</v>
      </c>
      <c r="BM335" s="10" t="s">
        <v>506</v>
      </c>
    </row>
    <row r="336" s="195" customFormat="true" ht="22.5" hidden="false" customHeight="true" outlineLevel="0" collapsed="false">
      <c r="B336" s="196"/>
      <c r="C336" s="197"/>
      <c r="D336" s="197"/>
      <c r="E336" s="198"/>
      <c r="F336" s="199" t="s">
        <v>507</v>
      </c>
      <c r="G336" s="199"/>
      <c r="H336" s="199"/>
      <c r="I336" s="199"/>
      <c r="J336" s="197"/>
      <c r="K336" s="200" t="n">
        <v>96</v>
      </c>
      <c r="L336" s="201"/>
      <c r="M336" s="201"/>
      <c r="N336" s="197"/>
      <c r="O336" s="197"/>
      <c r="P336" s="197"/>
      <c r="Q336" s="197"/>
      <c r="R336" s="202"/>
      <c r="T336" s="203"/>
      <c r="U336" s="204"/>
      <c r="V336" s="204"/>
      <c r="W336" s="204"/>
      <c r="X336" s="204"/>
      <c r="Y336" s="204"/>
      <c r="Z336" s="204"/>
      <c r="AA336" s="205"/>
      <c r="AT336" s="206" t="s">
        <v>160</v>
      </c>
      <c r="AU336" s="206" t="s">
        <v>93</v>
      </c>
      <c r="AV336" s="195" t="s">
        <v>93</v>
      </c>
      <c r="AW336" s="195" t="s">
        <v>33</v>
      </c>
      <c r="AX336" s="195" t="s">
        <v>75</v>
      </c>
      <c r="AY336" s="206" t="s">
        <v>148</v>
      </c>
    </row>
    <row r="337" s="208" customFormat="true" ht="22.5" hidden="false" customHeight="true" outlineLevel="0" collapsed="false">
      <c r="B337" s="209"/>
      <c r="C337" s="210"/>
      <c r="D337" s="210"/>
      <c r="E337" s="211"/>
      <c r="F337" s="212" t="s">
        <v>162</v>
      </c>
      <c r="G337" s="212"/>
      <c r="H337" s="212"/>
      <c r="I337" s="212"/>
      <c r="J337" s="210"/>
      <c r="K337" s="213" t="n">
        <v>96</v>
      </c>
      <c r="L337" s="214"/>
      <c r="M337" s="214"/>
      <c r="N337" s="210"/>
      <c r="O337" s="210"/>
      <c r="P337" s="210"/>
      <c r="Q337" s="210"/>
      <c r="R337" s="215"/>
      <c r="T337" s="216"/>
      <c r="U337" s="217"/>
      <c r="V337" s="217"/>
      <c r="W337" s="217"/>
      <c r="X337" s="217"/>
      <c r="Y337" s="217"/>
      <c r="Z337" s="217"/>
      <c r="AA337" s="218"/>
      <c r="AT337" s="219" t="s">
        <v>160</v>
      </c>
      <c r="AU337" s="219" t="s">
        <v>93</v>
      </c>
      <c r="AV337" s="208" t="s">
        <v>153</v>
      </c>
      <c r="AW337" s="208" t="s">
        <v>33</v>
      </c>
      <c r="AX337" s="208" t="s">
        <v>82</v>
      </c>
      <c r="AY337" s="219" t="s">
        <v>148</v>
      </c>
    </row>
    <row r="338" s="28" customFormat="true" ht="44.25" hidden="false" customHeight="true" outlineLevel="0" collapsed="false">
      <c r="B338" s="181"/>
      <c r="C338" s="182" t="s">
        <v>508</v>
      </c>
      <c r="D338" s="182" t="s">
        <v>149</v>
      </c>
      <c r="E338" s="183" t="s">
        <v>509</v>
      </c>
      <c r="F338" s="184" t="s">
        <v>510</v>
      </c>
      <c r="G338" s="184"/>
      <c r="H338" s="184"/>
      <c r="I338" s="184"/>
      <c r="J338" s="185" t="s">
        <v>231</v>
      </c>
      <c r="K338" s="194" t="n">
        <v>2880</v>
      </c>
      <c r="L338" s="187" t="n">
        <v>0</v>
      </c>
      <c r="M338" s="187"/>
      <c r="N338" s="188" t="n">
        <f aca="false">ROUND(L338*K338,2)</f>
        <v>0</v>
      </c>
      <c r="O338" s="188"/>
      <c r="P338" s="188"/>
      <c r="Q338" s="188"/>
      <c r="R338" s="189"/>
      <c r="T338" s="190"/>
      <c r="U338" s="40" t="s">
        <v>40</v>
      </c>
      <c r="V338" s="191" t="n">
        <v>0</v>
      </c>
      <c r="W338" s="191" t="n">
        <f aca="false">V338*K338</f>
        <v>0</v>
      </c>
      <c r="X338" s="191" t="n">
        <v>0</v>
      </c>
      <c r="Y338" s="191" t="n">
        <f aca="false">X338*K338</f>
        <v>0</v>
      </c>
      <c r="Z338" s="191" t="n">
        <v>0</v>
      </c>
      <c r="AA338" s="192" t="n">
        <f aca="false">Z338*K338</f>
        <v>0</v>
      </c>
      <c r="AR338" s="10" t="s">
        <v>153</v>
      </c>
      <c r="AT338" s="10" t="s">
        <v>149</v>
      </c>
      <c r="AU338" s="10" t="s">
        <v>93</v>
      </c>
      <c r="AY338" s="10" t="s">
        <v>148</v>
      </c>
      <c r="BE338" s="193" t="n">
        <f aca="false">IF(U338="základní",N338,0)</f>
        <v>0</v>
      </c>
      <c r="BF338" s="193" t="n">
        <f aca="false">IF(U338="snížená",N338,0)</f>
        <v>0</v>
      </c>
      <c r="BG338" s="193" t="n">
        <f aca="false">IF(U338="zákl. přenesená",N338,0)</f>
        <v>0</v>
      </c>
      <c r="BH338" s="193" t="n">
        <f aca="false">IF(U338="sníž. přenesená",N338,0)</f>
        <v>0</v>
      </c>
      <c r="BI338" s="193" t="n">
        <f aca="false">IF(U338="nulová",N338,0)</f>
        <v>0</v>
      </c>
      <c r="BJ338" s="10" t="s">
        <v>82</v>
      </c>
      <c r="BK338" s="193" t="n">
        <f aca="false">ROUND(L338*K338,2)</f>
        <v>0</v>
      </c>
      <c r="BL338" s="10" t="s">
        <v>153</v>
      </c>
      <c r="BM338" s="10" t="s">
        <v>511</v>
      </c>
    </row>
    <row r="339" s="195" customFormat="true" ht="22.5" hidden="false" customHeight="true" outlineLevel="0" collapsed="false">
      <c r="B339" s="196"/>
      <c r="C339" s="197"/>
      <c r="D339" s="197"/>
      <c r="E339" s="198"/>
      <c r="F339" s="199" t="s">
        <v>512</v>
      </c>
      <c r="G339" s="199"/>
      <c r="H339" s="199"/>
      <c r="I339" s="199"/>
      <c r="J339" s="197"/>
      <c r="K339" s="200" t="n">
        <v>2880</v>
      </c>
      <c r="L339" s="201"/>
      <c r="M339" s="201"/>
      <c r="N339" s="197"/>
      <c r="O339" s="197"/>
      <c r="P339" s="197"/>
      <c r="Q339" s="197"/>
      <c r="R339" s="202"/>
      <c r="T339" s="203"/>
      <c r="U339" s="204"/>
      <c r="V339" s="204"/>
      <c r="W339" s="204"/>
      <c r="X339" s="204"/>
      <c r="Y339" s="204"/>
      <c r="Z339" s="204"/>
      <c r="AA339" s="205"/>
      <c r="AT339" s="206" t="s">
        <v>160</v>
      </c>
      <c r="AU339" s="206" t="s">
        <v>93</v>
      </c>
      <c r="AV339" s="195" t="s">
        <v>93</v>
      </c>
      <c r="AW339" s="195" t="s">
        <v>33</v>
      </c>
      <c r="AX339" s="195" t="s">
        <v>75</v>
      </c>
      <c r="AY339" s="206" t="s">
        <v>148</v>
      </c>
    </row>
    <row r="340" s="208" customFormat="true" ht="22.5" hidden="false" customHeight="true" outlineLevel="0" collapsed="false">
      <c r="B340" s="209"/>
      <c r="C340" s="210"/>
      <c r="D340" s="210"/>
      <c r="E340" s="211"/>
      <c r="F340" s="212" t="s">
        <v>162</v>
      </c>
      <c r="G340" s="212"/>
      <c r="H340" s="212"/>
      <c r="I340" s="212"/>
      <c r="J340" s="210"/>
      <c r="K340" s="213" t="n">
        <v>2880</v>
      </c>
      <c r="L340" s="214"/>
      <c r="M340" s="214"/>
      <c r="N340" s="210"/>
      <c r="O340" s="210"/>
      <c r="P340" s="210"/>
      <c r="Q340" s="210"/>
      <c r="R340" s="215"/>
      <c r="T340" s="216"/>
      <c r="U340" s="217"/>
      <c r="V340" s="217"/>
      <c r="W340" s="217"/>
      <c r="X340" s="217"/>
      <c r="Y340" s="217"/>
      <c r="Z340" s="217"/>
      <c r="AA340" s="218"/>
      <c r="AT340" s="219" t="s">
        <v>160</v>
      </c>
      <c r="AU340" s="219" t="s">
        <v>93</v>
      </c>
      <c r="AV340" s="208" t="s">
        <v>153</v>
      </c>
      <c r="AW340" s="208" t="s">
        <v>33</v>
      </c>
      <c r="AX340" s="208" t="s">
        <v>82</v>
      </c>
      <c r="AY340" s="219" t="s">
        <v>148</v>
      </c>
    </row>
    <row r="341" s="28" customFormat="true" ht="44.25" hidden="false" customHeight="true" outlineLevel="0" collapsed="false">
      <c r="B341" s="181"/>
      <c r="C341" s="182" t="s">
        <v>513</v>
      </c>
      <c r="D341" s="182" t="s">
        <v>149</v>
      </c>
      <c r="E341" s="183" t="s">
        <v>514</v>
      </c>
      <c r="F341" s="184" t="s">
        <v>515</v>
      </c>
      <c r="G341" s="184"/>
      <c r="H341" s="184"/>
      <c r="I341" s="184"/>
      <c r="J341" s="185" t="s">
        <v>231</v>
      </c>
      <c r="K341" s="194" t="n">
        <v>96</v>
      </c>
      <c r="L341" s="187" t="n">
        <v>0</v>
      </c>
      <c r="M341" s="187"/>
      <c r="N341" s="188" t="n">
        <f aca="false">ROUND(L341*K341,2)</f>
        <v>0</v>
      </c>
      <c r="O341" s="188"/>
      <c r="P341" s="188"/>
      <c r="Q341" s="188"/>
      <c r="R341" s="189"/>
      <c r="T341" s="190"/>
      <c r="U341" s="40" t="s">
        <v>40</v>
      </c>
      <c r="V341" s="191" t="n">
        <v>0.164</v>
      </c>
      <c r="W341" s="191" t="n">
        <f aca="false">V341*K341</f>
        <v>15.744</v>
      </c>
      <c r="X341" s="191" t="n">
        <v>0</v>
      </c>
      <c r="Y341" s="191" t="n">
        <f aca="false">X341*K341</f>
        <v>0</v>
      </c>
      <c r="Z341" s="191" t="n">
        <v>0</v>
      </c>
      <c r="AA341" s="192" t="n">
        <f aca="false">Z341*K341</f>
        <v>0</v>
      </c>
      <c r="AR341" s="10" t="s">
        <v>153</v>
      </c>
      <c r="AT341" s="10" t="s">
        <v>149</v>
      </c>
      <c r="AU341" s="10" t="s">
        <v>93</v>
      </c>
      <c r="AY341" s="10" t="s">
        <v>148</v>
      </c>
      <c r="BE341" s="193" t="n">
        <f aca="false">IF(U341="základní",N341,0)</f>
        <v>0</v>
      </c>
      <c r="BF341" s="193" t="n">
        <f aca="false">IF(U341="snížená",N341,0)</f>
        <v>0</v>
      </c>
      <c r="BG341" s="193" t="n">
        <f aca="false">IF(U341="zákl. přenesená",N341,0)</f>
        <v>0</v>
      </c>
      <c r="BH341" s="193" t="n">
        <f aca="false">IF(U341="sníž. přenesená",N341,0)</f>
        <v>0</v>
      </c>
      <c r="BI341" s="193" t="n">
        <f aca="false">IF(U341="nulová",N341,0)</f>
        <v>0</v>
      </c>
      <c r="BJ341" s="10" t="s">
        <v>82</v>
      </c>
      <c r="BK341" s="193" t="n">
        <f aca="false">ROUND(L341*K341,2)</f>
        <v>0</v>
      </c>
      <c r="BL341" s="10" t="s">
        <v>153</v>
      </c>
      <c r="BM341" s="10" t="s">
        <v>516</v>
      </c>
    </row>
    <row r="342" s="28" customFormat="true" ht="22.5" hidden="false" customHeight="true" outlineLevel="0" collapsed="false">
      <c r="B342" s="181"/>
      <c r="C342" s="182" t="s">
        <v>517</v>
      </c>
      <c r="D342" s="182" t="s">
        <v>149</v>
      </c>
      <c r="E342" s="183" t="s">
        <v>518</v>
      </c>
      <c r="F342" s="184" t="s">
        <v>519</v>
      </c>
      <c r="G342" s="184"/>
      <c r="H342" s="184"/>
      <c r="I342" s="184"/>
      <c r="J342" s="185" t="s">
        <v>231</v>
      </c>
      <c r="K342" s="194" t="n">
        <v>96</v>
      </c>
      <c r="L342" s="187" t="n">
        <v>0</v>
      </c>
      <c r="M342" s="187"/>
      <c r="N342" s="188" t="n">
        <f aca="false">ROUND(L342*K342,2)</f>
        <v>0</v>
      </c>
      <c r="O342" s="188"/>
      <c r="P342" s="188"/>
      <c r="Q342" s="188"/>
      <c r="R342" s="189"/>
      <c r="T342" s="190"/>
      <c r="U342" s="40" t="s">
        <v>40</v>
      </c>
      <c r="V342" s="191" t="n">
        <v>0.049</v>
      </c>
      <c r="W342" s="191" t="n">
        <f aca="false">V342*K342</f>
        <v>4.704</v>
      </c>
      <c r="X342" s="191" t="n">
        <v>0</v>
      </c>
      <c r="Y342" s="191" t="n">
        <f aca="false">X342*K342</f>
        <v>0</v>
      </c>
      <c r="Z342" s="191" t="n">
        <v>0</v>
      </c>
      <c r="AA342" s="192" t="n">
        <f aca="false">Z342*K342</f>
        <v>0</v>
      </c>
      <c r="AR342" s="10" t="s">
        <v>153</v>
      </c>
      <c r="AT342" s="10" t="s">
        <v>149</v>
      </c>
      <c r="AU342" s="10" t="s">
        <v>93</v>
      </c>
      <c r="AY342" s="10" t="s">
        <v>148</v>
      </c>
      <c r="BE342" s="193" t="n">
        <f aca="false">IF(U342="základní",N342,0)</f>
        <v>0</v>
      </c>
      <c r="BF342" s="193" t="n">
        <f aca="false">IF(U342="snížená",N342,0)</f>
        <v>0</v>
      </c>
      <c r="BG342" s="193" t="n">
        <f aca="false">IF(U342="zákl. přenesená",N342,0)</f>
        <v>0</v>
      </c>
      <c r="BH342" s="193" t="n">
        <f aca="false">IF(U342="sníž. přenesená",N342,0)</f>
        <v>0</v>
      </c>
      <c r="BI342" s="193" t="n">
        <f aca="false">IF(U342="nulová",N342,0)</f>
        <v>0</v>
      </c>
      <c r="BJ342" s="10" t="s">
        <v>82</v>
      </c>
      <c r="BK342" s="193" t="n">
        <f aca="false">ROUND(L342*K342,2)</f>
        <v>0</v>
      </c>
      <c r="BL342" s="10" t="s">
        <v>153</v>
      </c>
      <c r="BM342" s="10" t="s">
        <v>520</v>
      </c>
    </row>
    <row r="343" s="28" customFormat="true" ht="31.5" hidden="false" customHeight="true" outlineLevel="0" collapsed="false">
      <c r="B343" s="181"/>
      <c r="C343" s="182" t="s">
        <v>521</v>
      </c>
      <c r="D343" s="182" t="s">
        <v>149</v>
      </c>
      <c r="E343" s="183" t="s">
        <v>522</v>
      </c>
      <c r="F343" s="184" t="s">
        <v>523</v>
      </c>
      <c r="G343" s="184"/>
      <c r="H343" s="184"/>
      <c r="I343" s="184"/>
      <c r="J343" s="185" t="s">
        <v>231</v>
      </c>
      <c r="K343" s="194" t="n">
        <v>2880</v>
      </c>
      <c r="L343" s="187" t="n">
        <v>0</v>
      </c>
      <c r="M343" s="187"/>
      <c r="N343" s="188" t="n">
        <f aca="false">ROUND(L343*K343,2)</f>
        <v>0</v>
      </c>
      <c r="O343" s="188"/>
      <c r="P343" s="188"/>
      <c r="Q343" s="188"/>
      <c r="R343" s="189"/>
      <c r="T343" s="190"/>
      <c r="U343" s="40" t="s">
        <v>40</v>
      </c>
      <c r="V343" s="191" t="n">
        <v>0</v>
      </c>
      <c r="W343" s="191" t="n">
        <f aca="false">V343*K343</f>
        <v>0</v>
      </c>
      <c r="X343" s="191" t="n">
        <v>0</v>
      </c>
      <c r="Y343" s="191" t="n">
        <f aca="false">X343*K343</f>
        <v>0</v>
      </c>
      <c r="Z343" s="191" t="n">
        <v>0</v>
      </c>
      <c r="AA343" s="192" t="n">
        <f aca="false">Z343*K343</f>
        <v>0</v>
      </c>
      <c r="AR343" s="10" t="s">
        <v>153</v>
      </c>
      <c r="AT343" s="10" t="s">
        <v>149</v>
      </c>
      <c r="AU343" s="10" t="s">
        <v>93</v>
      </c>
      <c r="AY343" s="10" t="s">
        <v>148</v>
      </c>
      <c r="BE343" s="193" t="n">
        <f aca="false">IF(U343="základní",N343,0)</f>
        <v>0</v>
      </c>
      <c r="BF343" s="193" t="n">
        <f aca="false">IF(U343="snížená",N343,0)</f>
        <v>0</v>
      </c>
      <c r="BG343" s="193" t="n">
        <f aca="false">IF(U343="zákl. přenesená",N343,0)</f>
        <v>0</v>
      </c>
      <c r="BH343" s="193" t="n">
        <f aca="false">IF(U343="sníž. přenesená",N343,0)</f>
        <v>0</v>
      </c>
      <c r="BI343" s="193" t="n">
        <f aca="false">IF(U343="nulová",N343,0)</f>
        <v>0</v>
      </c>
      <c r="BJ343" s="10" t="s">
        <v>82</v>
      </c>
      <c r="BK343" s="193" t="n">
        <f aca="false">ROUND(L343*K343,2)</f>
        <v>0</v>
      </c>
      <c r="BL343" s="10" t="s">
        <v>153</v>
      </c>
      <c r="BM343" s="10" t="s">
        <v>524</v>
      </c>
    </row>
    <row r="344" s="195" customFormat="true" ht="22.5" hidden="false" customHeight="true" outlineLevel="0" collapsed="false">
      <c r="B344" s="196"/>
      <c r="C344" s="197"/>
      <c r="D344" s="197"/>
      <c r="E344" s="198"/>
      <c r="F344" s="199" t="s">
        <v>512</v>
      </c>
      <c r="G344" s="199"/>
      <c r="H344" s="199"/>
      <c r="I344" s="199"/>
      <c r="J344" s="197"/>
      <c r="K344" s="200" t="n">
        <v>2880</v>
      </c>
      <c r="L344" s="201"/>
      <c r="M344" s="201"/>
      <c r="N344" s="197"/>
      <c r="O344" s="197"/>
      <c r="P344" s="197"/>
      <c r="Q344" s="197"/>
      <c r="R344" s="202"/>
      <c r="T344" s="203"/>
      <c r="U344" s="204"/>
      <c r="V344" s="204"/>
      <c r="W344" s="204"/>
      <c r="X344" s="204"/>
      <c r="Y344" s="204"/>
      <c r="Z344" s="204"/>
      <c r="AA344" s="205"/>
      <c r="AT344" s="206" t="s">
        <v>160</v>
      </c>
      <c r="AU344" s="206" t="s">
        <v>93</v>
      </c>
      <c r="AV344" s="195" t="s">
        <v>93</v>
      </c>
      <c r="AW344" s="195" t="s">
        <v>33</v>
      </c>
      <c r="AX344" s="195" t="s">
        <v>82</v>
      </c>
      <c r="AY344" s="206" t="s">
        <v>148</v>
      </c>
    </row>
    <row r="345" s="28" customFormat="true" ht="31.5" hidden="false" customHeight="true" outlineLevel="0" collapsed="false">
      <c r="B345" s="181"/>
      <c r="C345" s="182" t="s">
        <v>525</v>
      </c>
      <c r="D345" s="182" t="s">
        <v>149</v>
      </c>
      <c r="E345" s="183" t="s">
        <v>526</v>
      </c>
      <c r="F345" s="184" t="s">
        <v>527</v>
      </c>
      <c r="G345" s="184"/>
      <c r="H345" s="184"/>
      <c r="I345" s="184"/>
      <c r="J345" s="185" t="s">
        <v>231</v>
      </c>
      <c r="K345" s="194" t="n">
        <v>96</v>
      </c>
      <c r="L345" s="187" t="n">
        <v>0</v>
      </c>
      <c r="M345" s="187"/>
      <c r="N345" s="188" t="n">
        <f aca="false">ROUND(L345*K345,2)</f>
        <v>0</v>
      </c>
      <c r="O345" s="188"/>
      <c r="P345" s="188"/>
      <c r="Q345" s="188"/>
      <c r="R345" s="189"/>
      <c r="T345" s="190"/>
      <c r="U345" s="40" t="s">
        <v>40</v>
      </c>
      <c r="V345" s="191" t="n">
        <v>0.033</v>
      </c>
      <c r="W345" s="191" t="n">
        <f aca="false">V345*K345</f>
        <v>3.168</v>
      </c>
      <c r="X345" s="191" t="n">
        <v>0</v>
      </c>
      <c r="Y345" s="191" t="n">
        <f aca="false">X345*K345</f>
        <v>0</v>
      </c>
      <c r="Z345" s="191" t="n">
        <v>0</v>
      </c>
      <c r="AA345" s="192" t="n">
        <f aca="false">Z345*K345</f>
        <v>0</v>
      </c>
      <c r="AR345" s="10" t="s">
        <v>153</v>
      </c>
      <c r="AT345" s="10" t="s">
        <v>149</v>
      </c>
      <c r="AU345" s="10" t="s">
        <v>93</v>
      </c>
      <c r="AY345" s="10" t="s">
        <v>148</v>
      </c>
      <c r="BE345" s="193" t="n">
        <f aca="false">IF(U345="základní",N345,0)</f>
        <v>0</v>
      </c>
      <c r="BF345" s="193" t="n">
        <f aca="false">IF(U345="snížená",N345,0)</f>
        <v>0</v>
      </c>
      <c r="BG345" s="193" t="n">
        <f aca="false">IF(U345="zákl. přenesená",N345,0)</f>
        <v>0</v>
      </c>
      <c r="BH345" s="193" t="n">
        <f aca="false">IF(U345="sníž. přenesená",N345,0)</f>
        <v>0</v>
      </c>
      <c r="BI345" s="193" t="n">
        <f aca="false">IF(U345="nulová",N345,0)</f>
        <v>0</v>
      </c>
      <c r="BJ345" s="10" t="s">
        <v>82</v>
      </c>
      <c r="BK345" s="193" t="n">
        <f aca="false">ROUND(L345*K345,2)</f>
        <v>0</v>
      </c>
      <c r="BL345" s="10" t="s">
        <v>153</v>
      </c>
      <c r="BM345" s="10" t="s">
        <v>528</v>
      </c>
    </row>
    <row r="346" s="28" customFormat="true" ht="44.25" hidden="false" customHeight="true" outlineLevel="0" collapsed="false">
      <c r="B346" s="181"/>
      <c r="C346" s="182" t="s">
        <v>529</v>
      </c>
      <c r="D346" s="182" t="s">
        <v>149</v>
      </c>
      <c r="E346" s="183" t="s">
        <v>530</v>
      </c>
      <c r="F346" s="184" t="s">
        <v>531</v>
      </c>
      <c r="G346" s="184"/>
      <c r="H346" s="184"/>
      <c r="I346" s="184"/>
      <c r="J346" s="185" t="s">
        <v>231</v>
      </c>
      <c r="K346" s="194" t="n">
        <v>34.43</v>
      </c>
      <c r="L346" s="187" t="n">
        <v>0</v>
      </c>
      <c r="M346" s="187"/>
      <c r="N346" s="188" t="n">
        <f aca="false">ROUND(L346*K346,2)</f>
        <v>0</v>
      </c>
      <c r="O346" s="188"/>
      <c r="P346" s="188"/>
      <c r="Q346" s="188"/>
      <c r="R346" s="189"/>
      <c r="T346" s="190"/>
      <c r="U346" s="40" t="s">
        <v>40</v>
      </c>
      <c r="V346" s="191" t="n">
        <v>0.105</v>
      </c>
      <c r="W346" s="191" t="n">
        <f aca="false">V346*K346</f>
        <v>3.61515</v>
      </c>
      <c r="X346" s="191" t="n">
        <v>0.00013</v>
      </c>
      <c r="Y346" s="191" t="n">
        <f aca="false">X346*K346</f>
        <v>0.0044759</v>
      </c>
      <c r="Z346" s="191" t="n">
        <v>0</v>
      </c>
      <c r="AA346" s="192" t="n">
        <f aca="false">Z346*K346</f>
        <v>0</v>
      </c>
      <c r="AR346" s="10" t="s">
        <v>153</v>
      </c>
      <c r="AT346" s="10" t="s">
        <v>149</v>
      </c>
      <c r="AU346" s="10" t="s">
        <v>93</v>
      </c>
      <c r="AY346" s="10" t="s">
        <v>148</v>
      </c>
      <c r="BE346" s="193" t="n">
        <f aca="false">IF(U346="základní",N346,0)</f>
        <v>0</v>
      </c>
      <c r="BF346" s="193" t="n">
        <f aca="false">IF(U346="snížená",N346,0)</f>
        <v>0</v>
      </c>
      <c r="BG346" s="193" t="n">
        <f aca="false">IF(U346="zákl. přenesená",N346,0)</f>
        <v>0</v>
      </c>
      <c r="BH346" s="193" t="n">
        <f aca="false">IF(U346="sníž. přenesená",N346,0)</f>
        <v>0</v>
      </c>
      <c r="BI346" s="193" t="n">
        <f aca="false">IF(U346="nulová",N346,0)</f>
        <v>0</v>
      </c>
      <c r="BJ346" s="10" t="s">
        <v>82</v>
      </c>
      <c r="BK346" s="193" t="n">
        <f aca="false">ROUND(L346*K346,2)</f>
        <v>0</v>
      </c>
      <c r="BL346" s="10" t="s">
        <v>153</v>
      </c>
      <c r="BM346" s="10" t="s">
        <v>532</v>
      </c>
    </row>
    <row r="347" s="195" customFormat="true" ht="22.5" hidden="false" customHeight="true" outlineLevel="0" collapsed="false">
      <c r="B347" s="196"/>
      <c r="C347" s="197"/>
      <c r="D347" s="197"/>
      <c r="E347" s="198"/>
      <c r="F347" s="199" t="s">
        <v>533</v>
      </c>
      <c r="G347" s="199"/>
      <c r="H347" s="199"/>
      <c r="I347" s="199"/>
      <c r="J347" s="197"/>
      <c r="K347" s="200" t="n">
        <v>34.43</v>
      </c>
      <c r="L347" s="201"/>
      <c r="M347" s="201"/>
      <c r="N347" s="197"/>
      <c r="O347" s="197"/>
      <c r="P347" s="197"/>
      <c r="Q347" s="197"/>
      <c r="R347" s="202"/>
      <c r="T347" s="203"/>
      <c r="U347" s="204"/>
      <c r="V347" s="204"/>
      <c r="W347" s="204"/>
      <c r="X347" s="204"/>
      <c r="Y347" s="204"/>
      <c r="Z347" s="204"/>
      <c r="AA347" s="205"/>
      <c r="AT347" s="206" t="s">
        <v>160</v>
      </c>
      <c r="AU347" s="206" t="s">
        <v>93</v>
      </c>
      <c r="AV347" s="195" t="s">
        <v>93</v>
      </c>
      <c r="AW347" s="195" t="s">
        <v>33</v>
      </c>
      <c r="AX347" s="195" t="s">
        <v>75</v>
      </c>
      <c r="AY347" s="206" t="s">
        <v>148</v>
      </c>
    </row>
    <row r="348" s="208" customFormat="true" ht="22.5" hidden="false" customHeight="true" outlineLevel="0" collapsed="false">
      <c r="B348" s="209"/>
      <c r="C348" s="210"/>
      <c r="D348" s="210"/>
      <c r="E348" s="211"/>
      <c r="F348" s="212" t="s">
        <v>162</v>
      </c>
      <c r="G348" s="212"/>
      <c r="H348" s="212"/>
      <c r="I348" s="212"/>
      <c r="J348" s="210"/>
      <c r="K348" s="213" t="n">
        <v>34.43</v>
      </c>
      <c r="L348" s="214"/>
      <c r="M348" s="214"/>
      <c r="N348" s="210"/>
      <c r="O348" s="210"/>
      <c r="P348" s="210"/>
      <c r="Q348" s="210"/>
      <c r="R348" s="215"/>
      <c r="T348" s="216"/>
      <c r="U348" s="217"/>
      <c r="V348" s="217"/>
      <c r="W348" s="217"/>
      <c r="X348" s="217"/>
      <c r="Y348" s="217"/>
      <c r="Z348" s="217"/>
      <c r="AA348" s="218"/>
      <c r="AT348" s="219" t="s">
        <v>160</v>
      </c>
      <c r="AU348" s="219" t="s">
        <v>93</v>
      </c>
      <c r="AV348" s="208" t="s">
        <v>153</v>
      </c>
      <c r="AW348" s="208" t="s">
        <v>33</v>
      </c>
      <c r="AX348" s="208" t="s">
        <v>82</v>
      </c>
      <c r="AY348" s="219" t="s">
        <v>148</v>
      </c>
    </row>
    <row r="349" s="28" customFormat="true" ht="31.5" hidden="false" customHeight="true" outlineLevel="0" collapsed="false">
      <c r="B349" s="181"/>
      <c r="C349" s="182" t="s">
        <v>534</v>
      </c>
      <c r="D349" s="182" t="s">
        <v>149</v>
      </c>
      <c r="E349" s="183" t="s">
        <v>535</v>
      </c>
      <c r="F349" s="184" t="s">
        <v>536</v>
      </c>
      <c r="G349" s="184"/>
      <c r="H349" s="184"/>
      <c r="I349" s="184"/>
      <c r="J349" s="185" t="s">
        <v>231</v>
      </c>
      <c r="K349" s="194" t="n">
        <v>34.43</v>
      </c>
      <c r="L349" s="187" t="n">
        <v>0</v>
      </c>
      <c r="M349" s="187"/>
      <c r="N349" s="188" t="n">
        <f aca="false">ROUND(L349*K349,2)</f>
        <v>0</v>
      </c>
      <c r="O349" s="188"/>
      <c r="P349" s="188"/>
      <c r="Q349" s="188"/>
      <c r="R349" s="189"/>
      <c r="T349" s="190"/>
      <c r="U349" s="40" t="s">
        <v>40</v>
      </c>
      <c r="V349" s="191" t="n">
        <v>0.308</v>
      </c>
      <c r="W349" s="191" t="n">
        <f aca="false">V349*K349</f>
        <v>10.60444</v>
      </c>
      <c r="X349" s="191" t="n">
        <v>4E-005</v>
      </c>
      <c r="Y349" s="191" t="n">
        <f aca="false">X349*K349</f>
        <v>0.0013772</v>
      </c>
      <c r="Z349" s="191" t="n">
        <v>0</v>
      </c>
      <c r="AA349" s="192" t="n">
        <f aca="false">Z349*K349</f>
        <v>0</v>
      </c>
      <c r="AR349" s="10" t="s">
        <v>153</v>
      </c>
      <c r="AT349" s="10" t="s">
        <v>149</v>
      </c>
      <c r="AU349" s="10" t="s">
        <v>93</v>
      </c>
      <c r="AY349" s="10" t="s">
        <v>148</v>
      </c>
      <c r="BE349" s="193" t="n">
        <f aca="false">IF(U349="základní",N349,0)</f>
        <v>0</v>
      </c>
      <c r="BF349" s="193" t="n">
        <f aca="false">IF(U349="snížená",N349,0)</f>
        <v>0</v>
      </c>
      <c r="BG349" s="193" t="n">
        <f aca="false">IF(U349="zákl. přenesená",N349,0)</f>
        <v>0</v>
      </c>
      <c r="BH349" s="193" t="n">
        <f aca="false">IF(U349="sníž. přenesená",N349,0)</f>
        <v>0</v>
      </c>
      <c r="BI349" s="193" t="n">
        <f aca="false">IF(U349="nulová",N349,0)</f>
        <v>0</v>
      </c>
      <c r="BJ349" s="10" t="s">
        <v>82</v>
      </c>
      <c r="BK349" s="193" t="n">
        <f aca="false">ROUND(L349*K349,2)</f>
        <v>0</v>
      </c>
      <c r="BL349" s="10" t="s">
        <v>153</v>
      </c>
      <c r="BM349" s="10" t="s">
        <v>537</v>
      </c>
    </row>
    <row r="350" s="195" customFormat="true" ht="22.5" hidden="false" customHeight="true" outlineLevel="0" collapsed="false">
      <c r="B350" s="196"/>
      <c r="C350" s="197"/>
      <c r="D350" s="197"/>
      <c r="E350" s="198"/>
      <c r="F350" s="199" t="s">
        <v>533</v>
      </c>
      <c r="G350" s="199"/>
      <c r="H350" s="199"/>
      <c r="I350" s="199"/>
      <c r="J350" s="197"/>
      <c r="K350" s="200" t="n">
        <v>34.43</v>
      </c>
      <c r="L350" s="201"/>
      <c r="M350" s="201"/>
      <c r="N350" s="197"/>
      <c r="O350" s="197"/>
      <c r="P350" s="197"/>
      <c r="Q350" s="197"/>
      <c r="R350" s="202"/>
      <c r="T350" s="203"/>
      <c r="U350" s="204"/>
      <c r="V350" s="204"/>
      <c r="W350" s="204"/>
      <c r="X350" s="204"/>
      <c r="Y350" s="204"/>
      <c r="Z350" s="204"/>
      <c r="AA350" s="205"/>
      <c r="AT350" s="206" t="s">
        <v>160</v>
      </c>
      <c r="AU350" s="206" t="s">
        <v>93</v>
      </c>
      <c r="AV350" s="195" t="s">
        <v>93</v>
      </c>
      <c r="AW350" s="195" t="s">
        <v>33</v>
      </c>
      <c r="AX350" s="195" t="s">
        <v>75</v>
      </c>
      <c r="AY350" s="206" t="s">
        <v>148</v>
      </c>
    </row>
    <row r="351" s="208" customFormat="true" ht="22.5" hidden="false" customHeight="true" outlineLevel="0" collapsed="false">
      <c r="B351" s="209"/>
      <c r="C351" s="210"/>
      <c r="D351" s="210"/>
      <c r="E351" s="211"/>
      <c r="F351" s="212" t="s">
        <v>162</v>
      </c>
      <c r="G351" s="212"/>
      <c r="H351" s="212"/>
      <c r="I351" s="212"/>
      <c r="J351" s="210"/>
      <c r="K351" s="213" t="n">
        <v>34.43</v>
      </c>
      <c r="L351" s="214"/>
      <c r="M351" s="214"/>
      <c r="N351" s="210"/>
      <c r="O351" s="210"/>
      <c r="P351" s="210"/>
      <c r="Q351" s="210"/>
      <c r="R351" s="215"/>
      <c r="T351" s="216"/>
      <c r="U351" s="217"/>
      <c r="V351" s="217"/>
      <c r="W351" s="217"/>
      <c r="X351" s="217"/>
      <c r="Y351" s="217"/>
      <c r="Z351" s="217"/>
      <c r="AA351" s="218"/>
      <c r="AT351" s="219" t="s">
        <v>160</v>
      </c>
      <c r="AU351" s="219" t="s">
        <v>93</v>
      </c>
      <c r="AV351" s="208" t="s">
        <v>153</v>
      </c>
      <c r="AW351" s="208" t="s">
        <v>33</v>
      </c>
      <c r="AX351" s="208" t="s">
        <v>82</v>
      </c>
      <c r="AY351" s="219" t="s">
        <v>148</v>
      </c>
    </row>
    <row r="352" s="164" customFormat="true" ht="29.85" hidden="false" customHeight="true" outlineLevel="0" collapsed="false">
      <c r="B352" s="165"/>
      <c r="C352" s="166"/>
      <c r="D352" s="178" t="s">
        <v>114</v>
      </c>
      <c r="E352" s="178"/>
      <c r="F352" s="178"/>
      <c r="G352" s="178"/>
      <c r="H352" s="178"/>
      <c r="I352" s="178"/>
      <c r="J352" s="178"/>
      <c r="K352" s="178"/>
      <c r="L352" s="231"/>
      <c r="M352" s="231"/>
      <c r="N352" s="180" t="n">
        <f aca="false">BK352</f>
        <v>0</v>
      </c>
      <c r="O352" s="180"/>
      <c r="P352" s="180"/>
      <c r="Q352" s="180"/>
      <c r="R352" s="170"/>
      <c r="T352" s="171"/>
      <c r="U352" s="172"/>
      <c r="V352" s="172"/>
      <c r="W352" s="173" t="n">
        <f aca="false">W353</f>
        <v>310.367365</v>
      </c>
      <c r="X352" s="172"/>
      <c r="Y352" s="173" t="n">
        <f aca="false">Y353</f>
        <v>0</v>
      </c>
      <c r="Z352" s="172"/>
      <c r="AA352" s="174" t="n">
        <f aca="false">AA353</f>
        <v>0</v>
      </c>
      <c r="AR352" s="175" t="s">
        <v>82</v>
      </c>
      <c r="AT352" s="176" t="s">
        <v>74</v>
      </c>
      <c r="AU352" s="176" t="s">
        <v>82</v>
      </c>
      <c r="AY352" s="175" t="s">
        <v>148</v>
      </c>
      <c r="BK352" s="177" t="n">
        <f aca="false">BK353</f>
        <v>0</v>
      </c>
    </row>
    <row r="353" s="28" customFormat="true" ht="31.5" hidden="false" customHeight="true" outlineLevel="0" collapsed="false">
      <c r="B353" s="181"/>
      <c r="C353" s="182" t="s">
        <v>538</v>
      </c>
      <c r="D353" s="182" t="s">
        <v>149</v>
      </c>
      <c r="E353" s="183" t="s">
        <v>539</v>
      </c>
      <c r="F353" s="184" t="s">
        <v>540</v>
      </c>
      <c r="G353" s="184"/>
      <c r="H353" s="184"/>
      <c r="I353" s="184"/>
      <c r="J353" s="185" t="s">
        <v>217</v>
      </c>
      <c r="K353" s="194" t="n">
        <v>141.785</v>
      </c>
      <c r="L353" s="187" t="n">
        <v>0</v>
      </c>
      <c r="M353" s="187"/>
      <c r="N353" s="188" t="n">
        <f aca="false">ROUND(L353*K353,2)</f>
        <v>0</v>
      </c>
      <c r="O353" s="188"/>
      <c r="P353" s="188"/>
      <c r="Q353" s="188"/>
      <c r="R353" s="189"/>
      <c r="T353" s="190"/>
      <c r="U353" s="40" t="s">
        <v>40</v>
      </c>
      <c r="V353" s="191" t="n">
        <v>2.189</v>
      </c>
      <c r="W353" s="191" t="n">
        <f aca="false">V353*K353</f>
        <v>310.367365</v>
      </c>
      <c r="X353" s="191" t="n">
        <v>0</v>
      </c>
      <c r="Y353" s="191" t="n">
        <f aca="false">X353*K353</f>
        <v>0</v>
      </c>
      <c r="Z353" s="191" t="n">
        <v>0</v>
      </c>
      <c r="AA353" s="192" t="n">
        <f aca="false">Z353*K353</f>
        <v>0</v>
      </c>
      <c r="AR353" s="10" t="s">
        <v>153</v>
      </c>
      <c r="AT353" s="10" t="s">
        <v>149</v>
      </c>
      <c r="AU353" s="10" t="s">
        <v>93</v>
      </c>
      <c r="AY353" s="10" t="s">
        <v>148</v>
      </c>
      <c r="BE353" s="193" t="n">
        <f aca="false">IF(U353="základní",N353,0)</f>
        <v>0</v>
      </c>
      <c r="BF353" s="193" t="n">
        <f aca="false">IF(U353="snížená",N353,0)</f>
        <v>0</v>
      </c>
      <c r="BG353" s="193" t="n">
        <f aca="false">IF(U353="zákl. přenesená",N353,0)</f>
        <v>0</v>
      </c>
      <c r="BH353" s="193" t="n">
        <f aca="false">IF(U353="sníž. přenesená",N353,0)</f>
        <v>0</v>
      </c>
      <c r="BI353" s="193" t="n">
        <f aca="false">IF(U353="nulová",N353,0)</f>
        <v>0</v>
      </c>
      <c r="BJ353" s="10" t="s">
        <v>82</v>
      </c>
      <c r="BK353" s="193" t="n">
        <f aca="false">ROUND(L353*K353,2)</f>
        <v>0</v>
      </c>
      <c r="BL353" s="10" t="s">
        <v>153</v>
      </c>
      <c r="BM353" s="10" t="s">
        <v>541</v>
      </c>
    </row>
    <row r="354" s="164" customFormat="true" ht="37.35" hidden="false" customHeight="true" outlineLevel="0" collapsed="false">
      <c r="B354" s="165"/>
      <c r="C354" s="166"/>
      <c r="D354" s="167" t="s">
        <v>115</v>
      </c>
      <c r="E354" s="167"/>
      <c r="F354" s="167"/>
      <c r="G354" s="167"/>
      <c r="H354" s="167"/>
      <c r="I354" s="167"/>
      <c r="J354" s="167"/>
      <c r="K354" s="167"/>
      <c r="L354" s="240"/>
      <c r="M354" s="240"/>
      <c r="N354" s="241" t="n">
        <f aca="false">BK354</f>
        <v>0</v>
      </c>
      <c r="O354" s="241"/>
      <c r="P354" s="241"/>
      <c r="Q354" s="241"/>
      <c r="R354" s="170"/>
      <c r="T354" s="171"/>
      <c r="U354" s="172"/>
      <c r="V354" s="172"/>
      <c r="W354" s="173" t="n">
        <f aca="false">W355+W377+W399+W419+W437+W443+W465+W473+W485+W493+W506</f>
        <v>317.133439</v>
      </c>
      <c r="X354" s="172"/>
      <c r="Y354" s="173" t="n">
        <f aca="false">Y355+Y377+Y399+Y419+Y437+Y443+Y465+Y473+Y485+Y493+Y506</f>
        <v>5.22459636</v>
      </c>
      <c r="Z354" s="172"/>
      <c r="AA354" s="174" t="n">
        <f aca="false">AA355+AA377+AA399+AA419+AA437+AA443+AA465+AA473+AA485+AA493+AA506</f>
        <v>0</v>
      </c>
      <c r="AR354" s="175" t="s">
        <v>93</v>
      </c>
      <c r="AT354" s="176" t="s">
        <v>74</v>
      </c>
      <c r="AU354" s="176" t="s">
        <v>75</v>
      </c>
      <c r="AY354" s="175" t="s">
        <v>148</v>
      </c>
      <c r="BK354" s="177" t="n">
        <f aca="false">BK355+BK377+BK399+BK419+BK437+BK443+BK465+BK473+BK485+BK493+BK506</f>
        <v>0</v>
      </c>
    </row>
    <row r="355" s="164" customFormat="true" ht="19.9" hidden="false" customHeight="true" outlineLevel="0" collapsed="false">
      <c r="B355" s="165"/>
      <c r="C355" s="166"/>
      <c r="D355" s="178" t="s">
        <v>116</v>
      </c>
      <c r="E355" s="178"/>
      <c r="F355" s="178"/>
      <c r="G355" s="178"/>
      <c r="H355" s="178"/>
      <c r="I355" s="178"/>
      <c r="J355" s="178"/>
      <c r="K355" s="178"/>
      <c r="L355" s="231"/>
      <c r="M355" s="231"/>
      <c r="N355" s="180" t="n">
        <f aca="false">BK355</f>
        <v>0</v>
      </c>
      <c r="O355" s="180"/>
      <c r="P355" s="180"/>
      <c r="Q355" s="180"/>
      <c r="R355" s="170"/>
      <c r="T355" s="171"/>
      <c r="U355" s="172"/>
      <c r="V355" s="172"/>
      <c r="W355" s="173" t="n">
        <f aca="false">SUM(W356:W376)</f>
        <v>18.314262</v>
      </c>
      <c r="X355" s="172"/>
      <c r="Y355" s="173" t="n">
        <f aca="false">SUM(Y356:Y376)</f>
        <v>0.365987</v>
      </c>
      <c r="Z355" s="172"/>
      <c r="AA355" s="174" t="n">
        <f aca="false">SUM(AA356:AA376)</f>
        <v>0</v>
      </c>
      <c r="AR355" s="175" t="s">
        <v>93</v>
      </c>
      <c r="AT355" s="176" t="s">
        <v>74</v>
      </c>
      <c r="AU355" s="176" t="s">
        <v>82</v>
      </c>
      <c r="AY355" s="175" t="s">
        <v>148</v>
      </c>
      <c r="BK355" s="177" t="n">
        <f aca="false">SUM(BK356:BK376)</f>
        <v>0</v>
      </c>
    </row>
    <row r="356" s="28" customFormat="true" ht="31.5" hidden="false" customHeight="true" outlineLevel="0" collapsed="false">
      <c r="B356" s="181"/>
      <c r="C356" s="182" t="s">
        <v>542</v>
      </c>
      <c r="D356" s="182" t="s">
        <v>149</v>
      </c>
      <c r="E356" s="183" t="s">
        <v>543</v>
      </c>
      <c r="F356" s="184" t="s">
        <v>544</v>
      </c>
      <c r="G356" s="184"/>
      <c r="H356" s="184"/>
      <c r="I356" s="184"/>
      <c r="J356" s="185" t="s">
        <v>231</v>
      </c>
      <c r="K356" s="194" t="n">
        <v>44.03</v>
      </c>
      <c r="L356" s="187" t="n">
        <v>0</v>
      </c>
      <c r="M356" s="187"/>
      <c r="N356" s="188" t="n">
        <f aca="false">ROUND(L356*K356,2)</f>
        <v>0</v>
      </c>
      <c r="O356" s="188"/>
      <c r="P356" s="188"/>
      <c r="Q356" s="188"/>
      <c r="R356" s="189"/>
      <c r="T356" s="190"/>
      <c r="U356" s="40" t="s">
        <v>40</v>
      </c>
      <c r="V356" s="191" t="n">
        <v>0.024</v>
      </c>
      <c r="W356" s="191" t="n">
        <f aca="false">V356*K356</f>
        <v>1.05672</v>
      </c>
      <c r="X356" s="191" t="n">
        <v>0</v>
      </c>
      <c r="Y356" s="191" t="n">
        <f aca="false">X356*K356</f>
        <v>0</v>
      </c>
      <c r="Z356" s="191" t="n">
        <v>0</v>
      </c>
      <c r="AA356" s="192" t="n">
        <f aca="false">Z356*K356</f>
        <v>0</v>
      </c>
      <c r="AR356" s="10" t="s">
        <v>228</v>
      </c>
      <c r="AT356" s="10" t="s">
        <v>149</v>
      </c>
      <c r="AU356" s="10" t="s">
        <v>93</v>
      </c>
      <c r="AY356" s="10" t="s">
        <v>148</v>
      </c>
      <c r="BE356" s="193" t="n">
        <f aca="false">IF(U356="základní",N356,0)</f>
        <v>0</v>
      </c>
      <c r="BF356" s="193" t="n">
        <f aca="false">IF(U356="snížená",N356,0)</f>
        <v>0</v>
      </c>
      <c r="BG356" s="193" t="n">
        <f aca="false">IF(U356="zákl. přenesená",N356,0)</f>
        <v>0</v>
      </c>
      <c r="BH356" s="193" t="n">
        <f aca="false">IF(U356="sníž. přenesená",N356,0)</f>
        <v>0</v>
      </c>
      <c r="BI356" s="193" t="n">
        <f aca="false">IF(U356="nulová",N356,0)</f>
        <v>0</v>
      </c>
      <c r="BJ356" s="10" t="s">
        <v>82</v>
      </c>
      <c r="BK356" s="193" t="n">
        <f aca="false">ROUND(L356*K356,2)</f>
        <v>0</v>
      </c>
      <c r="BL356" s="10" t="s">
        <v>228</v>
      </c>
      <c r="BM356" s="10" t="s">
        <v>545</v>
      </c>
    </row>
    <row r="357" s="195" customFormat="true" ht="22.5" hidden="false" customHeight="true" outlineLevel="0" collapsed="false">
      <c r="B357" s="196"/>
      <c r="C357" s="197"/>
      <c r="D357" s="197"/>
      <c r="E357" s="198"/>
      <c r="F357" s="199" t="s">
        <v>546</v>
      </c>
      <c r="G357" s="199"/>
      <c r="H357" s="199"/>
      <c r="I357" s="199"/>
      <c r="J357" s="197"/>
      <c r="K357" s="200" t="n">
        <v>44.03</v>
      </c>
      <c r="L357" s="201"/>
      <c r="M357" s="201"/>
      <c r="N357" s="197"/>
      <c r="O357" s="197"/>
      <c r="P357" s="197"/>
      <c r="Q357" s="197"/>
      <c r="R357" s="202"/>
      <c r="T357" s="203"/>
      <c r="U357" s="204"/>
      <c r="V357" s="204"/>
      <c r="W357" s="204"/>
      <c r="X357" s="204"/>
      <c r="Y357" s="204"/>
      <c r="Z357" s="204"/>
      <c r="AA357" s="205"/>
      <c r="AT357" s="206" t="s">
        <v>160</v>
      </c>
      <c r="AU357" s="206" t="s">
        <v>93</v>
      </c>
      <c r="AV357" s="195" t="s">
        <v>93</v>
      </c>
      <c r="AW357" s="195" t="s">
        <v>33</v>
      </c>
      <c r="AX357" s="195" t="s">
        <v>75</v>
      </c>
      <c r="AY357" s="206" t="s">
        <v>148</v>
      </c>
    </row>
    <row r="358" s="208" customFormat="true" ht="22.5" hidden="false" customHeight="true" outlineLevel="0" collapsed="false">
      <c r="B358" s="209"/>
      <c r="C358" s="210"/>
      <c r="D358" s="210"/>
      <c r="E358" s="211"/>
      <c r="F358" s="212" t="s">
        <v>162</v>
      </c>
      <c r="G358" s="212"/>
      <c r="H358" s="212"/>
      <c r="I358" s="212"/>
      <c r="J358" s="210"/>
      <c r="K358" s="213" t="n">
        <v>44.03</v>
      </c>
      <c r="L358" s="214"/>
      <c r="M358" s="214"/>
      <c r="N358" s="210"/>
      <c r="O358" s="210"/>
      <c r="P358" s="210"/>
      <c r="Q358" s="210"/>
      <c r="R358" s="215"/>
      <c r="T358" s="216"/>
      <c r="U358" s="217"/>
      <c r="V358" s="217"/>
      <c r="W358" s="217"/>
      <c r="X358" s="217"/>
      <c r="Y358" s="217"/>
      <c r="Z358" s="217"/>
      <c r="AA358" s="218"/>
      <c r="AT358" s="219" t="s">
        <v>160</v>
      </c>
      <c r="AU358" s="219" t="s">
        <v>93</v>
      </c>
      <c r="AV358" s="208" t="s">
        <v>153</v>
      </c>
      <c r="AW358" s="208" t="s">
        <v>33</v>
      </c>
      <c r="AX358" s="208" t="s">
        <v>82</v>
      </c>
      <c r="AY358" s="219" t="s">
        <v>148</v>
      </c>
    </row>
    <row r="359" s="28" customFormat="true" ht="31.5" hidden="false" customHeight="true" outlineLevel="0" collapsed="false">
      <c r="B359" s="181"/>
      <c r="C359" s="182" t="s">
        <v>547</v>
      </c>
      <c r="D359" s="182" t="s">
        <v>149</v>
      </c>
      <c r="E359" s="183" t="s">
        <v>548</v>
      </c>
      <c r="F359" s="184" t="s">
        <v>549</v>
      </c>
      <c r="G359" s="184"/>
      <c r="H359" s="184"/>
      <c r="I359" s="184"/>
      <c r="J359" s="185" t="s">
        <v>231</v>
      </c>
      <c r="K359" s="194" t="n">
        <v>15.6</v>
      </c>
      <c r="L359" s="187" t="n">
        <v>0</v>
      </c>
      <c r="M359" s="187"/>
      <c r="N359" s="188" t="n">
        <f aca="false">ROUND(L359*K359,2)</f>
        <v>0</v>
      </c>
      <c r="O359" s="188"/>
      <c r="P359" s="188"/>
      <c r="Q359" s="188"/>
      <c r="R359" s="189"/>
      <c r="T359" s="190"/>
      <c r="U359" s="40" t="s">
        <v>40</v>
      </c>
      <c r="V359" s="191" t="n">
        <v>0.054</v>
      </c>
      <c r="W359" s="191" t="n">
        <f aca="false">V359*K359</f>
        <v>0.8424</v>
      </c>
      <c r="X359" s="191" t="n">
        <v>0</v>
      </c>
      <c r="Y359" s="191" t="n">
        <f aca="false">X359*K359</f>
        <v>0</v>
      </c>
      <c r="Z359" s="191" t="n">
        <v>0</v>
      </c>
      <c r="AA359" s="192" t="n">
        <f aca="false">Z359*K359</f>
        <v>0</v>
      </c>
      <c r="AR359" s="10" t="s">
        <v>228</v>
      </c>
      <c r="AT359" s="10" t="s">
        <v>149</v>
      </c>
      <c r="AU359" s="10" t="s">
        <v>93</v>
      </c>
      <c r="AY359" s="10" t="s">
        <v>148</v>
      </c>
      <c r="BE359" s="193" t="n">
        <f aca="false">IF(U359="základní",N359,0)</f>
        <v>0</v>
      </c>
      <c r="BF359" s="193" t="n">
        <f aca="false">IF(U359="snížená",N359,0)</f>
        <v>0</v>
      </c>
      <c r="BG359" s="193" t="n">
        <f aca="false">IF(U359="zákl. přenesená",N359,0)</f>
        <v>0</v>
      </c>
      <c r="BH359" s="193" t="n">
        <f aca="false">IF(U359="sníž. přenesená",N359,0)</f>
        <v>0</v>
      </c>
      <c r="BI359" s="193" t="n">
        <f aca="false">IF(U359="nulová",N359,0)</f>
        <v>0</v>
      </c>
      <c r="BJ359" s="10" t="s">
        <v>82</v>
      </c>
      <c r="BK359" s="193" t="n">
        <f aca="false">ROUND(L359*K359,2)</f>
        <v>0</v>
      </c>
      <c r="BL359" s="10" t="s">
        <v>228</v>
      </c>
      <c r="BM359" s="10" t="s">
        <v>550</v>
      </c>
    </row>
    <row r="360" s="195" customFormat="true" ht="22.5" hidden="false" customHeight="true" outlineLevel="0" collapsed="false">
      <c r="B360" s="196"/>
      <c r="C360" s="197"/>
      <c r="D360" s="197"/>
      <c r="E360" s="198"/>
      <c r="F360" s="199" t="s">
        <v>551</v>
      </c>
      <c r="G360" s="199"/>
      <c r="H360" s="199"/>
      <c r="I360" s="199"/>
      <c r="J360" s="197"/>
      <c r="K360" s="200" t="n">
        <v>15.6</v>
      </c>
      <c r="L360" s="201"/>
      <c r="M360" s="201"/>
      <c r="N360" s="197"/>
      <c r="O360" s="197"/>
      <c r="P360" s="197"/>
      <c r="Q360" s="197"/>
      <c r="R360" s="202"/>
      <c r="T360" s="203"/>
      <c r="U360" s="204"/>
      <c r="V360" s="204"/>
      <c r="W360" s="204"/>
      <c r="X360" s="204"/>
      <c r="Y360" s="204"/>
      <c r="Z360" s="204"/>
      <c r="AA360" s="205"/>
      <c r="AT360" s="206" t="s">
        <v>160</v>
      </c>
      <c r="AU360" s="206" t="s">
        <v>93</v>
      </c>
      <c r="AV360" s="195" t="s">
        <v>93</v>
      </c>
      <c r="AW360" s="195" t="s">
        <v>33</v>
      </c>
      <c r="AX360" s="195" t="s">
        <v>75</v>
      </c>
      <c r="AY360" s="206" t="s">
        <v>148</v>
      </c>
    </row>
    <row r="361" s="208" customFormat="true" ht="22.5" hidden="false" customHeight="true" outlineLevel="0" collapsed="false">
      <c r="B361" s="209"/>
      <c r="C361" s="210"/>
      <c r="D361" s="210"/>
      <c r="E361" s="211"/>
      <c r="F361" s="212" t="s">
        <v>162</v>
      </c>
      <c r="G361" s="212"/>
      <c r="H361" s="212"/>
      <c r="I361" s="212"/>
      <c r="J361" s="210"/>
      <c r="K361" s="213" t="n">
        <v>15.6</v>
      </c>
      <c r="L361" s="214"/>
      <c r="M361" s="214"/>
      <c r="N361" s="210"/>
      <c r="O361" s="210"/>
      <c r="P361" s="210"/>
      <c r="Q361" s="210"/>
      <c r="R361" s="215"/>
      <c r="T361" s="216"/>
      <c r="U361" s="217"/>
      <c r="V361" s="217"/>
      <c r="W361" s="217"/>
      <c r="X361" s="217"/>
      <c r="Y361" s="217"/>
      <c r="Z361" s="217"/>
      <c r="AA361" s="218"/>
      <c r="AT361" s="219" t="s">
        <v>160</v>
      </c>
      <c r="AU361" s="219" t="s">
        <v>93</v>
      </c>
      <c r="AV361" s="208" t="s">
        <v>153</v>
      </c>
      <c r="AW361" s="208" t="s">
        <v>33</v>
      </c>
      <c r="AX361" s="208" t="s">
        <v>82</v>
      </c>
      <c r="AY361" s="219" t="s">
        <v>148</v>
      </c>
    </row>
    <row r="362" s="28" customFormat="true" ht="22.5" hidden="false" customHeight="true" outlineLevel="0" collapsed="false">
      <c r="B362" s="181"/>
      <c r="C362" s="232" t="s">
        <v>552</v>
      </c>
      <c r="D362" s="232" t="s">
        <v>316</v>
      </c>
      <c r="E362" s="233" t="s">
        <v>553</v>
      </c>
      <c r="F362" s="234" t="s">
        <v>554</v>
      </c>
      <c r="G362" s="234"/>
      <c r="H362" s="234"/>
      <c r="I362" s="234"/>
      <c r="J362" s="235" t="s">
        <v>217</v>
      </c>
      <c r="K362" s="236" t="n">
        <v>0.012</v>
      </c>
      <c r="L362" s="237" t="n">
        <v>0</v>
      </c>
      <c r="M362" s="237"/>
      <c r="N362" s="238" t="n">
        <f aca="false">ROUND(L362*K362,2)</f>
        <v>0</v>
      </c>
      <c r="O362" s="238"/>
      <c r="P362" s="238"/>
      <c r="Q362" s="238"/>
      <c r="R362" s="189"/>
      <c r="T362" s="190"/>
      <c r="U362" s="40" t="s">
        <v>40</v>
      </c>
      <c r="V362" s="191" t="n">
        <v>0</v>
      </c>
      <c r="W362" s="191" t="n">
        <f aca="false">V362*K362</f>
        <v>0</v>
      </c>
      <c r="X362" s="191" t="n">
        <v>1</v>
      </c>
      <c r="Y362" s="191" t="n">
        <f aca="false">X362*K362</f>
        <v>0.012</v>
      </c>
      <c r="Z362" s="191" t="n">
        <v>0</v>
      </c>
      <c r="AA362" s="192" t="n">
        <f aca="false">Z362*K362</f>
        <v>0</v>
      </c>
      <c r="AR362" s="10" t="s">
        <v>310</v>
      </c>
      <c r="AT362" s="10" t="s">
        <v>316</v>
      </c>
      <c r="AU362" s="10" t="s">
        <v>93</v>
      </c>
      <c r="AY362" s="10" t="s">
        <v>148</v>
      </c>
      <c r="BE362" s="193" t="n">
        <f aca="false">IF(U362="základní",N362,0)</f>
        <v>0</v>
      </c>
      <c r="BF362" s="193" t="n">
        <f aca="false">IF(U362="snížená",N362,0)</f>
        <v>0</v>
      </c>
      <c r="BG362" s="193" t="n">
        <f aca="false">IF(U362="zákl. přenesená",N362,0)</f>
        <v>0</v>
      </c>
      <c r="BH362" s="193" t="n">
        <f aca="false">IF(U362="sníž. přenesená",N362,0)</f>
        <v>0</v>
      </c>
      <c r="BI362" s="193" t="n">
        <f aca="false">IF(U362="nulová",N362,0)</f>
        <v>0</v>
      </c>
      <c r="BJ362" s="10" t="s">
        <v>82</v>
      </c>
      <c r="BK362" s="193" t="n">
        <f aca="false">ROUND(L362*K362,2)</f>
        <v>0</v>
      </c>
      <c r="BL362" s="10" t="s">
        <v>228</v>
      </c>
      <c r="BM362" s="10" t="s">
        <v>555</v>
      </c>
    </row>
    <row r="363" s="28" customFormat="true" ht="31.5" hidden="false" customHeight="true" outlineLevel="0" collapsed="false">
      <c r="B363" s="181"/>
      <c r="C363" s="182" t="s">
        <v>556</v>
      </c>
      <c r="D363" s="182" t="s">
        <v>149</v>
      </c>
      <c r="E363" s="183" t="s">
        <v>557</v>
      </c>
      <c r="F363" s="184" t="s">
        <v>558</v>
      </c>
      <c r="G363" s="184"/>
      <c r="H363" s="184"/>
      <c r="I363" s="184"/>
      <c r="J363" s="185" t="s">
        <v>231</v>
      </c>
      <c r="K363" s="194" t="n">
        <v>44.03</v>
      </c>
      <c r="L363" s="187" t="n">
        <v>0</v>
      </c>
      <c r="M363" s="187"/>
      <c r="N363" s="188" t="n">
        <f aca="false">ROUND(L363*K363,2)</f>
        <v>0</v>
      </c>
      <c r="O363" s="188"/>
      <c r="P363" s="188"/>
      <c r="Q363" s="188"/>
      <c r="R363" s="189"/>
      <c r="T363" s="190"/>
      <c r="U363" s="40" t="s">
        <v>40</v>
      </c>
      <c r="V363" s="191" t="n">
        <v>0.222</v>
      </c>
      <c r="W363" s="191" t="n">
        <f aca="false">V363*K363</f>
        <v>9.77466</v>
      </c>
      <c r="X363" s="191" t="n">
        <v>0.0004</v>
      </c>
      <c r="Y363" s="191" t="n">
        <f aca="false">X363*K363</f>
        <v>0.017612</v>
      </c>
      <c r="Z363" s="191" t="n">
        <v>0</v>
      </c>
      <c r="AA363" s="192" t="n">
        <f aca="false">Z363*K363</f>
        <v>0</v>
      </c>
      <c r="AR363" s="10" t="s">
        <v>228</v>
      </c>
      <c r="AT363" s="10" t="s">
        <v>149</v>
      </c>
      <c r="AU363" s="10" t="s">
        <v>93</v>
      </c>
      <c r="AY363" s="10" t="s">
        <v>148</v>
      </c>
      <c r="BE363" s="193" t="n">
        <f aca="false">IF(U363="základní",N363,0)</f>
        <v>0</v>
      </c>
      <c r="BF363" s="193" t="n">
        <f aca="false">IF(U363="snížená",N363,0)</f>
        <v>0</v>
      </c>
      <c r="BG363" s="193" t="n">
        <f aca="false">IF(U363="zákl. přenesená",N363,0)</f>
        <v>0</v>
      </c>
      <c r="BH363" s="193" t="n">
        <f aca="false">IF(U363="sníž. přenesená",N363,0)</f>
        <v>0</v>
      </c>
      <c r="BI363" s="193" t="n">
        <f aca="false">IF(U363="nulová",N363,0)</f>
        <v>0</v>
      </c>
      <c r="BJ363" s="10" t="s">
        <v>82</v>
      </c>
      <c r="BK363" s="193" t="n">
        <f aca="false">ROUND(L363*K363,2)</f>
        <v>0</v>
      </c>
      <c r="BL363" s="10" t="s">
        <v>228</v>
      </c>
      <c r="BM363" s="10" t="s">
        <v>559</v>
      </c>
    </row>
    <row r="364" s="195" customFormat="true" ht="22.5" hidden="false" customHeight="true" outlineLevel="0" collapsed="false">
      <c r="B364" s="196"/>
      <c r="C364" s="197"/>
      <c r="D364" s="197"/>
      <c r="E364" s="198"/>
      <c r="F364" s="199" t="s">
        <v>546</v>
      </c>
      <c r="G364" s="199"/>
      <c r="H364" s="199"/>
      <c r="I364" s="199"/>
      <c r="J364" s="197"/>
      <c r="K364" s="200" t="n">
        <v>44.03</v>
      </c>
      <c r="L364" s="201"/>
      <c r="M364" s="201"/>
      <c r="N364" s="197"/>
      <c r="O364" s="197"/>
      <c r="P364" s="197"/>
      <c r="Q364" s="197"/>
      <c r="R364" s="202"/>
      <c r="T364" s="203"/>
      <c r="U364" s="204"/>
      <c r="V364" s="204"/>
      <c r="W364" s="204"/>
      <c r="X364" s="204"/>
      <c r="Y364" s="204"/>
      <c r="Z364" s="204"/>
      <c r="AA364" s="205"/>
      <c r="AT364" s="206" t="s">
        <v>160</v>
      </c>
      <c r="AU364" s="206" t="s">
        <v>93</v>
      </c>
      <c r="AV364" s="195" t="s">
        <v>93</v>
      </c>
      <c r="AW364" s="195" t="s">
        <v>33</v>
      </c>
      <c r="AX364" s="195" t="s">
        <v>75</v>
      </c>
      <c r="AY364" s="206" t="s">
        <v>148</v>
      </c>
    </row>
    <row r="365" s="208" customFormat="true" ht="22.5" hidden="false" customHeight="true" outlineLevel="0" collapsed="false">
      <c r="B365" s="209"/>
      <c r="C365" s="210"/>
      <c r="D365" s="210"/>
      <c r="E365" s="211"/>
      <c r="F365" s="212" t="s">
        <v>162</v>
      </c>
      <c r="G365" s="212"/>
      <c r="H365" s="212"/>
      <c r="I365" s="212"/>
      <c r="J365" s="210"/>
      <c r="K365" s="213" t="n">
        <v>44.03</v>
      </c>
      <c r="L365" s="214"/>
      <c r="M365" s="214"/>
      <c r="N365" s="210"/>
      <c r="O365" s="210"/>
      <c r="P365" s="210"/>
      <c r="Q365" s="210"/>
      <c r="R365" s="215"/>
      <c r="T365" s="216"/>
      <c r="U365" s="217"/>
      <c r="V365" s="217"/>
      <c r="W365" s="217"/>
      <c r="X365" s="217"/>
      <c r="Y365" s="217"/>
      <c r="Z365" s="217"/>
      <c r="AA365" s="218"/>
      <c r="AT365" s="219" t="s">
        <v>160</v>
      </c>
      <c r="AU365" s="219" t="s">
        <v>93</v>
      </c>
      <c r="AV365" s="208" t="s">
        <v>153</v>
      </c>
      <c r="AW365" s="208" t="s">
        <v>33</v>
      </c>
      <c r="AX365" s="208" t="s">
        <v>82</v>
      </c>
      <c r="AY365" s="219" t="s">
        <v>148</v>
      </c>
    </row>
    <row r="366" s="28" customFormat="true" ht="31.5" hidden="false" customHeight="true" outlineLevel="0" collapsed="false">
      <c r="B366" s="181"/>
      <c r="C366" s="182" t="s">
        <v>560</v>
      </c>
      <c r="D366" s="182" t="s">
        <v>149</v>
      </c>
      <c r="E366" s="183" t="s">
        <v>561</v>
      </c>
      <c r="F366" s="184" t="s">
        <v>562</v>
      </c>
      <c r="G366" s="184"/>
      <c r="H366" s="184"/>
      <c r="I366" s="184"/>
      <c r="J366" s="185" t="s">
        <v>231</v>
      </c>
      <c r="K366" s="194" t="n">
        <v>15.6</v>
      </c>
      <c r="L366" s="187" t="n">
        <v>0</v>
      </c>
      <c r="M366" s="187"/>
      <c r="N366" s="188" t="n">
        <f aca="false">ROUND(L366*K366,2)</f>
        <v>0</v>
      </c>
      <c r="O366" s="188"/>
      <c r="P366" s="188"/>
      <c r="Q366" s="188"/>
      <c r="R366" s="189"/>
      <c r="T366" s="190"/>
      <c r="U366" s="40" t="s">
        <v>40</v>
      </c>
      <c r="V366" s="191" t="n">
        <v>0.26</v>
      </c>
      <c r="W366" s="191" t="n">
        <f aca="false">V366*K366</f>
        <v>4.056</v>
      </c>
      <c r="X366" s="191" t="n">
        <v>0.0004</v>
      </c>
      <c r="Y366" s="191" t="n">
        <f aca="false">X366*K366</f>
        <v>0.00624</v>
      </c>
      <c r="Z366" s="191" t="n">
        <v>0</v>
      </c>
      <c r="AA366" s="192" t="n">
        <f aca="false">Z366*K366</f>
        <v>0</v>
      </c>
      <c r="AR366" s="10" t="s">
        <v>228</v>
      </c>
      <c r="AT366" s="10" t="s">
        <v>149</v>
      </c>
      <c r="AU366" s="10" t="s">
        <v>93</v>
      </c>
      <c r="AY366" s="10" t="s">
        <v>148</v>
      </c>
      <c r="BE366" s="193" t="n">
        <f aca="false">IF(U366="základní",N366,0)</f>
        <v>0</v>
      </c>
      <c r="BF366" s="193" t="n">
        <f aca="false">IF(U366="snížená",N366,0)</f>
        <v>0</v>
      </c>
      <c r="BG366" s="193" t="n">
        <f aca="false">IF(U366="zákl. přenesená",N366,0)</f>
        <v>0</v>
      </c>
      <c r="BH366" s="193" t="n">
        <f aca="false">IF(U366="sníž. přenesená",N366,0)</f>
        <v>0</v>
      </c>
      <c r="BI366" s="193" t="n">
        <f aca="false">IF(U366="nulová",N366,0)</f>
        <v>0</v>
      </c>
      <c r="BJ366" s="10" t="s">
        <v>82</v>
      </c>
      <c r="BK366" s="193" t="n">
        <f aca="false">ROUND(L366*K366,2)</f>
        <v>0</v>
      </c>
      <c r="BL366" s="10" t="s">
        <v>228</v>
      </c>
      <c r="BM366" s="10" t="s">
        <v>563</v>
      </c>
    </row>
    <row r="367" s="195" customFormat="true" ht="22.5" hidden="false" customHeight="true" outlineLevel="0" collapsed="false">
      <c r="B367" s="196"/>
      <c r="C367" s="197"/>
      <c r="D367" s="197"/>
      <c r="E367" s="198"/>
      <c r="F367" s="199" t="s">
        <v>551</v>
      </c>
      <c r="G367" s="199"/>
      <c r="H367" s="199"/>
      <c r="I367" s="199"/>
      <c r="J367" s="197"/>
      <c r="K367" s="200" t="n">
        <v>15.6</v>
      </c>
      <c r="L367" s="201"/>
      <c r="M367" s="201"/>
      <c r="N367" s="197"/>
      <c r="O367" s="197"/>
      <c r="P367" s="197"/>
      <c r="Q367" s="197"/>
      <c r="R367" s="202"/>
      <c r="T367" s="203"/>
      <c r="U367" s="204"/>
      <c r="V367" s="204"/>
      <c r="W367" s="204"/>
      <c r="X367" s="204"/>
      <c r="Y367" s="204"/>
      <c r="Z367" s="204"/>
      <c r="AA367" s="205"/>
      <c r="AT367" s="206" t="s">
        <v>160</v>
      </c>
      <c r="AU367" s="206" t="s">
        <v>93</v>
      </c>
      <c r="AV367" s="195" t="s">
        <v>93</v>
      </c>
      <c r="AW367" s="195" t="s">
        <v>33</v>
      </c>
      <c r="AX367" s="195" t="s">
        <v>75</v>
      </c>
      <c r="AY367" s="206" t="s">
        <v>148</v>
      </c>
    </row>
    <row r="368" s="208" customFormat="true" ht="22.5" hidden="false" customHeight="true" outlineLevel="0" collapsed="false">
      <c r="B368" s="209"/>
      <c r="C368" s="210"/>
      <c r="D368" s="210"/>
      <c r="E368" s="211"/>
      <c r="F368" s="212" t="s">
        <v>162</v>
      </c>
      <c r="G368" s="212"/>
      <c r="H368" s="212"/>
      <c r="I368" s="212"/>
      <c r="J368" s="210"/>
      <c r="K368" s="213" t="n">
        <v>15.6</v>
      </c>
      <c r="L368" s="214"/>
      <c r="M368" s="214"/>
      <c r="N368" s="210"/>
      <c r="O368" s="210"/>
      <c r="P368" s="210"/>
      <c r="Q368" s="210"/>
      <c r="R368" s="215"/>
      <c r="T368" s="216"/>
      <c r="U368" s="217"/>
      <c r="V368" s="217"/>
      <c r="W368" s="217"/>
      <c r="X368" s="217"/>
      <c r="Y368" s="217"/>
      <c r="Z368" s="217"/>
      <c r="AA368" s="218"/>
      <c r="AT368" s="219" t="s">
        <v>160</v>
      </c>
      <c r="AU368" s="219" t="s">
        <v>93</v>
      </c>
      <c r="AV368" s="208" t="s">
        <v>153</v>
      </c>
      <c r="AW368" s="208" t="s">
        <v>33</v>
      </c>
      <c r="AX368" s="208" t="s">
        <v>82</v>
      </c>
      <c r="AY368" s="219" t="s">
        <v>148</v>
      </c>
    </row>
    <row r="369" s="28" customFormat="true" ht="22.5" hidden="false" customHeight="true" outlineLevel="0" collapsed="false">
      <c r="B369" s="181"/>
      <c r="C369" s="232" t="s">
        <v>564</v>
      </c>
      <c r="D369" s="232" t="s">
        <v>316</v>
      </c>
      <c r="E369" s="233" t="s">
        <v>565</v>
      </c>
      <c r="F369" s="234" t="s">
        <v>566</v>
      </c>
      <c r="G369" s="234"/>
      <c r="H369" s="234"/>
      <c r="I369" s="234"/>
      <c r="J369" s="235" t="s">
        <v>231</v>
      </c>
      <c r="K369" s="236" t="n">
        <v>82.29</v>
      </c>
      <c r="L369" s="237" t="n">
        <v>0</v>
      </c>
      <c r="M369" s="237"/>
      <c r="N369" s="238" t="n">
        <f aca="false">ROUND(L369*K369,2)</f>
        <v>0</v>
      </c>
      <c r="O369" s="238"/>
      <c r="P369" s="238"/>
      <c r="Q369" s="238"/>
      <c r="R369" s="189"/>
      <c r="T369" s="190"/>
      <c r="U369" s="40" t="s">
        <v>40</v>
      </c>
      <c r="V369" s="191" t="n">
        <v>0</v>
      </c>
      <c r="W369" s="191" t="n">
        <f aca="false">V369*K369</f>
        <v>0</v>
      </c>
      <c r="X369" s="191" t="n">
        <v>0.0039</v>
      </c>
      <c r="Y369" s="191" t="n">
        <f aca="false">X369*K369</f>
        <v>0.320931</v>
      </c>
      <c r="Z369" s="191" t="n">
        <v>0</v>
      </c>
      <c r="AA369" s="192" t="n">
        <f aca="false">Z369*K369</f>
        <v>0</v>
      </c>
      <c r="AR369" s="10" t="s">
        <v>310</v>
      </c>
      <c r="AT369" s="10" t="s">
        <v>316</v>
      </c>
      <c r="AU369" s="10" t="s">
        <v>93</v>
      </c>
      <c r="AY369" s="10" t="s">
        <v>148</v>
      </c>
      <c r="BE369" s="193" t="n">
        <f aca="false">IF(U369="základní",N369,0)</f>
        <v>0</v>
      </c>
      <c r="BF369" s="193" t="n">
        <f aca="false">IF(U369="snížená",N369,0)</f>
        <v>0</v>
      </c>
      <c r="BG369" s="193" t="n">
        <f aca="false">IF(U369="zákl. přenesená",N369,0)</f>
        <v>0</v>
      </c>
      <c r="BH369" s="193" t="n">
        <f aca="false">IF(U369="sníž. přenesená",N369,0)</f>
        <v>0</v>
      </c>
      <c r="BI369" s="193" t="n">
        <f aca="false">IF(U369="nulová",N369,0)</f>
        <v>0</v>
      </c>
      <c r="BJ369" s="10" t="s">
        <v>82</v>
      </c>
      <c r="BK369" s="193" t="n">
        <f aca="false">ROUND(L369*K369,2)</f>
        <v>0</v>
      </c>
      <c r="BL369" s="10" t="s">
        <v>228</v>
      </c>
      <c r="BM369" s="10" t="s">
        <v>567</v>
      </c>
    </row>
    <row r="370" s="195" customFormat="true" ht="22.5" hidden="false" customHeight="true" outlineLevel="0" collapsed="false">
      <c r="B370" s="196"/>
      <c r="C370" s="197"/>
      <c r="D370" s="197"/>
      <c r="E370" s="198"/>
      <c r="F370" s="199" t="s">
        <v>568</v>
      </c>
      <c r="G370" s="199"/>
      <c r="H370" s="199"/>
      <c r="I370" s="199"/>
      <c r="J370" s="197"/>
      <c r="K370" s="200" t="n">
        <v>68.575</v>
      </c>
      <c r="L370" s="201"/>
      <c r="M370" s="201"/>
      <c r="N370" s="197"/>
      <c r="O370" s="197"/>
      <c r="P370" s="197"/>
      <c r="Q370" s="197"/>
      <c r="R370" s="202"/>
      <c r="T370" s="203"/>
      <c r="U370" s="204"/>
      <c r="V370" s="204"/>
      <c r="W370" s="204"/>
      <c r="X370" s="204"/>
      <c r="Y370" s="204"/>
      <c r="Z370" s="204"/>
      <c r="AA370" s="205"/>
      <c r="AT370" s="206" t="s">
        <v>160</v>
      </c>
      <c r="AU370" s="206" t="s">
        <v>93</v>
      </c>
      <c r="AV370" s="195" t="s">
        <v>93</v>
      </c>
      <c r="AW370" s="195" t="s">
        <v>33</v>
      </c>
      <c r="AX370" s="195" t="s">
        <v>75</v>
      </c>
      <c r="AY370" s="206" t="s">
        <v>148</v>
      </c>
    </row>
    <row r="371" s="208" customFormat="true" ht="22.5" hidden="false" customHeight="true" outlineLevel="0" collapsed="false">
      <c r="B371" s="209"/>
      <c r="C371" s="210"/>
      <c r="D371" s="210"/>
      <c r="E371" s="211"/>
      <c r="F371" s="212" t="s">
        <v>162</v>
      </c>
      <c r="G371" s="212"/>
      <c r="H371" s="212"/>
      <c r="I371" s="212"/>
      <c r="J371" s="210"/>
      <c r="K371" s="213" t="n">
        <v>68.575</v>
      </c>
      <c r="L371" s="214"/>
      <c r="M371" s="214"/>
      <c r="N371" s="210"/>
      <c r="O371" s="210"/>
      <c r="P371" s="210"/>
      <c r="Q371" s="210"/>
      <c r="R371" s="215"/>
      <c r="T371" s="216"/>
      <c r="U371" s="217"/>
      <c r="V371" s="217"/>
      <c r="W371" s="217"/>
      <c r="X371" s="217"/>
      <c r="Y371" s="217"/>
      <c r="Z371" s="217"/>
      <c r="AA371" s="218"/>
      <c r="AT371" s="219" t="s">
        <v>160</v>
      </c>
      <c r="AU371" s="219" t="s">
        <v>93</v>
      </c>
      <c r="AV371" s="208" t="s">
        <v>153</v>
      </c>
      <c r="AW371" s="208" t="s">
        <v>33</v>
      </c>
      <c r="AX371" s="208" t="s">
        <v>82</v>
      </c>
      <c r="AY371" s="219" t="s">
        <v>148</v>
      </c>
    </row>
    <row r="372" s="28" customFormat="true" ht="44.25" hidden="false" customHeight="true" outlineLevel="0" collapsed="false">
      <c r="B372" s="181"/>
      <c r="C372" s="182" t="s">
        <v>569</v>
      </c>
      <c r="D372" s="182" t="s">
        <v>149</v>
      </c>
      <c r="E372" s="183" t="s">
        <v>570</v>
      </c>
      <c r="F372" s="184" t="s">
        <v>571</v>
      </c>
      <c r="G372" s="184"/>
      <c r="H372" s="184"/>
      <c r="I372" s="184"/>
      <c r="J372" s="185" t="s">
        <v>231</v>
      </c>
      <c r="K372" s="194" t="n">
        <v>15.6</v>
      </c>
      <c r="L372" s="187" t="n">
        <v>0</v>
      </c>
      <c r="M372" s="187"/>
      <c r="N372" s="188" t="n">
        <f aca="false">ROUND(L372*K372,2)</f>
        <v>0</v>
      </c>
      <c r="O372" s="188"/>
      <c r="P372" s="188"/>
      <c r="Q372" s="188"/>
      <c r="R372" s="189"/>
      <c r="T372" s="190"/>
      <c r="U372" s="40" t="s">
        <v>40</v>
      </c>
      <c r="V372" s="191" t="n">
        <v>0.097</v>
      </c>
      <c r="W372" s="191" t="n">
        <f aca="false">V372*K372</f>
        <v>1.5132</v>
      </c>
      <c r="X372" s="191" t="n">
        <v>0.00059</v>
      </c>
      <c r="Y372" s="191" t="n">
        <f aca="false">X372*K372</f>
        <v>0.009204</v>
      </c>
      <c r="Z372" s="191" t="n">
        <v>0</v>
      </c>
      <c r="AA372" s="192" t="n">
        <f aca="false">Z372*K372</f>
        <v>0</v>
      </c>
      <c r="AR372" s="10" t="s">
        <v>228</v>
      </c>
      <c r="AT372" s="10" t="s">
        <v>149</v>
      </c>
      <c r="AU372" s="10" t="s">
        <v>93</v>
      </c>
      <c r="AY372" s="10" t="s">
        <v>148</v>
      </c>
      <c r="BE372" s="193" t="n">
        <f aca="false">IF(U372="základní",N372,0)</f>
        <v>0</v>
      </c>
      <c r="BF372" s="193" t="n">
        <f aca="false">IF(U372="snížená",N372,0)</f>
        <v>0</v>
      </c>
      <c r="BG372" s="193" t="n">
        <f aca="false">IF(U372="zákl. přenesená",N372,0)</f>
        <v>0</v>
      </c>
      <c r="BH372" s="193" t="n">
        <f aca="false">IF(U372="sníž. přenesená",N372,0)</f>
        <v>0</v>
      </c>
      <c r="BI372" s="193" t="n">
        <f aca="false">IF(U372="nulová",N372,0)</f>
        <v>0</v>
      </c>
      <c r="BJ372" s="10" t="s">
        <v>82</v>
      </c>
      <c r="BK372" s="193" t="n">
        <f aca="false">ROUND(L372*K372,2)</f>
        <v>0</v>
      </c>
      <c r="BL372" s="10" t="s">
        <v>228</v>
      </c>
      <c r="BM372" s="10" t="s">
        <v>572</v>
      </c>
    </row>
    <row r="373" s="195" customFormat="true" ht="22.5" hidden="false" customHeight="true" outlineLevel="0" collapsed="false">
      <c r="B373" s="196"/>
      <c r="C373" s="197"/>
      <c r="D373" s="197"/>
      <c r="E373" s="198"/>
      <c r="F373" s="199" t="s">
        <v>551</v>
      </c>
      <c r="G373" s="199"/>
      <c r="H373" s="199"/>
      <c r="I373" s="199"/>
      <c r="J373" s="197"/>
      <c r="K373" s="200" t="n">
        <v>15.6</v>
      </c>
      <c r="L373" s="201"/>
      <c r="M373" s="201"/>
      <c r="N373" s="197"/>
      <c r="O373" s="197"/>
      <c r="P373" s="197"/>
      <c r="Q373" s="197"/>
      <c r="R373" s="202"/>
      <c r="T373" s="203"/>
      <c r="U373" s="204"/>
      <c r="V373" s="204"/>
      <c r="W373" s="204"/>
      <c r="X373" s="204"/>
      <c r="Y373" s="204"/>
      <c r="Z373" s="204"/>
      <c r="AA373" s="205"/>
      <c r="AT373" s="206" t="s">
        <v>160</v>
      </c>
      <c r="AU373" s="206" t="s">
        <v>93</v>
      </c>
      <c r="AV373" s="195" t="s">
        <v>93</v>
      </c>
      <c r="AW373" s="195" t="s">
        <v>33</v>
      </c>
      <c r="AX373" s="195" t="s">
        <v>75</v>
      </c>
      <c r="AY373" s="206" t="s">
        <v>148</v>
      </c>
    </row>
    <row r="374" s="208" customFormat="true" ht="22.5" hidden="false" customHeight="true" outlineLevel="0" collapsed="false">
      <c r="B374" s="209"/>
      <c r="C374" s="210"/>
      <c r="D374" s="210"/>
      <c r="E374" s="211"/>
      <c r="F374" s="212" t="s">
        <v>162</v>
      </c>
      <c r="G374" s="212"/>
      <c r="H374" s="212"/>
      <c r="I374" s="212"/>
      <c r="J374" s="210"/>
      <c r="K374" s="213" t="n">
        <v>15.6</v>
      </c>
      <c r="L374" s="214"/>
      <c r="M374" s="214"/>
      <c r="N374" s="210"/>
      <c r="O374" s="210"/>
      <c r="P374" s="210"/>
      <c r="Q374" s="210"/>
      <c r="R374" s="215"/>
      <c r="T374" s="216"/>
      <c r="U374" s="217"/>
      <c r="V374" s="217"/>
      <c r="W374" s="217"/>
      <c r="X374" s="217"/>
      <c r="Y374" s="217"/>
      <c r="Z374" s="217"/>
      <c r="AA374" s="218"/>
      <c r="AT374" s="219" t="s">
        <v>160</v>
      </c>
      <c r="AU374" s="219" t="s">
        <v>93</v>
      </c>
      <c r="AV374" s="208" t="s">
        <v>153</v>
      </c>
      <c r="AW374" s="208" t="s">
        <v>33</v>
      </c>
      <c r="AX374" s="208" t="s">
        <v>82</v>
      </c>
      <c r="AY374" s="219" t="s">
        <v>148</v>
      </c>
    </row>
    <row r="375" s="28" customFormat="true" ht="31.5" hidden="false" customHeight="true" outlineLevel="0" collapsed="false">
      <c r="B375" s="181"/>
      <c r="C375" s="182" t="s">
        <v>573</v>
      </c>
      <c r="D375" s="182" t="s">
        <v>149</v>
      </c>
      <c r="E375" s="183" t="s">
        <v>574</v>
      </c>
      <c r="F375" s="184" t="s">
        <v>575</v>
      </c>
      <c r="G375" s="184"/>
      <c r="H375" s="184"/>
      <c r="I375" s="184"/>
      <c r="J375" s="185" t="s">
        <v>217</v>
      </c>
      <c r="K375" s="194" t="n">
        <v>0.366</v>
      </c>
      <c r="L375" s="187" t="n">
        <v>0</v>
      </c>
      <c r="M375" s="187"/>
      <c r="N375" s="188" t="n">
        <f aca="false">ROUND(L375*K375,2)</f>
        <v>0</v>
      </c>
      <c r="O375" s="188"/>
      <c r="P375" s="188"/>
      <c r="Q375" s="188"/>
      <c r="R375" s="189"/>
      <c r="T375" s="190"/>
      <c r="U375" s="40" t="s">
        <v>40</v>
      </c>
      <c r="V375" s="191" t="n">
        <v>1.567</v>
      </c>
      <c r="W375" s="191" t="n">
        <f aca="false">V375*K375</f>
        <v>0.573522</v>
      </c>
      <c r="X375" s="191" t="n">
        <v>0</v>
      </c>
      <c r="Y375" s="191" t="n">
        <f aca="false">X375*K375</f>
        <v>0</v>
      </c>
      <c r="Z375" s="191" t="n">
        <v>0</v>
      </c>
      <c r="AA375" s="192" t="n">
        <f aca="false">Z375*K375</f>
        <v>0</v>
      </c>
      <c r="AR375" s="10" t="s">
        <v>228</v>
      </c>
      <c r="AT375" s="10" t="s">
        <v>149</v>
      </c>
      <c r="AU375" s="10" t="s">
        <v>93</v>
      </c>
      <c r="AY375" s="10" t="s">
        <v>148</v>
      </c>
      <c r="BE375" s="193" t="n">
        <f aca="false">IF(U375="základní",N375,0)</f>
        <v>0</v>
      </c>
      <c r="BF375" s="193" t="n">
        <f aca="false">IF(U375="snížená",N375,0)</f>
        <v>0</v>
      </c>
      <c r="BG375" s="193" t="n">
        <f aca="false">IF(U375="zákl. přenesená",N375,0)</f>
        <v>0</v>
      </c>
      <c r="BH375" s="193" t="n">
        <f aca="false">IF(U375="sníž. přenesená",N375,0)</f>
        <v>0</v>
      </c>
      <c r="BI375" s="193" t="n">
        <f aca="false">IF(U375="nulová",N375,0)</f>
        <v>0</v>
      </c>
      <c r="BJ375" s="10" t="s">
        <v>82</v>
      </c>
      <c r="BK375" s="193" t="n">
        <f aca="false">ROUND(L375*K375,2)</f>
        <v>0</v>
      </c>
      <c r="BL375" s="10" t="s">
        <v>228</v>
      </c>
      <c r="BM375" s="10" t="s">
        <v>576</v>
      </c>
    </row>
    <row r="376" s="28" customFormat="true" ht="31.5" hidden="false" customHeight="true" outlineLevel="0" collapsed="false">
      <c r="B376" s="181"/>
      <c r="C376" s="182" t="s">
        <v>577</v>
      </c>
      <c r="D376" s="182" t="s">
        <v>149</v>
      </c>
      <c r="E376" s="183" t="s">
        <v>578</v>
      </c>
      <c r="F376" s="184" t="s">
        <v>579</v>
      </c>
      <c r="G376" s="184"/>
      <c r="H376" s="184"/>
      <c r="I376" s="184"/>
      <c r="J376" s="185" t="s">
        <v>217</v>
      </c>
      <c r="K376" s="194" t="n">
        <v>0.366</v>
      </c>
      <c r="L376" s="187" t="n">
        <v>0</v>
      </c>
      <c r="M376" s="187"/>
      <c r="N376" s="188" t="n">
        <f aca="false">ROUND(L376*K376,2)</f>
        <v>0</v>
      </c>
      <c r="O376" s="188"/>
      <c r="P376" s="188"/>
      <c r="Q376" s="188"/>
      <c r="R376" s="189"/>
      <c r="T376" s="190"/>
      <c r="U376" s="40" t="s">
        <v>40</v>
      </c>
      <c r="V376" s="191" t="n">
        <v>1.36</v>
      </c>
      <c r="W376" s="191" t="n">
        <f aca="false">V376*K376</f>
        <v>0.49776</v>
      </c>
      <c r="X376" s="191" t="n">
        <v>0</v>
      </c>
      <c r="Y376" s="191" t="n">
        <f aca="false">X376*K376</f>
        <v>0</v>
      </c>
      <c r="Z376" s="191" t="n">
        <v>0</v>
      </c>
      <c r="AA376" s="192" t="n">
        <f aca="false">Z376*K376</f>
        <v>0</v>
      </c>
      <c r="AR376" s="10" t="s">
        <v>228</v>
      </c>
      <c r="AT376" s="10" t="s">
        <v>149</v>
      </c>
      <c r="AU376" s="10" t="s">
        <v>93</v>
      </c>
      <c r="AY376" s="10" t="s">
        <v>148</v>
      </c>
      <c r="BE376" s="193" t="n">
        <f aca="false">IF(U376="základní",N376,0)</f>
        <v>0</v>
      </c>
      <c r="BF376" s="193" t="n">
        <f aca="false">IF(U376="snížená",N376,0)</f>
        <v>0</v>
      </c>
      <c r="BG376" s="193" t="n">
        <f aca="false">IF(U376="zákl. přenesená",N376,0)</f>
        <v>0</v>
      </c>
      <c r="BH376" s="193" t="n">
        <f aca="false">IF(U376="sníž. přenesená",N376,0)</f>
        <v>0</v>
      </c>
      <c r="BI376" s="193" t="n">
        <f aca="false">IF(U376="nulová",N376,0)</f>
        <v>0</v>
      </c>
      <c r="BJ376" s="10" t="s">
        <v>82</v>
      </c>
      <c r="BK376" s="193" t="n">
        <f aca="false">ROUND(L376*K376,2)</f>
        <v>0</v>
      </c>
      <c r="BL376" s="10" t="s">
        <v>228</v>
      </c>
      <c r="BM376" s="10" t="s">
        <v>580</v>
      </c>
    </row>
    <row r="377" s="164" customFormat="true" ht="29.85" hidden="false" customHeight="true" outlineLevel="0" collapsed="false">
      <c r="B377" s="165"/>
      <c r="C377" s="166"/>
      <c r="D377" s="178" t="s">
        <v>117</v>
      </c>
      <c r="E377" s="178"/>
      <c r="F377" s="178"/>
      <c r="G377" s="178"/>
      <c r="H377" s="178"/>
      <c r="I377" s="178"/>
      <c r="J377" s="178"/>
      <c r="K377" s="178"/>
      <c r="L377" s="231"/>
      <c r="M377" s="231"/>
      <c r="N377" s="239" t="n">
        <f aca="false">BK377</f>
        <v>0</v>
      </c>
      <c r="O377" s="239"/>
      <c r="P377" s="239"/>
      <c r="Q377" s="239"/>
      <c r="R377" s="170"/>
      <c r="T377" s="171"/>
      <c r="U377" s="172"/>
      <c r="V377" s="172"/>
      <c r="W377" s="173" t="n">
        <f aca="false">SUM(W378:W398)</f>
        <v>17.46866</v>
      </c>
      <c r="X377" s="172"/>
      <c r="Y377" s="173" t="n">
        <f aca="false">SUM(Y378:Y398)</f>
        <v>1.20221165</v>
      </c>
      <c r="Z377" s="172"/>
      <c r="AA377" s="174" t="n">
        <f aca="false">SUM(AA378:AA398)</f>
        <v>0</v>
      </c>
      <c r="AR377" s="175" t="s">
        <v>93</v>
      </c>
      <c r="AT377" s="176" t="s">
        <v>74</v>
      </c>
      <c r="AU377" s="176" t="s">
        <v>82</v>
      </c>
      <c r="AY377" s="175" t="s">
        <v>148</v>
      </c>
      <c r="BK377" s="177" t="n">
        <f aca="false">SUM(BK378:BK398)</f>
        <v>0</v>
      </c>
    </row>
    <row r="378" s="28" customFormat="true" ht="31.5" hidden="false" customHeight="true" outlineLevel="0" collapsed="false">
      <c r="B378" s="181"/>
      <c r="C378" s="182" t="s">
        <v>581</v>
      </c>
      <c r="D378" s="182" t="s">
        <v>149</v>
      </c>
      <c r="E378" s="183" t="s">
        <v>582</v>
      </c>
      <c r="F378" s="184" t="s">
        <v>583</v>
      </c>
      <c r="G378" s="184"/>
      <c r="H378" s="184"/>
      <c r="I378" s="184"/>
      <c r="J378" s="185" t="s">
        <v>231</v>
      </c>
      <c r="K378" s="194" t="n">
        <v>34.43</v>
      </c>
      <c r="L378" s="187" t="n">
        <v>0</v>
      </c>
      <c r="M378" s="187"/>
      <c r="N378" s="188" t="n">
        <f aca="false">ROUND(L378*K378,2)</f>
        <v>0</v>
      </c>
      <c r="O378" s="188"/>
      <c r="P378" s="188"/>
      <c r="Q378" s="188"/>
      <c r="R378" s="189"/>
      <c r="T378" s="190"/>
      <c r="U378" s="40" t="s">
        <v>40</v>
      </c>
      <c r="V378" s="191" t="n">
        <v>0.231</v>
      </c>
      <c r="W378" s="191" t="n">
        <f aca="false">V378*K378</f>
        <v>7.95333</v>
      </c>
      <c r="X378" s="191" t="n">
        <v>0.0003</v>
      </c>
      <c r="Y378" s="191" t="n">
        <f aca="false">X378*K378</f>
        <v>0.010329</v>
      </c>
      <c r="Z378" s="191" t="n">
        <v>0</v>
      </c>
      <c r="AA378" s="192" t="n">
        <f aca="false">Z378*K378</f>
        <v>0</v>
      </c>
      <c r="AR378" s="10" t="s">
        <v>228</v>
      </c>
      <c r="AT378" s="10" t="s">
        <v>149</v>
      </c>
      <c r="AU378" s="10" t="s">
        <v>93</v>
      </c>
      <c r="AY378" s="10" t="s">
        <v>148</v>
      </c>
      <c r="BE378" s="193" t="n">
        <f aca="false">IF(U378="základní",N378,0)</f>
        <v>0</v>
      </c>
      <c r="BF378" s="193" t="n">
        <f aca="false">IF(U378="snížená",N378,0)</f>
        <v>0</v>
      </c>
      <c r="BG378" s="193" t="n">
        <f aca="false">IF(U378="zákl. přenesená",N378,0)</f>
        <v>0</v>
      </c>
      <c r="BH378" s="193" t="n">
        <f aca="false">IF(U378="sníž. přenesená",N378,0)</f>
        <v>0</v>
      </c>
      <c r="BI378" s="193" t="n">
        <f aca="false">IF(U378="nulová",N378,0)</f>
        <v>0</v>
      </c>
      <c r="BJ378" s="10" t="s">
        <v>82</v>
      </c>
      <c r="BK378" s="193" t="n">
        <f aca="false">ROUND(L378*K378,2)</f>
        <v>0</v>
      </c>
      <c r="BL378" s="10" t="s">
        <v>228</v>
      </c>
      <c r="BM378" s="10" t="s">
        <v>584</v>
      </c>
    </row>
    <row r="379" s="195" customFormat="true" ht="22.5" hidden="false" customHeight="true" outlineLevel="0" collapsed="false">
      <c r="B379" s="196"/>
      <c r="C379" s="197"/>
      <c r="D379" s="197"/>
      <c r="E379" s="198"/>
      <c r="F379" s="199" t="s">
        <v>533</v>
      </c>
      <c r="G379" s="199"/>
      <c r="H379" s="199"/>
      <c r="I379" s="199"/>
      <c r="J379" s="197"/>
      <c r="K379" s="200" t="n">
        <v>34.43</v>
      </c>
      <c r="L379" s="201"/>
      <c r="M379" s="201"/>
      <c r="N379" s="197"/>
      <c r="O379" s="197"/>
      <c r="P379" s="197"/>
      <c r="Q379" s="197"/>
      <c r="R379" s="202"/>
      <c r="T379" s="203"/>
      <c r="U379" s="204"/>
      <c r="V379" s="204"/>
      <c r="W379" s="204"/>
      <c r="X379" s="204"/>
      <c r="Y379" s="204"/>
      <c r="Z379" s="204"/>
      <c r="AA379" s="205"/>
      <c r="AT379" s="206" t="s">
        <v>160</v>
      </c>
      <c r="AU379" s="206" t="s">
        <v>93</v>
      </c>
      <c r="AV379" s="195" t="s">
        <v>93</v>
      </c>
      <c r="AW379" s="195" t="s">
        <v>33</v>
      </c>
      <c r="AX379" s="195" t="s">
        <v>75</v>
      </c>
      <c r="AY379" s="206" t="s">
        <v>148</v>
      </c>
    </row>
    <row r="380" s="208" customFormat="true" ht="22.5" hidden="false" customHeight="true" outlineLevel="0" collapsed="false">
      <c r="B380" s="209"/>
      <c r="C380" s="210"/>
      <c r="D380" s="210"/>
      <c r="E380" s="211"/>
      <c r="F380" s="212" t="s">
        <v>162</v>
      </c>
      <c r="G380" s="212"/>
      <c r="H380" s="212"/>
      <c r="I380" s="212"/>
      <c r="J380" s="210"/>
      <c r="K380" s="213" t="n">
        <v>34.43</v>
      </c>
      <c r="L380" s="214"/>
      <c r="M380" s="214"/>
      <c r="N380" s="210"/>
      <c r="O380" s="210"/>
      <c r="P380" s="210"/>
      <c r="Q380" s="210"/>
      <c r="R380" s="215"/>
      <c r="T380" s="216"/>
      <c r="U380" s="217"/>
      <c r="V380" s="217"/>
      <c r="W380" s="217"/>
      <c r="X380" s="217"/>
      <c r="Y380" s="217"/>
      <c r="Z380" s="217"/>
      <c r="AA380" s="218"/>
      <c r="AT380" s="219" t="s">
        <v>160</v>
      </c>
      <c r="AU380" s="219" t="s">
        <v>93</v>
      </c>
      <c r="AV380" s="208" t="s">
        <v>153</v>
      </c>
      <c r="AW380" s="208" t="s">
        <v>33</v>
      </c>
      <c r="AX380" s="208" t="s">
        <v>82</v>
      </c>
      <c r="AY380" s="219" t="s">
        <v>148</v>
      </c>
    </row>
    <row r="381" s="28" customFormat="true" ht="22.5" hidden="false" customHeight="true" outlineLevel="0" collapsed="false">
      <c r="B381" s="181"/>
      <c r="C381" s="232" t="s">
        <v>585</v>
      </c>
      <c r="D381" s="232" t="s">
        <v>316</v>
      </c>
      <c r="E381" s="233" t="s">
        <v>586</v>
      </c>
      <c r="F381" s="234" t="s">
        <v>587</v>
      </c>
      <c r="G381" s="234"/>
      <c r="H381" s="234"/>
      <c r="I381" s="234"/>
      <c r="J381" s="235" t="s">
        <v>231</v>
      </c>
      <c r="K381" s="236" t="n">
        <v>37.873</v>
      </c>
      <c r="L381" s="237" t="n">
        <v>0</v>
      </c>
      <c r="M381" s="237"/>
      <c r="N381" s="238" t="n">
        <f aca="false">ROUND(L381*K381,2)</f>
        <v>0</v>
      </c>
      <c r="O381" s="238"/>
      <c r="P381" s="238"/>
      <c r="Q381" s="238"/>
      <c r="R381" s="189"/>
      <c r="T381" s="190"/>
      <c r="U381" s="40" t="s">
        <v>40</v>
      </c>
      <c r="V381" s="191" t="n">
        <v>0</v>
      </c>
      <c r="W381" s="191" t="n">
        <f aca="false">V381*K381</f>
        <v>0</v>
      </c>
      <c r="X381" s="191" t="n">
        <v>0.024</v>
      </c>
      <c r="Y381" s="191" t="n">
        <f aca="false">X381*K381</f>
        <v>0.908952</v>
      </c>
      <c r="Z381" s="191" t="n">
        <v>0</v>
      </c>
      <c r="AA381" s="192" t="n">
        <f aca="false">Z381*K381</f>
        <v>0</v>
      </c>
      <c r="AR381" s="10" t="s">
        <v>310</v>
      </c>
      <c r="AT381" s="10" t="s">
        <v>316</v>
      </c>
      <c r="AU381" s="10" t="s">
        <v>93</v>
      </c>
      <c r="AY381" s="10" t="s">
        <v>148</v>
      </c>
      <c r="BE381" s="193" t="n">
        <f aca="false">IF(U381="základní",N381,0)</f>
        <v>0</v>
      </c>
      <c r="BF381" s="193" t="n">
        <f aca="false">IF(U381="snížená",N381,0)</f>
        <v>0</v>
      </c>
      <c r="BG381" s="193" t="n">
        <f aca="false">IF(U381="zákl. přenesená",N381,0)</f>
        <v>0</v>
      </c>
      <c r="BH381" s="193" t="n">
        <f aca="false">IF(U381="sníž. přenesená",N381,0)</f>
        <v>0</v>
      </c>
      <c r="BI381" s="193" t="n">
        <f aca="false">IF(U381="nulová",N381,0)</f>
        <v>0</v>
      </c>
      <c r="BJ381" s="10" t="s">
        <v>82</v>
      </c>
      <c r="BK381" s="193" t="n">
        <f aca="false">ROUND(L381*K381,2)</f>
        <v>0</v>
      </c>
      <c r="BL381" s="10" t="s">
        <v>228</v>
      </c>
      <c r="BM381" s="10" t="s">
        <v>588</v>
      </c>
    </row>
    <row r="382" s="195" customFormat="true" ht="22.5" hidden="false" customHeight="true" outlineLevel="0" collapsed="false">
      <c r="B382" s="196"/>
      <c r="C382" s="197"/>
      <c r="D382" s="197"/>
      <c r="E382" s="198"/>
      <c r="F382" s="199" t="s">
        <v>589</v>
      </c>
      <c r="G382" s="199"/>
      <c r="H382" s="199"/>
      <c r="I382" s="199"/>
      <c r="J382" s="197"/>
      <c r="K382" s="200" t="n">
        <v>37.873</v>
      </c>
      <c r="L382" s="201"/>
      <c r="M382" s="201"/>
      <c r="N382" s="197"/>
      <c r="O382" s="197"/>
      <c r="P382" s="197"/>
      <c r="Q382" s="197"/>
      <c r="R382" s="202"/>
      <c r="T382" s="203"/>
      <c r="U382" s="204"/>
      <c r="V382" s="204"/>
      <c r="W382" s="204"/>
      <c r="X382" s="204"/>
      <c r="Y382" s="204"/>
      <c r="Z382" s="204"/>
      <c r="AA382" s="205"/>
      <c r="AT382" s="206" t="s">
        <v>160</v>
      </c>
      <c r="AU382" s="206" t="s">
        <v>93</v>
      </c>
      <c r="AV382" s="195" t="s">
        <v>93</v>
      </c>
      <c r="AW382" s="195" t="s">
        <v>33</v>
      </c>
      <c r="AX382" s="195" t="s">
        <v>75</v>
      </c>
      <c r="AY382" s="206" t="s">
        <v>148</v>
      </c>
    </row>
    <row r="383" s="208" customFormat="true" ht="22.5" hidden="false" customHeight="true" outlineLevel="0" collapsed="false">
      <c r="B383" s="209"/>
      <c r="C383" s="210"/>
      <c r="D383" s="210"/>
      <c r="E383" s="211"/>
      <c r="F383" s="212" t="s">
        <v>162</v>
      </c>
      <c r="G383" s="212"/>
      <c r="H383" s="212"/>
      <c r="I383" s="212"/>
      <c r="J383" s="210"/>
      <c r="K383" s="213" t="n">
        <v>37.873</v>
      </c>
      <c r="L383" s="214"/>
      <c r="M383" s="214"/>
      <c r="N383" s="210"/>
      <c r="O383" s="210"/>
      <c r="P383" s="210"/>
      <c r="Q383" s="210"/>
      <c r="R383" s="215"/>
      <c r="T383" s="216"/>
      <c r="U383" s="217"/>
      <c r="V383" s="217"/>
      <c r="W383" s="217"/>
      <c r="X383" s="217"/>
      <c r="Y383" s="217"/>
      <c r="Z383" s="217"/>
      <c r="AA383" s="218"/>
      <c r="AT383" s="219" t="s">
        <v>160</v>
      </c>
      <c r="AU383" s="219" t="s">
        <v>93</v>
      </c>
      <c r="AV383" s="208" t="s">
        <v>153</v>
      </c>
      <c r="AW383" s="208" t="s">
        <v>33</v>
      </c>
      <c r="AX383" s="208" t="s">
        <v>82</v>
      </c>
      <c r="AY383" s="219" t="s">
        <v>148</v>
      </c>
    </row>
    <row r="384" s="28" customFormat="true" ht="31.5" hidden="false" customHeight="true" outlineLevel="0" collapsed="false">
      <c r="B384" s="181"/>
      <c r="C384" s="182" t="s">
        <v>590</v>
      </c>
      <c r="D384" s="182" t="s">
        <v>149</v>
      </c>
      <c r="E384" s="183" t="s">
        <v>591</v>
      </c>
      <c r="F384" s="184" t="s">
        <v>592</v>
      </c>
      <c r="G384" s="184"/>
      <c r="H384" s="184"/>
      <c r="I384" s="184"/>
      <c r="J384" s="185" t="s">
        <v>231</v>
      </c>
      <c r="K384" s="194" t="n">
        <v>34.43</v>
      </c>
      <c r="L384" s="187" t="n">
        <v>0</v>
      </c>
      <c r="M384" s="187"/>
      <c r="N384" s="188" t="n">
        <f aca="false">ROUND(L384*K384,2)</f>
        <v>0</v>
      </c>
      <c r="O384" s="188"/>
      <c r="P384" s="188"/>
      <c r="Q384" s="188"/>
      <c r="R384" s="189"/>
      <c r="T384" s="190"/>
      <c r="U384" s="40" t="s">
        <v>40</v>
      </c>
      <c r="V384" s="191" t="n">
        <v>0.14</v>
      </c>
      <c r="W384" s="191" t="n">
        <f aca="false">V384*K384</f>
        <v>4.8202</v>
      </c>
      <c r="X384" s="191" t="n">
        <v>0</v>
      </c>
      <c r="Y384" s="191" t="n">
        <f aca="false">X384*K384</f>
        <v>0</v>
      </c>
      <c r="Z384" s="191" t="n">
        <v>0</v>
      </c>
      <c r="AA384" s="192" t="n">
        <f aca="false">Z384*K384</f>
        <v>0</v>
      </c>
      <c r="AR384" s="10" t="s">
        <v>228</v>
      </c>
      <c r="AT384" s="10" t="s">
        <v>149</v>
      </c>
      <c r="AU384" s="10" t="s">
        <v>93</v>
      </c>
      <c r="AY384" s="10" t="s">
        <v>148</v>
      </c>
      <c r="BE384" s="193" t="n">
        <f aca="false">IF(U384="základní",N384,0)</f>
        <v>0</v>
      </c>
      <c r="BF384" s="193" t="n">
        <f aca="false">IF(U384="snížená",N384,0)</f>
        <v>0</v>
      </c>
      <c r="BG384" s="193" t="n">
        <f aca="false">IF(U384="zákl. přenesená",N384,0)</f>
        <v>0</v>
      </c>
      <c r="BH384" s="193" t="n">
        <f aca="false">IF(U384="sníž. přenesená",N384,0)</f>
        <v>0</v>
      </c>
      <c r="BI384" s="193" t="n">
        <f aca="false">IF(U384="nulová",N384,0)</f>
        <v>0</v>
      </c>
      <c r="BJ384" s="10" t="s">
        <v>82</v>
      </c>
      <c r="BK384" s="193" t="n">
        <f aca="false">ROUND(L384*K384,2)</f>
        <v>0</v>
      </c>
      <c r="BL384" s="10" t="s">
        <v>228</v>
      </c>
      <c r="BM384" s="10" t="s">
        <v>593</v>
      </c>
    </row>
    <row r="385" s="195" customFormat="true" ht="22.5" hidden="false" customHeight="true" outlineLevel="0" collapsed="false">
      <c r="B385" s="196"/>
      <c r="C385" s="197"/>
      <c r="D385" s="197"/>
      <c r="E385" s="198"/>
      <c r="F385" s="199" t="s">
        <v>533</v>
      </c>
      <c r="G385" s="199"/>
      <c r="H385" s="199"/>
      <c r="I385" s="199"/>
      <c r="J385" s="197"/>
      <c r="K385" s="200" t="n">
        <v>34.43</v>
      </c>
      <c r="L385" s="201"/>
      <c r="M385" s="201"/>
      <c r="N385" s="197"/>
      <c r="O385" s="197"/>
      <c r="P385" s="197"/>
      <c r="Q385" s="197"/>
      <c r="R385" s="202"/>
      <c r="T385" s="203"/>
      <c r="U385" s="204"/>
      <c r="V385" s="204"/>
      <c r="W385" s="204"/>
      <c r="X385" s="204"/>
      <c r="Y385" s="204"/>
      <c r="Z385" s="204"/>
      <c r="AA385" s="205"/>
      <c r="AT385" s="206" t="s">
        <v>160</v>
      </c>
      <c r="AU385" s="206" t="s">
        <v>93</v>
      </c>
      <c r="AV385" s="195" t="s">
        <v>93</v>
      </c>
      <c r="AW385" s="195" t="s">
        <v>33</v>
      </c>
      <c r="AX385" s="195" t="s">
        <v>75</v>
      </c>
      <c r="AY385" s="206" t="s">
        <v>148</v>
      </c>
    </row>
    <row r="386" s="208" customFormat="true" ht="22.5" hidden="false" customHeight="true" outlineLevel="0" collapsed="false">
      <c r="B386" s="209"/>
      <c r="C386" s="210"/>
      <c r="D386" s="210"/>
      <c r="E386" s="211"/>
      <c r="F386" s="212" t="s">
        <v>162</v>
      </c>
      <c r="G386" s="212"/>
      <c r="H386" s="212"/>
      <c r="I386" s="212"/>
      <c r="J386" s="210"/>
      <c r="K386" s="213" t="n">
        <v>34.43</v>
      </c>
      <c r="L386" s="214"/>
      <c r="M386" s="214"/>
      <c r="N386" s="210"/>
      <c r="O386" s="210"/>
      <c r="P386" s="210"/>
      <c r="Q386" s="210"/>
      <c r="R386" s="215"/>
      <c r="T386" s="216"/>
      <c r="U386" s="217"/>
      <c r="V386" s="217"/>
      <c r="W386" s="217"/>
      <c r="X386" s="217"/>
      <c r="Y386" s="217"/>
      <c r="Z386" s="217"/>
      <c r="AA386" s="218"/>
      <c r="AT386" s="219" t="s">
        <v>160</v>
      </c>
      <c r="AU386" s="219" t="s">
        <v>93</v>
      </c>
      <c r="AV386" s="208" t="s">
        <v>153</v>
      </c>
      <c r="AW386" s="208" t="s">
        <v>33</v>
      </c>
      <c r="AX386" s="208" t="s">
        <v>82</v>
      </c>
      <c r="AY386" s="219" t="s">
        <v>148</v>
      </c>
    </row>
    <row r="387" s="28" customFormat="true" ht="31.5" hidden="false" customHeight="true" outlineLevel="0" collapsed="false">
      <c r="B387" s="181"/>
      <c r="C387" s="232" t="s">
        <v>594</v>
      </c>
      <c r="D387" s="232" t="s">
        <v>316</v>
      </c>
      <c r="E387" s="233" t="s">
        <v>391</v>
      </c>
      <c r="F387" s="234" t="s">
        <v>392</v>
      </c>
      <c r="G387" s="234"/>
      <c r="H387" s="234"/>
      <c r="I387" s="234"/>
      <c r="J387" s="235" t="s">
        <v>231</v>
      </c>
      <c r="K387" s="236" t="n">
        <v>154.522</v>
      </c>
      <c r="L387" s="237" t="n">
        <v>0</v>
      </c>
      <c r="M387" s="237"/>
      <c r="N387" s="238" t="n">
        <f aca="false">ROUND(L387*K387,2)</f>
        <v>0</v>
      </c>
      <c r="O387" s="238"/>
      <c r="P387" s="238"/>
      <c r="Q387" s="238"/>
      <c r="R387" s="189"/>
      <c r="T387" s="190"/>
      <c r="U387" s="40" t="s">
        <v>40</v>
      </c>
      <c r="V387" s="191" t="n">
        <v>0</v>
      </c>
      <c r="W387" s="191" t="n">
        <f aca="false">V387*K387</f>
        <v>0</v>
      </c>
      <c r="X387" s="191" t="n">
        <v>0.0018</v>
      </c>
      <c r="Y387" s="191" t="n">
        <f aca="false">X387*K387</f>
        <v>0.2781396</v>
      </c>
      <c r="Z387" s="191" t="n">
        <v>0</v>
      </c>
      <c r="AA387" s="192" t="n">
        <f aca="false">Z387*K387</f>
        <v>0</v>
      </c>
      <c r="AR387" s="10" t="s">
        <v>310</v>
      </c>
      <c r="AT387" s="10" t="s">
        <v>316</v>
      </c>
      <c r="AU387" s="10" t="s">
        <v>93</v>
      </c>
      <c r="AY387" s="10" t="s">
        <v>148</v>
      </c>
      <c r="BE387" s="193" t="n">
        <f aca="false">IF(U387="základní",N387,0)</f>
        <v>0</v>
      </c>
      <c r="BF387" s="193" t="n">
        <f aca="false">IF(U387="snížená",N387,0)</f>
        <v>0</v>
      </c>
      <c r="BG387" s="193" t="n">
        <f aca="false">IF(U387="zákl. přenesená",N387,0)</f>
        <v>0</v>
      </c>
      <c r="BH387" s="193" t="n">
        <f aca="false">IF(U387="sníž. přenesená",N387,0)</f>
        <v>0</v>
      </c>
      <c r="BI387" s="193" t="n">
        <f aca="false">IF(U387="nulová",N387,0)</f>
        <v>0</v>
      </c>
      <c r="BJ387" s="10" t="s">
        <v>82</v>
      </c>
      <c r="BK387" s="193" t="n">
        <f aca="false">ROUND(L387*K387,2)</f>
        <v>0</v>
      </c>
      <c r="BL387" s="10" t="s">
        <v>228</v>
      </c>
      <c r="BM387" s="10" t="s">
        <v>595</v>
      </c>
    </row>
    <row r="388" s="195" customFormat="true" ht="22.5" hidden="false" customHeight="true" outlineLevel="0" collapsed="false">
      <c r="B388" s="196"/>
      <c r="C388" s="197"/>
      <c r="D388" s="197"/>
      <c r="E388" s="198"/>
      <c r="F388" s="199" t="s">
        <v>589</v>
      </c>
      <c r="G388" s="199"/>
      <c r="H388" s="199"/>
      <c r="I388" s="199"/>
      <c r="J388" s="197"/>
      <c r="K388" s="200" t="n">
        <v>37.873</v>
      </c>
      <c r="L388" s="201"/>
      <c r="M388" s="201"/>
      <c r="N388" s="197"/>
      <c r="O388" s="197"/>
      <c r="P388" s="197"/>
      <c r="Q388" s="197"/>
      <c r="R388" s="202"/>
      <c r="T388" s="203"/>
      <c r="U388" s="204"/>
      <c r="V388" s="204"/>
      <c r="W388" s="204"/>
      <c r="X388" s="204"/>
      <c r="Y388" s="204"/>
      <c r="Z388" s="204"/>
      <c r="AA388" s="205"/>
      <c r="AT388" s="206" t="s">
        <v>160</v>
      </c>
      <c r="AU388" s="206" t="s">
        <v>93</v>
      </c>
      <c r="AV388" s="195" t="s">
        <v>93</v>
      </c>
      <c r="AW388" s="195" t="s">
        <v>33</v>
      </c>
      <c r="AX388" s="195" t="s">
        <v>75</v>
      </c>
      <c r="AY388" s="206" t="s">
        <v>148</v>
      </c>
    </row>
    <row r="389" s="195" customFormat="true" ht="22.5" hidden="false" customHeight="true" outlineLevel="0" collapsed="false">
      <c r="B389" s="196"/>
      <c r="C389" s="197"/>
      <c r="D389" s="197"/>
      <c r="E389" s="198"/>
      <c r="F389" s="207" t="s">
        <v>589</v>
      </c>
      <c r="G389" s="207"/>
      <c r="H389" s="207"/>
      <c r="I389" s="207"/>
      <c r="J389" s="197"/>
      <c r="K389" s="200" t="n">
        <v>37.873</v>
      </c>
      <c r="L389" s="201"/>
      <c r="M389" s="201"/>
      <c r="N389" s="197"/>
      <c r="O389" s="197"/>
      <c r="P389" s="197"/>
      <c r="Q389" s="197"/>
      <c r="R389" s="202"/>
      <c r="T389" s="203"/>
      <c r="U389" s="204"/>
      <c r="V389" s="204"/>
      <c r="W389" s="204"/>
      <c r="X389" s="204"/>
      <c r="Y389" s="204"/>
      <c r="Z389" s="204"/>
      <c r="AA389" s="205"/>
      <c r="AT389" s="206" t="s">
        <v>160</v>
      </c>
      <c r="AU389" s="206" t="s">
        <v>93</v>
      </c>
      <c r="AV389" s="195" t="s">
        <v>93</v>
      </c>
      <c r="AW389" s="195" t="s">
        <v>33</v>
      </c>
      <c r="AX389" s="195" t="s">
        <v>75</v>
      </c>
      <c r="AY389" s="206" t="s">
        <v>148</v>
      </c>
    </row>
    <row r="390" s="208" customFormat="true" ht="22.5" hidden="false" customHeight="true" outlineLevel="0" collapsed="false">
      <c r="B390" s="209"/>
      <c r="C390" s="210"/>
      <c r="D390" s="210"/>
      <c r="E390" s="211"/>
      <c r="F390" s="212" t="s">
        <v>162</v>
      </c>
      <c r="G390" s="212"/>
      <c r="H390" s="212"/>
      <c r="I390" s="212"/>
      <c r="J390" s="210"/>
      <c r="K390" s="213" t="n">
        <v>75.746</v>
      </c>
      <c r="L390" s="214"/>
      <c r="M390" s="214"/>
      <c r="N390" s="210"/>
      <c r="O390" s="210"/>
      <c r="P390" s="210"/>
      <c r="Q390" s="210"/>
      <c r="R390" s="215"/>
      <c r="T390" s="216"/>
      <c r="U390" s="217"/>
      <c r="V390" s="217"/>
      <c r="W390" s="217"/>
      <c r="X390" s="217"/>
      <c r="Y390" s="217"/>
      <c r="Z390" s="217"/>
      <c r="AA390" s="218"/>
      <c r="AT390" s="219" t="s">
        <v>160</v>
      </c>
      <c r="AU390" s="219" t="s">
        <v>93</v>
      </c>
      <c r="AV390" s="208" t="s">
        <v>153</v>
      </c>
      <c r="AW390" s="208" t="s">
        <v>33</v>
      </c>
      <c r="AX390" s="208" t="s">
        <v>82</v>
      </c>
      <c r="AY390" s="219" t="s">
        <v>148</v>
      </c>
    </row>
    <row r="391" s="28" customFormat="true" ht="31.5" hidden="false" customHeight="true" outlineLevel="0" collapsed="false">
      <c r="B391" s="181"/>
      <c r="C391" s="182" t="s">
        <v>596</v>
      </c>
      <c r="D391" s="182" t="s">
        <v>149</v>
      </c>
      <c r="E391" s="183" t="s">
        <v>597</v>
      </c>
      <c r="F391" s="184" t="s">
        <v>598</v>
      </c>
      <c r="G391" s="184"/>
      <c r="H391" s="184"/>
      <c r="I391" s="184"/>
      <c r="J391" s="185" t="s">
        <v>231</v>
      </c>
      <c r="K391" s="194" t="n">
        <v>34.43</v>
      </c>
      <c r="L391" s="187" t="n">
        <v>0</v>
      </c>
      <c r="M391" s="187"/>
      <c r="N391" s="188" t="n">
        <f aca="false">ROUND(L391*K391,2)</f>
        <v>0</v>
      </c>
      <c r="O391" s="188"/>
      <c r="P391" s="188"/>
      <c r="Q391" s="188"/>
      <c r="R391" s="189"/>
      <c r="T391" s="190"/>
      <c r="U391" s="40" t="s">
        <v>40</v>
      </c>
      <c r="V391" s="191" t="n">
        <v>0.025</v>
      </c>
      <c r="W391" s="191" t="n">
        <f aca="false">V391*K391</f>
        <v>0.86075</v>
      </c>
      <c r="X391" s="191" t="n">
        <v>0</v>
      </c>
      <c r="Y391" s="191" t="n">
        <f aca="false">X391*K391</f>
        <v>0</v>
      </c>
      <c r="Z391" s="191" t="n">
        <v>0</v>
      </c>
      <c r="AA391" s="192" t="n">
        <f aca="false">Z391*K391</f>
        <v>0</v>
      </c>
      <c r="AR391" s="10" t="s">
        <v>228</v>
      </c>
      <c r="AT391" s="10" t="s">
        <v>149</v>
      </c>
      <c r="AU391" s="10" t="s">
        <v>93</v>
      </c>
      <c r="AY391" s="10" t="s">
        <v>148</v>
      </c>
      <c r="BE391" s="193" t="n">
        <f aca="false">IF(U391="základní",N391,0)</f>
        <v>0</v>
      </c>
      <c r="BF391" s="193" t="n">
        <f aca="false">IF(U391="snížená",N391,0)</f>
        <v>0</v>
      </c>
      <c r="BG391" s="193" t="n">
        <f aca="false">IF(U391="zákl. přenesená",N391,0)</f>
        <v>0</v>
      </c>
      <c r="BH391" s="193" t="n">
        <f aca="false">IF(U391="sníž. přenesená",N391,0)</f>
        <v>0</v>
      </c>
      <c r="BI391" s="193" t="n">
        <f aca="false">IF(U391="nulová",N391,0)</f>
        <v>0</v>
      </c>
      <c r="BJ391" s="10" t="s">
        <v>82</v>
      </c>
      <c r="BK391" s="193" t="n">
        <f aca="false">ROUND(L391*K391,2)</f>
        <v>0</v>
      </c>
      <c r="BL391" s="10" t="s">
        <v>228</v>
      </c>
      <c r="BM391" s="10" t="s">
        <v>599</v>
      </c>
    </row>
    <row r="392" s="195" customFormat="true" ht="22.5" hidden="false" customHeight="true" outlineLevel="0" collapsed="false">
      <c r="B392" s="196"/>
      <c r="C392" s="197"/>
      <c r="D392" s="197"/>
      <c r="E392" s="198"/>
      <c r="F392" s="199" t="s">
        <v>533</v>
      </c>
      <c r="G392" s="199"/>
      <c r="H392" s="199"/>
      <c r="I392" s="199"/>
      <c r="J392" s="197"/>
      <c r="K392" s="200" t="n">
        <v>34.43</v>
      </c>
      <c r="L392" s="201"/>
      <c r="M392" s="201"/>
      <c r="N392" s="197"/>
      <c r="O392" s="197"/>
      <c r="P392" s="197"/>
      <c r="Q392" s="197"/>
      <c r="R392" s="202"/>
      <c r="T392" s="203"/>
      <c r="U392" s="204"/>
      <c r="V392" s="204"/>
      <c r="W392" s="204"/>
      <c r="X392" s="204"/>
      <c r="Y392" s="204"/>
      <c r="Z392" s="204"/>
      <c r="AA392" s="205"/>
      <c r="AT392" s="206" t="s">
        <v>160</v>
      </c>
      <c r="AU392" s="206" t="s">
        <v>93</v>
      </c>
      <c r="AV392" s="195" t="s">
        <v>93</v>
      </c>
      <c r="AW392" s="195" t="s">
        <v>33</v>
      </c>
      <c r="AX392" s="195" t="s">
        <v>75</v>
      </c>
      <c r="AY392" s="206" t="s">
        <v>148</v>
      </c>
    </row>
    <row r="393" s="208" customFormat="true" ht="22.5" hidden="false" customHeight="true" outlineLevel="0" collapsed="false">
      <c r="B393" s="209"/>
      <c r="C393" s="210"/>
      <c r="D393" s="210"/>
      <c r="E393" s="211"/>
      <c r="F393" s="212" t="s">
        <v>162</v>
      </c>
      <c r="G393" s="212"/>
      <c r="H393" s="212"/>
      <c r="I393" s="212"/>
      <c r="J393" s="210"/>
      <c r="K393" s="213" t="n">
        <v>34.43</v>
      </c>
      <c r="L393" s="214"/>
      <c r="M393" s="214"/>
      <c r="N393" s="210"/>
      <c r="O393" s="210"/>
      <c r="P393" s="210"/>
      <c r="Q393" s="210"/>
      <c r="R393" s="215"/>
      <c r="T393" s="216"/>
      <c r="U393" s="217"/>
      <c r="V393" s="217"/>
      <c r="W393" s="217"/>
      <c r="X393" s="217"/>
      <c r="Y393" s="217"/>
      <c r="Z393" s="217"/>
      <c r="AA393" s="218"/>
      <c r="AT393" s="219" t="s">
        <v>160</v>
      </c>
      <c r="AU393" s="219" t="s">
        <v>93</v>
      </c>
      <c r="AV393" s="208" t="s">
        <v>153</v>
      </c>
      <c r="AW393" s="208" t="s">
        <v>33</v>
      </c>
      <c r="AX393" s="208" t="s">
        <v>82</v>
      </c>
      <c r="AY393" s="219" t="s">
        <v>148</v>
      </c>
    </row>
    <row r="394" s="28" customFormat="true" ht="22.5" hidden="false" customHeight="true" outlineLevel="0" collapsed="false">
      <c r="B394" s="181"/>
      <c r="C394" s="232" t="s">
        <v>600</v>
      </c>
      <c r="D394" s="232" t="s">
        <v>316</v>
      </c>
      <c r="E394" s="233" t="s">
        <v>601</v>
      </c>
      <c r="F394" s="234" t="s">
        <v>602</v>
      </c>
      <c r="G394" s="234"/>
      <c r="H394" s="234"/>
      <c r="I394" s="234"/>
      <c r="J394" s="235" t="s">
        <v>231</v>
      </c>
      <c r="K394" s="236" t="n">
        <v>43.555</v>
      </c>
      <c r="L394" s="237" t="n">
        <v>0</v>
      </c>
      <c r="M394" s="237"/>
      <c r="N394" s="238" t="n">
        <f aca="false">ROUND(L394*K394,2)</f>
        <v>0</v>
      </c>
      <c r="O394" s="238"/>
      <c r="P394" s="238"/>
      <c r="Q394" s="238"/>
      <c r="R394" s="189"/>
      <c r="T394" s="190"/>
      <c r="U394" s="40" t="s">
        <v>40</v>
      </c>
      <c r="V394" s="191" t="n">
        <v>0</v>
      </c>
      <c r="W394" s="191" t="n">
        <f aca="false">V394*K394</f>
        <v>0</v>
      </c>
      <c r="X394" s="191" t="n">
        <v>0.00011</v>
      </c>
      <c r="Y394" s="191" t="n">
        <f aca="false">X394*K394</f>
        <v>0.00479105</v>
      </c>
      <c r="Z394" s="191" t="n">
        <v>0</v>
      </c>
      <c r="AA394" s="192" t="n">
        <f aca="false">Z394*K394</f>
        <v>0</v>
      </c>
      <c r="AR394" s="10" t="s">
        <v>310</v>
      </c>
      <c r="AT394" s="10" t="s">
        <v>316</v>
      </c>
      <c r="AU394" s="10" t="s">
        <v>93</v>
      </c>
      <c r="AY394" s="10" t="s">
        <v>148</v>
      </c>
      <c r="BE394" s="193" t="n">
        <f aca="false">IF(U394="základní",N394,0)</f>
        <v>0</v>
      </c>
      <c r="BF394" s="193" t="n">
        <f aca="false">IF(U394="snížená",N394,0)</f>
        <v>0</v>
      </c>
      <c r="BG394" s="193" t="n">
        <f aca="false">IF(U394="zákl. přenesená",N394,0)</f>
        <v>0</v>
      </c>
      <c r="BH394" s="193" t="n">
        <f aca="false">IF(U394="sníž. přenesená",N394,0)</f>
        <v>0</v>
      </c>
      <c r="BI394" s="193" t="n">
        <f aca="false">IF(U394="nulová",N394,0)</f>
        <v>0</v>
      </c>
      <c r="BJ394" s="10" t="s">
        <v>82</v>
      </c>
      <c r="BK394" s="193" t="n">
        <f aca="false">ROUND(L394*K394,2)</f>
        <v>0</v>
      </c>
      <c r="BL394" s="10" t="s">
        <v>228</v>
      </c>
      <c r="BM394" s="10" t="s">
        <v>603</v>
      </c>
    </row>
    <row r="395" s="195" customFormat="true" ht="22.5" hidden="false" customHeight="true" outlineLevel="0" collapsed="false">
      <c r="B395" s="196"/>
      <c r="C395" s="197"/>
      <c r="D395" s="197"/>
      <c r="E395" s="198"/>
      <c r="F395" s="199" t="s">
        <v>604</v>
      </c>
      <c r="G395" s="199"/>
      <c r="H395" s="199"/>
      <c r="I395" s="199"/>
      <c r="J395" s="197"/>
      <c r="K395" s="200" t="n">
        <v>39.595</v>
      </c>
      <c r="L395" s="201"/>
      <c r="M395" s="201"/>
      <c r="N395" s="197"/>
      <c r="O395" s="197"/>
      <c r="P395" s="197"/>
      <c r="Q395" s="197"/>
      <c r="R395" s="202"/>
      <c r="T395" s="203"/>
      <c r="U395" s="204"/>
      <c r="V395" s="204"/>
      <c r="W395" s="204"/>
      <c r="X395" s="204"/>
      <c r="Y395" s="204"/>
      <c r="Z395" s="204"/>
      <c r="AA395" s="205"/>
      <c r="AT395" s="206" t="s">
        <v>160</v>
      </c>
      <c r="AU395" s="206" t="s">
        <v>93</v>
      </c>
      <c r="AV395" s="195" t="s">
        <v>93</v>
      </c>
      <c r="AW395" s="195" t="s">
        <v>33</v>
      </c>
      <c r="AX395" s="195" t="s">
        <v>75</v>
      </c>
      <c r="AY395" s="206" t="s">
        <v>148</v>
      </c>
    </row>
    <row r="396" s="208" customFormat="true" ht="22.5" hidden="false" customHeight="true" outlineLevel="0" collapsed="false">
      <c r="B396" s="209"/>
      <c r="C396" s="210"/>
      <c r="D396" s="210"/>
      <c r="E396" s="211"/>
      <c r="F396" s="212" t="s">
        <v>162</v>
      </c>
      <c r="G396" s="212"/>
      <c r="H396" s="212"/>
      <c r="I396" s="212"/>
      <c r="J396" s="210"/>
      <c r="K396" s="213" t="n">
        <v>39.595</v>
      </c>
      <c r="L396" s="214"/>
      <c r="M396" s="214"/>
      <c r="N396" s="210"/>
      <c r="O396" s="210"/>
      <c r="P396" s="210"/>
      <c r="Q396" s="210"/>
      <c r="R396" s="215"/>
      <c r="T396" s="216"/>
      <c r="U396" s="217"/>
      <c r="V396" s="217"/>
      <c r="W396" s="217"/>
      <c r="X396" s="217"/>
      <c r="Y396" s="217"/>
      <c r="Z396" s="217"/>
      <c r="AA396" s="218"/>
      <c r="AT396" s="219" t="s">
        <v>160</v>
      </c>
      <c r="AU396" s="219" t="s">
        <v>93</v>
      </c>
      <c r="AV396" s="208" t="s">
        <v>153</v>
      </c>
      <c r="AW396" s="208" t="s">
        <v>33</v>
      </c>
      <c r="AX396" s="208" t="s">
        <v>82</v>
      </c>
      <c r="AY396" s="219" t="s">
        <v>148</v>
      </c>
    </row>
    <row r="397" s="28" customFormat="true" ht="31.5" hidden="false" customHeight="true" outlineLevel="0" collapsed="false">
      <c r="B397" s="181"/>
      <c r="C397" s="182" t="s">
        <v>605</v>
      </c>
      <c r="D397" s="182" t="s">
        <v>149</v>
      </c>
      <c r="E397" s="183" t="s">
        <v>606</v>
      </c>
      <c r="F397" s="184" t="s">
        <v>607</v>
      </c>
      <c r="G397" s="184"/>
      <c r="H397" s="184"/>
      <c r="I397" s="184"/>
      <c r="J397" s="185" t="s">
        <v>217</v>
      </c>
      <c r="K397" s="194" t="n">
        <v>1.202</v>
      </c>
      <c r="L397" s="187" t="n">
        <v>0</v>
      </c>
      <c r="M397" s="187"/>
      <c r="N397" s="188" t="n">
        <f aca="false">ROUND(L397*K397,2)</f>
        <v>0</v>
      </c>
      <c r="O397" s="188"/>
      <c r="P397" s="188"/>
      <c r="Q397" s="188"/>
      <c r="R397" s="189"/>
      <c r="T397" s="190"/>
      <c r="U397" s="40" t="s">
        <v>40</v>
      </c>
      <c r="V397" s="191" t="n">
        <v>1.74</v>
      </c>
      <c r="W397" s="191" t="n">
        <f aca="false">V397*K397</f>
        <v>2.09148</v>
      </c>
      <c r="X397" s="191" t="n">
        <v>0</v>
      </c>
      <c r="Y397" s="191" t="n">
        <f aca="false">X397*K397</f>
        <v>0</v>
      </c>
      <c r="Z397" s="191" t="n">
        <v>0</v>
      </c>
      <c r="AA397" s="192" t="n">
        <f aca="false">Z397*K397</f>
        <v>0</v>
      </c>
      <c r="AR397" s="10" t="s">
        <v>228</v>
      </c>
      <c r="AT397" s="10" t="s">
        <v>149</v>
      </c>
      <c r="AU397" s="10" t="s">
        <v>93</v>
      </c>
      <c r="AY397" s="10" t="s">
        <v>148</v>
      </c>
      <c r="BE397" s="193" t="n">
        <f aca="false">IF(U397="základní",N397,0)</f>
        <v>0</v>
      </c>
      <c r="BF397" s="193" t="n">
        <f aca="false">IF(U397="snížená",N397,0)</f>
        <v>0</v>
      </c>
      <c r="BG397" s="193" t="n">
        <f aca="false">IF(U397="zákl. přenesená",N397,0)</f>
        <v>0</v>
      </c>
      <c r="BH397" s="193" t="n">
        <f aca="false">IF(U397="sníž. přenesená",N397,0)</f>
        <v>0</v>
      </c>
      <c r="BI397" s="193" t="n">
        <f aca="false">IF(U397="nulová",N397,0)</f>
        <v>0</v>
      </c>
      <c r="BJ397" s="10" t="s">
        <v>82</v>
      </c>
      <c r="BK397" s="193" t="n">
        <f aca="false">ROUND(L397*K397,2)</f>
        <v>0</v>
      </c>
      <c r="BL397" s="10" t="s">
        <v>228</v>
      </c>
      <c r="BM397" s="10" t="s">
        <v>608</v>
      </c>
    </row>
    <row r="398" s="28" customFormat="true" ht="31.5" hidden="false" customHeight="true" outlineLevel="0" collapsed="false">
      <c r="B398" s="181"/>
      <c r="C398" s="182" t="s">
        <v>609</v>
      </c>
      <c r="D398" s="182" t="s">
        <v>149</v>
      </c>
      <c r="E398" s="183" t="s">
        <v>610</v>
      </c>
      <c r="F398" s="184" t="s">
        <v>611</v>
      </c>
      <c r="G398" s="184"/>
      <c r="H398" s="184"/>
      <c r="I398" s="184"/>
      <c r="J398" s="185" t="s">
        <v>217</v>
      </c>
      <c r="K398" s="194" t="n">
        <v>1.202</v>
      </c>
      <c r="L398" s="187" t="n">
        <v>0</v>
      </c>
      <c r="M398" s="187"/>
      <c r="N398" s="188" t="n">
        <f aca="false">ROUND(L398*K398,2)</f>
        <v>0</v>
      </c>
      <c r="O398" s="188"/>
      <c r="P398" s="188"/>
      <c r="Q398" s="188"/>
      <c r="R398" s="189"/>
      <c r="T398" s="190"/>
      <c r="U398" s="40" t="s">
        <v>40</v>
      </c>
      <c r="V398" s="191" t="n">
        <v>1.45</v>
      </c>
      <c r="W398" s="191" t="n">
        <f aca="false">V398*K398</f>
        <v>1.7429</v>
      </c>
      <c r="X398" s="191" t="n">
        <v>0</v>
      </c>
      <c r="Y398" s="191" t="n">
        <f aca="false">X398*K398</f>
        <v>0</v>
      </c>
      <c r="Z398" s="191" t="n">
        <v>0</v>
      </c>
      <c r="AA398" s="192" t="n">
        <f aca="false">Z398*K398</f>
        <v>0</v>
      </c>
      <c r="AR398" s="10" t="s">
        <v>228</v>
      </c>
      <c r="AT398" s="10" t="s">
        <v>149</v>
      </c>
      <c r="AU398" s="10" t="s">
        <v>93</v>
      </c>
      <c r="AY398" s="10" t="s">
        <v>148</v>
      </c>
      <c r="BE398" s="193" t="n">
        <f aca="false">IF(U398="základní",N398,0)</f>
        <v>0</v>
      </c>
      <c r="BF398" s="193" t="n">
        <f aca="false">IF(U398="snížená",N398,0)</f>
        <v>0</v>
      </c>
      <c r="BG398" s="193" t="n">
        <f aca="false">IF(U398="zákl. přenesená",N398,0)</f>
        <v>0</v>
      </c>
      <c r="BH398" s="193" t="n">
        <f aca="false">IF(U398="sníž. přenesená",N398,0)</f>
        <v>0</v>
      </c>
      <c r="BI398" s="193" t="n">
        <f aca="false">IF(U398="nulová",N398,0)</f>
        <v>0</v>
      </c>
      <c r="BJ398" s="10" t="s">
        <v>82</v>
      </c>
      <c r="BK398" s="193" t="n">
        <f aca="false">ROUND(L398*K398,2)</f>
        <v>0</v>
      </c>
      <c r="BL398" s="10" t="s">
        <v>228</v>
      </c>
      <c r="BM398" s="10" t="s">
        <v>612</v>
      </c>
    </row>
    <row r="399" s="164" customFormat="true" ht="29.85" hidden="false" customHeight="true" outlineLevel="0" collapsed="false">
      <c r="B399" s="165"/>
      <c r="C399" s="166"/>
      <c r="D399" s="178" t="s">
        <v>118</v>
      </c>
      <c r="E399" s="178"/>
      <c r="F399" s="178"/>
      <c r="G399" s="178"/>
      <c r="H399" s="178"/>
      <c r="I399" s="178"/>
      <c r="J399" s="178"/>
      <c r="K399" s="178"/>
      <c r="L399" s="231"/>
      <c r="M399" s="231"/>
      <c r="N399" s="239" t="n">
        <f aca="false">BK399</f>
        <v>0</v>
      </c>
      <c r="O399" s="239"/>
      <c r="P399" s="239"/>
      <c r="Q399" s="239"/>
      <c r="R399" s="170"/>
      <c r="T399" s="171"/>
      <c r="U399" s="172"/>
      <c r="V399" s="172"/>
      <c r="W399" s="173" t="n">
        <f aca="false">SUM(W400:W418)</f>
        <v>42.546021</v>
      </c>
      <c r="X399" s="172"/>
      <c r="Y399" s="173" t="n">
        <f aca="false">SUM(Y400:Y418)</f>
        <v>1.41307418</v>
      </c>
      <c r="Z399" s="172"/>
      <c r="AA399" s="174" t="n">
        <f aca="false">SUM(AA400:AA418)</f>
        <v>0</v>
      </c>
      <c r="AR399" s="175" t="s">
        <v>93</v>
      </c>
      <c r="AT399" s="176" t="s">
        <v>74</v>
      </c>
      <c r="AU399" s="176" t="s">
        <v>82</v>
      </c>
      <c r="AY399" s="175" t="s">
        <v>148</v>
      </c>
      <c r="BK399" s="177" t="n">
        <f aca="false">SUM(BK400:BK418)</f>
        <v>0</v>
      </c>
    </row>
    <row r="400" s="28" customFormat="true" ht="31.5" hidden="false" customHeight="true" outlineLevel="0" collapsed="false">
      <c r="B400" s="181"/>
      <c r="C400" s="182" t="s">
        <v>613</v>
      </c>
      <c r="D400" s="182" t="s">
        <v>149</v>
      </c>
      <c r="E400" s="183" t="s">
        <v>614</v>
      </c>
      <c r="F400" s="184" t="s">
        <v>615</v>
      </c>
      <c r="G400" s="184"/>
      <c r="H400" s="184"/>
      <c r="I400" s="184"/>
      <c r="J400" s="185" t="s">
        <v>231</v>
      </c>
      <c r="K400" s="194" t="n">
        <v>74.566</v>
      </c>
      <c r="L400" s="187" t="n">
        <v>0</v>
      </c>
      <c r="M400" s="187"/>
      <c r="N400" s="188" t="n">
        <f aca="false">ROUND(L400*K400,2)</f>
        <v>0</v>
      </c>
      <c r="O400" s="188"/>
      <c r="P400" s="188"/>
      <c r="Q400" s="188"/>
      <c r="R400" s="189"/>
      <c r="T400" s="190"/>
      <c r="U400" s="40" t="s">
        <v>40</v>
      </c>
      <c r="V400" s="191" t="n">
        <v>0.3</v>
      </c>
      <c r="W400" s="191" t="n">
        <f aca="false">V400*K400</f>
        <v>22.3698</v>
      </c>
      <c r="X400" s="191" t="n">
        <v>0.01423</v>
      </c>
      <c r="Y400" s="191" t="n">
        <f aca="false">X400*K400</f>
        <v>1.06107418</v>
      </c>
      <c r="Z400" s="191" t="n">
        <v>0</v>
      </c>
      <c r="AA400" s="192" t="n">
        <f aca="false">Z400*K400</f>
        <v>0</v>
      </c>
      <c r="AR400" s="10" t="s">
        <v>228</v>
      </c>
      <c r="AT400" s="10" t="s">
        <v>149</v>
      </c>
      <c r="AU400" s="10" t="s">
        <v>93</v>
      </c>
      <c r="AY400" s="10" t="s">
        <v>148</v>
      </c>
      <c r="BE400" s="193" t="n">
        <f aca="false">IF(U400="základní",N400,0)</f>
        <v>0</v>
      </c>
      <c r="BF400" s="193" t="n">
        <f aca="false">IF(U400="snížená",N400,0)</f>
        <v>0</v>
      </c>
      <c r="BG400" s="193" t="n">
        <f aca="false">IF(U400="zákl. přenesená",N400,0)</f>
        <v>0</v>
      </c>
      <c r="BH400" s="193" t="n">
        <f aca="false">IF(U400="sníž. přenesená",N400,0)</f>
        <v>0</v>
      </c>
      <c r="BI400" s="193" t="n">
        <f aca="false">IF(U400="nulová",N400,0)</f>
        <v>0</v>
      </c>
      <c r="BJ400" s="10" t="s">
        <v>82</v>
      </c>
      <c r="BK400" s="193" t="n">
        <f aca="false">ROUND(L400*K400,2)</f>
        <v>0</v>
      </c>
      <c r="BL400" s="10" t="s">
        <v>228</v>
      </c>
      <c r="BM400" s="10" t="s">
        <v>616</v>
      </c>
    </row>
    <row r="401" s="195" customFormat="true" ht="22.5" hidden="false" customHeight="true" outlineLevel="0" collapsed="false">
      <c r="B401" s="196"/>
      <c r="C401" s="197"/>
      <c r="D401" s="197"/>
      <c r="E401" s="198"/>
      <c r="F401" s="199" t="s">
        <v>617</v>
      </c>
      <c r="G401" s="199"/>
      <c r="H401" s="199"/>
      <c r="I401" s="199"/>
      <c r="J401" s="197"/>
      <c r="K401" s="200" t="n">
        <v>51.606</v>
      </c>
      <c r="L401" s="201"/>
      <c r="M401" s="201"/>
      <c r="N401" s="197"/>
      <c r="O401" s="197"/>
      <c r="P401" s="197"/>
      <c r="Q401" s="197"/>
      <c r="R401" s="202"/>
      <c r="T401" s="203"/>
      <c r="U401" s="204"/>
      <c r="V401" s="204"/>
      <c r="W401" s="204"/>
      <c r="X401" s="204"/>
      <c r="Y401" s="204"/>
      <c r="Z401" s="204"/>
      <c r="AA401" s="205"/>
      <c r="AT401" s="206" t="s">
        <v>160</v>
      </c>
      <c r="AU401" s="206" t="s">
        <v>93</v>
      </c>
      <c r="AV401" s="195" t="s">
        <v>93</v>
      </c>
      <c r="AW401" s="195" t="s">
        <v>33</v>
      </c>
      <c r="AX401" s="195" t="s">
        <v>75</v>
      </c>
      <c r="AY401" s="206" t="s">
        <v>148</v>
      </c>
    </row>
    <row r="402" s="195" customFormat="true" ht="22.5" hidden="false" customHeight="true" outlineLevel="0" collapsed="false">
      <c r="B402" s="196"/>
      <c r="C402" s="197"/>
      <c r="D402" s="197"/>
      <c r="E402" s="198"/>
      <c r="F402" s="207" t="s">
        <v>618</v>
      </c>
      <c r="G402" s="207"/>
      <c r="H402" s="207"/>
      <c r="I402" s="207"/>
      <c r="J402" s="197"/>
      <c r="K402" s="200" t="n">
        <v>22.96</v>
      </c>
      <c r="L402" s="201"/>
      <c r="M402" s="201"/>
      <c r="N402" s="197"/>
      <c r="O402" s="197"/>
      <c r="P402" s="197"/>
      <c r="Q402" s="197"/>
      <c r="R402" s="202"/>
      <c r="T402" s="203"/>
      <c r="U402" s="204"/>
      <c r="V402" s="204"/>
      <c r="W402" s="204"/>
      <c r="X402" s="204"/>
      <c r="Y402" s="204"/>
      <c r="Z402" s="204"/>
      <c r="AA402" s="205"/>
      <c r="AT402" s="206" t="s">
        <v>160</v>
      </c>
      <c r="AU402" s="206" t="s">
        <v>93</v>
      </c>
      <c r="AV402" s="195" t="s">
        <v>93</v>
      </c>
      <c r="AW402" s="195" t="s">
        <v>33</v>
      </c>
      <c r="AX402" s="195" t="s">
        <v>75</v>
      </c>
      <c r="AY402" s="206" t="s">
        <v>148</v>
      </c>
    </row>
    <row r="403" s="208" customFormat="true" ht="22.5" hidden="false" customHeight="true" outlineLevel="0" collapsed="false">
      <c r="B403" s="209"/>
      <c r="C403" s="210"/>
      <c r="D403" s="210"/>
      <c r="E403" s="211"/>
      <c r="F403" s="212" t="s">
        <v>162</v>
      </c>
      <c r="G403" s="212"/>
      <c r="H403" s="212"/>
      <c r="I403" s="212"/>
      <c r="J403" s="210"/>
      <c r="K403" s="213" t="n">
        <v>74.566</v>
      </c>
      <c r="L403" s="214"/>
      <c r="M403" s="214"/>
      <c r="N403" s="210"/>
      <c r="O403" s="210"/>
      <c r="P403" s="210"/>
      <c r="Q403" s="210"/>
      <c r="R403" s="215"/>
      <c r="T403" s="216"/>
      <c r="U403" s="217"/>
      <c r="V403" s="217"/>
      <c r="W403" s="217"/>
      <c r="X403" s="217"/>
      <c r="Y403" s="217"/>
      <c r="Z403" s="217"/>
      <c r="AA403" s="218"/>
      <c r="AT403" s="219" t="s">
        <v>160</v>
      </c>
      <c r="AU403" s="219" t="s">
        <v>93</v>
      </c>
      <c r="AV403" s="208" t="s">
        <v>153</v>
      </c>
      <c r="AW403" s="208" t="s">
        <v>33</v>
      </c>
      <c r="AX403" s="208" t="s">
        <v>82</v>
      </c>
      <c r="AY403" s="219" t="s">
        <v>148</v>
      </c>
    </row>
    <row r="404" s="28" customFormat="true" ht="31.5" hidden="false" customHeight="true" outlineLevel="0" collapsed="false">
      <c r="B404" s="181"/>
      <c r="C404" s="182" t="s">
        <v>619</v>
      </c>
      <c r="D404" s="182" t="s">
        <v>149</v>
      </c>
      <c r="E404" s="183" t="s">
        <v>620</v>
      </c>
      <c r="F404" s="184" t="s">
        <v>621</v>
      </c>
      <c r="G404" s="184"/>
      <c r="H404" s="184"/>
      <c r="I404" s="184"/>
      <c r="J404" s="185" t="s">
        <v>231</v>
      </c>
      <c r="K404" s="194" t="n">
        <v>51.606</v>
      </c>
      <c r="L404" s="187" t="n">
        <v>0</v>
      </c>
      <c r="M404" s="187"/>
      <c r="N404" s="188" t="n">
        <f aca="false">ROUND(L404*K404,2)</f>
        <v>0</v>
      </c>
      <c r="O404" s="188"/>
      <c r="P404" s="188"/>
      <c r="Q404" s="188"/>
      <c r="R404" s="189"/>
      <c r="T404" s="190"/>
      <c r="U404" s="40" t="s">
        <v>40</v>
      </c>
      <c r="V404" s="191" t="n">
        <v>0.22</v>
      </c>
      <c r="W404" s="191" t="n">
        <f aca="false">V404*K404</f>
        <v>11.35332</v>
      </c>
      <c r="X404" s="191" t="n">
        <v>0</v>
      </c>
      <c r="Y404" s="191" t="n">
        <f aca="false">X404*K404</f>
        <v>0</v>
      </c>
      <c r="Z404" s="191" t="n">
        <v>0</v>
      </c>
      <c r="AA404" s="192" t="n">
        <f aca="false">Z404*K404</f>
        <v>0</v>
      </c>
      <c r="AR404" s="10" t="s">
        <v>228</v>
      </c>
      <c r="AT404" s="10" t="s">
        <v>149</v>
      </c>
      <c r="AU404" s="10" t="s">
        <v>93</v>
      </c>
      <c r="AY404" s="10" t="s">
        <v>148</v>
      </c>
      <c r="BE404" s="193" t="n">
        <f aca="false">IF(U404="základní",N404,0)</f>
        <v>0</v>
      </c>
      <c r="BF404" s="193" t="n">
        <f aca="false">IF(U404="snížená",N404,0)</f>
        <v>0</v>
      </c>
      <c r="BG404" s="193" t="n">
        <f aca="false">IF(U404="zákl. přenesená",N404,0)</f>
        <v>0</v>
      </c>
      <c r="BH404" s="193" t="n">
        <f aca="false">IF(U404="sníž. přenesená",N404,0)</f>
        <v>0</v>
      </c>
      <c r="BI404" s="193" t="n">
        <f aca="false">IF(U404="nulová",N404,0)</f>
        <v>0</v>
      </c>
      <c r="BJ404" s="10" t="s">
        <v>82</v>
      </c>
      <c r="BK404" s="193" t="n">
        <f aca="false">ROUND(L404*K404,2)</f>
        <v>0</v>
      </c>
      <c r="BL404" s="10" t="s">
        <v>228</v>
      </c>
      <c r="BM404" s="10" t="s">
        <v>622</v>
      </c>
    </row>
    <row r="405" s="195" customFormat="true" ht="22.5" hidden="false" customHeight="true" outlineLevel="0" collapsed="false">
      <c r="B405" s="196"/>
      <c r="C405" s="197"/>
      <c r="D405" s="197"/>
      <c r="E405" s="198"/>
      <c r="F405" s="199" t="s">
        <v>623</v>
      </c>
      <c r="G405" s="199"/>
      <c r="H405" s="199"/>
      <c r="I405" s="199"/>
      <c r="J405" s="197"/>
      <c r="K405" s="200" t="n">
        <v>51.606</v>
      </c>
      <c r="L405" s="201"/>
      <c r="M405" s="201"/>
      <c r="N405" s="197"/>
      <c r="O405" s="197"/>
      <c r="P405" s="197"/>
      <c r="Q405" s="197"/>
      <c r="R405" s="202"/>
      <c r="T405" s="203"/>
      <c r="U405" s="204"/>
      <c r="V405" s="204"/>
      <c r="W405" s="204"/>
      <c r="X405" s="204"/>
      <c r="Y405" s="204"/>
      <c r="Z405" s="204"/>
      <c r="AA405" s="205"/>
      <c r="AT405" s="206" t="s">
        <v>160</v>
      </c>
      <c r="AU405" s="206" t="s">
        <v>93</v>
      </c>
      <c r="AV405" s="195" t="s">
        <v>93</v>
      </c>
      <c r="AW405" s="195" t="s">
        <v>33</v>
      </c>
      <c r="AX405" s="195" t="s">
        <v>75</v>
      </c>
      <c r="AY405" s="206" t="s">
        <v>148</v>
      </c>
    </row>
    <row r="406" s="208" customFormat="true" ht="22.5" hidden="false" customHeight="true" outlineLevel="0" collapsed="false">
      <c r="B406" s="209"/>
      <c r="C406" s="210"/>
      <c r="D406" s="210"/>
      <c r="E406" s="211"/>
      <c r="F406" s="212" t="s">
        <v>162</v>
      </c>
      <c r="G406" s="212"/>
      <c r="H406" s="212"/>
      <c r="I406" s="212"/>
      <c r="J406" s="210"/>
      <c r="K406" s="213" t="n">
        <v>51.606</v>
      </c>
      <c r="L406" s="214"/>
      <c r="M406" s="214"/>
      <c r="N406" s="210"/>
      <c r="O406" s="210"/>
      <c r="P406" s="210"/>
      <c r="Q406" s="210"/>
      <c r="R406" s="215"/>
      <c r="T406" s="216"/>
      <c r="U406" s="217"/>
      <c r="V406" s="217"/>
      <c r="W406" s="217"/>
      <c r="X406" s="217"/>
      <c r="Y406" s="217"/>
      <c r="Z406" s="217"/>
      <c r="AA406" s="218"/>
      <c r="AT406" s="219" t="s">
        <v>160</v>
      </c>
      <c r="AU406" s="219" t="s">
        <v>93</v>
      </c>
      <c r="AV406" s="208" t="s">
        <v>153</v>
      </c>
      <c r="AW406" s="208" t="s">
        <v>33</v>
      </c>
      <c r="AX406" s="208" t="s">
        <v>82</v>
      </c>
      <c r="AY406" s="219" t="s">
        <v>148</v>
      </c>
    </row>
    <row r="407" s="28" customFormat="true" ht="22.5" hidden="false" customHeight="true" outlineLevel="0" collapsed="false">
      <c r="B407" s="181"/>
      <c r="C407" s="232" t="s">
        <v>624</v>
      </c>
      <c r="D407" s="232" t="s">
        <v>316</v>
      </c>
      <c r="E407" s="233" t="s">
        <v>625</v>
      </c>
      <c r="F407" s="234" t="s">
        <v>626</v>
      </c>
      <c r="G407" s="234"/>
      <c r="H407" s="234"/>
      <c r="I407" s="234"/>
      <c r="J407" s="235" t="s">
        <v>157</v>
      </c>
      <c r="K407" s="236" t="n">
        <v>0.64</v>
      </c>
      <c r="L407" s="237" t="n">
        <v>0</v>
      </c>
      <c r="M407" s="237"/>
      <c r="N407" s="238" t="n">
        <f aca="false">ROUND(L407*K407,2)</f>
        <v>0</v>
      </c>
      <c r="O407" s="238"/>
      <c r="P407" s="238"/>
      <c r="Q407" s="238"/>
      <c r="R407" s="189"/>
      <c r="T407" s="190"/>
      <c r="U407" s="40" t="s">
        <v>40</v>
      </c>
      <c r="V407" s="191" t="n">
        <v>0</v>
      </c>
      <c r="W407" s="191" t="n">
        <f aca="false">V407*K407</f>
        <v>0</v>
      </c>
      <c r="X407" s="191" t="n">
        <v>0.55</v>
      </c>
      <c r="Y407" s="191" t="n">
        <f aca="false">X407*K407</f>
        <v>0.352</v>
      </c>
      <c r="Z407" s="191" t="n">
        <v>0</v>
      </c>
      <c r="AA407" s="192" t="n">
        <f aca="false">Z407*K407</f>
        <v>0</v>
      </c>
      <c r="AR407" s="10" t="s">
        <v>310</v>
      </c>
      <c r="AT407" s="10" t="s">
        <v>316</v>
      </c>
      <c r="AU407" s="10" t="s">
        <v>93</v>
      </c>
      <c r="AY407" s="10" t="s">
        <v>148</v>
      </c>
      <c r="BE407" s="193" t="n">
        <f aca="false">IF(U407="základní",N407,0)</f>
        <v>0</v>
      </c>
      <c r="BF407" s="193" t="n">
        <f aca="false">IF(U407="snížená",N407,0)</f>
        <v>0</v>
      </c>
      <c r="BG407" s="193" t="n">
        <f aca="false">IF(U407="zákl. přenesená",N407,0)</f>
        <v>0</v>
      </c>
      <c r="BH407" s="193" t="n">
        <f aca="false">IF(U407="sníž. přenesená",N407,0)</f>
        <v>0</v>
      </c>
      <c r="BI407" s="193" t="n">
        <f aca="false">IF(U407="nulová",N407,0)</f>
        <v>0</v>
      </c>
      <c r="BJ407" s="10" t="s">
        <v>82</v>
      </c>
      <c r="BK407" s="193" t="n">
        <f aca="false">ROUND(L407*K407,2)</f>
        <v>0</v>
      </c>
      <c r="BL407" s="10" t="s">
        <v>228</v>
      </c>
      <c r="BM407" s="10" t="s">
        <v>627</v>
      </c>
    </row>
    <row r="408" s="195" customFormat="true" ht="22.5" hidden="false" customHeight="true" outlineLevel="0" collapsed="false">
      <c r="B408" s="196"/>
      <c r="C408" s="197"/>
      <c r="D408" s="197"/>
      <c r="E408" s="198"/>
      <c r="F408" s="199" t="s">
        <v>628</v>
      </c>
      <c r="G408" s="199"/>
      <c r="H408" s="199"/>
      <c r="I408" s="199"/>
      <c r="J408" s="197"/>
      <c r="K408" s="200" t="n">
        <v>0.64</v>
      </c>
      <c r="L408" s="201"/>
      <c r="M408" s="201"/>
      <c r="N408" s="197"/>
      <c r="O408" s="197"/>
      <c r="P408" s="197"/>
      <c r="Q408" s="197"/>
      <c r="R408" s="202"/>
      <c r="T408" s="203"/>
      <c r="U408" s="204"/>
      <c r="V408" s="204"/>
      <c r="W408" s="204"/>
      <c r="X408" s="204"/>
      <c r="Y408" s="204"/>
      <c r="Z408" s="204"/>
      <c r="AA408" s="205"/>
      <c r="AT408" s="206" t="s">
        <v>160</v>
      </c>
      <c r="AU408" s="206" t="s">
        <v>93</v>
      </c>
      <c r="AV408" s="195" t="s">
        <v>93</v>
      </c>
      <c r="AW408" s="195" t="s">
        <v>33</v>
      </c>
      <c r="AX408" s="195" t="s">
        <v>75</v>
      </c>
      <c r="AY408" s="206" t="s">
        <v>148</v>
      </c>
    </row>
    <row r="409" s="220" customFormat="true" ht="22.5" hidden="false" customHeight="true" outlineLevel="0" collapsed="false">
      <c r="B409" s="221"/>
      <c r="C409" s="222"/>
      <c r="D409" s="222"/>
      <c r="E409" s="223"/>
      <c r="F409" s="224" t="s">
        <v>629</v>
      </c>
      <c r="G409" s="224"/>
      <c r="H409" s="224"/>
      <c r="I409" s="224"/>
      <c r="J409" s="222"/>
      <c r="K409" s="223"/>
      <c r="L409" s="225"/>
      <c r="M409" s="225"/>
      <c r="N409" s="222"/>
      <c r="O409" s="222"/>
      <c r="P409" s="222"/>
      <c r="Q409" s="222"/>
      <c r="R409" s="226"/>
      <c r="T409" s="227"/>
      <c r="U409" s="228"/>
      <c r="V409" s="228"/>
      <c r="W409" s="228"/>
      <c r="X409" s="228"/>
      <c r="Y409" s="228"/>
      <c r="Z409" s="228"/>
      <c r="AA409" s="229"/>
      <c r="AT409" s="230" t="s">
        <v>160</v>
      </c>
      <c r="AU409" s="230" t="s">
        <v>93</v>
      </c>
      <c r="AV409" s="220" t="s">
        <v>82</v>
      </c>
      <c r="AW409" s="220" t="s">
        <v>33</v>
      </c>
      <c r="AX409" s="220" t="s">
        <v>75</v>
      </c>
      <c r="AY409" s="230" t="s">
        <v>148</v>
      </c>
    </row>
    <row r="410" s="208" customFormat="true" ht="22.5" hidden="false" customHeight="true" outlineLevel="0" collapsed="false">
      <c r="B410" s="209"/>
      <c r="C410" s="210"/>
      <c r="D410" s="210"/>
      <c r="E410" s="211"/>
      <c r="F410" s="212" t="s">
        <v>162</v>
      </c>
      <c r="G410" s="212"/>
      <c r="H410" s="212"/>
      <c r="I410" s="212"/>
      <c r="J410" s="210"/>
      <c r="K410" s="213" t="n">
        <v>0.64</v>
      </c>
      <c r="L410" s="214"/>
      <c r="M410" s="214"/>
      <c r="N410" s="210"/>
      <c r="O410" s="210"/>
      <c r="P410" s="210"/>
      <c r="Q410" s="210"/>
      <c r="R410" s="215"/>
      <c r="T410" s="216"/>
      <c r="U410" s="217"/>
      <c r="V410" s="217"/>
      <c r="W410" s="217"/>
      <c r="X410" s="217"/>
      <c r="Y410" s="217"/>
      <c r="Z410" s="217"/>
      <c r="AA410" s="218"/>
      <c r="AT410" s="219" t="s">
        <v>160</v>
      </c>
      <c r="AU410" s="219" t="s">
        <v>93</v>
      </c>
      <c r="AV410" s="208" t="s">
        <v>153</v>
      </c>
      <c r="AW410" s="208" t="s">
        <v>33</v>
      </c>
      <c r="AX410" s="208" t="s">
        <v>82</v>
      </c>
      <c r="AY410" s="219" t="s">
        <v>148</v>
      </c>
    </row>
    <row r="411" s="28" customFormat="true" ht="22.5" hidden="false" customHeight="true" outlineLevel="0" collapsed="false">
      <c r="B411" s="181"/>
      <c r="C411" s="182" t="s">
        <v>630</v>
      </c>
      <c r="D411" s="182" t="s">
        <v>149</v>
      </c>
      <c r="E411" s="183" t="s">
        <v>631</v>
      </c>
      <c r="F411" s="184" t="s">
        <v>632</v>
      </c>
      <c r="G411" s="184"/>
      <c r="H411" s="184"/>
      <c r="I411" s="184"/>
      <c r="J411" s="185" t="s">
        <v>152</v>
      </c>
      <c r="K411" s="194" t="n">
        <v>1</v>
      </c>
      <c r="L411" s="187" t="n">
        <v>0</v>
      </c>
      <c r="M411" s="187"/>
      <c r="N411" s="188" t="n">
        <f aca="false">ROUND(L411*K411,2)</f>
        <v>0</v>
      </c>
      <c r="O411" s="188"/>
      <c r="P411" s="188"/>
      <c r="Q411" s="188"/>
      <c r="R411" s="189"/>
      <c r="T411" s="190"/>
      <c r="U411" s="40" t="s">
        <v>40</v>
      </c>
      <c r="V411" s="191" t="n">
        <v>0.22</v>
      </c>
      <c r="W411" s="191" t="n">
        <f aca="false">V411*K411</f>
        <v>0.22</v>
      </c>
      <c r="X411" s="191" t="n">
        <v>0</v>
      </c>
      <c r="Y411" s="191" t="n">
        <f aca="false">X411*K411</f>
        <v>0</v>
      </c>
      <c r="Z411" s="191" t="n">
        <v>0</v>
      </c>
      <c r="AA411" s="192" t="n">
        <f aca="false">Z411*K411</f>
        <v>0</v>
      </c>
      <c r="AR411" s="10" t="s">
        <v>228</v>
      </c>
      <c r="AT411" s="10" t="s">
        <v>149</v>
      </c>
      <c r="AU411" s="10" t="s">
        <v>93</v>
      </c>
      <c r="AY411" s="10" t="s">
        <v>148</v>
      </c>
      <c r="BE411" s="193" t="n">
        <f aca="false">IF(U411="základní",N411,0)</f>
        <v>0</v>
      </c>
      <c r="BF411" s="193" t="n">
        <f aca="false">IF(U411="snížená",N411,0)</f>
        <v>0</v>
      </c>
      <c r="BG411" s="193" t="n">
        <f aca="false">IF(U411="zákl. přenesená",N411,0)</f>
        <v>0</v>
      </c>
      <c r="BH411" s="193" t="n">
        <f aca="false">IF(U411="sníž. přenesená",N411,0)</f>
        <v>0</v>
      </c>
      <c r="BI411" s="193" t="n">
        <f aca="false">IF(U411="nulová",N411,0)</f>
        <v>0</v>
      </c>
      <c r="BJ411" s="10" t="s">
        <v>82</v>
      </c>
      <c r="BK411" s="193" t="n">
        <f aca="false">ROUND(L411*K411,2)</f>
        <v>0</v>
      </c>
      <c r="BL411" s="10" t="s">
        <v>228</v>
      </c>
      <c r="BM411" s="10" t="s">
        <v>633</v>
      </c>
    </row>
    <row r="412" s="195" customFormat="true" ht="22.5" hidden="false" customHeight="true" outlineLevel="0" collapsed="false">
      <c r="B412" s="196"/>
      <c r="C412" s="197"/>
      <c r="D412" s="197"/>
      <c r="E412" s="198"/>
      <c r="F412" s="199" t="s">
        <v>82</v>
      </c>
      <c r="G412" s="199"/>
      <c r="H412" s="199"/>
      <c r="I412" s="199"/>
      <c r="J412" s="197"/>
      <c r="K412" s="200" t="n">
        <v>1</v>
      </c>
      <c r="L412" s="201"/>
      <c r="M412" s="201"/>
      <c r="N412" s="197"/>
      <c r="O412" s="197"/>
      <c r="P412" s="197"/>
      <c r="Q412" s="197"/>
      <c r="R412" s="202"/>
      <c r="T412" s="203"/>
      <c r="U412" s="204"/>
      <c r="V412" s="204"/>
      <c r="W412" s="204"/>
      <c r="X412" s="204"/>
      <c r="Y412" s="204"/>
      <c r="Z412" s="204"/>
      <c r="AA412" s="205"/>
      <c r="AT412" s="206" t="s">
        <v>160</v>
      </c>
      <c r="AU412" s="206" t="s">
        <v>93</v>
      </c>
      <c r="AV412" s="195" t="s">
        <v>93</v>
      </c>
      <c r="AW412" s="195" t="s">
        <v>33</v>
      </c>
      <c r="AX412" s="195" t="s">
        <v>82</v>
      </c>
      <c r="AY412" s="206" t="s">
        <v>148</v>
      </c>
    </row>
    <row r="413" s="28" customFormat="true" ht="31.5" hidden="false" customHeight="true" outlineLevel="0" collapsed="false">
      <c r="B413" s="181"/>
      <c r="C413" s="182" t="s">
        <v>634</v>
      </c>
      <c r="D413" s="182" t="s">
        <v>149</v>
      </c>
      <c r="E413" s="183" t="s">
        <v>635</v>
      </c>
      <c r="F413" s="184" t="s">
        <v>636</v>
      </c>
      <c r="G413" s="184"/>
      <c r="H413" s="184"/>
      <c r="I413" s="184"/>
      <c r="J413" s="185" t="s">
        <v>152</v>
      </c>
      <c r="K413" s="194" t="n">
        <v>1</v>
      </c>
      <c r="L413" s="187" t="n">
        <v>0</v>
      </c>
      <c r="M413" s="187"/>
      <c r="N413" s="188" t="n">
        <f aca="false">ROUND(L413*K413,2)</f>
        <v>0</v>
      </c>
      <c r="O413" s="188"/>
      <c r="P413" s="188"/>
      <c r="Q413" s="188"/>
      <c r="R413" s="189"/>
      <c r="T413" s="190"/>
      <c r="U413" s="40" t="s">
        <v>40</v>
      </c>
      <c r="V413" s="191" t="n">
        <v>0.22</v>
      </c>
      <c r="W413" s="191" t="n">
        <f aca="false">V413*K413</f>
        <v>0.22</v>
      </c>
      <c r="X413" s="191" t="n">
        <v>0</v>
      </c>
      <c r="Y413" s="191" t="n">
        <f aca="false">X413*K413</f>
        <v>0</v>
      </c>
      <c r="Z413" s="191" t="n">
        <v>0</v>
      </c>
      <c r="AA413" s="192" t="n">
        <f aca="false">Z413*K413</f>
        <v>0</v>
      </c>
      <c r="AR413" s="10" t="s">
        <v>228</v>
      </c>
      <c r="AT413" s="10" t="s">
        <v>149</v>
      </c>
      <c r="AU413" s="10" t="s">
        <v>93</v>
      </c>
      <c r="AY413" s="10" t="s">
        <v>148</v>
      </c>
      <c r="BE413" s="193" t="n">
        <f aca="false">IF(U413="základní",N413,0)</f>
        <v>0</v>
      </c>
      <c r="BF413" s="193" t="n">
        <f aca="false">IF(U413="snížená",N413,0)</f>
        <v>0</v>
      </c>
      <c r="BG413" s="193" t="n">
        <f aca="false">IF(U413="zákl. přenesená",N413,0)</f>
        <v>0</v>
      </c>
      <c r="BH413" s="193" t="n">
        <f aca="false">IF(U413="sníž. přenesená",N413,0)</f>
        <v>0</v>
      </c>
      <c r="BI413" s="193" t="n">
        <f aca="false">IF(U413="nulová",N413,0)</f>
        <v>0</v>
      </c>
      <c r="BJ413" s="10" t="s">
        <v>82</v>
      </c>
      <c r="BK413" s="193" t="n">
        <f aca="false">ROUND(L413*K413,2)</f>
        <v>0</v>
      </c>
      <c r="BL413" s="10" t="s">
        <v>228</v>
      </c>
      <c r="BM413" s="10" t="s">
        <v>637</v>
      </c>
    </row>
    <row r="414" s="195" customFormat="true" ht="22.5" hidden="false" customHeight="true" outlineLevel="0" collapsed="false">
      <c r="B414" s="196"/>
      <c r="C414" s="197"/>
      <c r="D414" s="197"/>
      <c r="E414" s="198"/>
      <c r="F414" s="199" t="s">
        <v>82</v>
      </c>
      <c r="G414" s="199"/>
      <c r="H414" s="199"/>
      <c r="I414" s="199"/>
      <c r="J414" s="197"/>
      <c r="K414" s="200" t="n">
        <v>1</v>
      </c>
      <c r="L414" s="201"/>
      <c r="M414" s="201"/>
      <c r="N414" s="197"/>
      <c r="O414" s="197"/>
      <c r="P414" s="197"/>
      <c r="Q414" s="197"/>
      <c r="R414" s="202"/>
      <c r="T414" s="203"/>
      <c r="U414" s="204"/>
      <c r="V414" s="204"/>
      <c r="W414" s="204"/>
      <c r="X414" s="204"/>
      <c r="Y414" s="204"/>
      <c r="Z414" s="204"/>
      <c r="AA414" s="205"/>
      <c r="AT414" s="206" t="s">
        <v>160</v>
      </c>
      <c r="AU414" s="206" t="s">
        <v>93</v>
      </c>
      <c r="AV414" s="195" t="s">
        <v>93</v>
      </c>
      <c r="AW414" s="195" t="s">
        <v>33</v>
      </c>
      <c r="AX414" s="195" t="s">
        <v>82</v>
      </c>
      <c r="AY414" s="206" t="s">
        <v>148</v>
      </c>
    </row>
    <row r="415" s="28" customFormat="true" ht="22.5" hidden="false" customHeight="true" outlineLevel="0" collapsed="false">
      <c r="B415" s="181"/>
      <c r="C415" s="182" t="s">
        <v>638</v>
      </c>
      <c r="D415" s="182" t="s">
        <v>149</v>
      </c>
      <c r="E415" s="183" t="s">
        <v>639</v>
      </c>
      <c r="F415" s="184" t="s">
        <v>640</v>
      </c>
      <c r="G415" s="184"/>
      <c r="H415" s="184"/>
      <c r="I415" s="184"/>
      <c r="J415" s="185" t="s">
        <v>152</v>
      </c>
      <c r="K415" s="194" t="n">
        <v>1</v>
      </c>
      <c r="L415" s="187" t="n">
        <v>0</v>
      </c>
      <c r="M415" s="187"/>
      <c r="N415" s="188" t="n">
        <f aca="false">ROUND(L415*K415,2)</f>
        <v>0</v>
      </c>
      <c r="O415" s="188"/>
      <c r="P415" s="188"/>
      <c r="Q415" s="188"/>
      <c r="R415" s="189"/>
      <c r="T415" s="190"/>
      <c r="U415" s="40" t="s">
        <v>40</v>
      </c>
      <c r="V415" s="191" t="n">
        <v>0.22</v>
      </c>
      <c r="W415" s="191" t="n">
        <f aca="false">V415*K415</f>
        <v>0.22</v>
      </c>
      <c r="X415" s="191" t="n">
        <v>0</v>
      </c>
      <c r="Y415" s="191" t="n">
        <f aca="false">X415*K415</f>
        <v>0</v>
      </c>
      <c r="Z415" s="191" t="n">
        <v>0</v>
      </c>
      <c r="AA415" s="192" t="n">
        <f aca="false">Z415*K415</f>
        <v>0</v>
      </c>
      <c r="AR415" s="10" t="s">
        <v>228</v>
      </c>
      <c r="AT415" s="10" t="s">
        <v>149</v>
      </c>
      <c r="AU415" s="10" t="s">
        <v>93</v>
      </c>
      <c r="AY415" s="10" t="s">
        <v>148</v>
      </c>
      <c r="BE415" s="193" t="n">
        <f aca="false">IF(U415="základní",N415,0)</f>
        <v>0</v>
      </c>
      <c r="BF415" s="193" t="n">
        <f aca="false">IF(U415="snížená",N415,0)</f>
        <v>0</v>
      </c>
      <c r="BG415" s="193" t="n">
        <f aca="false">IF(U415="zákl. přenesená",N415,0)</f>
        <v>0</v>
      </c>
      <c r="BH415" s="193" t="n">
        <f aca="false">IF(U415="sníž. přenesená",N415,0)</f>
        <v>0</v>
      </c>
      <c r="BI415" s="193" t="n">
        <f aca="false">IF(U415="nulová",N415,0)</f>
        <v>0</v>
      </c>
      <c r="BJ415" s="10" t="s">
        <v>82</v>
      </c>
      <c r="BK415" s="193" t="n">
        <f aca="false">ROUND(L415*K415,2)</f>
        <v>0</v>
      </c>
      <c r="BL415" s="10" t="s">
        <v>228</v>
      </c>
      <c r="BM415" s="10" t="s">
        <v>641</v>
      </c>
    </row>
    <row r="416" s="195" customFormat="true" ht="22.5" hidden="false" customHeight="true" outlineLevel="0" collapsed="false">
      <c r="B416" s="196"/>
      <c r="C416" s="197"/>
      <c r="D416" s="197"/>
      <c r="E416" s="198"/>
      <c r="F416" s="199" t="s">
        <v>82</v>
      </c>
      <c r="G416" s="199"/>
      <c r="H416" s="199"/>
      <c r="I416" s="199"/>
      <c r="J416" s="197"/>
      <c r="K416" s="200" t="n">
        <v>1</v>
      </c>
      <c r="L416" s="201"/>
      <c r="M416" s="201"/>
      <c r="N416" s="197"/>
      <c r="O416" s="197"/>
      <c r="P416" s="197"/>
      <c r="Q416" s="197"/>
      <c r="R416" s="202"/>
      <c r="T416" s="203"/>
      <c r="U416" s="204"/>
      <c r="V416" s="204"/>
      <c r="W416" s="204"/>
      <c r="X416" s="204"/>
      <c r="Y416" s="204"/>
      <c r="Z416" s="204"/>
      <c r="AA416" s="205"/>
      <c r="AT416" s="206" t="s">
        <v>160</v>
      </c>
      <c r="AU416" s="206" t="s">
        <v>93</v>
      </c>
      <c r="AV416" s="195" t="s">
        <v>93</v>
      </c>
      <c r="AW416" s="195" t="s">
        <v>33</v>
      </c>
      <c r="AX416" s="195" t="s">
        <v>82</v>
      </c>
      <c r="AY416" s="206" t="s">
        <v>148</v>
      </c>
    </row>
    <row r="417" s="28" customFormat="true" ht="31.5" hidden="false" customHeight="true" outlineLevel="0" collapsed="false">
      <c r="B417" s="181"/>
      <c r="C417" s="182" t="s">
        <v>642</v>
      </c>
      <c r="D417" s="182" t="s">
        <v>149</v>
      </c>
      <c r="E417" s="183" t="s">
        <v>643</v>
      </c>
      <c r="F417" s="184" t="s">
        <v>644</v>
      </c>
      <c r="G417" s="184"/>
      <c r="H417" s="184"/>
      <c r="I417" s="184"/>
      <c r="J417" s="185" t="s">
        <v>217</v>
      </c>
      <c r="K417" s="194" t="n">
        <v>1.413</v>
      </c>
      <c r="L417" s="187" t="n">
        <v>0</v>
      </c>
      <c r="M417" s="187"/>
      <c r="N417" s="188" t="n">
        <f aca="false">ROUND(L417*K417,2)</f>
        <v>0</v>
      </c>
      <c r="O417" s="188"/>
      <c r="P417" s="188"/>
      <c r="Q417" s="188"/>
      <c r="R417" s="189"/>
      <c r="T417" s="190"/>
      <c r="U417" s="40" t="s">
        <v>40</v>
      </c>
      <c r="V417" s="191" t="n">
        <v>4.207</v>
      </c>
      <c r="W417" s="191" t="n">
        <f aca="false">V417*K417</f>
        <v>5.944491</v>
      </c>
      <c r="X417" s="191" t="n">
        <v>0</v>
      </c>
      <c r="Y417" s="191" t="n">
        <f aca="false">X417*K417</f>
        <v>0</v>
      </c>
      <c r="Z417" s="191" t="n">
        <v>0</v>
      </c>
      <c r="AA417" s="192" t="n">
        <f aca="false">Z417*K417</f>
        <v>0</v>
      </c>
      <c r="AR417" s="10" t="s">
        <v>228</v>
      </c>
      <c r="AT417" s="10" t="s">
        <v>149</v>
      </c>
      <c r="AU417" s="10" t="s">
        <v>93</v>
      </c>
      <c r="AY417" s="10" t="s">
        <v>148</v>
      </c>
      <c r="BE417" s="193" t="n">
        <f aca="false">IF(U417="základní",N417,0)</f>
        <v>0</v>
      </c>
      <c r="BF417" s="193" t="n">
        <f aca="false">IF(U417="snížená",N417,0)</f>
        <v>0</v>
      </c>
      <c r="BG417" s="193" t="n">
        <f aca="false">IF(U417="zákl. přenesená",N417,0)</f>
        <v>0</v>
      </c>
      <c r="BH417" s="193" t="n">
        <f aca="false">IF(U417="sníž. přenesená",N417,0)</f>
        <v>0</v>
      </c>
      <c r="BI417" s="193" t="n">
        <f aca="false">IF(U417="nulová",N417,0)</f>
        <v>0</v>
      </c>
      <c r="BJ417" s="10" t="s">
        <v>82</v>
      </c>
      <c r="BK417" s="193" t="n">
        <f aca="false">ROUND(L417*K417,2)</f>
        <v>0</v>
      </c>
      <c r="BL417" s="10" t="s">
        <v>228</v>
      </c>
      <c r="BM417" s="10" t="s">
        <v>645</v>
      </c>
    </row>
    <row r="418" s="28" customFormat="true" ht="31.5" hidden="false" customHeight="true" outlineLevel="0" collapsed="false">
      <c r="B418" s="181"/>
      <c r="C418" s="182" t="s">
        <v>646</v>
      </c>
      <c r="D418" s="182" t="s">
        <v>149</v>
      </c>
      <c r="E418" s="183" t="s">
        <v>647</v>
      </c>
      <c r="F418" s="184" t="s">
        <v>648</v>
      </c>
      <c r="G418" s="184"/>
      <c r="H418" s="184"/>
      <c r="I418" s="184"/>
      <c r="J418" s="185" t="s">
        <v>217</v>
      </c>
      <c r="K418" s="194" t="n">
        <v>1.413</v>
      </c>
      <c r="L418" s="187" t="n">
        <v>0</v>
      </c>
      <c r="M418" s="187"/>
      <c r="N418" s="188" t="n">
        <f aca="false">ROUND(L418*K418,2)</f>
        <v>0</v>
      </c>
      <c r="O418" s="188"/>
      <c r="P418" s="188"/>
      <c r="Q418" s="188"/>
      <c r="R418" s="189"/>
      <c r="T418" s="190"/>
      <c r="U418" s="40" t="s">
        <v>40</v>
      </c>
      <c r="V418" s="191" t="n">
        <v>1.57</v>
      </c>
      <c r="W418" s="191" t="n">
        <f aca="false">V418*K418</f>
        <v>2.21841</v>
      </c>
      <c r="X418" s="191" t="n">
        <v>0</v>
      </c>
      <c r="Y418" s="191" t="n">
        <f aca="false">X418*K418</f>
        <v>0</v>
      </c>
      <c r="Z418" s="191" t="n">
        <v>0</v>
      </c>
      <c r="AA418" s="192" t="n">
        <f aca="false">Z418*K418</f>
        <v>0</v>
      </c>
      <c r="AR418" s="10" t="s">
        <v>228</v>
      </c>
      <c r="AT418" s="10" t="s">
        <v>149</v>
      </c>
      <c r="AU418" s="10" t="s">
        <v>93</v>
      </c>
      <c r="AY418" s="10" t="s">
        <v>148</v>
      </c>
      <c r="BE418" s="193" t="n">
        <f aca="false">IF(U418="základní",N418,0)</f>
        <v>0</v>
      </c>
      <c r="BF418" s="193" t="n">
        <f aca="false">IF(U418="snížená",N418,0)</f>
        <v>0</v>
      </c>
      <c r="BG418" s="193" t="n">
        <f aca="false">IF(U418="zákl. přenesená",N418,0)</f>
        <v>0</v>
      </c>
      <c r="BH418" s="193" t="n">
        <f aca="false">IF(U418="sníž. přenesená",N418,0)</f>
        <v>0</v>
      </c>
      <c r="BI418" s="193" t="n">
        <f aca="false">IF(U418="nulová",N418,0)</f>
        <v>0</v>
      </c>
      <c r="BJ418" s="10" t="s">
        <v>82</v>
      </c>
      <c r="BK418" s="193" t="n">
        <f aca="false">ROUND(L418*K418,2)</f>
        <v>0</v>
      </c>
      <c r="BL418" s="10" t="s">
        <v>228</v>
      </c>
      <c r="BM418" s="10" t="s">
        <v>649</v>
      </c>
    </row>
    <row r="419" s="164" customFormat="true" ht="29.85" hidden="false" customHeight="true" outlineLevel="0" collapsed="false">
      <c r="B419" s="165"/>
      <c r="C419" s="166"/>
      <c r="D419" s="178" t="s">
        <v>119</v>
      </c>
      <c r="E419" s="178"/>
      <c r="F419" s="178"/>
      <c r="G419" s="178"/>
      <c r="H419" s="178"/>
      <c r="I419" s="178"/>
      <c r="J419" s="178"/>
      <c r="K419" s="178"/>
      <c r="L419" s="231"/>
      <c r="M419" s="231"/>
      <c r="N419" s="239" t="n">
        <f aca="false">BK419</f>
        <v>0</v>
      </c>
      <c r="O419" s="239"/>
      <c r="P419" s="239"/>
      <c r="Q419" s="239"/>
      <c r="R419" s="170"/>
      <c r="T419" s="171"/>
      <c r="U419" s="172"/>
      <c r="V419" s="172"/>
      <c r="W419" s="173" t="n">
        <f aca="false">SUM(W420:W436)</f>
        <v>54.58811</v>
      </c>
      <c r="X419" s="172"/>
      <c r="Y419" s="173" t="n">
        <f aca="false">SUM(Y420:Y436)</f>
        <v>0.57632465</v>
      </c>
      <c r="Z419" s="172"/>
      <c r="AA419" s="174" t="n">
        <f aca="false">SUM(AA420:AA436)</f>
        <v>0</v>
      </c>
      <c r="AR419" s="175" t="s">
        <v>93</v>
      </c>
      <c r="AT419" s="176" t="s">
        <v>74</v>
      </c>
      <c r="AU419" s="176" t="s">
        <v>82</v>
      </c>
      <c r="AY419" s="175" t="s">
        <v>148</v>
      </c>
      <c r="BK419" s="177" t="n">
        <f aca="false">SUM(BK420:BK436)</f>
        <v>0</v>
      </c>
    </row>
    <row r="420" s="28" customFormat="true" ht="31.5" hidden="false" customHeight="true" outlineLevel="0" collapsed="false">
      <c r="B420" s="181"/>
      <c r="C420" s="182" t="s">
        <v>650</v>
      </c>
      <c r="D420" s="182" t="s">
        <v>149</v>
      </c>
      <c r="E420" s="183" t="s">
        <v>651</v>
      </c>
      <c r="F420" s="184" t="s">
        <v>652</v>
      </c>
      <c r="G420" s="184"/>
      <c r="H420" s="184"/>
      <c r="I420" s="184"/>
      <c r="J420" s="185" t="s">
        <v>231</v>
      </c>
      <c r="K420" s="194" t="n">
        <v>2.22</v>
      </c>
      <c r="L420" s="187" t="n">
        <v>0</v>
      </c>
      <c r="M420" s="187"/>
      <c r="N420" s="188" t="n">
        <f aca="false">ROUND(L420*K420,2)</f>
        <v>0</v>
      </c>
      <c r="O420" s="188"/>
      <c r="P420" s="188"/>
      <c r="Q420" s="188"/>
      <c r="R420" s="189"/>
      <c r="T420" s="190"/>
      <c r="U420" s="40" t="s">
        <v>40</v>
      </c>
      <c r="V420" s="191" t="n">
        <v>1.617</v>
      </c>
      <c r="W420" s="191" t="n">
        <f aca="false">V420*K420</f>
        <v>3.58974</v>
      </c>
      <c r="X420" s="191" t="n">
        <v>0.05232</v>
      </c>
      <c r="Y420" s="191" t="n">
        <f aca="false">X420*K420</f>
        <v>0.1161504</v>
      </c>
      <c r="Z420" s="191" t="n">
        <v>0</v>
      </c>
      <c r="AA420" s="192" t="n">
        <f aca="false">Z420*K420</f>
        <v>0</v>
      </c>
      <c r="AR420" s="10" t="s">
        <v>228</v>
      </c>
      <c r="AT420" s="10" t="s">
        <v>149</v>
      </c>
      <c r="AU420" s="10" t="s">
        <v>93</v>
      </c>
      <c r="AY420" s="10" t="s">
        <v>148</v>
      </c>
      <c r="BE420" s="193" t="n">
        <f aca="false">IF(U420="základní",N420,0)</f>
        <v>0</v>
      </c>
      <c r="BF420" s="193" t="n">
        <f aca="false">IF(U420="snížená",N420,0)</f>
        <v>0</v>
      </c>
      <c r="BG420" s="193" t="n">
        <f aca="false">IF(U420="zákl. přenesená",N420,0)</f>
        <v>0</v>
      </c>
      <c r="BH420" s="193" t="n">
        <f aca="false">IF(U420="sníž. přenesená",N420,0)</f>
        <v>0</v>
      </c>
      <c r="BI420" s="193" t="n">
        <f aca="false">IF(U420="nulová",N420,0)</f>
        <v>0</v>
      </c>
      <c r="BJ420" s="10" t="s">
        <v>82</v>
      </c>
      <c r="BK420" s="193" t="n">
        <f aca="false">ROUND(L420*K420,2)</f>
        <v>0</v>
      </c>
      <c r="BL420" s="10" t="s">
        <v>228</v>
      </c>
      <c r="BM420" s="10" t="s">
        <v>653</v>
      </c>
    </row>
    <row r="421" s="195" customFormat="true" ht="22.5" hidden="false" customHeight="true" outlineLevel="0" collapsed="false">
      <c r="B421" s="196"/>
      <c r="C421" s="197"/>
      <c r="D421" s="197"/>
      <c r="E421" s="198"/>
      <c r="F421" s="199" t="s">
        <v>654</v>
      </c>
      <c r="G421" s="199"/>
      <c r="H421" s="199"/>
      <c r="I421" s="199"/>
      <c r="J421" s="197"/>
      <c r="K421" s="200" t="n">
        <v>2.22</v>
      </c>
      <c r="L421" s="201"/>
      <c r="M421" s="201"/>
      <c r="N421" s="197"/>
      <c r="O421" s="197"/>
      <c r="P421" s="197"/>
      <c r="Q421" s="197"/>
      <c r="R421" s="202"/>
      <c r="T421" s="203"/>
      <c r="U421" s="204"/>
      <c r="V421" s="204"/>
      <c r="W421" s="204"/>
      <c r="X421" s="204"/>
      <c r="Y421" s="204"/>
      <c r="Z421" s="204"/>
      <c r="AA421" s="205"/>
      <c r="AT421" s="206" t="s">
        <v>160</v>
      </c>
      <c r="AU421" s="206" t="s">
        <v>93</v>
      </c>
      <c r="AV421" s="195" t="s">
        <v>93</v>
      </c>
      <c r="AW421" s="195" t="s">
        <v>33</v>
      </c>
      <c r="AX421" s="195" t="s">
        <v>75</v>
      </c>
      <c r="AY421" s="206" t="s">
        <v>148</v>
      </c>
    </row>
    <row r="422" s="208" customFormat="true" ht="22.5" hidden="false" customHeight="true" outlineLevel="0" collapsed="false">
      <c r="B422" s="209"/>
      <c r="C422" s="210"/>
      <c r="D422" s="210"/>
      <c r="E422" s="211"/>
      <c r="F422" s="212" t="s">
        <v>162</v>
      </c>
      <c r="G422" s="212"/>
      <c r="H422" s="212"/>
      <c r="I422" s="212"/>
      <c r="J422" s="210"/>
      <c r="K422" s="213" t="n">
        <v>2.22</v>
      </c>
      <c r="L422" s="214"/>
      <c r="M422" s="214"/>
      <c r="N422" s="210"/>
      <c r="O422" s="210"/>
      <c r="P422" s="210"/>
      <c r="Q422" s="210"/>
      <c r="R422" s="215"/>
      <c r="T422" s="216"/>
      <c r="U422" s="217"/>
      <c r="V422" s="217"/>
      <c r="W422" s="217"/>
      <c r="X422" s="217"/>
      <c r="Y422" s="217"/>
      <c r="Z422" s="217"/>
      <c r="AA422" s="218"/>
      <c r="AT422" s="219" t="s">
        <v>160</v>
      </c>
      <c r="AU422" s="219" t="s">
        <v>93</v>
      </c>
      <c r="AV422" s="208" t="s">
        <v>153</v>
      </c>
      <c r="AW422" s="208" t="s">
        <v>33</v>
      </c>
      <c r="AX422" s="208" t="s">
        <v>82</v>
      </c>
      <c r="AY422" s="219" t="s">
        <v>148</v>
      </c>
    </row>
    <row r="423" s="28" customFormat="true" ht="31.5" hidden="false" customHeight="true" outlineLevel="0" collapsed="false">
      <c r="B423" s="181"/>
      <c r="C423" s="182" t="s">
        <v>655</v>
      </c>
      <c r="D423" s="182" t="s">
        <v>149</v>
      </c>
      <c r="E423" s="183" t="s">
        <v>656</v>
      </c>
      <c r="F423" s="184" t="s">
        <v>657</v>
      </c>
      <c r="G423" s="184"/>
      <c r="H423" s="184"/>
      <c r="I423" s="184"/>
      <c r="J423" s="185" t="s">
        <v>231</v>
      </c>
      <c r="K423" s="194" t="n">
        <v>34.43</v>
      </c>
      <c r="L423" s="187" t="n">
        <v>0</v>
      </c>
      <c r="M423" s="187"/>
      <c r="N423" s="188" t="n">
        <f aca="false">ROUND(L423*K423,2)</f>
        <v>0</v>
      </c>
      <c r="O423" s="188"/>
      <c r="P423" s="188"/>
      <c r="Q423" s="188"/>
      <c r="R423" s="189"/>
      <c r="T423" s="190"/>
      <c r="U423" s="40" t="s">
        <v>40</v>
      </c>
      <c r="V423" s="191" t="n">
        <v>1.047</v>
      </c>
      <c r="W423" s="191" t="n">
        <f aca="false">V423*K423</f>
        <v>36.04821</v>
      </c>
      <c r="X423" s="191" t="n">
        <v>0.01292</v>
      </c>
      <c r="Y423" s="191" t="n">
        <f aca="false">X423*K423</f>
        <v>0.4448356</v>
      </c>
      <c r="Z423" s="191" t="n">
        <v>0</v>
      </c>
      <c r="AA423" s="192" t="n">
        <f aca="false">Z423*K423</f>
        <v>0</v>
      </c>
      <c r="AR423" s="10" t="s">
        <v>228</v>
      </c>
      <c r="AT423" s="10" t="s">
        <v>149</v>
      </c>
      <c r="AU423" s="10" t="s">
        <v>93</v>
      </c>
      <c r="AY423" s="10" t="s">
        <v>148</v>
      </c>
      <c r="BE423" s="193" t="n">
        <f aca="false">IF(U423="základní",N423,0)</f>
        <v>0</v>
      </c>
      <c r="BF423" s="193" t="n">
        <f aca="false">IF(U423="snížená",N423,0)</f>
        <v>0</v>
      </c>
      <c r="BG423" s="193" t="n">
        <f aca="false">IF(U423="zákl. přenesená",N423,0)</f>
        <v>0</v>
      </c>
      <c r="BH423" s="193" t="n">
        <f aca="false">IF(U423="sníž. přenesená",N423,0)</f>
        <v>0</v>
      </c>
      <c r="BI423" s="193" t="n">
        <f aca="false">IF(U423="nulová",N423,0)</f>
        <v>0</v>
      </c>
      <c r="BJ423" s="10" t="s">
        <v>82</v>
      </c>
      <c r="BK423" s="193" t="n">
        <f aca="false">ROUND(L423*K423,2)</f>
        <v>0</v>
      </c>
      <c r="BL423" s="10" t="s">
        <v>228</v>
      </c>
      <c r="BM423" s="10" t="s">
        <v>658</v>
      </c>
    </row>
    <row r="424" s="195" customFormat="true" ht="22.5" hidden="false" customHeight="true" outlineLevel="0" collapsed="false">
      <c r="B424" s="196"/>
      <c r="C424" s="197"/>
      <c r="D424" s="197"/>
      <c r="E424" s="198"/>
      <c r="F424" s="199" t="s">
        <v>533</v>
      </c>
      <c r="G424" s="199"/>
      <c r="H424" s="199"/>
      <c r="I424" s="199"/>
      <c r="J424" s="197"/>
      <c r="K424" s="200" t="n">
        <v>34.43</v>
      </c>
      <c r="L424" s="201"/>
      <c r="M424" s="201"/>
      <c r="N424" s="197"/>
      <c r="O424" s="197"/>
      <c r="P424" s="197"/>
      <c r="Q424" s="197"/>
      <c r="R424" s="202"/>
      <c r="T424" s="203"/>
      <c r="U424" s="204"/>
      <c r="V424" s="204"/>
      <c r="W424" s="204"/>
      <c r="X424" s="204"/>
      <c r="Y424" s="204"/>
      <c r="Z424" s="204"/>
      <c r="AA424" s="205"/>
      <c r="AT424" s="206" t="s">
        <v>160</v>
      </c>
      <c r="AU424" s="206" t="s">
        <v>93</v>
      </c>
      <c r="AV424" s="195" t="s">
        <v>93</v>
      </c>
      <c r="AW424" s="195" t="s">
        <v>33</v>
      </c>
      <c r="AX424" s="195" t="s">
        <v>75</v>
      </c>
      <c r="AY424" s="206" t="s">
        <v>148</v>
      </c>
    </row>
    <row r="425" s="208" customFormat="true" ht="22.5" hidden="false" customHeight="true" outlineLevel="0" collapsed="false">
      <c r="B425" s="209"/>
      <c r="C425" s="210"/>
      <c r="D425" s="210"/>
      <c r="E425" s="211"/>
      <c r="F425" s="212" t="s">
        <v>162</v>
      </c>
      <c r="G425" s="212"/>
      <c r="H425" s="212"/>
      <c r="I425" s="212"/>
      <c r="J425" s="210"/>
      <c r="K425" s="213" t="n">
        <v>34.43</v>
      </c>
      <c r="L425" s="214"/>
      <c r="M425" s="214"/>
      <c r="N425" s="210"/>
      <c r="O425" s="210"/>
      <c r="P425" s="210"/>
      <c r="Q425" s="210"/>
      <c r="R425" s="215"/>
      <c r="T425" s="216"/>
      <c r="U425" s="217"/>
      <c r="V425" s="217"/>
      <c r="W425" s="217"/>
      <c r="X425" s="217"/>
      <c r="Y425" s="217"/>
      <c r="Z425" s="217"/>
      <c r="AA425" s="218"/>
      <c r="AT425" s="219" t="s">
        <v>160</v>
      </c>
      <c r="AU425" s="219" t="s">
        <v>93</v>
      </c>
      <c r="AV425" s="208" t="s">
        <v>153</v>
      </c>
      <c r="AW425" s="208" t="s">
        <v>33</v>
      </c>
      <c r="AX425" s="208" t="s">
        <v>82</v>
      </c>
      <c r="AY425" s="219" t="s">
        <v>148</v>
      </c>
    </row>
    <row r="426" s="28" customFormat="true" ht="22.5" hidden="false" customHeight="true" outlineLevel="0" collapsed="false">
      <c r="B426" s="181"/>
      <c r="C426" s="182" t="s">
        <v>659</v>
      </c>
      <c r="D426" s="182" t="s">
        <v>149</v>
      </c>
      <c r="E426" s="183" t="s">
        <v>660</v>
      </c>
      <c r="F426" s="184" t="s">
        <v>661</v>
      </c>
      <c r="G426" s="184"/>
      <c r="H426" s="184"/>
      <c r="I426" s="184"/>
      <c r="J426" s="185" t="s">
        <v>231</v>
      </c>
      <c r="K426" s="194" t="n">
        <v>34.43</v>
      </c>
      <c r="L426" s="187" t="n">
        <v>0</v>
      </c>
      <c r="M426" s="187"/>
      <c r="N426" s="188" t="n">
        <f aca="false">ROUND(L426*K426,2)</f>
        <v>0</v>
      </c>
      <c r="O426" s="188"/>
      <c r="P426" s="188"/>
      <c r="Q426" s="188"/>
      <c r="R426" s="189"/>
      <c r="T426" s="190"/>
      <c r="U426" s="40" t="s">
        <v>40</v>
      </c>
      <c r="V426" s="191" t="n">
        <v>0.066</v>
      </c>
      <c r="W426" s="191" t="n">
        <f aca="false">V426*K426</f>
        <v>2.27238</v>
      </c>
      <c r="X426" s="191" t="n">
        <v>0</v>
      </c>
      <c r="Y426" s="191" t="n">
        <f aca="false">X426*K426</f>
        <v>0</v>
      </c>
      <c r="Z426" s="191" t="n">
        <v>0</v>
      </c>
      <c r="AA426" s="192" t="n">
        <f aca="false">Z426*K426</f>
        <v>0</v>
      </c>
      <c r="AR426" s="10" t="s">
        <v>228</v>
      </c>
      <c r="AT426" s="10" t="s">
        <v>149</v>
      </c>
      <c r="AU426" s="10" t="s">
        <v>93</v>
      </c>
      <c r="AY426" s="10" t="s">
        <v>148</v>
      </c>
      <c r="BE426" s="193" t="n">
        <f aca="false">IF(U426="základní",N426,0)</f>
        <v>0</v>
      </c>
      <c r="BF426" s="193" t="n">
        <f aca="false">IF(U426="snížená",N426,0)</f>
        <v>0</v>
      </c>
      <c r="BG426" s="193" t="n">
        <f aca="false">IF(U426="zákl. přenesená",N426,0)</f>
        <v>0</v>
      </c>
      <c r="BH426" s="193" t="n">
        <f aca="false">IF(U426="sníž. přenesená",N426,0)</f>
        <v>0</v>
      </c>
      <c r="BI426" s="193" t="n">
        <f aca="false">IF(U426="nulová",N426,0)</f>
        <v>0</v>
      </c>
      <c r="BJ426" s="10" t="s">
        <v>82</v>
      </c>
      <c r="BK426" s="193" t="n">
        <f aca="false">ROUND(L426*K426,2)</f>
        <v>0</v>
      </c>
      <c r="BL426" s="10" t="s">
        <v>228</v>
      </c>
      <c r="BM426" s="10" t="s">
        <v>662</v>
      </c>
    </row>
    <row r="427" s="195" customFormat="true" ht="22.5" hidden="false" customHeight="true" outlineLevel="0" collapsed="false">
      <c r="B427" s="196"/>
      <c r="C427" s="197"/>
      <c r="D427" s="197"/>
      <c r="E427" s="198"/>
      <c r="F427" s="199" t="s">
        <v>533</v>
      </c>
      <c r="G427" s="199"/>
      <c r="H427" s="199"/>
      <c r="I427" s="199"/>
      <c r="J427" s="197"/>
      <c r="K427" s="200" t="n">
        <v>34.43</v>
      </c>
      <c r="L427" s="201"/>
      <c r="M427" s="201"/>
      <c r="N427" s="197"/>
      <c r="O427" s="197"/>
      <c r="P427" s="197"/>
      <c r="Q427" s="197"/>
      <c r="R427" s="202"/>
      <c r="T427" s="203"/>
      <c r="U427" s="204"/>
      <c r="V427" s="204"/>
      <c r="W427" s="204"/>
      <c r="X427" s="204"/>
      <c r="Y427" s="204"/>
      <c r="Z427" s="204"/>
      <c r="AA427" s="205"/>
      <c r="AT427" s="206" t="s">
        <v>160</v>
      </c>
      <c r="AU427" s="206" t="s">
        <v>93</v>
      </c>
      <c r="AV427" s="195" t="s">
        <v>93</v>
      </c>
      <c r="AW427" s="195" t="s">
        <v>33</v>
      </c>
      <c r="AX427" s="195" t="s">
        <v>75</v>
      </c>
      <c r="AY427" s="206" t="s">
        <v>148</v>
      </c>
    </row>
    <row r="428" s="208" customFormat="true" ht="22.5" hidden="false" customHeight="true" outlineLevel="0" collapsed="false">
      <c r="B428" s="209"/>
      <c r="C428" s="210"/>
      <c r="D428" s="210"/>
      <c r="E428" s="211"/>
      <c r="F428" s="212" t="s">
        <v>162</v>
      </c>
      <c r="G428" s="212"/>
      <c r="H428" s="212"/>
      <c r="I428" s="212"/>
      <c r="J428" s="210"/>
      <c r="K428" s="213" t="n">
        <v>34.43</v>
      </c>
      <c r="L428" s="214"/>
      <c r="M428" s="214"/>
      <c r="N428" s="210"/>
      <c r="O428" s="210"/>
      <c r="P428" s="210"/>
      <c r="Q428" s="210"/>
      <c r="R428" s="215"/>
      <c r="T428" s="216"/>
      <c r="U428" s="217"/>
      <c r="V428" s="217"/>
      <c r="W428" s="217"/>
      <c r="X428" s="217"/>
      <c r="Y428" s="217"/>
      <c r="Z428" s="217"/>
      <c r="AA428" s="218"/>
      <c r="AT428" s="219" t="s">
        <v>160</v>
      </c>
      <c r="AU428" s="219" t="s">
        <v>93</v>
      </c>
      <c r="AV428" s="208" t="s">
        <v>153</v>
      </c>
      <c r="AW428" s="208" t="s">
        <v>33</v>
      </c>
      <c r="AX428" s="208" t="s">
        <v>82</v>
      </c>
      <c r="AY428" s="219" t="s">
        <v>148</v>
      </c>
    </row>
    <row r="429" s="28" customFormat="true" ht="22.5" hidden="false" customHeight="true" outlineLevel="0" collapsed="false">
      <c r="B429" s="181"/>
      <c r="C429" s="232" t="s">
        <v>663</v>
      </c>
      <c r="D429" s="232" t="s">
        <v>316</v>
      </c>
      <c r="E429" s="233" t="s">
        <v>664</v>
      </c>
      <c r="F429" s="234" t="s">
        <v>665</v>
      </c>
      <c r="G429" s="234"/>
      <c r="H429" s="234"/>
      <c r="I429" s="234"/>
      <c r="J429" s="235" t="s">
        <v>231</v>
      </c>
      <c r="K429" s="236" t="n">
        <v>39.595</v>
      </c>
      <c r="L429" s="237" t="n">
        <v>0</v>
      </c>
      <c r="M429" s="237"/>
      <c r="N429" s="238" t="n">
        <f aca="false">ROUND(L429*K429,2)</f>
        <v>0</v>
      </c>
      <c r="O429" s="238"/>
      <c r="P429" s="238"/>
      <c r="Q429" s="238"/>
      <c r="R429" s="189"/>
      <c r="T429" s="190"/>
      <c r="U429" s="40" t="s">
        <v>40</v>
      </c>
      <c r="V429" s="191" t="n">
        <v>0</v>
      </c>
      <c r="W429" s="191" t="n">
        <f aca="false">V429*K429</f>
        <v>0</v>
      </c>
      <c r="X429" s="191" t="n">
        <v>0.00017</v>
      </c>
      <c r="Y429" s="191" t="n">
        <f aca="false">X429*K429</f>
        <v>0.00673115</v>
      </c>
      <c r="Z429" s="191" t="n">
        <v>0</v>
      </c>
      <c r="AA429" s="192" t="n">
        <f aca="false">Z429*K429</f>
        <v>0</v>
      </c>
      <c r="AR429" s="10" t="s">
        <v>310</v>
      </c>
      <c r="AT429" s="10" t="s">
        <v>316</v>
      </c>
      <c r="AU429" s="10" t="s">
        <v>93</v>
      </c>
      <c r="AY429" s="10" t="s">
        <v>148</v>
      </c>
      <c r="BE429" s="193" t="n">
        <f aca="false">IF(U429="základní",N429,0)</f>
        <v>0</v>
      </c>
      <c r="BF429" s="193" t="n">
        <f aca="false">IF(U429="snížená",N429,0)</f>
        <v>0</v>
      </c>
      <c r="BG429" s="193" t="n">
        <f aca="false">IF(U429="zákl. přenesená",N429,0)</f>
        <v>0</v>
      </c>
      <c r="BH429" s="193" t="n">
        <f aca="false">IF(U429="sníž. přenesená",N429,0)</f>
        <v>0</v>
      </c>
      <c r="BI429" s="193" t="n">
        <f aca="false">IF(U429="nulová",N429,0)</f>
        <v>0</v>
      </c>
      <c r="BJ429" s="10" t="s">
        <v>82</v>
      </c>
      <c r="BK429" s="193" t="n">
        <f aca="false">ROUND(L429*K429,2)</f>
        <v>0</v>
      </c>
      <c r="BL429" s="10" t="s">
        <v>228</v>
      </c>
      <c r="BM429" s="10" t="s">
        <v>666</v>
      </c>
    </row>
    <row r="430" s="195" customFormat="true" ht="22.5" hidden="false" customHeight="true" outlineLevel="0" collapsed="false">
      <c r="B430" s="196"/>
      <c r="C430" s="197"/>
      <c r="D430" s="197"/>
      <c r="E430" s="198"/>
      <c r="F430" s="199" t="s">
        <v>604</v>
      </c>
      <c r="G430" s="199"/>
      <c r="H430" s="199"/>
      <c r="I430" s="199"/>
      <c r="J430" s="197"/>
      <c r="K430" s="200" t="n">
        <v>39.595</v>
      </c>
      <c r="L430" s="201"/>
      <c r="M430" s="201"/>
      <c r="N430" s="197"/>
      <c r="O430" s="197"/>
      <c r="P430" s="197"/>
      <c r="Q430" s="197"/>
      <c r="R430" s="202"/>
      <c r="T430" s="203"/>
      <c r="U430" s="204"/>
      <c r="V430" s="204"/>
      <c r="W430" s="204"/>
      <c r="X430" s="204"/>
      <c r="Y430" s="204"/>
      <c r="Z430" s="204"/>
      <c r="AA430" s="205"/>
      <c r="AT430" s="206" t="s">
        <v>160</v>
      </c>
      <c r="AU430" s="206" t="s">
        <v>93</v>
      </c>
      <c r="AV430" s="195" t="s">
        <v>93</v>
      </c>
      <c r="AW430" s="195" t="s">
        <v>33</v>
      </c>
      <c r="AX430" s="195" t="s">
        <v>75</v>
      </c>
      <c r="AY430" s="206" t="s">
        <v>148</v>
      </c>
    </row>
    <row r="431" s="208" customFormat="true" ht="22.5" hidden="false" customHeight="true" outlineLevel="0" collapsed="false">
      <c r="B431" s="209"/>
      <c r="C431" s="210"/>
      <c r="D431" s="210"/>
      <c r="E431" s="211"/>
      <c r="F431" s="212" t="s">
        <v>162</v>
      </c>
      <c r="G431" s="212"/>
      <c r="H431" s="212"/>
      <c r="I431" s="212"/>
      <c r="J431" s="210"/>
      <c r="K431" s="213" t="n">
        <v>39.595</v>
      </c>
      <c r="L431" s="214"/>
      <c r="M431" s="214"/>
      <c r="N431" s="210"/>
      <c r="O431" s="210"/>
      <c r="P431" s="210"/>
      <c r="Q431" s="210"/>
      <c r="R431" s="215"/>
      <c r="T431" s="216"/>
      <c r="U431" s="217"/>
      <c r="V431" s="217"/>
      <c r="W431" s="217"/>
      <c r="X431" s="217"/>
      <c r="Y431" s="217"/>
      <c r="Z431" s="217"/>
      <c r="AA431" s="218"/>
      <c r="AT431" s="219" t="s">
        <v>160</v>
      </c>
      <c r="AU431" s="219" t="s">
        <v>93</v>
      </c>
      <c r="AV431" s="208" t="s">
        <v>153</v>
      </c>
      <c r="AW431" s="208" t="s">
        <v>33</v>
      </c>
      <c r="AX431" s="208" t="s">
        <v>82</v>
      </c>
      <c r="AY431" s="219" t="s">
        <v>148</v>
      </c>
    </row>
    <row r="432" s="28" customFormat="true" ht="22.5" hidden="false" customHeight="true" outlineLevel="0" collapsed="false">
      <c r="B432" s="181"/>
      <c r="C432" s="182" t="s">
        <v>667</v>
      </c>
      <c r="D432" s="182" t="s">
        <v>149</v>
      </c>
      <c r="E432" s="183" t="s">
        <v>668</v>
      </c>
      <c r="F432" s="184" t="s">
        <v>669</v>
      </c>
      <c r="G432" s="184"/>
      <c r="H432" s="184"/>
      <c r="I432" s="184"/>
      <c r="J432" s="185" t="s">
        <v>231</v>
      </c>
      <c r="K432" s="194" t="n">
        <v>34.43</v>
      </c>
      <c r="L432" s="187" t="n">
        <v>0</v>
      </c>
      <c r="M432" s="187"/>
      <c r="N432" s="188" t="n">
        <f aca="false">ROUND(L432*K432,2)</f>
        <v>0</v>
      </c>
      <c r="O432" s="188"/>
      <c r="P432" s="188"/>
      <c r="Q432" s="188"/>
      <c r="R432" s="189"/>
      <c r="T432" s="190"/>
      <c r="U432" s="40" t="s">
        <v>40</v>
      </c>
      <c r="V432" s="191" t="n">
        <v>0.31</v>
      </c>
      <c r="W432" s="191" t="n">
        <f aca="false">V432*K432</f>
        <v>10.6733</v>
      </c>
      <c r="X432" s="191" t="n">
        <v>0.00025</v>
      </c>
      <c r="Y432" s="191" t="n">
        <f aca="false">X432*K432</f>
        <v>0.0086075</v>
      </c>
      <c r="Z432" s="191" t="n">
        <v>0</v>
      </c>
      <c r="AA432" s="192" t="n">
        <f aca="false">Z432*K432</f>
        <v>0</v>
      </c>
      <c r="AR432" s="10" t="s">
        <v>228</v>
      </c>
      <c r="AT432" s="10" t="s">
        <v>149</v>
      </c>
      <c r="AU432" s="10" t="s">
        <v>93</v>
      </c>
      <c r="AY432" s="10" t="s">
        <v>148</v>
      </c>
      <c r="BE432" s="193" t="n">
        <f aca="false">IF(U432="základní",N432,0)</f>
        <v>0</v>
      </c>
      <c r="BF432" s="193" t="n">
        <f aca="false">IF(U432="snížená",N432,0)</f>
        <v>0</v>
      </c>
      <c r="BG432" s="193" t="n">
        <f aca="false">IF(U432="zákl. přenesená",N432,0)</f>
        <v>0</v>
      </c>
      <c r="BH432" s="193" t="n">
        <f aca="false">IF(U432="sníž. přenesená",N432,0)</f>
        <v>0</v>
      </c>
      <c r="BI432" s="193" t="n">
        <f aca="false">IF(U432="nulová",N432,0)</f>
        <v>0</v>
      </c>
      <c r="BJ432" s="10" t="s">
        <v>82</v>
      </c>
      <c r="BK432" s="193" t="n">
        <f aca="false">ROUND(L432*K432,2)</f>
        <v>0</v>
      </c>
      <c r="BL432" s="10" t="s">
        <v>228</v>
      </c>
      <c r="BM432" s="10" t="s">
        <v>670</v>
      </c>
    </row>
    <row r="433" s="195" customFormat="true" ht="22.5" hidden="false" customHeight="true" outlineLevel="0" collapsed="false">
      <c r="B433" s="196"/>
      <c r="C433" s="197"/>
      <c r="D433" s="197"/>
      <c r="E433" s="198"/>
      <c r="F433" s="199" t="s">
        <v>533</v>
      </c>
      <c r="G433" s="199"/>
      <c r="H433" s="199"/>
      <c r="I433" s="199"/>
      <c r="J433" s="197"/>
      <c r="K433" s="200" t="n">
        <v>34.43</v>
      </c>
      <c r="L433" s="201"/>
      <c r="M433" s="201"/>
      <c r="N433" s="197"/>
      <c r="O433" s="197"/>
      <c r="P433" s="197"/>
      <c r="Q433" s="197"/>
      <c r="R433" s="202"/>
      <c r="T433" s="203"/>
      <c r="U433" s="204"/>
      <c r="V433" s="204"/>
      <c r="W433" s="204"/>
      <c r="X433" s="204"/>
      <c r="Y433" s="204"/>
      <c r="Z433" s="204"/>
      <c r="AA433" s="205"/>
      <c r="AT433" s="206" t="s">
        <v>160</v>
      </c>
      <c r="AU433" s="206" t="s">
        <v>93</v>
      </c>
      <c r="AV433" s="195" t="s">
        <v>93</v>
      </c>
      <c r="AW433" s="195" t="s">
        <v>33</v>
      </c>
      <c r="AX433" s="195" t="s">
        <v>75</v>
      </c>
      <c r="AY433" s="206" t="s">
        <v>148</v>
      </c>
    </row>
    <row r="434" s="208" customFormat="true" ht="22.5" hidden="false" customHeight="true" outlineLevel="0" collapsed="false">
      <c r="B434" s="209"/>
      <c r="C434" s="210"/>
      <c r="D434" s="210"/>
      <c r="E434" s="211"/>
      <c r="F434" s="212" t="s">
        <v>162</v>
      </c>
      <c r="G434" s="212"/>
      <c r="H434" s="212"/>
      <c r="I434" s="212"/>
      <c r="J434" s="210"/>
      <c r="K434" s="213" t="n">
        <v>34.43</v>
      </c>
      <c r="L434" s="214"/>
      <c r="M434" s="214"/>
      <c r="N434" s="210"/>
      <c r="O434" s="210"/>
      <c r="P434" s="210"/>
      <c r="Q434" s="210"/>
      <c r="R434" s="215"/>
      <c r="T434" s="216"/>
      <c r="U434" s="217"/>
      <c r="V434" s="217"/>
      <c r="W434" s="217"/>
      <c r="X434" s="217"/>
      <c r="Y434" s="217"/>
      <c r="Z434" s="217"/>
      <c r="AA434" s="218"/>
      <c r="AT434" s="219" t="s">
        <v>160</v>
      </c>
      <c r="AU434" s="219" t="s">
        <v>93</v>
      </c>
      <c r="AV434" s="208" t="s">
        <v>153</v>
      </c>
      <c r="AW434" s="208" t="s">
        <v>33</v>
      </c>
      <c r="AX434" s="208" t="s">
        <v>82</v>
      </c>
      <c r="AY434" s="219" t="s">
        <v>148</v>
      </c>
    </row>
    <row r="435" s="28" customFormat="true" ht="31.5" hidden="false" customHeight="true" outlineLevel="0" collapsed="false">
      <c r="B435" s="181"/>
      <c r="C435" s="182" t="s">
        <v>671</v>
      </c>
      <c r="D435" s="182" t="s">
        <v>149</v>
      </c>
      <c r="E435" s="183" t="s">
        <v>672</v>
      </c>
      <c r="F435" s="184" t="s">
        <v>673</v>
      </c>
      <c r="G435" s="184"/>
      <c r="H435" s="184"/>
      <c r="I435" s="184"/>
      <c r="J435" s="185" t="s">
        <v>217</v>
      </c>
      <c r="K435" s="194" t="n">
        <v>0.576</v>
      </c>
      <c r="L435" s="187" t="n">
        <v>0</v>
      </c>
      <c r="M435" s="187"/>
      <c r="N435" s="188" t="n">
        <f aca="false">ROUND(L435*K435,2)</f>
        <v>0</v>
      </c>
      <c r="O435" s="188"/>
      <c r="P435" s="188"/>
      <c r="Q435" s="188"/>
      <c r="R435" s="189"/>
      <c r="T435" s="190"/>
      <c r="U435" s="40" t="s">
        <v>40</v>
      </c>
      <c r="V435" s="191" t="n">
        <v>2.16</v>
      </c>
      <c r="W435" s="191" t="n">
        <f aca="false">V435*K435</f>
        <v>1.24416</v>
      </c>
      <c r="X435" s="191" t="n">
        <v>0</v>
      </c>
      <c r="Y435" s="191" t="n">
        <f aca="false">X435*K435</f>
        <v>0</v>
      </c>
      <c r="Z435" s="191" t="n">
        <v>0</v>
      </c>
      <c r="AA435" s="192" t="n">
        <f aca="false">Z435*K435</f>
        <v>0</v>
      </c>
      <c r="AR435" s="10" t="s">
        <v>228</v>
      </c>
      <c r="AT435" s="10" t="s">
        <v>149</v>
      </c>
      <c r="AU435" s="10" t="s">
        <v>93</v>
      </c>
      <c r="AY435" s="10" t="s">
        <v>148</v>
      </c>
      <c r="BE435" s="193" t="n">
        <f aca="false">IF(U435="základní",N435,0)</f>
        <v>0</v>
      </c>
      <c r="BF435" s="193" t="n">
        <f aca="false">IF(U435="snížená",N435,0)</f>
        <v>0</v>
      </c>
      <c r="BG435" s="193" t="n">
        <f aca="false">IF(U435="zákl. přenesená",N435,0)</f>
        <v>0</v>
      </c>
      <c r="BH435" s="193" t="n">
        <f aca="false">IF(U435="sníž. přenesená",N435,0)</f>
        <v>0</v>
      </c>
      <c r="BI435" s="193" t="n">
        <f aca="false">IF(U435="nulová",N435,0)</f>
        <v>0</v>
      </c>
      <c r="BJ435" s="10" t="s">
        <v>82</v>
      </c>
      <c r="BK435" s="193" t="n">
        <f aca="false">ROUND(L435*K435,2)</f>
        <v>0</v>
      </c>
      <c r="BL435" s="10" t="s">
        <v>228</v>
      </c>
      <c r="BM435" s="10" t="s">
        <v>674</v>
      </c>
    </row>
    <row r="436" s="28" customFormat="true" ht="31.5" hidden="false" customHeight="true" outlineLevel="0" collapsed="false">
      <c r="B436" s="181"/>
      <c r="C436" s="182" t="s">
        <v>675</v>
      </c>
      <c r="D436" s="182" t="s">
        <v>149</v>
      </c>
      <c r="E436" s="183" t="s">
        <v>676</v>
      </c>
      <c r="F436" s="184" t="s">
        <v>677</v>
      </c>
      <c r="G436" s="184"/>
      <c r="H436" s="184"/>
      <c r="I436" s="184"/>
      <c r="J436" s="185" t="s">
        <v>217</v>
      </c>
      <c r="K436" s="194" t="n">
        <v>0.576</v>
      </c>
      <c r="L436" s="187" t="n">
        <v>0</v>
      </c>
      <c r="M436" s="187"/>
      <c r="N436" s="188" t="n">
        <f aca="false">ROUND(L436*K436,2)</f>
        <v>0</v>
      </c>
      <c r="O436" s="188"/>
      <c r="P436" s="188"/>
      <c r="Q436" s="188"/>
      <c r="R436" s="189"/>
      <c r="T436" s="190"/>
      <c r="U436" s="40" t="s">
        <v>40</v>
      </c>
      <c r="V436" s="191" t="n">
        <v>1.32</v>
      </c>
      <c r="W436" s="191" t="n">
        <f aca="false">V436*K436</f>
        <v>0.76032</v>
      </c>
      <c r="X436" s="191" t="n">
        <v>0</v>
      </c>
      <c r="Y436" s="191" t="n">
        <f aca="false">X436*K436</f>
        <v>0</v>
      </c>
      <c r="Z436" s="191" t="n">
        <v>0</v>
      </c>
      <c r="AA436" s="192" t="n">
        <f aca="false">Z436*K436</f>
        <v>0</v>
      </c>
      <c r="AR436" s="10" t="s">
        <v>228</v>
      </c>
      <c r="AT436" s="10" t="s">
        <v>149</v>
      </c>
      <c r="AU436" s="10" t="s">
        <v>93</v>
      </c>
      <c r="AY436" s="10" t="s">
        <v>148</v>
      </c>
      <c r="BE436" s="193" t="n">
        <f aca="false">IF(U436="základní",N436,0)</f>
        <v>0</v>
      </c>
      <c r="BF436" s="193" t="n">
        <f aca="false">IF(U436="snížená",N436,0)</f>
        <v>0</v>
      </c>
      <c r="BG436" s="193" t="n">
        <f aca="false">IF(U436="zákl. přenesená",N436,0)</f>
        <v>0</v>
      </c>
      <c r="BH436" s="193" t="n">
        <f aca="false">IF(U436="sníž. přenesená",N436,0)</f>
        <v>0</v>
      </c>
      <c r="BI436" s="193" t="n">
        <f aca="false">IF(U436="nulová",N436,0)</f>
        <v>0</v>
      </c>
      <c r="BJ436" s="10" t="s">
        <v>82</v>
      </c>
      <c r="BK436" s="193" t="n">
        <f aca="false">ROUND(L436*K436,2)</f>
        <v>0</v>
      </c>
      <c r="BL436" s="10" t="s">
        <v>228</v>
      </c>
      <c r="BM436" s="10" t="s">
        <v>678</v>
      </c>
    </row>
    <row r="437" s="164" customFormat="true" ht="29.85" hidden="false" customHeight="true" outlineLevel="0" collapsed="false">
      <c r="B437" s="165"/>
      <c r="C437" s="166"/>
      <c r="D437" s="178" t="s">
        <v>120</v>
      </c>
      <c r="E437" s="178"/>
      <c r="F437" s="178"/>
      <c r="G437" s="178"/>
      <c r="H437" s="178"/>
      <c r="I437" s="178"/>
      <c r="J437" s="178"/>
      <c r="K437" s="178"/>
      <c r="L437" s="231"/>
      <c r="M437" s="231"/>
      <c r="N437" s="239" t="n">
        <f aca="false">BK437</f>
        <v>0</v>
      </c>
      <c r="O437" s="239"/>
      <c r="P437" s="239"/>
      <c r="Q437" s="239"/>
      <c r="R437" s="170"/>
      <c r="T437" s="171"/>
      <c r="U437" s="172"/>
      <c r="V437" s="172"/>
      <c r="W437" s="173" t="n">
        <f aca="false">SUM(W438:W442)</f>
        <v>4.200636</v>
      </c>
      <c r="X437" s="172"/>
      <c r="Y437" s="173" t="n">
        <f aca="false">SUM(Y438:Y442)</f>
        <v>0.028474</v>
      </c>
      <c r="Z437" s="172"/>
      <c r="AA437" s="174" t="n">
        <f aca="false">SUM(AA438:AA442)</f>
        <v>0</v>
      </c>
      <c r="AR437" s="175" t="s">
        <v>93</v>
      </c>
      <c r="AT437" s="176" t="s">
        <v>74</v>
      </c>
      <c r="AU437" s="176" t="s">
        <v>82</v>
      </c>
      <c r="AY437" s="175" t="s">
        <v>148</v>
      </c>
      <c r="BK437" s="177" t="n">
        <f aca="false">SUM(BK438:BK442)</f>
        <v>0</v>
      </c>
    </row>
    <row r="438" s="28" customFormat="true" ht="31.5" hidden="false" customHeight="true" outlineLevel="0" collapsed="false">
      <c r="B438" s="181"/>
      <c r="C438" s="182" t="s">
        <v>679</v>
      </c>
      <c r="D438" s="182" t="s">
        <v>149</v>
      </c>
      <c r="E438" s="183" t="s">
        <v>680</v>
      </c>
      <c r="F438" s="184" t="s">
        <v>681</v>
      </c>
      <c r="G438" s="184"/>
      <c r="H438" s="184"/>
      <c r="I438" s="184"/>
      <c r="J438" s="185" t="s">
        <v>307</v>
      </c>
      <c r="K438" s="194" t="n">
        <v>12.2</v>
      </c>
      <c r="L438" s="187" t="n">
        <v>0</v>
      </c>
      <c r="M438" s="187"/>
      <c r="N438" s="188" t="n">
        <f aca="false">ROUND(L438*K438,2)</f>
        <v>0</v>
      </c>
      <c r="O438" s="188"/>
      <c r="P438" s="188"/>
      <c r="Q438" s="188"/>
      <c r="R438" s="189"/>
      <c r="T438" s="190"/>
      <c r="U438" s="40" t="s">
        <v>40</v>
      </c>
      <c r="V438" s="191" t="n">
        <v>0.204</v>
      </c>
      <c r="W438" s="191" t="n">
        <f aca="false">V438*K438</f>
        <v>2.4888</v>
      </c>
      <c r="X438" s="191" t="n">
        <v>0.00174</v>
      </c>
      <c r="Y438" s="191" t="n">
        <f aca="false">X438*K438</f>
        <v>0.021228</v>
      </c>
      <c r="Z438" s="191" t="n">
        <v>0</v>
      </c>
      <c r="AA438" s="192" t="n">
        <f aca="false">Z438*K438</f>
        <v>0</v>
      </c>
      <c r="AR438" s="10" t="s">
        <v>228</v>
      </c>
      <c r="AT438" s="10" t="s">
        <v>149</v>
      </c>
      <c r="AU438" s="10" t="s">
        <v>93</v>
      </c>
      <c r="AY438" s="10" t="s">
        <v>148</v>
      </c>
      <c r="BE438" s="193" t="n">
        <f aca="false">IF(U438="základní",N438,0)</f>
        <v>0</v>
      </c>
      <c r="BF438" s="193" t="n">
        <f aca="false">IF(U438="snížená",N438,0)</f>
        <v>0</v>
      </c>
      <c r="BG438" s="193" t="n">
        <f aca="false">IF(U438="zákl. přenesená",N438,0)</f>
        <v>0</v>
      </c>
      <c r="BH438" s="193" t="n">
        <f aca="false">IF(U438="sníž. přenesená",N438,0)</f>
        <v>0</v>
      </c>
      <c r="BI438" s="193" t="n">
        <f aca="false">IF(U438="nulová",N438,0)</f>
        <v>0</v>
      </c>
      <c r="BJ438" s="10" t="s">
        <v>82</v>
      </c>
      <c r="BK438" s="193" t="n">
        <f aca="false">ROUND(L438*K438,2)</f>
        <v>0</v>
      </c>
      <c r="BL438" s="10" t="s">
        <v>228</v>
      </c>
      <c r="BM438" s="10" t="s">
        <v>682</v>
      </c>
    </row>
    <row r="439" s="28" customFormat="true" ht="31.5" hidden="false" customHeight="true" outlineLevel="0" collapsed="false">
      <c r="B439" s="181"/>
      <c r="C439" s="182" t="s">
        <v>683</v>
      </c>
      <c r="D439" s="182" t="s">
        <v>149</v>
      </c>
      <c r="E439" s="183" t="s">
        <v>684</v>
      </c>
      <c r="F439" s="184" t="s">
        <v>685</v>
      </c>
      <c r="G439" s="184"/>
      <c r="H439" s="184"/>
      <c r="I439" s="184"/>
      <c r="J439" s="185" t="s">
        <v>290</v>
      </c>
      <c r="K439" s="194" t="n">
        <v>1</v>
      </c>
      <c r="L439" s="187" t="n">
        <v>0</v>
      </c>
      <c r="M439" s="187"/>
      <c r="N439" s="188" t="n">
        <f aca="false">ROUND(L439*K439,2)</f>
        <v>0</v>
      </c>
      <c r="O439" s="188"/>
      <c r="P439" s="188"/>
      <c r="Q439" s="188"/>
      <c r="R439" s="189"/>
      <c r="T439" s="190"/>
      <c r="U439" s="40" t="s">
        <v>40</v>
      </c>
      <c r="V439" s="191" t="n">
        <v>0.4</v>
      </c>
      <c r="W439" s="191" t="n">
        <f aca="false">V439*K439</f>
        <v>0.4</v>
      </c>
      <c r="X439" s="191" t="n">
        <v>0.00025</v>
      </c>
      <c r="Y439" s="191" t="n">
        <f aca="false">X439*K439</f>
        <v>0.00025</v>
      </c>
      <c r="Z439" s="191" t="n">
        <v>0</v>
      </c>
      <c r="AA439" s="192" t="n">
        <f aca="false">Z439*K439</f>
        <v>0</v>
      </c>
      <c r="AR439" s="10" t="s">
        <v>228</v>
      </c>
      <c r="AT439" s="10" t="s">
        <v>149</v>
      </c>
      <c r="AU439" s="10" t="s">
        <v>93</v>
      </c>
      <c r="AY439" s="10" t="s">
        <v>148</v>
      </c>
      <c r="BE439" s="193" t="n">
        <f aca="false">IF(U439="základní",N439,0)</f>
        <v>0</v>
      </c>
      <c r="BF439" s="193" t="n">
        <f aca="false">IF(U439="snížená",N439,0)</f>
        <v>0</v>
      </c>
      <c r="BG439" s="193" t="n">
        <f aca="false">IF(U439="zákl. přenesená",N439,0)</f>
        <v>0</v>
      </c>
      <c r="BH439" s="193" t="n">
        <f aca="false">IF(U439="sníž. přenesená",N439,0)</f>
        <v>0</v>
      </c>
      <c r="BI439" s="193" t="n">
        <f aca="false">IF(U439="nulová",N439,0)</f>
        <v>0</v>
      </c>
      <c r="BJ439" s="10" t="s">
        <v>82</v>
      </c>
      <c r="BK439" s="193" t="n">
        <f aca="false">ROUND(L439*K439,2)</f>
        <v>0</v>
      </c>
      <c r="BL439" s="10" t="s">
        <v>228</v>
      </c>
      <c r="BM439" s="10" t="s">
        <v>686</v>
      </c>
    </row>
    <row r="440" s="28" customFormat="true" ht="31.5" hidden="false" customHeight="true" outlineLevel="0" collapsed="false">
      <c r="B440" s="181"/>
      <c r="C440" s="182" t="s">
        <v>687</v>
      </c>
      <c r="D440" s="182" t="s">
        <v>149</v>
      </c>
      <c r="E440" s="183" t="s">
        <v>688</v>
      </c>
      <c r="F440" s="184" t="s">
        <v>689</v>
      </c>
      <c r="G440" s="184"/>
      <c r="H440" s="184"/>
      <c r="I440" s="184"/>
      <c r="J440" s="185" t="s">
        <v>307</v>
      </c>
      <c r="K440" s="194" t="n">
        <v>3.3</v>
      </c>
      <c r="L440" s="187" t="n">
        <v>0</v>
      </c>
      <c r="M440" s="187"/>
      <c r="N440" s="188" t="n">
        <f aca="false">ROUND(L440*K440,2)</f>
        <v>0</v>
      </c>
      <c r="O440" s="188"/>
      <c r="P440" s="188"/>
      <c r="Q440" s="188"/>
      <c r="R440" s="189"/>
      <c r="T440" s="190"/>
      <c r="U440" s="40" t="s">
        <v>40</v>
      </c>
      <c r="V440" s="191" t="n">
        <v>0.334</v>
      </c>
      <c r="W440" s="191" t="n">
        <f aca="false">V440*K440</f>
        <v>1.1022</v>
      </c>
      <c r="X440" s="191" t="n">
        <v>0.00212</v>
      </c>
      <c r="Y440" s="191" t="n">
        <f aca="false">X440*K440</f>
        <v>0.006996</v>
      </c>
      <c r="Z440" s="191" t="n">
        <v>0</v>
      </c>
      <c r="AA440" s="192" t="n">
        <f aca="false">Z440*K440</f>
        <v>0</v>
      </c>
      <c r="AR440" s="10" t="s">
        <v>228</v>
      </c>
      <c r="AT440" s="10" t="s">
        <v>149</v>
      </c>
      <c r="AU440" s="10" t="s">
        <v>93</v>
      </c>
      <c r="AY440" s="10" t="s">
        <v>148</v>
      </c>
      <c r="BE440" s="193" t="n">
        <f aca="false">IF(U440="základní",N440,0)</f>
        <v>0</v>
      </c>
      <c r="BF440" s="193" t="n">
        <f aca="false">IF(U440="snížená",N440,0)</f>
        <v>0</v>
      </c>
      <c r="BG440" s="193" t="n">
        <f aca="false">IF(U440="zákl. přenesená",N440,0)</f>
        <v>0</v>
      </c>
      <c r="BH440" s="193" t="n">
        <f aca="false">IF(U440="sníž. přenesená",N440,0)</f>
        <v>0</v>
      </c>
      <c r="BI440" s="193" t="n">
        <f aca="false">IF(U440="nulová",N440,0)</f>
        <v>0</v>
      </c>
      <c r="BJ440" s="10" t="s">
        <v>82</v>
      </c>
      <c r="BK440" s="193" t="n">
        <f aca="false">ROUND(L440*K440,2)</f>
        <v>0</v>
      </c>
      <c r="BL440" s="10" t="s">
        <v>228</v>
      </c>
      <c r="BM440" s="10" t="s">
        <v>690</v>
      </c>
    </row>
    <row r="441" s="28" customFormat="true" ht="31.5" hidden="false" customHeight="true" outlineLevel="0" collapsed="false">
      <c r="B441" s="181"/>
      <c r="C441" s="182" t="s">
        <v>691</v>
      </c>
      <c r="D441" s="182" t="s">
        <v>149</v>
      </c>
      <c r="E441" s="183" t="s">
        <v>692</v>
      </c>
      <c r="F441" s="184" t="s">
        <v>693</v>
      </c>
      <c r="G441" s="184"/>
      <c r="H441" s="184"/>
      <c r="I441" s="184"/>
      <c r="J441" s="185" t="s">
        <v>217</v>
      </c>
      <c r="K441" s="194" t="n">
        <v>0.028</v>
      </c>
      <c r="L441" s="187" t="n">
        <v>0</v>
      </c>
      <c r="M441" s="187"/>
      <c r="N441" s="188" t="n">
        <f aca="false">ROUND(L441*K441,2)</f>
        <v>0</v>
      </c>
      <c r="O441" s="188"/>
      <c r="P441" s="188"/>
      <c r="Q441" s="188"/>
      <c r="R441" s="189"/>
      <c r="T441" s="190"/>
      <c r="U441" s="40" t="s">
        <v>40</v>
      </c>
      <c r="V441" s="191" t="n">
        <v>4.737</v>
      </c>
      <c r="W441" s="191" t="n">
        <f aca="false">V441*K441</f>
        <v>0.132636</v>
      </c>
      <c r="X441" s="191" t="n">
        <v>0</v>
      </c>
      <c r="Y441" s="191" t="n">
        <f aca="false">X441*K441</f>
        <v>0</v>
      </c>
      <c r="Z441" s="191" t="n">
        <v>0</v>
      </c>
      <c r="AA441" s="192" t="n">
        <f aca="false">Z441*K441</f>
        <v>0</v>
      </c>
      <c r="AR441" s="10" t="s">
        <v>228</v>
      </c>
      <c r="AT441" s="10" t="s">
        <v>149</v>
      </c>
      <c r="AU441" s="10" t="s">
        <v>93</v>
      </c>
      <c r="AY441" s="10" t="s">
        <v>148</v>
      </c>
      <c r="BE441" s="193" t="n">
        <f aca="false">IF(U441="základní",N441,0)</f>
        <v>0</v>
      </c>
      <c r="BF441" s="193" t="n">
        <f aca="false">IF(U441="snížená",N441,0)</f>
        <v>0</v>
      </c>
      <c r="BG441" s="193" t="n">
        <f aca="false">IF(U441="zákl. přenesená",N441,0)</f>
        <v>0</v>
      </c>
      <c r="BH441" s="193" t="n">
        <f aca="false">IF(U441="sníž. přenesená",N441,0)</f>
        <v>0</v>
      </c>
      <c r="BI441" s="193" t="n">
        <f aca="false">IF(U441="nulová",N441,0)</f>
        <v>0</v>
      </c>
      <c r="BJ441" s="10" t="s">
        <v>82</v>
      </c>
      <c r="BK441" s="193" t="n">
        <f aca="false">ROUND(L441*K441,2)</f>
        <v>0</v>
      </c>
      <c r="BL441" s="10" t="s">
        <v>228</v>
      </c>
      <c r="BM441" s="10" t="s">
        <v>694</v>
      </c>
    </row>
    <row r="442" s="28" customFormat="true" ht="31.5" hidden="false" customHeight="true" outlineLevel="0" collapsed="false">
      <c r="B442" s="181"/>
      <c r="C442" s="182" t="s">
        <v>695</v>
      </c>
      <c r="D442" s="182" t="s">
        <v>149</v>
      </c>
      <c r="E442" s="183" t="s">
        <v>696</v>
      </c>
      <c r="F442" s="184" t="s">
        <v>697</v>
      </c>
      <c r="G442" s="184"/>
      <c r="H442" s="184"/>
      <c r="I442" s="184"/>
      <c r="J442" s="185" t="s">
        <v>217</v>
      </c>
      <c r="K442" s="194" t="n">
        <v>0.028</v>
      </c>
      <c r="L442" s="187" t="n">
        <v>0</v>
      </c>
      <c r="M442" s="187"/>
      <c r="N442" s="188" t="n">
        <f aca="false">ROUND(L442*K442,2)</f>
        <v>0</v>
      </c>
      <c r="O442" s="188"/>
      <c r="P442" s="188"/>
      <c r="Q442" s="188"/>
      <c r="R442" s="189"/>
      <c r="T442" s="190"/>
      <c r="U442" s="40" t="s">
        <v>40</v>
      </c>
      <c r="V442" s="191" t="n">
        <v>2.75</v>
      </c>
      <c r="W442" s="191" t="n">
        <f aca="false">V442*K442</f>
        <v>0.077</v>
      </c>
      <c r="X442" s="191" t="n">
        <v>0</v>
      </c>
      <c r="Y442" s="191" t="n">
        <f aca="false">X442*K442</f>
        <v>0</v>
      </c>
      <c r="Z442" s="191" t="n">
        <v>0</v>
      </c>
      <c r="AA442" s="192" t="n">
        <f aca="false">Z442*K442</f>
        <v>0</v>
      </c>
      <c r="AR442" s="10" t="s">
        <v>228</v>
      </c>
      <c r="AT442" s="10" t="s">
        <v>149</v>
      </c>
      <c r="AU442" s="10" t="s">
        <v>93</v>
      </c>
      <c r="AY442" s="10" t="s">
        <v>148</v>
      </c>
      <c r="BE442" s="193" t="n">
        <f aca="false">IF(U442="základní",N442,0)</f>
        <v>0</v>
      </c>
      <c r="BF442" s="193" t="n">
        <f aca="false">IF(U442="snížená",N442,0)</f>
        <v>0</v>
      </c>
      <c r="BG442" s="193" t="n">
        <f aca="false">IF(U442="zákl. přenesená",N442,0)</f>
        <v>0</v>
      </c>
      <c r="BH442" s="193" t="n">
        <f aca="false">IF(U442="sníž. přenesená",N442,0)</f>
        <v>0</v>
      </c>
      <c r="BI442" s="193" t="n">
        <f aca="false">IF(U442="nulová",N442,0)</f>
        <v>0</v>
      </c>
      <c r="BJ442" s="10" t="s">
        <v>82</v>
      </c>
      <c r="BK442" s="193" t="n">
        <f aca="false">ROUND(L442*K442,2)</f>
        <v>0</v>
      </c>
      <c r="BL442" s="10" t="s">
        <v>228</v>
      </c>
      <c r="BM442" s="10" t="s">
        <v>698</v>
      </c>
    </row>
    <row r="443" s="164" customFormat="true" ht="29.85" hidden="false" customHeight="true" outlineLevel="0" collapsed="false">
      <c r="B443" s="165"/>
      <c r="C443" s="166"/>
      <c r="D443" s="178" t="s">
        <v>121</v>
      </c>
      <c r="E443" s="178"/>
      <c r="F443" s="178"/>
      <c r="G443" s="178"/>
      <c r="H443" s="178"/>
      <c r="I443" s="178"/>
      <c r="J443" s="178"/>
      <c r="K443" s="178"/>
      <c r="L443" s="231"/>
      <c r="M443" s="231"/>
      <c r="N443" s="239" t="n">
        <f aca="false">BK443</f>
        <v>0</v>
      </c>
      <c r="O443" s="239"/>
      <c r="P443" s="239"/>
      <c r="Q443" s="239"/>
      <c r="R443" s="170"/>
      <c r="T443" s="171"/>
      <c r="U443" s="172"/>
      <c r="V443" s="172"/>
      <c r="W443" s="173" t="n">
        <f aca="false">SUM(W444:W464)</f>
        <v>96.007914</v>
      </c>
      <c r="X443" s="172"/>
      <c r="Y443" s="173" t="n">
        <f aca="false">SUM(Y444:Y464)</f>
        <v>0.27975464</v>
      </c>
      <c r="Z443" s="172"/>
      <c r="AA443" s="174" t="n">
        <f aca="false">SUM(AA444:AA464)</f>
        <v>0</v>
      </c>
      <c r="AR443" s="175" t="s">
        <v>93</v>
      </c>
      <c r="AT443" s="176" t="s">
        <v>74</v>
      </c>
      <c r="AU443" s="176" t="s">
        <v>82</v>
      </c>
      <c r="AY443" s="175" t="s">
        <v>148</v>
      </c>
      <c r="BK443" s="177" t="n">
        <f aca="false">SUM(BK444:BK464)</f>
        <v>0</v>
      </c>
    </row>
    <row r="444" s="28" customFormat="true" ht="31.5" hidden="false" customHeight="true" outlineLevel="0" collapsed="false">
      <c r="B444" s="181"/>
      <c r="C444" s="182" t="s">
        <v>699</v>
      </c>
      <c r="D444" s="182" t="s">
        <v>149</v>
      </c>
      <c r="E444" s="183" t="s">
        <v>700</v>
      </c>
      <c r="F444" s="184" t="s">
        <v>701</v>
      </c>
      <c r="G444" s="184"/>
      <c r="H444" s="184"/>
      <c r="I444" s="184"/>
      <c r="J444" s="185" t="s">
        <v>231</v>
      </c>
      <c r="K444" s="194" t="n">
        <v>51.606</v>
      </c>
      <c r="L444" s="187" t="n">
        <v>0</v>
      </c>
      <c r="M444" s="187"/>
      <c r="N444" s="188" t="n">
        <f aca="false">ROUND(L444*K444,2)</f>
        <v>0</v>
      </c>
      <c r="O444" s="188"/>
      <c r="P444" s="188"/>
      <c r="Q444" s="188"/>
      <c r="R444" s="189"/>
      <c r="T444" s="190"/>
      <c r="U444" s="40" t="s">
        <v>40</v>
      </c>
      <c r="V444" s="191" t="n">
        <v>0.804</v>
      </c>
      <c r="W444" s="191" t="n">
        <f aca="false">V444*K444</f>
        <v>41.491224</v>
      </c>
      <c r="X444" s="191" t="n">
        <v>0</v>
      </c>
      <c r="Y444" s="191" t="n">
        <f aca="false">X444*K444</f>
        <v>0</v>
      </c>
      <c r="Z444" s="191" t="n">
        <v>0</v>
      </c>
      <c r="AA444" s="192" t="n">
        <f aca="false">Z444*K444</f>
        <v>0</v>
      </c>
      <c r="AR444" s="10" t="s">
        <v>153</v>
      </c>
      <c r="AT444" s="10" t="s">
        <v>149</v>
      </c>
      <c r="AU444" s="10" t="s">
        <v>93</v>
      </c>
      <c r="AY444" s="10" t="s">
        <v>148</v>
      </c>
      <c r="BE444" s="193" t="n">
        <f aca="false">IF(U444="základní",N444,0)</f>
        <v>0</v>
      </c>
      <c r="BF444" s="193" t="n">
        <f aca="false">IF(U444="snížená",N444,0)</f>
        <v>0</v>
      </c>
      <c r="BG444" s="193" t="n">
        <f aca="false">IF(U444="zákl. přenesená",N444,0)</f>
        <v>0</v>
      </c>
      <c r="BH444" s="193" t="n">
        <f aca="false">IF(U444="sníž. přenesená",N444,0)</f>
        <v>0</v>
      </c>
      <c r="BI444" s="193" t="n">
        <f aca="false">IF(U444="nulová",N444,0)</f>
        <v>0</v>
      </c>
      <c r="BJ444" s="10" t="s">
        <v>82</v>
      </c>
      <c r="BK444" s="193" t="n">
        <f aca="false">ROUND(L444*K444,2)</f>
        <v>0</v>
      </c>
      <c r="BL444" s="10" t="s">
        <v>153</v>
      </c>
      <c r="BM444" s="10" t="s">
        <v>702</v>
      </c>
    </row>
    <row r="445" s="195" customFormat="true" ht="22.5" hidden="false" customHeight="true" outlineLevel="0" collapsed="false">
      <c r="B445" s="196"/>
      <c r="C445" s="197"/>
      <c r="D445" s="197"/>
      <c r="E445" s="198"/>
      <c r="F445" s="199" t="s">
        <v>623</v>
      </c>
      <c r="G445" s="199"/>
      <c r="H445" s="199"/>
      <c r="I445" s="199"/>
      <c r="J445" s="197"/>
      <c r="K445" s="200" t="n">
        <v>51.606</v>
      </c>
      <c r="L445" s="201"/>
      <c r="M445" s="201"/>
      <c r="N445" s="197"/>
      <c r="O445" s="197"/>
      <c r="P445" s="197"/>
      <c r="Q445" s="197"/>
      <c r="R445" s="202"/>
      <c r="T445" s="203"/>
      <c r="U445" s="204"/>
      <c r="V445" s="204"/>
      <c r="W445" s="204"/>
      <c r="X445" s="204"/>
      <c r="Y445" s="204"/>
      <c r="Z445" s="204"/>
      <c r="AA445" s="205"/>
      <c r="AT445" s="206" t="s">
        <v>160</v>
      </c>
      <c r="AU445" s="206" t="s">
        <v>93</v>
      </c>
      <c r="AV445" s="195" t="s">
        <v>93</v>
      </c>
      <c r="AW445" s="195" t="s">
        <v>33</v>
      </c>
      <c r="AX445" s="195" t="s">
        <v>75</v>
      </c>
      <c r="AY445" s="206" t="s">
        <v>148</v>
      </c>
    </row>
    <row r="446" s="208" customFormat="true" ht="22.5" hidden="false" customHeight="true" outlineLevel="0" collapsed="false">
      <c r="B446" s="209"/>
      <c r="C446" s="210"/>
      <c r="D446" s="210"/>
      <c r="E446" s="211"/>
      <c r="F446" s="212" t="s">
        <v>162</v>
      </c>
      <c r="G446" s="212"/>
      <c r="H446" s="212"/>
      <c r="I446" s="212"/>
      <c r="J446" s="210"/>
      <c r="K446" s="213" t="n">
        <v>51.606</v>
      </c>
      <c r="L446" s="214"/>
      <c r="M446" s="214"/>
      <c r="N446" s="210"/>
      <c r="O446" s="210"/>
      <c r="P446" s="210"/>
      <c r="Q446" s="210"/>
      <c r="R446" s="215"/>
      <c r="T446" s="216"/>
      <c r="U446" s="217"/>
      <c r="V446" s="217"/>
      <c r="W446" s="217"/>
      <c r="X446" s="217"/>
      <c r="Y446" s="217"/>
      <c r="Z446" s="217"/>
      <c r="AA446" s="218"/>
      <c r="AT446" s="219" t="s">
        <v>160</v>
      </c>
      <c r="AU446" s="219" t="s">
        <v>93</v>
      </c>
      <c r="AV446" s="208" t="s">
        <v>153</v>
      </c>
      <c r="AW446" s="208" t="s">
        <v>33</v>
      </c>
      <c r="AX446" s="208" t="s">
        <v>82</v>
      </c>
      <c r="AY446" s="219" t="s">
        <v>148</v>
      </c>
    </row>
    <row r="447" s="28" customFormat="true" ht="22.5" hidden="false" customHeight="true" outlineLevel="0" collapsed="false">
      <c r="B447" s="181"/>
      <c r="C447" s="232" t="s">
        <v>703</v>
      </c>
      <c r="D447" s="232" t="s">
        <v>316</v>
      </c>
      <c r="E447" s="233" t="s">
        <v>704</v>
      </c>
      <c r="F447" s="234" t="s">
        <v>705</v>
      </c>
      <c r="G447" s="234"/>
      <c r="H447" s="234"/>
      <c r="I447" s="234"/>
      <c r="J447" s="235" t="s">
        <v>231</v>
      </c>
      <c r="K447" s="236" t="n">
        <v>54.186</v>
      </c>
      <c r="L447" s="237" t="n">
        <v>0</v>
      </c>
      <c r="M447" s="237"/>
      <c r="N447" s="238" t="n">
        <f aca="false">ROUND(L447*K447,2)</f>
        <v>0</v>
      </c>
      <c r="O447" s="238"/>
      <c r="P447" s="238"/>
      <c r="Q447" s="238"/>
      <c r="R447" s="189"/>
      <c r="T447" s="190"/>
      <c r="U447" s="40" t="s">
        <v>40</v>
      </c>
      <c r="V447" s="191" t="n">
        <v>0</v>
      </c>
      <c r="W447" s="191" t="n">
        <f aca="false">V447*K447</f>
        <v>0</v>
      </c>
      <c r="X447" s="191" t="n">
        <v>0.005</v>
      </c>
      <c r="Y447" s="191" t="n">
        <f aca="false">X447*K447</f>
        <v>0.27093</v>
      </c>
      <c r="Z447" s="191" t="n">
        <v>0</v>
      </c>
      <c r="AA447" s="192" t="n">
        <f aca="false">Z447*K447</f>
        <v>0</v>
      </c>
      <c r="AR447" s="10" t="s">
        <v>187</v>
      </c>
      <c r="AT447" s="10" t="s">
        <v>316</v>
      </c>
      <c r="AU447" s="10" t="s">
        <v>93</v>
      </c>
      <c r="AY447" s="10" t="s">
        <v>148</v>
      </c>
      <c r="BE447" s="193" t="n">
        <f aca="false">IF(U447="základní",N447,0)</f>
        <v>0</v>
      </c>
      <c r="BF447" s="193" t="n">
        <f aca="false">IF(U447="snížená",N447,0)</f>
        <v>0</v>
      </c>
      <c r="BG447" s="193" t="n">
        <f aca="false">IF(U447="zákl. přenesená",N447,0)</f>
        <v>0</v>
      </c>
      <c r="BH447" s="193" t="n">
        <f aca="false">IF(U447="sníž. přenesená",N447,0)</f>
        <v>0</v>
      </c>
      <c r="BI447" s="193" t="n">
        <f aca="false">IF(U447="nulová",N447,0)</f>
        <v>0</v>
      </c>
      <c r="BJ447" s="10" t="s">
        <v>82</v>
      </c>
      <c r="BK447" s="193" t="n">
        <f aca="false">ROUND(L447*K447,2)</f>
        <v>0</v>
      </c>
      <c r="BL447" s="10" t="s">
        <v>153</v>
      </c>
      <c r="BM447" s="10" t="s">
        <v>706</v>
      </c>
    </row>
    <row r="448" s="195" customFormat="true" ht="22.5" hidden="false" customHeight="true" outlineLevel="0" collapsed="false">
      <c r="B448" s="196"/>
      <c r="C448" s="197"/>
      <c r="D448" s="197"/>
      <c r="E448" s="198"/>
      <c r="F448" s="199" t="s">
        <v>707</v>
      </c>
      <c r="G448" s="199"/>
      <c r="H448" s="199"/>
      <c r="I448" s="199"/>
      <c r="J448" s="197"/>
      <c r="K448" s="200" t="n">
        <v>54.186</v>
      </c>
      <c r="L448" s="201"/>
      <c r="M448" s="201"/>
      <c r="N448" s="197"/>
      <c r="O448" s="197"/>
      <c r="P448" s="197"/>
      <c r="Q448" s="197"/>
      <c r="R448" s="202"/>
      <c r="T448" s="203"/>
      <c r="U448" s="204"/>
      <c r="V448" s="204"/>
      <c r="W448" s="204"/>
      <c r="X448" s="204"/>
      <c r="Y448" s="204"/>
      <c r="Z448" s="204"/>
      <c r="AA448" s="205"/>
      <c r="AT448" s="206" t="s">
        <v>160</v>
      </c>
      <c r="AU448" s="206" t="s">
        <v>93</v>
      </c>
      <c r="AV448" s="195" t="s">
        <v>93</v>
      </c>
      <c r="AW448" s="195" t="s">
        <v>33</v>
      </c>
      <c r="AX448" s="195" t="s">
        <v>75</v>
      </c>
      <c r="AY448" s="206" t="s">
        <v>148</v>
      </c>
    </row>
    <row r="449" s="208" customFormat="true" ht="22.5" hidden="false" customHeight="true" outlineLevel="0" collapsed="false">
      <c r="B449" s="209"/>
      <c r="C449" s="210"/>
      <c r="D449" s="210"/>
      <c r="E449" s="211"/>
      <c r="F449" s="212" t="s">
        <v>162</v>
      </c>
      <c r="G449" s="212"/>
      <c r="H449" s="212"/>
      <c r="I449" s="212"/>
      <c r="J449" s="210"/>
      <c r="K449" s="213" t="n">
        <v>54.186</v>
      </c>
      <c r="L449" s="214"/>
      <c r="M449" s="214"/>
      <c r="N449" s="210"/>
      <c r="O449" s="210"/>
      <c r="P449" s="210"/>
      <c r="Q449" s="210"/>
      <c r="R449" s="215"/>
      <c r="T449" s="216"/>
      <c r="U449" s="217"/>
      <c r="V449" s="217"/>
      <c r="W449" s="217"/>
      <c r="X449" s="217"/>
      <c r="Y449" s="217"/>
      <c r="Z449" s="217"/>
      <c r="AA449" s="218"/>
      <c r="AT449" s="219" t="s">
        <v>160</v>
      </c>
      <c r="AU449" s="219" t="s">
        <v>93</v>
      </c>
      <c r="AV449" s="208" t="s">
        <v>153</v>
      </c>
      <c r="AW449" s="208" t="s">
        <v>33</v>
      </c>
      <c r="AX449" s="208" t="s">
        <v>82</v>
      </c>
      <c r="AY449" s="219" t="s">
        <v>148</v>
      </c>
    </row>
    <row r="450" s="28" customFormat="true" ht="31.5" hidden="false" customHeight="true" outlineLevel="0" collapsed="false">
      <c r="B450" s="181"/>
      <c r="C450" s="182" t="s">
        <v>708</v>
      </c>
      <c r="D450" s="182" t="s">
        <v>149</v>
      </c>
      <c r="E450" s="183" t="s">
        <v>709</v>
      </c>
      <c r="F450" s="184" t="s">
        <v>710</v>
      </c>
      <c r="G450" s="184"/>
      <c r="H450" s="184"/>
      <c r="I450" s="184"/>
      <c r="J450" s="185" t="s">
        <v>152</v>
      </c>
      <c r="K450" s="194" t="n">
        <v>1</v>
      </c>
      <c r="L450" s="187" t="n">
        <v>0</v>
      </c>
      <c r="M450" s="187"/>
      <c r="N450" s="188" t="n">
        <f aca="false">ROUND(L450*K450,2)</f>
        <v>0</v>
      </c>
      <c r="O450" s="188"/>
      <c r="P450" s="188"/>
      <c r="Q450" s="188"/>
      <c r="R450" s="189"/>
      <c r="T450" s="190"/>
      <c r="U450" s="40" t="s">
        <v>40</v>
      </c>
      <c r="V450" s="191" t="n">
        <v>0.804</v>
      </c>
      <c r="W450" s="191" t="n">
        <f aca="false">V450*K450</f>
        <v>0.804</v>
      </c>
      <c r="X450" s="191" t="n">
        <v>0</v>
      </c>
      <c r="Y450" s="191" t="n">
        <f aca="false">X450*K450</f>
        <v>0</v>
      </c>
      <c r="Z450" s="191" t="n">
        <v>0</v>
      </c>
      <c r="AA450" s="192" t="n">
        <f aca="false">Z450*K450</f>
        <v>0</v>
      </c>
      <c r="AR450" s="10" t="s">
        <v>153</v>
      </c>
      <c r="AT450" s="10" t="s">
        <v>149</v>
      </c>
      <c r="AU450" s="10" t="s">
        <v>93</v>
      </c>
      <c r="AY450" s="10" t="s">
        <v>148</v>
      </c>
      <c r="BE450" s="193" t="n">
        <f aca="false">IF(U450="základní",N450,0)</f>
        <v>0</v>
      </c>
      <c r="BF450" s="193" t="n">
        <f aca="false">IF(U450="snížená",N450,0)</f>
        <v>0</v>
      </c>
      <c r="BG450" s="193" t="n">
        <f aca="false">IF(U450="zákl. přenesená",N450,0)</f>
        <v>0</v>
      </c>
      <c r="BH450" s="193" t="n">
        <f aca="false">IF(U450="sníž. přenesená",N450,0)</f>
        <v>0</v>
      </c>
      <c r="BI450" s="193" t="n">
        <f aca="false">IF(U450="nulová",N450,0)</f>
        <v>0</v>
      </c>
      <c r="BJ450" s="10" t="s">
        <v>82</v>
      </c>
      <c r="BK450" s="193" t="n">
        <f aca="false">ROUND(L450*K450,2)</f>
        <v>0</v>
      </c>
      <c r="BL450" s="10" t="s">
        <v>153</v>
      </c>
      <c r="BM450" s="10" t="s">
        <v>711</v>
      </c>
    </row>
    <row r="451" s="195" customFormat="true" ht="22.5" hidden="false" customHeight="true" outlineLevel="0" collapsed="false">
      <c r="B451" s="196"/>
      <c r="C451" s="197"/>
      <c r="D451" s="197"/>
      <c r="E451" s="198"/>
      <c r="F451" s="199" t="s">
        <v>82</v>
      </c>
      <c r="G451" s="199"/>
      <c r="H451" s="199"/>
      <c r="I451" s="199"/>
      <c r="J451" s="197"/>
      <c r="K451" s="200" t="n">
        <v>1</v>
      </c>
      <c r="L451" s="201"/>
      <c r="M451" s="201"/>
      <c r="N451" s="197"/>
      <c r="O451" s="197"/>
      <c r="P451" s="197"/>
      <c r="Q451" s="197"/>
      <c r="R451" s="202"/>
      <c r="T451" s="203"/>
      <c r="U451" s="204"/>
      <c r="V451" s="204"/>
      <c r="W451" s="204"/>
      <c r="X451" s="204"/>
      <c r="Y451" s="204"/>
      <c r="Z451" s="204"/>
      <c r="AA451" s="205"/>
      <c r="AT451" s="206" t="s">
        <v>160</v>
      </c>
      <c r="AU451" s="206" t="s">
        <v>93</v>
      </c>
      <c r="AV451" s="195" t="s">
        <v>93</v>
      </c>
      <c r="AW451" s="195" t="s">
        <v>33</v>
      </c>
      <c r="AX451" s="195" t="s">
        <v>82</v>
      </c>
      <c r="AY451" s="206" t="s">
        <v>148</v>
      </c>
    </row>
    <row r="452" s="28" customFormat="true" ht="31.5" hidden="false" customHeight="true" outlineLevel="0" collapsed="false">
      <c r="B452" s="181"/>
      <c r="C452" s="182" t="s">
        <v>712</v>
      </c>
      <c r="D452" s="182" t="s">
        <v>149</v>
      </c>
      <c r="E452" s="183" t="s">
        <v>713</v>
      </c>
      <c r="F452" s="184" t="s">
        <v>714</v>
      </c>
      <c r="G452" s="184"/>
      <c r="H452" s="184"/>
      <c r="I452" s="184"/>
      <c r="J452" s="185" t="s">
        <v>231</v>
      </c>
      <c r="K452" s="194" t="n">
        <v>59.347</v>
      </c>
      <c r="L452" s="187" t="n">
        <v>0</v>
      </c>
      <c r="M452" s="187"/>
      <c r="N452" s="188" t="n">
        <f aca="false">ROUND(L452*K452,2)</f>
        <v>0</v>
      </c>
      <c r="O452" s="188"/>
      <c r="P452" s="188"/>
      <c r="Q452" s="188"/>
      <c r="R452" s="189"/>
      <c r="T452" s="190"/>
      <c r="U452" s="40" t="s">
        <v>40</v>
      </c>
      <c r="V452" s="191" t="n">
        <v>0.804</v>
      </c>
      <c r="W452" s="191" t="n">
        <f aca="false">V452*K452</f>
        <v>47.714988</v>
      </c>
      <c r="X452" s="191" t="n">
        <v>0</v>
      </c>
      <c r="Y452" s="191" t="n">
        <f aca="false">X452*K452</f>
        <v>0</v>
      </c>
      <c r="Z452" s="191" t="n">
        <v>0</v>
      </c>
      <c r="AA452" s="192" t="n">
        <f aca="false">Z452*K452</f>
        <v>0</v>
      </c>
      <c r="AR452" s="10" t="s">
        <v>153</v>
      </c>
      <c r="AT452" s="10" t="s">
        <v>149</v>
      </c>
      <c r="AU452" s="10" t="s">
        <v>93</v>
      </c>
      <c r="AY452" s="10" t="s">
        <v>148</v>
      </c>
      <c r="BE452" s="193" t="n">
        <f aca="false">IF(U452="základní",N452,0)</f>
        <v>0</v>
      </c>
      <c r="BF452" s="193" t="n">
        <f aca="false">IF(U452="snížená",N452,0)</f>
        <v>0</v>
      </c>
      <c r="BG452" s="193" t="n">
        <f aca="false">IF(U452="zákl. přenesená",N452,0)</f>
        <v>0</v>
      </c>
      <c r="BH452" s="193" t="n">
        <f aca="false">IF(U452="sníž. přenesená",N452,0)</f>
        <v>0</v>
      </c>
      <c r="BI452" s="193" t="n">
        <f aca="false">IF(U452="nulová",N452,0)</f>
        <v>0</v>
      </c>
      <c r="BJ452" s="10" t="s">
        <v>82</v>
      </c>
      <c r="BK452" s="193" t="n">
        <f aca="false">ROUND(L452*K452,2)</f>
        <v>0</v>
      </c>
      <c r="BL452" s="10" t="s">
        <v>153</v>
      </c>
      <c r="BM452" s="10" t="s">
        <v>715</v>
      </c>
    </row>
    <row r="453" s="195" customFormat="true" ht="22.5" hidden="false" customHeight="true" outlineLevel="0" collapsed="false">
      <c r="B453" s="196"/>
      <c r="C453" s="197"/>
      <c r="D453" s="197"/>
      <c r="E453" s="198"/>
      <c r="F453" s="199" t="s">
        <v>716</v>
      </c>
      <c r="G453" s="199"/>
      <c r="H453" s="199"/>
      <c r="I453" s="199"/>
      <c r="J453" s="197"/>
      <c r="K453" s="200" t="n">
        <v>59.347</v>
      </c>
      <c r="L453" s="201"/>
      <c r="M453" s="201"/>
      <c r="N453" s="197"/>
      <c r="O453" s="197"/>
      <c r="P453" s="197"/>
      <c r="Q453" s="197"/>
      <c r="R453" s="202"/>
      <c r="T453" s="203"/>
      <c r="U453" s="204"/>
      <c r="V453" s="204"/>
      <c r="W453" s="204"/>
      <c r="X453" s="204"/>
      <c r="Y453" s="204"/>
      <c r="Z453" s="204"/>
      <c r="AA453" s="205"/>
      <c r="AT453" s="206" t="s">
        <v>160</v>
      </c>
      <c r="AU453" s="206" t="s">
        <v>93</v>
      </c>
      <c r="AV453" s="195" t="s">
        <v>93</v>
      </c>
      <c r="AW453" s="195" t="s">
        <v>33</v>
      </c>
      <c r="AX453" s="195" t="s">
        <v>75</v>
      </c>
      <c r="AY453" s="206" t="s">
        <v>148</v>
      </c>
    </row>
    <row r="454" s="208" customFormat="true" ht="22.5" hidden="false" customHeight="true" outlineLevel="0" collapsed="false">
      <c r="B454" s="209"/>
      <c r="C454" s="210"/>
      <c r="D454" s="210"/>
      <c r="E454" s="211"/>
      <c r="F454" s="212" t="s">
        <v>162</v>
      </c>
      <c r="G454" s="212"/>
      <c r="H454" s="212"/>
      <c r="I454" s="212"/>
      <c r="J454" s="210"/>
      <c r="K454" s="213" t="n">
        <v>59.347</v>
      </c>
      <c r="L454" s="214"/>
      <c r="M454" s="214"/>
      <c r="N454" s="210"/>
      <c r="O454" s="210"/>
      <c r="P454" s="210"/>
      <c r="Q454" s="210"/>
      <c r="R454" s="215"/>
      <c r="T454" s="216"/>
      <c r="U454" s="217"/>
      <c r="V454" s="217"/>
      <c r="W454" s="217"/>
      <c r="X454" s="217"/>
      <c r="Y454" s="217"/>
      <c r="Z454" s="217"/>
      <c r="AA454" s="218"/>
      <c r="AT454" s="219" t="s">
        <v>160</v>
      </c>
      <c r="AU454" s="219" t="s">
        <v>93</v>
      </c>
      <c r="AV454" s="208" t="s">
        <v>153</v>
      </c>
      <c r="AW454" s="208" t="s">
        <v>33</v>
      </c>
      <c r="AX454" s="208" t="s">
        <v>82</v>
      </c>
      <c r="AY454" s="219" t="s">
        <v>148</v>
      </c>
    </row>
    <row r="455" s="28" customFormat="true" ht="22.5" hidden="false" customHeight="true" outlineLevel="0" collapsed="false">
      <c r="B455" s="181"/>
      <c r="C455" s="182" t="s">
        <v>717</v>
      </c>
      <c r="D455" s="182" t="s">
        <v>149</v>
      </c>
      <c r="E455" s="183" t="s">
        <v>718</v>
      </c>
      <c r="F455" s="184" t="s">
        <v>719</v>
      </c>
      <c r="G455" s="184"/>
      <c r="H455" s="184"/>
      <c r="I455" s="184"/>
      <c r="J455" s="185" t="s">
        <v>152</v>
      </c>
      <c r="K455" s="194" t="n">
        <v>1</v>
      </c>
      <c r="L455" s="187" t="n">
        <v>0</v>
      </c>
      <c r="M455" s="187"/>
      <c r="N455" s="188" t="n">
        <f aca="false">ROUND(L455*K455,2)</f>
        <v>0</v>
      </c>
      <c r="O455" s="188"/>
      <c r="P455" s="188"/>
      <c r="Q455" s="188"/>
      <c r="R455" s="189"/>
      <c r="T455" s="190"/>
      <c r="U455" s="40" t="s">
        <v>40</v>
      </c>
      <c r="V455" s="191" t="n">
        <v>0.804</v>
      </c>
      <c r="W455" s="191" t="n">
        <f aca="false">V455*K455</f>
        <v>0.804</v>
      </c>
      <c r="X455" s="191" t="n">
        <v>0</v>
      </c>
      <c r="Y455" s="191" t="n">
        <f aca="false">X455*K455</f>
        <v>0</v>
      </c>
      <c r="Z455" s="191" t="n">
        <v>0</v>
      </c>
      <c r="AA455" s="192" t="n">
        <f aca="false">Z455*K455</f>
        <v>0</v>
      </c>
      <c r="AR455" s="10" t="s">
        <v>153</v>
      </c>
      <c r="AT455" s="10" t="s">
        <v>149</v>
      </c>
      <c r="AU455" s="10" t="s">
        <v>93</v>
      </c>
      <c r="AY455" s="10" t="s">
        <v>148</v>
      </c>
      <c r="BE455" s="193" t="n">
        <f aca="false">IF(U455="základní",N455,0)</f>
        <v>0</v>
      </c>
      <c r="BF455" s="193" t="n">
        <f aca="false">IF(U455="snížená",N455,0)</f>
        <v>0</v>
      </c>
      <c r="BG455" s="193" t="n">
        <f aca="false">IF(U455="zákl. přenesená",N455,0)</f>
        <v>0</v>
      </c>
      <c r="BH455" s="193" t="n">
        <f aca="false">IF(U455="sníž. přenesená",N455,0)</f>
        <v>0</v>
      </c>
      <c r="BI455" s="193" t="n">
        <f aca="false">IF(U455="nulová",N455,0)</f>
        <v>0</v>
      </c>
      <c r="BJ455" s="10" t="s">
        <v>82</v>
      </c>
      <c r="BK455" s="193" t="n">
        <f aca="false">ROUND(L455*K455,2)</f>
        <v>0</v>
      </c>
      <c r="BL455" s="10" t="s">
        <v>153</v>
      </c>
      <c r="BM455" s="10" t="s">
        <v>720</v>
      </c>
    </row>
    <row r="456" s="195" customFormat="true" ht="22.5" hidden="false" customHeight="true" outlineLevel="0" collapsed="false">
      <c r="B456" s="196"/>
      <c r="C456" s="197"/>
      <c r="D456" s="197"/>
      <c r="E456" s="198"/>
      <c r="F456" s="199" t="s">
        <v>82</v>
      </c>
      <c r="G456" s="199"/>
      <c r="H456" s="199"/>
      <c r="I456" s="199"/>
      <c r="J456" s="197"/>
      <c r="K456" s="200" t="n">
        <v>1</v>
      </c>
      <c r="L456" s="201"/>
      <c r="M456" s="201"/>
      <c r="N456" s="197"/>
      <c r="O456" s="197"/>
      <c r="P456" s="197"/>
      <c r="Q456" s="197"/>
      <c r="R456" s="202"/>
      <c r="T456" s="203"/>
      <c r="U456" s="204"/>
      <c r="V456" s="204"/>
      <c r="W456" s="204"/>
      <c r="X456" s="204"/>
      <c r="Y456" s="204"/>
      <c r="Z456" s="204"/>
      <c r="AA456" s="205"/>
      <c r="AT456" s="206" t="s">
        <v>160</v>
      </c>
      <c r="AU456" s="206" t="s">
        <v>93</v>
      </c>
      <c r="AV456" s="195" t="s">
        <v>93</v>
      </c>
      <c r="AW456" s="195" t="s">
        <v>33</v>
      </c>
      <c r="AX456" s="195" t="s">
        <v>82</v>
      </c>
      <c r="AY456" s="206" t="s">
        <v>148</v>
      </c>
    </row>
    <row r="457" s="28" customFormat="true" ht="31.5" hidden="false" customHeight="true" outlineLevel="0" collapsed="false">
      <c r="B457" s="181"/>
      <c r="C457" s="182" t="s">
        <v>721</v>
      </c>
      <c r="D457" s="182" t="s">
        <v>149</v>
      </c>
      <c r="E457" s="183" t="s">
        <v>722</v>
      </c>
      <c r="F457" s="184" t="s">
        <v>723</v>
      </c>
      <c r="G457" s="184"/>
      <c r="H457" s="184"/>
      <c r="I457" s="184"/>
      <c r="J457" s="185" t="s">
        <v>231</v>
      </c>
      <c r="K457" s="194" t="n">
        <v>51.606</v>
      </c>
      <c r="L457" s="187" t="n">
        <v>0</v>
      </c>
      <c r="M457" s="187"/>
      <c r="N457" s="188" t="n">
        <f aca="false">ROUND(L457*K457,2)</f>
        <v>0</v>
      </c>
      <c r="O457" s="188"/>
      <c r="P457" s="188"/>
      <c r="Q457" s="188"/>
      <c r="R457" s="189"/>
      <c r="T457" s="190"/>
      <c r="U457" s="40" t="s">
        <v>40</v>
      </c>
      <c r="V457" s="191" t="n">
        <v>0.1</v>
      </c>
      <c r="W457" s="191" t="n">
        <f aca="false">V457*K457</f>
        <v>5.1606</v>
      </c>
      <c r="X457" s="191" t="n">
        <v>1E-005</v>
      </c>
      <c r="Y457" s="191" t="n">
        <f aca="false">X457*K457</f>
        <v>0.00051606</v>
      </c>
      <c r="Z457" s="191" t="n">
        <v>0</v>
      </c>
      <c r="AA457" s="192" t="n">
        <f aca="false">Z457*K457</f>
        <v>0</v>
      </c>
      <c r="AR457" s="10" t="s">
        <v>228</v>
      </c>
      <c r="AT457" s="10" t="s">
        <v>149</v>
      </c>
      <c r="AU457" s="10" t="s">
        <v>93</v>
      </c>
      <c r="AY457" s="10" t="s">
        <v>148</v>
      </c>
      <c r="BE457" s="193" t="n">
        <f aca="false">IF(U457="základní",N457,0)</f>
        <v>0</v>
      </c>
      <c r="BF457" s="193" t="n">
        <f aca="false">IF(U457="snížená",N457,0)</f>
        <v>0</v>
      </c>
      <c r="BG457" s="193" t="n">
        <f aca="false">IF(U457="zákl. přenesená",N457,0)</f>
        <v>0</v>
      </c>
      <c r="BH457" s="193" t="n">
        <f aca="false">IF(U457="sníž. přenesená",N457,0)</f>
        <v>0</v>
      </c>
      <c r="BI457" s="193" t="n">
        <f aca="false">IF(U457="nulová",N457,0)</f>
        <v>0</v>
      </c>
      <c r="BJ457" s="10" t="s">
        <v>82</v>
      </c>
      <c r="BK457" s="193" t="n">
        <f aca="false">ROUND(L457*K457,2)</f>
        <v>0</v>
      </c>
      <c r="BL457" s="10" t="s">
        <v>228</v>
      </c>
      <c r="BM457" s="10" t="s">
        <v>724</v>
      </c>
    </row>
    <row r="458" s="195" customFormat="true" ht="22.5" hidden="false" customHeight="true" outlineLevel="0" collapsed="false">
      <c r="B458" s="196"/>
      <c r="C458" s="197"/>
      <c r="D458" s="197"/>
      <c r="E458" s="198"/>
      <c r="F458" s="199" t="s">
        <v>623</v>
      </c>
      <c r="G458" s="199"/>
      <c r="H458" s="199"/>
      <c r="I458" s="199"/>
      <c r="J458" s="197"/>
      <c r="K458" s="200" t="n">
        <v>51.606</v>
      </c>
      <c r="L458" s="201"/>
      <c r="M458" s="201"/>
      <c r="N458" s="197"/>
      <c r="O458" s="197"/>
      <c r="P458" s="197"/>
      <c r="Q458" s="197"/>
      <c r="R458" s="202"/>
      <c r="T458" s="203"/>
      <c r="U458" s="204"/>
      <c r="V458" s="204"/>
      <c r="W458" s="204"/>
      <c r="X458" s="204"/>
      <c r="Y458" s="204"/>
      <c r="Z458" s="204"/>
      <c r="AA458" s="205"/>
      <c r="AT458" s="206" t="s">
        <v>160</v>
      </c>
      <c r="AU458" s="206" t="s">
        <v>93</v>
      </c>
      <c r="AV458" s="195" t="s">
        <v>93</v>
      </c>
      <c r="AW458" s="195" t="s">
        <v>33</v>
      </c>
      <c r="AX458" s="195" t="s">
        <v>75</v>
      </c>
      <c r="AY458" s="206" t="s">
        <v>148</v>
      </c>
    </row>
    <row r="459" s="208" customFormat="true" ht="22.5" hidden="false" customHeight="true" outlineLevel="0" collapsed="false">
      <c r="B459" s="209"/>
      <c r="C459" s="210"/>
      <c r="D459" s="210"/>
      <c r="E459" s="211"/>
      <c r="F459" s="212" t="s">
        <v>162</v>
      </c>
      <c r="G459" s="212"/>
      <c r="H459" s="212"/>
      <c r="I459" s="212"/>
      <c r="J459" s="210"/>
      <c r="K459" s="213" t="n">
        <v>51.606</v>
      </c>
      <c r="L459" s="214"/>
      <c r="M459" s="214"/>
      <c r="N459" s="210"/>
      <c r="O459" s="210"/>
      <c r="P459" s="210"/>
      <c r="Q459" s="210"/>
      <c r="R459" s="215"/>
      <c r="T459" s="216"/>
      <c r="U459" s="217"/>
      <c r="V459" s="217"/>
      <c r="W459" s="217"/>
      <c r="X459" s="217"/>
      <c r="Y459" s="217"/>
      <c r="Z459" s="217"/>
      <c r="AA459" s="218"/>
      <c r="AT459" s="219" t="s">
        <v>160</v>
      </c>
      <c r="AU459" s="219" t="s">
        <v>93</v>
      </c>
      <c r="AV459" s="208" t="s">
        <v>153</v>
      </c>
      <c r="AW459" s="208" t="s">
        <v>33</v>
      </c>
      <c r="AX459" s="208" t="s">
        <v>82</v>
      </c>
      <c r="AY459" s="219" t="s">
        <v>148</v>
      </c>
    </row>
    <row r="460" s="28" customFormat="true" ht="22.5" hidden="false" customHeight="true" outlineLevel="0" collapsed="false">
      <c r="B460" s="181"/>
      <c r="C460" s="232" t="s">
        <v>725</v>
      </c>
      <c r="D460" s="232" t="s">
        <v>316</v>
      </c>
      <c r="E460" s="233" t="s">
        <v>726</v>
      </c>
      <c r="F460" s="234" t="s">
        <v>727</v>
      </c>
      <c r="G460" s="234"/>
      <c r="H460" s="234"/>
      <c r="I460" s="234"/>
      <c r="J460" s="235" t="s">
        <v>231</v>
      </c>
      <c r="K460" s="236" t="n">
        <v>59.347</v>
      </c>
      <c r="L460" s="237" t="n">
        <v>0</v>
      </c>
      <c r="M460" s="237"/>
      <c r="N460" s="238" t="n">
        <f aca="false">ROUND(L460*K460,2)</f>
        <v>0</v>
      </c>
      <c r="O460" s="238"/>
      <c r="P460" s="238"/>
      <c r="Q460" s="238"/>
      <c r="R460" s="189"/>
      <c r="T460" s="190"/>
      <c r="U460" s="40" t="s">
        <v>40</v>
      </c>
      <c r="V460" s="191" t="n">
        <v>0</v>
      </c>
      <c r="W460" s="191" t="n">
        <f aca="false">V460*K460</f>
        <v>0</v>
      </c>
      <c r="X460" s="191" t="n">
        <v>0.00014</v>
      </c>
      <c r="Y460" s="191" t="n">
        <f aca="false">X460*K460</f>
        <v>0.00830858</v>
      </c>
      <c r="Z460" s="191" t="n">
        <v>0</v>
      </c>
      <c r="AA460" s="192" t="n">
        <f aca="false">Z460*K460</f>
        <v>0</v>
      </c>
      <c r="AR460" s="10" t="s">
        <v>310</v>
      </c>
      <c r="AT460" s="10" t="s">
        <v>316</v>
      </c>
      <c r="AU460" s="10" t="s">
        <v>93</v>
      </c>
      <c r="AY460" s="10" t="s">
        <v>148</v>
      </c>
      <c r="BE460" s="193" t="n">
        <f aca="false">IF(U460="základní",N460,0)</f>
        <v>0</v>
      </c>
      <c r="BF460" s="193" t="n">
        <f aca="false">IF(U460="snížená",N460,0)</f>
        <v>0</v>
      </c>
      <c r="BG460" s="193" t="n">
        <f aca="false">IF(U460="zákl. přenesená",N460,0)</f>
        <v>0</v>
      </c>
      <c r="BH460" s="193" t="n">
        <f aca="false">IF(U460="sníž. přenesená",N460,0)</f>
        <v>0</v>
      </c>
      <c r="BI460" s="193" t="n">
        <f aca="false">IF(U460="nulová",N460,0)</f>
        <v>0</v>
      </c>
      <c r="BJ460" s="10" t="s">
        <v>82</v>
      </c>
      <c r="BK460" s="193" t="n">
        <f aca="false">ROUND(L460*K460,2)</f>
        <v>0</v>
      </c>
      <c r="BL460" s="10" t="s">
        <v>228</v>
      </c>
      <c r="BM460" s="10" t="s">
        <v>728</v>
      </c>
    </row>
    <row r="461" s="195" customFormat="true" ht="22.5" hidden="false" customHeight="true" outlineLevel="0" collapsed="false">
      <c r="B461" s="196"/>
      <c r="C461" s="197"/>
      <c r="D461" s="197"/>
      <c r="E461" s="198"/>
      <c r="F461" s="199" t="s">
        <v>716</v>
      </c>
      <c r="G461" s="199"/>
      <c r="H461" s="199"/>
      <c r="I461" s="199"/>
      <c r="J461" s="197"/>
      <c r="K461" s="200" t="n">
        <v>59.347</v>
      </c>
      <c r="L461" s="201"/>
      <c r="M461" s="201"/>
      <c r="N461" s="197"/>
      <c r="O461" s="197"/>
      <c r="P461" s="197"/>
      <c r="Q461" s="197"/>
      <c r="R461" s="202"/>
      <c r="T461" s="203"/>
      <c r="U461" s="204"/>
      <c r="V461" s="204"/>
      <c r="W461" s="204"/>
      <c r="X461" s="204"/>
      <c r="Y461" s="204"/>
      <c r="Z461" s="204"/>
      <c r="AA461" s="205"/>
      <c r="AT461" s="206" t="s">
        <v>160</v>
      </c>
      <c r="AU461" s="206" t="s">
        <v>93</v>
      </c>
      <c r="AV461" s="195" t="s">
        <v>93</v>
      </c>
      <c r="AW461" s="195" t="s">
        <v>33</v>
      </c>
      <c r="AX461" s="195" t="s">
        <v>75</v>
      </c>
      <c r="AY461" s="206" t="s">
        <v>148</v>
      </c>
    </row>
    <row r="462" s="208" customFormat="true" ht="22.5" hidden="false" customHeight="true" outlineLevel="0" collapsed="false">
      <c r="B462" s="209"/>
      <c r="C462" s="210"/>
      <c r="D462" s="210"/>
      <c r="E462" s="211"/>
      <c r="F462" s="212" t="s">
        <v>162</v>
      </c>
      <c r="G462" s="212"/>
      <c r="H462" s="212"/>
      <c r="I462" s="212"/>
      <c r="J462" s="210"/>
      <c r="K462" s="213" t="n">
        <v>59.347</v>
      </c>
      <c r="L462" s="214"/>
      <c r="M462" s="214"/>
      <c r="N462" s="210"/>
      <c r="O462" s="210"/>
      <c r="P462" s="210"/>
      <c r="Q462" s="210"/>
      <c r="R462" s="215"/>
      <c r="T462" s="216"/>
      <c r="U462" s="217"/>
      <c r="V462" s="217"/>
      <c r="W462" s="217"/>
      <c r="X462" s="217"/>
      <c r="Y462" s="217"/>
      <c r="Z462" s="217"/>
      <c r="AA462" s="218"/>
      <c r="AT462" s="219" t="s">
        <v>160</v>
      </c>
      <c r="AU462" s="219" t="s">
        <v>93</v>
      </c>
      <c r="AV462" s="208" t="s">
        <v>153</v>
      </c>
      <c r="AW462" s="208" t="s">
        <v>33</v>
      </c>
      <c r="AX462" s="208" t="s">
        <v>82</v>
      </c>
      <c r="AY462" s="219" t="s">
        <v>148</v>
      </c>
    </row>
    <row r="463" s="28" customFormat="true" ht="31.5" hidden="false" customHeight="true" outlineLevel="0" collapsed="false">
      <c r="B463" s="181"/>
      <c r="C463" s="182" t="s">
        <v>729</v>
      </c>
      <c r="D463" s="182" t="s">
        <v>149</v>
      </c>
      <c r="E463" s="183" t="s">
        <v>730</v>
      </c>
      <c r="F463" s="184" t="s">
        <v>731</v>
      </c>
      <c r="G463" s="184"/>
      <c r="H463" s="184"/>
      <c r="I463" s="184"/>
      <c r="J463" s="185" t="s">
        <v>217</v>
      </c>
      <c r="K463" s="194" t="n">
        <v>0.009</v>
      </c>
      <c r="L463" s="187" t="n">
        <v>0</v>
      </c>
      <c r="M463" s="187"/>
      <c r="N463" s="188" t="n">
        <f aca="false">ROUND(L463*K463,2)</f>
        <v>0</v>
      </c>
      <c r="O463" s="188"/>
      <c r="P463" s="188"/>
      <c r="Q463" s="188"/>
      <c r="R463" s="189"/>
      <c r="T463" s="190"/>
      <c r="U463" s="40" t="s">
        <v>40</v>
      </c>
      <c r="V463" s="191" t="n">
        <v>2.178</v>
      </c>
      <c r="W463" s="191" t="n">
        <f aca="false">V463*K463</f>
        <v>0.019602</v>
      </c>
      <c r="X463" s="191" t="n">
        <v>0</v>
      </c>
      <c r="Y463" s="191" t="n">
        <f aca="false">X463*K463</f>
        <v>0</v>
      </c>
      <c r="Z463" s="191" t="n">
        <v>0</v>
      </c>
      <c r="AA463" s="192" t="n">
        <f aca="false">Z463*K463</f>
        <v>0</v>
      </c>
      <c r="AR463" s="10" t="s">
        <v>228</v>
      </c>
      <c r="AT463" s="10" t="s">
        <v>149</v>
      </c>
      <c r="AU463" s="10" t="s">
        <v>93</v>
      </c>
      <c r="AY463" s="10" t="s">
        <v>148</v>
      </c>
      <c r="BE463" s="193" t="n">
        <f aca="false">IF(U463="základní",N463,0)</f>
        <v>0</v>
      </c>
      <c r="BF463" s="193" t="n">
        <f aca="false">IF(U463="snížená",N463,0)</f>
        <v>0</v>
      </c>
      <c r="BG463" s="193" t="n">
        <f aca="false">IF(U463="zákl. přenesená",N463,0)</f>
        <v>0</v>
      </c>
      <c r="BH463" s="193" t="n">
        <f aca="false">IF(U463="sníž. přenesená",N463,0)</f>
        <v>0</v>
      </c>
      <c r="BI463" s="193" t="n">
        <f aca="false">IF(U463="nulová",N463,0)</f>
        <v>0</v>
      </c>
      <c r="BJ463" s="10" t="s">
        <v>82</v>
      </c>
      <c r="BK463" s="193" t="n">
        <f aca="false">ROUND(L463*K463,2)</f>
        <v>0</v>
      </c>
      <c r="BL463" s="10" t="s">
        <v>228</v>
      </c>
      <c r="BM463" s="10" t="s">
        <v>732</v>
      </c>
    </row>
    <row r="464" s="28" customFormat="true" ht="31.5" hidden="false" customHeight="true" outlineLevel="0" collapsed="false">
      <c r="B464" s="181"/>
      <c r="C464" s="182" t="s">
        <v>733</v>
      </c>
      <c r="D464" s="182" t="s">
        <v>149</v>
      </c>
      <c r="E464" s="183" t="s">
        <v>734</v>
      </c>
      <c r="F464" s="184" t="s">
        <v>735</v>
      </c>
      <c r="G464" s="184"/>
      <c r="H464" s="184"/>
      <c r="I464" s="184"/>
      <c r="J464" s="185" t="s">
        <v>217</v>
      </c>
      <c r="K464" s="194" t="n">
        <v>0.009</v>
      </c>
      <c r="L464" s="187" t="n">
        <v>0</v>
      </c>
      <c r="M464" s="187"/>
      <c r="N464" s="188" t="n">
        <f aca="false">ROUND(L464*K464,2)</f>
        <v>0</v>
      </c>
      <c r="O464" s="188"/>
      <c r="P464" s="188"/>
      <c r="Q464" s="188"/>
      <c r="R464" s="189"/>
      <c r="T464" s="190"/>
      <c r="U464" s="40" t="s">
        <v>40</v>
      </c>
      <c r="V464" s="191" t="n">
        <v>1.5</v>
      </c>
      <c r="W464" s="191" t="n">
        <f aca="false">V464*K464</f>
        <v>0.0135</v>
      </c>
      <c r="X464" s="191" t="n">
        <v>0</v>
      </c>
      <c r="Y464" s="191" t="n">
        <f aca="false">X464*K464</f>
        <v>0</v>
      </c>
      <c r="Z464" s="191" t="n">
        <v>0</v>
      </c>
      <c r="AA464" s="192" t="n">
        <f aca="false">Z464*K464</f>
        <v>0</v>
      </c>
      <c r="AR464" s="10" t="s">
        <v>228</v>
      </c>
      <c r="AT464" s="10" t="s">
        <v>149</v>
      </c>
      <c r="AU464" s="10" t="s">
        <v>93</v>
      </c>
      <c r="AY464" s="10" t="s">
        <v>148</v>
      </c>
      <c r="BE464" s="193" t="n">
        <f aca="false">IF(U464="základní",N464,0)</f>
        <v>0</v>
      </c>
      <c r="BF464" s="193" t="n">
        <f aca="false">IF(U464="snížená",N464,0)</f>
        <v>0</v>
      </c>
      <c r="BG464" s="193" t="n">
        <f aca="false">IF(U464="zákl. přenesená",N464,0)</f>
        <v>0</v>
      </c>
      <c r="BH464" s="193" t="n">
        <f aca="false">IF(U464="sníž. přenesená",N464,0)</f>
        <v>0</v>
      </c>
      <c r="BI464" s="193" t="n">
        <f aca="false">IF(U464="nulová",N464,0)</f>
        <v>0</v>
      </c>
      <c r="BJ464" s="10" t="s">
        <v>82</v>
      </c>
      <c r="BK464" s="193" t="n">
        <f aca="false">ROUND(L464*K464,2)</f>
        <v>0</v>
      </c>
      <c r="BL464" s="10" t="s">
        <v>228</v>
      </c>
      <c r="BM464" s="10" t="s">
        <v>736</v>
      </c>
    </row>
    <row r="465" s="164" customFormat="true" ht="29.85" hidden="false" customHeight="true" outlineLevel="0" collapsed="false">
      <c r="B465" s="165"/>
      <c r="C465" s="166"/>
      <c r="D465" s="178" t="s">
        <v>122</v>
      </c>
      <c r="E465" s="178"/>
      <c r="F465" s="178"/>
      <c r="G465" s="178"/>
      <c r="H465" s="178"/>
      <c r="I465" s="178"/>
      <c r="J465" s="178"/>
      <c r="K465" s="178"/>
      <c r="L465" s="231"/>
      <c r="M465" s="231"/>
      <c r="N465" s="239" t="n">
        <f aca="false">BK465</f>
        <v>0</v>
      </c>
      <c r="O465" s="239"/>
      <c r="P465" s="239"/>
      <c r="Q465" s="239"/>
      <c r="R465" s="170"/>
      <c r="T465" s="171"/>
      <c r="U465" s="172"/>
      <c r="V465" s="172"/>
      <c r="W465" s="173" t="n">
        <f aca="false">SUM(W466:W472)</f>
        <v>1.42905</v>
      </c>
      <c r="X465" s="172"/>
      <c r="Y465" s="173" t="n">
        <f aca="false">SUM(Y466:Y472)</f>
        <v>0.0096</v>
      </c>
      <c r="Z465" s="172"/>
      <c r="AA465" s="174" t="n">
        <f aca="false">SUM(AA466:AA472)</f>
        <v>0</v>
      </c>
      <c r="AR465" s="175" t="s">
        <v>93</v>
      </c>
      <c r="AT465" s="176" t="s">
        <v>74</v>
      </c>
      <c r="AU465" s="176" t="s">
        <v>82</v>
      </c>
      <c r="AY465" s="175" t="s">
        <v>148</v>
      </c>
      <c r="BK465" s="177" t="n">
        <f aca="false">SUM(BK466:BK472)</f>
        <v>0</v>
      </c>
    </row>
    <row r="466" s="28" customFormat="true" ht="31.5" hidden="false" customHeight="true" outlineLevel="0" collapsed="false">
      <c r="B466" s="181"/>
      <c r="C466" s="182" t="s">
        <v>737</v>
      </c>
      <c r="D466" s="182" t="s">
        <v>149</v>
      </c>
      <c r="E466" s="183" t="s">
        <v>738</v>
      </c>
      <c r="F466" s="184" t="s">
        <v>739</v>
      </c>
      <c r="G466" s="184"/>
      <c r="H466" s="184"/>
      <c r="I466" s="184"/>
      <c r="J466" s="185" t="s">
        <v>307</v>
      </c>
      <c r="K466" s="194" t="n">
        <v>3</v>
      </c>
      <c r="L466" s="187" t="n">
        <v>0</v>
      </c>
      <c r="M466" s="187"/>
      <c r="N466" s="188" t="n">
        <f aca="false">ROUND(L466*K466,2)</f>
        <v>0</v>
      </c>
      <c r="O466" s="188"/>
      <c r="P466" s="188"/>
      <c r="Q466" s="188"/>
      <c r="R466" s="189"/>
      <c r="T466" s="190"/>
      <c r="U466" s="40" t="s">
        <v>40</v>
      </c>
      <c r="V466" s="191" t="n">
        <v>0.464</v>
      </c>
      <c r="W466" s="191" t="n">
        <f aca="false">V466*K466</f>
        <v>1.392</v>
      </c>
      <c r="X466" s="191" t="n">
        <v>0</v>
      </c>
      <c r="Y466" s="191" t="n">
        <f aca="false">X466*K466</f>
        <v>0</v>
      </c>
      <c r="Z466" s="191" t="n">
        <v>0</v>
      </c>
      <c r="AA466" s="192" t="n">
        <f aca="false">Z466*K466</f>
        <v>0</v>
      </c>
      <c r="AR466" s="10" t="s">
        <v>228</v>
      </c>
      <c r="AT466" s="10" t="s">
        <v>149</v>
      </c>
      <c r="AU466" s="10" t="s">
        <v>93</v>
      </c>
      <c r="AY466" s="10" t="s">
        <v>148</v>
      </c>
      <c r="BE466" s="193" t="n">
        <f aca="false">IF(U466="základní",N466,0)</f>
        <v>0</v>
      </c>
      <c r="BF466" s="193" t="n">
        <f aca="false">IF(U466="snížená",N466,0)</f>
        <v>0</v>
      </c>
      <c r="BG466" s="193" t="n">
        <f aca="false">IF(U466="zákl. přenesená",N466,0)</f>
        <v>0</v>
      </c>
      <c r="BH466" s="193" t="n">
        <f aca="false">IF(U466="sníž. přenesená",N466,0)</f>
        <v>0</v>
      </c>
      <c r="BI466" s="193" t="n">
        <f aca="false">IF(U466="nulová",N466,0)</f>
        <v>0</v>
      </c>
      <c r="BJ466" s="10" t="s">
        <v>82</v>
      </c>
      <c r="BK466" s="193" t="n">
        <f aca="false">ROUND(L466*K466,2)</f>
        <v>0</v>
      </c>
      <c r="BL466" s="10" t="s">
        <v>228</v>
      </c>
      <c r="BM466" s="10" t="s">
        <v>740</v>
      </c>
    </row>
    <row r="467" s="195" customFormat="true" ht="22.5" hidden="false" customHeight="true" outlineLevel="0" collapsed="false">
      <c r="B467" s="196"/>
      <c r="C467" s="197"/>
      <c r="D467" s="197"/>
      <c r="E467" s="198"/>
      <c r="F467" s="199" t="s">
        <v>741</v>
      </c>
      <c r="G467" s="199"/>
      <c r="H467" s="199"/>
      <c r="I467" s="199"/>
      <c r="J467" s="197"/>
      <c r="K467" s="200" t="n">
        <v>3</v>
      </c>
      <c r="L467" s="201"/>
      <c r="M467" s="201"/>
      <c r="N467" s="197"/>
      <c r="O467" s="197"/>
      <c r="P467" s="197"/>
      <c r="Q467" s="197"/>
      <c r="R467" s="202"/>
      <c r="T467" s="203"/>
      <c r="U467" s="204"/>
      <c r="V467" s="204"/>
      <c r="W467" s="204"/>
      <c r="X467" s="204"/>
      <c r="Y467" s="204"/>
      <c r="Z467" s="204"/>
      <c r="AA467" s="205"/>
      <c r="AT467" s="206" t="s">
        <v>160</v>
      </c>
      <c r="AU467" s="206" t="s">
        <v>93</v>
      </c>
      <c r="AV467" s="195" t="s">
        <v>93</v>
      </c>
      <c r="AW467" s="195" t="s">
        <v>33</v>
      </c>
      <c r="AX467" s="195" t="s">
        <v>75</v>
      </c>
      <c r="AY467" s="206" t="s">
        <v>148</v>
      </c>
    </row>
    <row r="468" s="208" customFormat="true" ht="22.5" hidden="false" customHeight="true" outlineLevel="0" collapsed="false">
      <c r="B468" s="209"/>
      <c r="C468" s="210"/>
      <c r="D468" s="210"/>
      <c r="E468" s="211"/>
      <c r="F468" s="212" t="s">
        <v>162</v>
      </c>
      <c r="G468" s="212"/>
      <c r="H468" s="212"/>
      <c r="I468" s="212"/>
      <c r="J468" s="210"/>
      <c r="K468" s="213" t="n">
        <v>3</v>
      </c>
      <c r="L468" s="214"/>
      <c r="M468" s="214"/>
      <c r="N468" s="210"/>
      <c r="O468" s="210"/>
      <c r="P468" s="210"/>
      <c r="Q468" s="210"/>
      <c r="R468" s="215"/>
      <c r="T468" s="216"/>
      <c r="U468" s="217"/>
      <c r="V468" s="217"/>
      <c r="W468" s="217"/>
      <c r="X468" s="217"/>
      <c r="Y468" s="217"/>
      <c r="Z468" s="217"/>
      <c r="AA468" s="218"/>
      <c r="AT468" s="219" t="s">
        <v>160</v>
      </c>
      <c r="AU468" s="219" t="s">
        <v>93</v>
      </c>
      <c r="AV468" s="208" t="s">
        <v>153</v>
      </c>
      <c r="AW468" s="208" t="s">
        <v>33</v>
      </c>
      <c r="AX468" s="208" t="s">
        <v>82</v>
      </c>
      <c r="AY468" s="219" t="s">
        <v>148</v>
      </c>
    </row>
    <row r="469" s="28" customFormat="true" ht="22.5" hidden="false" customHeight="true" outlineLevel="0" collapsed="false">
      <c r="B469" s="181"/>
      <c r="C469" s="232" t="s">
        <v>742</v>
      </c>
      <c r="D469" s="232" t="s">
        <v>316</v>
      </c>
      <c r="E469" s="233" t="s">
        <v>743</v>
      </c>
      <c r="F469" s="234" t="s">
        <v>744</v>
      </c>
      <c r="G469" s="234"/>
      <c r="H469" s="234"/>
      <c r="I469" s="234"/>
      <c r="J469" s="235" t="s">
        <v>307</v>
      </c>
      <c r="K469" s="236" t="n">
        <v>3</v>
      </c>
      <c r="L469" s="237" t="n">
        <v>0</v>
      </c>
      <c r="M469" s="237"/>
      <c r="N469" s="238" t="n">
        <f aca="false">ROUND(L469*K469,2)</f>
        <v>0</v>
      </c>
      <c r="O469" s="238"/>
      <c r="P469" s="238"/>
      <c r="Q469" s="238"/>
      <c r="R469" s="189"/>
      <c r="T469" s="190"/>
      <c r="U469" s="40" t="s">
        <v>40</v>
      </c>
      <c r="V469" s="191" t="n">
        <v>0</v>
      </c>
      <c r="W469" s="191" t="n">
        <f aca="false">V469*K469</f>
        <v>0</v>
      </c>
      <c r="X469" s="191" t="n">
        <v>0.003</v>
      </c>
      <c r="Y469" s="191" t="n">
        <f aca="false">X469*K469</f>
        <v>0.009</v>
      </c>
      <c r="Z469" s="191" t="n">
        <v>0</v>
      </c>
      <c r="AA469" s="192" t="n">
        <f aca="false">Z469*K469</f>
        <v>0</v>
      </c>
      <c r="AR469" s="10" t="s">
        <v>310</v>
      </c>
      <c r="AT469" s="10" t="s">
        <v>316</v>
      </c>
      <c r="AU469" s="10" t="s">
        <v>93</v>
      </c>
      <c r="AY469" s="10" t="s">
        <v>148</v>
      </c>
      <c r="BE469" s="193" t="n">
        <f aca="false">IF(U469="základní",N469,0)</f>
        <v>0</v>
      </c>
      <c r="BF469" s="193" t="n">
        <f aca="false">IF(U469="snížená",N469,0)</f>
        <v>0</v>
      </c>
      <c r="BG469" s="193" t="n">
        <f aca="false">IF(U469="zákl. přenesená",N469,0)</f>
        <v>0</v>
      </c>
      <c r="BH469" s="193" t="n">
        <f aca="false">IF(U469="sníž. přenesená",N469,0)</f>
        <v>0</v>
      </c>
      <c r="BI469" s="193" t="n">
        <f aca="false">IF(U469="nulová",N469,0)</f>
        <v>0</v>
      </c>
      <c r="BJ469" s="10" t="s">
        <v>82</v>
      </c>
      <c r="BK469" s="193" t="n">
        <f aca="false">ROUND(L469*K469,2)</f>
        <v>0</v>
      </c>
      <c r="BL469" s="10" t="s">
        <v>228</v>
      </c>
      <c r="BM469" s="10" t="s">
        <v>745</v>
      </c>
    </row>
    <row r="470" s="28" customFormat="true" ht="22.5" hidden="false" customHeight="true" outlineLevel="0" collapsed="false">
      <c r="B470" s="181"/>
      <c r="C470" s="232" t="s">
        <v>746</v>
      </c>
      <c r="D470" s="232" t="s">
        <v>316</v>
      </c>
      <c r="E470" s="233" t="s">
        <v>747</v>
      </c>
      <c r="F470" s="234" t="s">
        <v>748</v>
      </c>
      <c r="G470" s="234"/>
      <c r="H470" s="234"/>
      <c r="I470" s="234"/>
      <c r="J470" s="235" t="s">
        <v>290</v>
      </c>
      <c r="K470" s="236" t="n">
        <v>10</v>
      </c>
      <c r="L470" s="237" t="n">
        <v>0</v>
      </c>
      <c r="M470" s="237"/>
      <c r="N470" s="238" t="n">
        <f aca="false">ROUND(L470*K470,2)</f>
        <v>0</v>
      </c>
      <c r="O470" s="238"/>
      <c r="P470" s="238"/>
      <c r="Q470" s="238"/>
      <c r="R470" s="189"/>
      <c r="T470" s="190"/>
      <c r="U470" s="40" t="s">
        <v>40</v>
      </c>
      <c r="V470" s="191" t="n">
        <v>0</v>
      </c>
      <c r="W470" s="191" t="n">
        <f aca="false">V470*K470</f>
        <v>0</v>
      </c>
      <c r="X470" s="191" t="n">
        <v>6E-005</v>
      </c>
      <c r="Y470" s="191" t="n">
        <f aca="false">X470*K470</f>
        <v>0.0006</v>
      </c>
      <c r="Z470" s="191" t="n">
        <v>0</v>
      </c>
      <c r="AA470" s="192" t="n">
        <f aca="false">Z470*K470</f>
        <v>0</v>
      </c>
      <c r="AR470" s="10" t="s">
        <v>310</v>
      </c>
      <c r="AT470" s="10" t="s">
        <v>316</v>
      </c>
      <c r="AU470" s="10" t="s">
        <v>93</v>
      </c>
      <c r="AY470" s="10" t="s">
        <v>148</v>
      </c>
      <c r="BE470" s="193" t="n">
        <f aca="false">IF(U470="základní",N470,0)</f>
        <v>0</v>
      </c>
      <c r="BF470" s="193" t="n">
        <f aca="false">IF(U470="snížená",N470,0)</f>
        <v>0</v>
      </c>
      <c r="BG470" s="193" t="n">
        <f aca="false">IF(U470="zákl. přenesená",N470,0)</f>
        <v>0</v>
      </c>
      <c r="BH470" s="193" t="n">
        <f aca="false">IF(U470="sníž. přenesená",N470,0)</f>
        <v>0</v>
      </c>
      <c r="BI470" s="193" t="n">
        <f aca="false">IF(U470="nulová",N470,0)</f>
        <v>0</v>
      </c>
      <c r="BJ470" s="10" t="s">
        <v>82</v>
      </c>
      <c r="BK470" s="193" t="n">
        <f aca="false">ROUND(L470*K470,2)</f>
        <v>0</v>
      </c>
      <c r="BL470" s="10" t="s">
        <v>228</v>
      </c>
      <c r="BM470" s="10" t="s">
        <v>749</v>
      </c>
    </row>
    <row r="471" s="28" customFormat="true" ht="31.5" hidden="false" customHeight="true" outlineLevel="0" collapsed="false">
      <c r="B471" s="181"/>
      <c r="C471" s="182" t="s">
        <v>750</v>
      </c>
      <c r="D471" s="182" t="s">
        <v>149</v>
      </c>
      <c r="E471" s="183" t="s">
        <v>751</v>
      </c>
      <c r="F471" s="184" t="s">
        <v>752</v>
      </c>
      <c r="G471" s="184"/>
      <c r="H471" s="184"/>
      <c r="I471" s="184"/>
      <c r="J471" s="185" t="s">
        <v>217</v>
      </c>
      <c r="K471" s="194" t="n">
        <v>0.01</v>
      </c>
      <c r="L471" s="187" t="n">
        <v>0</v>
      </c>
      <c r="M471" s="187"/>
      <c r="N471" s="188" t="n">
        <f aca="false">ROUND(L471*K471,2)</f>
        <v>0</v>
      </c>
      <c r="O471" s="188"/>
      <c r="P471" s="188"/>
      <c r="Q471" s="188"/>
      <c r="R471" s="189"/>
      <c r="T471" s="190"/>
      <c r="U471" s="40" t="s">
        <v>40</v>
      </c>
      <c r="V471" s="191" t="n">
        <v>2.255</v>
      </c>
      <c r="W471" s="191" t="n">
        <f aca="false">V471*K471</f>
        <v>0.02255</v>
      </c>
      <c r="X471" s="191" t="n">
        <v>0</v>
      </c>
      <c r="Y471" s="191" t="n">
        <f aca="false">X471*K471</f>
        <v>0</v>
      </c>
      <c r="Z471" s="191" t="n">
        <v>0</v>
      </c>
      <c r="AA471" s="192" t="n">
        <f aca="false">Z471*K471</f>
        <v>0</v>
      </c>
      <c r="AR471" s="10" t="s">
        <v>228</v>
      </c>
      <c r="AT471" s="10" t="s">
        <v>149</v>
      </c>
      <c r="AU471" s="10" t="s">
        <v>93</v>
      </c>
      <c r="AY471" s="10" t="s">
        <v>148</v>
      </c>
      <c r="BE471" s="193" t="n">
        <f aca="false">IF(U471="základní",N471,0)</f>
        <v>0</v>
      </c>
      <c r="BF471" s="193" t="n">
        <f aca="false">IF(U471="snížená",N471,0)</f>
        <v>0</v>
      </c>
      <c r="BG471" s="193" t="n">
        <f aca="false">IF(U471="zákl. přenesená",N471,0)</f>
        <v>0</v>
      </c>
      <c r="BH471" s="193" t="n">
        <f aca="false">IF(U471="sníž. přenesená",N471,0)</f>
        <v>0</v>
      </c>
      <c r="BI471" s="193" t="n">
        <f aca="false">IF(U471="nulová",N471,0)</f>
        <v>0</v>
      </c>
      <c r="BJ471" s="10" t="s">
        <v>82</v>
      </c>
      <c r="BK471" s="193" t="n">
        <f aca="false">ROUND(L471*K471,2)</f>
        <v>0</v>
      </c>
      <c r="BL471" s="10" t="s">
        <v>228</v>
      </c>
      <c r="BM471" s="10" t="s">
        <v>753</v>
      </c>
    </row>
    <row r="472" s="28" customFormat="true" ht="31.5" hidden="false" customHeight="true" outlineLevel="0" collapsed="false">
      <c r="B472" s="181"/>
      <c r="C472" s="182" t="s">
        <v>754</v>
      </c>
      <c r="D472" s="182" t="s">
        <v>149</v>
      </c>
      <c r="E472" s="183" t="s">
        <v>755</v>
      </c>
      <c r="F472" s="184" t="s">
        <v>756</v>
      </c>
      <c r="G472" s="184"/>
      <c r="H472" s="184"/>
      <c r="I472" s="184"/>
      <c r="J472" s="185" t="s">
        <v>217</v>
      </c>
      <c r="K472" s="194" t="n">
        <v>0.01</v>
      </c>
      <c r="L472" s="187" t="n">
        <v>0</v>
      </c>
      <c r="M472" s="187"/>
      <c r="N472" s="188" t="n">
        <f aca="false">ROUND(L472*K472,2)</f>
        <v>0</v>
      </c>
      <c r="O472" s="188"/>
      <c r="P472" s="188"/>
      <c r="Q472" s="188"/>
      <c r="R472" s="189"/>
      <c r="T472" s="190"/>
      <c r="U472" s="40" t="s">
        <v>40</v>
      </c>
      <c r="V472" s="191" t="n">
        <v>1.45</v>
      </c>
      <c r="W472" s="191" t="n">
        <f aca="false">V472*K472</f>
        <v>0.0145</v>
      </c>
      <c r="X472" s="191" t="n">
        <v>0</v>
      </c>
      <c r="Y472" s="191" t="n">
        <f aca="false">X472*K472</f>
        <v>0</v>
      </c>
      <c r="Z472" s="191" t="n">
        <v>0</v>
      </c>
      <c r="AA472" s="192" t="n">
        <f aca="false">Z472*K472</f>
        <v>0</v>
      </c>
      <c r="AR472" s="10" t="s">
        <v>228</v>
      </c>
      <c r="AT472" s="10" t="s">
        <v>149</v>
      </c>
      <c r="AU472" s="10" t="s">
        <v>93</v>
      </c>
      <c r="AY472" s="10" t="s">
        <v>148</v>
      </c>
      <c r="BE472" s="193" t="n">
        <f aca="false">IF(U472="základní",N472,0)</f>
        <v>0</v>
      </c>
      <c r="BF472" s="193" t="n">
        <f aca="false">IF(U472="snížená",N472,0)</f>
        <v>0</v>
      </c>
      <c r="BG472" s="193" t="n">
        <f aca="false">IF(U472="zákl. přenesená",N472,0)</f>
        <v>0</v>
      </c>
      <c r="BH472" s="193" t="n">
        <f aca="false">IF(U472="sníž. přenesená",N472,0)</f>
        <v>0</v>
      </c>
      <c r="BI472" s="193" t="n">
        <f aca="false">IF(U472="nulová",N472,0)</f>
        <v>0</v>
      </c>
      <c r="BJ472" s="10" t="s">
        <v>82</v>
      </c>
      <c r="BK472" s="193" t="n">
        <f aca="false">ROUND(L472*K472,2)</f>
        <v>0</v>
      </c>
      <c r="BL472" s="10" t="s">
        <v>228</v>
      </c>
      <c r="BM472" s="10" t="s">
        <v>757</v>
      </c>
    </row>
    <row r="473" s="164" customFormat="true" ht="29.85" hidden="false" customHeight="true" outlineLevel="0" collapsed="false">
      <c r="B473" s="165"/>
      <c r="C473" s="166"/>
      <c r="D473" s="178" t="s">
        <v>123</v>
      </c>
      <c r="E473" s="178"/>
      <c r="F473" s="178"/>
      <c r="G473" s="178"/>
      <c r="H473" s="178"/>
      <c r="I473" s="178"/>
      <c r="J473" s="178"/>
      <c r="K473" s="178"/>
      <c r="L473" s="231"/>
      <c r="M473" s="231"/>
      <c r="N473" s="239" t="n">
        <f aca="false">BK473</f>
        <v>0</v>
      </c>
      <c r="O473" s="239"/>
      <c r="P473" s="239"/>
      <c r="Q473" s="239"/>
      <c r="R473" s="170"/>
      <c r="T473" s="171"/>
      <c r="U473" s="172"/>
      <c r="V473" s="172"/>
      <c r="W473" s="173" t="n">
        <f aca="false">SUM(W474:W484)</f>
        <v>11.785785</v>
      </c>
      <c r="X473" s="172"/>
      <c r="Y473" s="173" t="n">
        <f aca="false">SUM(Y474:Y484)</f>
        <v>0.3212959</v>
      </c>
      <c r="Z473" s="172"/>
      <c r="AA473" s="174" t="n">
        <f aca="false">SUM(AA474:AA484)</f>
        <v>0</v>
      </c>
      <c r="AR473" s="175" t="s">
        <v>93</v>
      </c>
      <c r="AT473" s="176" t="s">
        <v>74</v>
      </c>
      <c r="AU473" s="176" t="s">
        <v>82</v>
      </c>
      <c r="AY473" s="175" t="s">
        <v>148</v>
      </c>
      <c r="BK473" s="177" t="n">
        <f aca="false">SUM(BK474:BK484)</f>
        <v>0</v>
      </c>
    </row>
    <row r="474" s="28" customFormat="true" ht="22.5" hidden="false" customHeight="true" outlineLevel="0" collapsed="false">
      <c r="B474" s="181"/>
      <c r="C474" s="182" t="s">
        <v>758</v>
      </c>
      <c r="D474" s="182" t="s">
        <v>149</v>
      </c>
      <c r="E474" s="183" t="s">
        <v>759</v>
      </c>
      <c r="F474" s="184" t="s">
        <v>760</v>
      </c>
      <c r="G474" s="184"/>
      <c r="H474" s="184"/>
      <c r="I474" s="184"/>
      <c r="J474" s="185" t="s">
        <v>152</v>
      </c>
      <c r="K474" s="194" t="n">
        <v>1</v>
      </c>
      <c r="L474" s="187" t="n">
        <v>0</v>
      </c>
      <c r="M474" s="187"/>
      <c r="N474" s="188" t="n">
        <f aca="false">ROUND(L474*K474,2)</f>
        <v>0</v>
      </c>
      <c r="O474" s="188"/>
      <c r="P474" s="188"/>
      <c r="Q474" s="188"/>
      <c r="R474" s="189"/>
      <c r="T474" s="190"/>
      <c r="U474" s="40" t="s">
        <v>40</v>
      </c>
      <c r="V474" s="191" t="n">
        <v>0</v>
      </c>
      <c r="W474" s="191" t="n">
        <f aca="false">V474*K474</f>
        <v>0</v>
      </c>
      <c r="X474" s="191" t="n">
        <v>0</v>
      </c>
      <c r="Y474" s="191" t="n">
        <f aca="false">X474*K474</f>
        <v>0</v>
      </c>
      <c r="Z474" s="191" t="n">
        <v>0</v>
      </c>
      <c r="AA474" s="192" t="n">
        <f aca="false">Z474*K474</f>
        <v>0</v>
      </c>
      <c r="AR474" s="10" t="s">
        <v>228</v>
      </c>
      <c r="AT474" s="10" t="s">
        <v>149</v>
      </c>
      <c r="AU474" s="10" t="s">
        <v>93</v>
      </c>
      <c r="AY474" s="10" t="s">
        <v>148</v>
      </c>
      <c r="BE474" s="193" t="n">
        <f aca="false">IF(U474="základní",N474,0)</f>
        <v>0</v>
      </c>
      <c r="BF474" s="193" t="n">
        <f aca="false">IF(U474="snížená",N474,0)</f>
        <v>0</v>
      </c>
      <c r="BG474" s="193" t="n">
        <f aca="false">IF(U474="zákl. přenesená",N474,0)</f>
        <v>0</v>
      </c>
      <c r="BH474" s="193" t="n">
        <f aca="false">IF(U474="sníž. přenesená",N474,0)</f>
        <v>0</v>
      </c>
      <c r="BI474" s="193" t="n">
        <f aca="false">IF(U474="nulová",N474,0)</f>
        <v>0</v>
      </c>
      <c r="BJ474" s="10" t="s">
        <v>82</v>
      </c>
      <c r="BK474" s="193" t="n">
        <f aca="false">ROUND(L474*K474,2)</f>
        <v>0</v>
      </c>
      <c r="BL474" s="10" t="s">
        <v>228</v>
      </c>
      <c r="BM474" s="10" t="s">
        <v>761</v>
      </c>
    </row>
    <row r="475" s="28" customFormat="true" ht="22.5" hidden="false" customHeight="true" outlineLevel="0" collapsed="false">
      <c r="B475" s="181"/>
      <c r="C475" s="182" t="s">
        <v>762</v>
      </c>
      <c r="D475" s="182" t="s">
        <v>149</v>
      </c>
      <c r="E475" s="183" t="s">
        <v>763</v>
      </c>
      <c r="F475" s="184" t="s">
        <v>764</v>
      </c>
      <c r="G475" s="184"/>
      <c r="H475" s="184"/>
      <c r="I475" s="184"/>
      <c r="J475" s="185" t="s">
        <v>231</v>
      </c>
      <c r="K475" s="194" t="n">
        <v>15.87</v>
      </c>
      <c r="L475" s="187" t="n">
        <v>0</v>
      </c>
      <c r="M475" s="187"/>
      <c r="N475" s="188" t="n">
        <f aca="false">ROUND(L475*K475,2)</f>
        <v>0</v>
      </c>
      <c r="O475" s="188"/>
      <c r="P475" s="188"/>
      <c r="Q475" s="188"/>
      <c r="R475" s="189"/>
      <c r="T475" s="190"/>
      <c r="U475" s="40" t="s">
        <v>40</v>
      </c>
      <c r="V475" s="191" t="n">
        <v>0.044</v>
      </c>
      <c r="W475" s="191" t="n">
        <f aca="false">V475*K475</f>
        <v>0.69828</v>
      </c>
      <c r="X475" s="191" t="n">
        <v>0.0003</v>
      </c>
      <c r="Y475" s="191" t="n">
        <f aca="false">X475*K475</f>
        <v>0.004761</v>
      </c>
      <c r="Z475" s="191" t="n">
        <v>0</v>
      </c>
      <c r="AA475" s="192" t="n">
        <f aca="false">Z475*K475</f>
        <v>0</v>
      </c>
      <c r="AR475" s="10" t="s">
        <v>228</v>
      </c>
      <c r="AT475" s="10" t="s">
        <v>149</v>
      </c>
      <c r="AU475" s="10" t="s">
        <v>93</v>
      </c>
      <c r="AY475" s="10" t="s">
        <v>148</v>
      </c>
      <c r="BE475" s="193" t="n">
        <f aca="false">IF(U475="základní",N475,0)</f>
        <v>0</v>
      </c>
      <c r="BF475" s="193" t="n">
        <f aca="false">IF(U475="snížená",N475,0)</f>
        <v>0</v>
      </c>
      <c r="BG475" s="193" t="n">
        <f aca="false">IF(U475="zákl. přenesená",N475,0)</f>
        <v>0</v>
      </c>
      <c r="BH475" s="193" t="n">
        <f aca="false">IF(U475="sníž. přenesená",N475,0)</f>
        <v>0</v>
      </c>
      <c r="BI475" s="193" t="n">
        <f aca="false">IF(U475="nulová",N475,0)</f>
        <v>0</v>
      </c>
      <c r="BJ475" s="10" t="s">
        <v>82</v>
      </c>
      <c r="BK475" s="193" t="n">
        <f aca="false">ROUND(L475*K475,2)</f>
        <v>0</v>
      </c>
      <c r="BL475" s="10" t="s">
        <v>228</v>
      </c>
      <c r="BM475" s="10" t="s">
        <v>765</v>
      </c>
    </row>
    <row r="476" s="28" customFormat="true" ht="44.25" hidden="false" customHeight="true" outlineLevel="0" collapsed="false">
      <c r="B476" s="181"/>
      <c r="C476" s="182" t="s">
        <v>766</v>
      </c>
      <c r="D476" s="182" t="s">
        <v>149</v>
      </c>
      <c r="E476" s="183" t="s">
        <v>767</v>
      </c>
      <c r="F476" s="184" t="s">
        <v>768</v>
      </c>
      <c r="G476" s="184"/>
      <c r="H476" s="184"/>
      <c r="I476" s="184"/>
      <c r="J476" s="185" t="s">
        <v>231</v>
      </c>
      <c r="K476" s="194" t="n">
        <v>15.87</v>
      </c>
      <c r="L476" s="187" t="n">
        <v>0</v>
      </c>
      <c r="M476" s="187"/>
      <c r="N476" s="188" t="n">
        <f aca="false">ROUND(L476*K476,2)</f>
        <v>0</v>
      </c>
      <c r="O476" s="188"/>
      <c r="P476" s="188"/>
      <c r="Q476" s="188"/>
      <c r="R476" s="189"/>
      <c r="T476" s="190"/>
      <c r="U476" s="40" t="s">
        <v>40</v>
      </c>
      <c r="V476" s="191" t="n">
        <v>0.55</v>
      </c>
      <c r="W476" s="191" t="n">
        <f aca="false">V476*K476</f>
        <v>8.7285</v>
      </c>
      <c r="X476" s="191" t="n">
        <v>0.00367</v>
      </c>
      <c r="Y476" s="191" t="n">
        <f aca="false">X476*K476</f>
        <v>0.0582429</v>
      </c>
      <c r="Z476" s="191" t="n">
        <v>0</v>
      </c>
      <c r="AA476" s="192" t="n">
        <f aca="false">Z476*K476</f>
        <v>0</v>
      </c>
      <c r="AR476" s="10" t="s">
        <v>228</v>
      </c>
      <c r="AT476" s="10" t="s">
        <v>149</v>
      </c>
      <c r="AU476" s="10" t="s">
        <v>93</v>
      </c>
      <c r="AY476" s="10" t="s">
        <v>148</v>
      </c>
      <c r="BE476" s="193" t="n">
        <f aca="false">IF(U476="základní",N476,0)</f>
        <v>0</v>
      </c>
      <c r="BF476" s="193" t="n">
        <f aca="false">IF(U476="snížená",N476,0)</f>
        <v>0</v>
      </c>
      <c r="BG476" s="193" t="n">
        <f aca="false">IF(U476="zákl. přenesená",N476,0)</f>
        <v>0</v>
      </c>
      <c r="BH476" s="193" t="n">
        <f aca="false">IF(U476="sníž. přenesená",N476,0)</f>
        <v>0</v>
      </c>
      <c r="BI476" s="193" t="n">
        <f aca="false">IF(U476="nulová",N476,0)</f>
        <v>0</v>
      </c>
      <c r="BJ476" s="10" t="s">
        <v>82</v>
      </c>
      <c r="BK476" s="193" t="n">
        <f aca="false">ROUND(L476*K476,2)</f>
        <v>0</v>
      </c>
      <c r="BL476" s="10" t="s">
        <v>228</v>
      </c>
      <c r="BM476" s="10" t="s">
        <v>769</v>
      </c>
    </row>
    <row r="477" s="195" customFormat="true" ht="22.5" hidden="false" customHeight="true" outlineLevel="0" collapsed="false">
      <c r="B477" s="196"/>
      <c r="C477" s="197"/>
      <c r="D477" s="197"/>
      <c r="E477" s="198"/>
      <c r="F477" s="199" t="s">
        <v>770</v>
      </c>
      <c r="G477" s="199"/>
      <c r="H477" s="199"/>
      <c r="I477" s="199"/>
      <c r="J477" s="197"/>
      <c r="K477" s="200" t="n">
        <v>15.87</v>
      </c>
      <c r="L477" s="201"/>
      <c r="M477" s="201"/>
      <c r="N477" s="197"/>
      <c r="O477" s="197"/>
      <c r="P477" s="197"/>
      <c r="Q477" s="197"/>
      <c r="R477" s="202"/>
      <c r="T477" s="203"/>
      <c r="U477" s="204"/>
      <c r="V477" s="204"/>
      <c r="W477" s="204"/>
      <c r="X477" s="204"/>
      <c r="Y477" s="204"/>
      <c r="Z477" s="204"/>
      <c r="AA477" s="205"/>
      <c r="AT477" s="206" t="s">
        <v>160</v>
      </c>
      <c r="AU477" s="206" t="s">
        <v>93</v>
      </c>
      <c r="AV477" s="195" t="s">
        <v>93</v>
      </c>
      <c r="AW477" s="195" t="s">
        <v>33</v>
      </c>
      <c r="AX477" s="195" t="s">
        <v>75</v>
      </c>
      <c r="AY477" s="206" t="s">
        <v>148</v>
      </c>
    </row>
    <row r="478" s="208" customFormat="true" ht="22.5" hidden="false" customHeight="true" outlineLevel="0" collapsed="false">
      <c r="B478" s="209"/>
      <c r="C478" s="210"/>
      <c r="D478" s="210"/>
      <c r="E478" s="211"/>
      <c r="F478" s="212" t="s">
        <v>162</v>
      </c>
      <c r="G478" s="212"/>
      <c r="H478" s="212"/>
      <c r="I478" s="212"/>
      <c r="J478" s="210"/>
      <c r="K478" s="213" t="n">
        <v>15.87</v>
      </c>
      <c r="L478" s="214"/>
      <c r="M478" s="214"/>
      <c r="N478" s="210"/>
      <c r="O478" s="210"/>
      <c r="P478" s="210"/>
      <c r="Q478" s="210"/>
      <c r="R478" s="215"/>
      <c r="T478" s="216"/>
      <c r="U478" s="217"/>
      <c r="V478" s="217"/>
      <c r="W478" s="217"/>
      <c r="X478" s="217"/>
      <c r="Y478" s="217"/>
      <c r="Z478" s="217"/>
      <c r="AA478" s="218"/>
      <c r="AT478" s="219" t="s">
        <v>160</v>
      </c>
      <c r="AU478" s="219" t="s">
        <v>93</v>
      </c>
      <c r="AV478" s="208" t="s">
        <v>153</v>
      </c>
      <c r="AW478" s="208" t="s">
        <v>33</v>
      </c>
      <c r="AX478" s="208" t="s">
        <v>82</v>
      </c>
      <c r="AY478" s="219" t="s">
        <v>148</v>
      </c>
    </row>
    <row r="479" s="28" customFormat="true" ht="22.5" hidden="false" customHeight="true" outlineLevel="0" collapsed="false">
      <c r="B479" s="181"/>
      <c r="C479" s="232" t="s">
        <v>771</v>
      </c>
      <c r="D479" s="232" t="s">
        <v>316</v>
      </c>
      <c r="E479" s="233" t="s">
        <v>772</v>
      </c>
      <c r="F479" s="234" t="s">
        <v>773</v>
      </c>
      <c r="G479" s="234"/>
      <c r="H479" s="234"/>
      <c r="I479" s="234"/>
      <c r="J479" s="235" t="s">
        <v>231</v>
      </c>
      <c r="K479" s="236" t="n">
        <v>16.664</v>
      </c>
      <c r="L479" s="237" t="n">
        <v>0</v>
      </c>
      <c r="M479" s="237"/>
      <c r="N479" s="238" t="n">
        <f aca="false">ROUND(L479*K479,2)</f>
        <v>0</v>
      </c>
      <c r="O479" s="238"/>
      <c r="P479" s="238"/>
      <c r="Q479" s="238"/>
      <c r="R479" s="189"/>
      <c r="T479" s="190"/>
      <c r="U479" s="40" t="s">
        <v>40</v>
      </c>
      <c r="V479" s="191" t="n">
        <v>0</v>
      </c>
      <c r="W479" s="191" t="n">
        <f aca="false">V479*K479</f>
        <v>0</v>
      </c>
      <c r="X479" s="191" t="n">
        <v>0.0155</v>
      </c>
      <c r="Y479" s="191" t="n">
        <f aca="false">X479*K479</f>
        <v>0.258292</v>
      </c>
      <c r="Z479" s="191" t="n">
        <v>0</v>
      </c>
      <c r="AA479" s="192" t="n">
        <f aca="false">Z479*K479</f>
        <v>0</v>
      </c>
      <c r="AR479" s="10" t="s">
        <v>310</v>
      </c>
      <c r="AT479" s="10" t="s">
        <v>316</v>
      </c>
      <c r="AU479" s="10" t="s">
        <v>93</v>
      </c>
      <c r="AY479" s="10" t="s">
        <v>148</v>
      </c>
      <c r="BE479" s="193" t="n">
        <f aca="false">IF(U479="základní",N479,0)</f>
        <v>0</v>
      </c>
      <c r="BF479" s="193" t="n">
        <f aca="false">IF(U479="snížená",N479,0)</f>
        <v>0</v>
      </c>
      <c r="BG479" s="193" t="n">
        <f aca="false">IF(U479="zákl. přenesená",N479,0)</f>
        <v>0</v>
      </c>
      <c r="BH479" s="193" t="n">
        <f aca="false">IF(U479="sníž. přenesená",N479,0)</f>
        <v>0</v>
      </c>
      <c r="BI479" s="193" t="n">
        <f aca="false">IF(U479="nulová",N479,0)</f>
        <v>0</v>
      </c>
      <c r="BJ479" s="10" t="s">
        <v>82</v>
      </c>
      <c r="BK479" s="193" t="n">
        <f aca="false">ROUND(L479*K479,2)</f>
        <v>0</v>
      </c>
      <c r="BL479" s="10" t="s">
        <v>228</v>
      </c>
      <c r="BM479" s="10" t="s">
        <v>774</v>
      </c>
    </row>
    <row r="480" s="195" customFormat="true" ht="22.5" hidden="false" customHeight="true" outlineLevel="0" collapsed="false">
      <c r="B480" s="196"/>
      <c r="C480" s="197"/>
      <c r="D480" s="197"/>
      <c r="E480" s="198"/>
      <c r="F480" s="199" t="s">
        <v>775</v>
      </c>
      <c r="G480" s="199"/>
      <c r="H480" s="199"/>
      <c r="I480" s="199"/>
      <c r="J480" s="197"/>
      <c r="K480" s="200" t="n">
        <v>16.664</v>
      </c>
      <c r="L480" s="201"/>
      <c r="M480" s="201"/>
      <c r="N480" s="197"/>
      <c r="O480" s="197"/>
      <c r="P480" s="197"/>
      <c r="Q480" s="197"/>
      <c r="R480" s="202"/>
      <c r="T480" s="203"/>
      <c r="U480" s="204"/>
      <c r="V480" s="204"/>
      <c r="W480" s="204"/>
      <c r="X480" s="204"/>
      <c r="Y480" s="204"/>
      <c r="Z480" s="204"/>
      <c r="AA480" s="205"/>
      <c r="AT480" s="206" t="s">
        <v>160</v>
      </c>
      <c r="AU480" s="206" t="s">
        <v>93</v>
      </c>
      <c r="AV480" s="195" t="s">
        <v>93</v>
      </c>
      <c r="AW480" s="195" t="s">
        <v>33</v>
      </c>
      <c r="AX480" s="195" t="s">
        <v>75</v>
      </c>
      <c r="AY480" s="206" t="s">
        <v>148</v>
      </c>
    </row>
    <row r="481" s="208" customFormat="true" ht="22.5" hidden="false" customHeight="true" outlineLevel="0" collapsed="false">
      <c r="B481" s="209"/>
      <c r="C481" s="210"/>
      <c r="D481" s="210"/>
      <c r="E481" s="211"/>
      <c r="F481" s="212" t="s">
        <v>162</v>
      </c>
      <c r="G481" s="212"/>
      <c r="H481" s="212"/>
      <c r="I481" s="212"/>
      <c r="J481" s="210"/>
      <c r="K481" s="213" t="n">
        <v>16.664</v>
      </c>
      <c r="L481" s="214"/>
      <c r="M481" s="214"/>
      <c r="N481" s="210"/>
      <c r="O481" s="210"/>
      <c r="P481" s="210"/>
      <c r="Q481" s="210"/>
      <c r="R481" s="215"/>
      <c r="T481" s="216"/>
      <c r="U481" s="217"/>
      <c r="V481" s="217"/>
      <c r="W481" s="217"/>
      <c r="X481" s="217"/>
      <c r="Y481" s="217"/>
      <c r="Z481" s="217"/>
      <c r="AA481" s="218"/>
      <c r="AT481" s="219" t="s">
        <v>160</v>
      </c>
      <c r="AU481" s="219" t="s">
        <v>93</v>
      </c>
      <c r="AV481" s="208" t="s">
        <v>153</v>
      </c>
      <c r="AW481" s="208" t="s">
        <v>33</v>
      </c>
      <c r="AX481" s="208" t="s">
        <v>82</v>
      </c>
      <c r="AY481" s="219" t="s">
        <v>148</v>
      </c>
    </row>
    <row r="482" s="28" customFormat="true" ht="31.5" hidden="false" customHeight="true" outlineLevel="0" collapsed="false">
      <c r="B482" s="181"/>
      <c r="C482" s="182" t="s">
        <v>776</v>
      </c>
      <c r="D482" s="182" t="s">
        <v>149</v>
      </c>
      <c r="E482" s="183" t="s">
        <v>777</v>
      </c>
      <c r="F482" s="184" t="s">
        <v>778</v>
      </c>
      <c r="G482" s="184"/>
      <c r="H482" s="184"/>
      <c r="I482" s="184"/>
      <c r="J482" s="185" t="s">
        <v>231</v>
      </c>
      <c r="K482" s="194" t="n">
        <v>15.87</v>
      </c>
      <c r="L482" s="187" t="n">
        <v>0</v>
      </c>
      <c r="M482" s="187"/>
      <c r="N482" s="188" t="n">
        <f aca="false">ROUND(L482*K482,2)</f>
        <v>0</v>
      </c>
      <c r="O482" s="188"/>
      <c r="P482" s="188"/>
      <c r="Q482" s="188"/>
      <c r="R482" s="189"/>
      <c r="T482" s="190"/>
      <c r="U482" s="40" t="s">
        <v>40</v>
      </c>
      <c r="V482" s="191" t="n">
        <v>0.1</v>
      </c>
      <c r="W482" s="191" t="n">
        <f aca="false">V482*K482</f>
        <v>1.587</v>
      </c>
      <c r="X482" s="191" t="n">
        <v>0</v>
      </c>
      <c r="Y482" s="191" t="n">
        <f aca="false">X482*K482</f>
        <v>0</v>
      </c>
      <c r="Z482" s="191" t="n">
        <v>0</v>
      </c>
      <c r="AA482" s="192" t="n">
        <f aca="false">Z482*K482</f>
        <v>0</v>
      </c>
      <c r="AR482" s="10" t="s">
        <v>228</v>
      </c>
      <c r="AT482" s="10" t="s">
        <v>149</v>
      </c>
      <c r="AU482" s="10" t="s">
        <v>93</v>
      </c>
      <c r="AY482" s="10" t="s">
        <v>148</v>
      </c>
      <c r="BE482" s="193" t="n">
        <f aca="false">IF(U482="základní",N482,0)</f>
        <v>0</v>
      </c>
      <c r="BF482" s="193" t="n">
        <f aca="false">IF(U482="snížená",N482,0)</f>
        <v>0</v>
      </c>
      <c r="BG482" s="193" t="n">
        <f aca="false">IF(U482="zákl. přenesená",N482,0)</f>
        <v>0</v>
      </c>
      <c r="BH482" s="193" t="n">
        <f aca="false">IF(U482="sníž. přenesená",N482,0)</f>
        <v>0</v>
      </c>
      <c r="BI482" s="193" t="n">
        <f aca="false">IF(U482="nulová",N482,0)</f>
        <v>0</v>
      </c>
      <c r="BJ482" s="10" t="s">
        <v>82</v>
      </c>
      <c r="BK482" s="193" t="n">
        <f aca="false">ROUND(L482*K482,2)</f>
        <v>0</v>
      </c>
      <c r="BL482" s="10" t="s">
        <v>228</v>
      </c>
      <c r="BM482" s="10" t="s">
        <v>779</v>
      </c>
    </row>
    <row r="483" s="28" customFormat="true" ht="31.5" hidden="false" customHeight="true" outlineLevel="0" collapsed="false">
      <c r="B483" s="181"/>
      <c r="C483" s="182" t="s">
        <v>780</v>
      </c>
      <c r="D483" s="182" t="s">
        <v>149</v>
      </c>
      <c r="E483" s="183" t="s">
        <v>781</v>
      </c>
      <c r="F483" s="184" t="s">
        <v>782</v>
      </c>
      <c r="G483" s="184"/>
      <c r="H483" s="184"/>
      <c r="I483" s="184"/>
      <c r="J483" s="185" t="s">
        <v>217</v>
      </c>
      <c r="K483" s="194" t="n">
        <v>0.321</v>
      </c>
      <c r="L483" s="187" t="n">
        <v>0</v>
      </c>
      <c r="M483" s="187"/>
      <c r="N483" s="188" t="n">
        <f aca="false">ROUND(L483*K483,2)</f>
        <v>0</v>
      </c>
      <c r="O483" s="188"/>
      <c r="P483" s="188"/>
      <c r="Q483" s="188"/>
      <c r="R483" s="189"/>
      <c r="T483" s="190"/>
      <c r="U483" s="40" t="s">
        <v>40</v>
      </c>
      <c r="V483" s="191" t="n">
        <v>1.265</v>
      </c>
      <c r="W483" s="191" t="n">
        <f aca="false">V483*K483</f>
        <v>0.406065</v>
      </c>
      <c r="X483" s="191" t="n">
        <v>0</v>
      </c>
      <c r="Y483" s="191" t="n">
        <f aca="false">X483*K483</f>
        <v>0</v>
      </c>
      <c r="Z483" s="191" t="n">
        <v>0</v>
      </c>
      <c r="AA483" s="192" t="n">
        <f aca="false">Z483*K483</f>
        <v>0</v>
      </c>
      <c r="AR483" s="10" t="s">
        <v>228</v>
      </c>
      <c r="AT483" s="10" t="s">
        <v>149</v>
      </c>
      <c r="AU483" s="10" t="s">
        <v>93</v>
      </c>
      <c r="AY483" s="10" t="s">
        <v>148</v>
      </c>
      <c r="BE483" s="193" t="n">
        <f aca="false">IF(U483="základní",N483,0)</f>
        <v>0</v>
      </c>
      <c r="BF483" s="193" t="n">
        <f aca="false">IF(U483="snížená",N483,0)</f>
        <v>0</v>
      </c>
      <c r="BG483" s="193" t="n">
        <f aca="false">IF(U483="zákl. přenesená",N483,0)</f>
        <v>0</v>
      </c>
      <c r="BH483" s="193" t="n">
        <f aca="false">IF(U483="sníž. přenesená",N483,0)</f>
        <v>0</v>
      </c>
      <c r="BI483" s="193" t="n">
        <f aca="false">IF(U483="nulová",N483,0)</f>
        <v>0</v>
      </c>
      <c r="BJ483" s="10" t="s">
        <v>82</v>
      </c>
      <c r="BK483" s="193" t="n">
        <f aca="false">ROUND(L483*K483,2)</f>
        <v>0</v>
      </c>
      <c r="BL483" s="10" t="s">
        <v>228</v>
      </c>
      <c r="BM483" s="10" t="s">
        <v>783</v>
      </c>
    </row>
    <row r="484" s="28" customFormat="true" ht="31.5" hidden="false" customHeight="true" outlineLevel="0" collapsed="false">
      <c r="B484" s="181"/>
      <c r="C484" s="182" t="s">
        <v>784</v>
      </c>
      <c r="D484" s="182" t="s">
        <v>149</v>
      </c>
      <c r="E484" s="183" t="s">
        <v>785</v>
      </c>
      <c r="F484" s="184" t="s">
        <v>786</v>
      </c>
      <c r="G484" s="184"/>
      <c r="H484" s="184"/>
      <c r="I484" s="184"/>
      <c r="J484" s="185" t="s">
        <v>217</v>
      </c>
      <c r="K484" s="194" t="n">
        <v>0.321</v>
      </c>
      <c r="L484" s="187" t="n">
        <v>0</v>
      </c>
      <c r="M484" s="187"/>
      <c r="N484" s="188" t="n">
        <f aca="false">ROUND(L484*K484,2)</f>
        <v>0</v>
      </c>
      <c r="O484" s="188"/>
      <c r="P484" s="188"/>
      <c r="Q484" s="188"/>
      <c r="R484" s="189"/>
      <c r="T484" s="190"/>
      <c r="U484" s="40" t="s">
        <v>40</v>
      </c>
      <c r="V484" s="191" t="n">
        <v>1.14</v>
      </c>
      <c r="W484" s="191" t="n">
        <f aca="false">V484*K484</f>
        <v>0.36594</v>
      </c>
      <c r="X484" s="191" t="n">
        <v>0</v>
      </c>
      <c r="Y484" s="191" t="n">
        <f aca="false">X484*K484</f>
        <v>0</v>
      </c>
      <c r="Z484" s="191" t="n">
        <v>0</v>
      </c>
      <c r="AA484" s="192" t="n">
        <f aca="false">Z484*K484</f>
        <v>0</v>
      </c>
      <c r="AR484" s="10" t="s">
        <v>228</v>
      </c>
      <c r="AT484" s="10" t="s">
        <v>149</v>
      </c>
      <c r="AU484" s="10" t="s">
        <v>93</v>
      </c>
      <c r="AY484" s="10" t="s">
        <v>148</v>
      </c>
      <c r="BE484" s="193" t="n">
        <f aca="false">IF(U484="základní",N484,0)</f>
        <v>0</v>
      </c>
      <c r="BF484" s="193" t="n">
        <f aca="false">IF(U484="snížená",N484,0)</f>
        <v>0</v>
      </c>
      <c r="BG484" s="193" t="n">
        <f aca="false">IF(U484="zákl. přenesená",N484,0)</f>
        <v>0</v>
      </c>
      <c r="BH484" s="193" t="n">
        <f aca="false">IF(U484="sníž. přenesená",N484,0)</f>
        <v>0</v>
      </c>
      <c r="BI484" s="193" t="n">
        <f aca="false">IF(U484="nulová",N484,0)</f>
        <v>0</v>
      </c>
      <c r="BJ484" s="10" t="s">
        <v>82</v>
      </c>
      <c r="BK484" s="193" t="n">
        <f aca="false">ROUND(L484*K484,2)</f>
        <v>0</v>
      </c>
      <c r="BL484" s="10" t="s">
        <v>228</v>
      </c>
      <c r="BM484" s="10" t="s">
        <v>787</v>
      </c>
    </row>
    <row r="485" s="164" customFormat="true" ht="29.85" hidden="false" customHeight="true" outlineLevel="0" collapsed="false">
      <c r="B485" s="165"/>
      <c r="C485" s="166"/>
      <c r="D485" s="178" t="s">
        <v>124</v>
      </c>
      <c r="E485" s="178"/>
      <c r="F485" s="178"/>
      <c r="G485" s="178"/>
      <c r="H485" s="178"/>
      <c r="I485" s="178"/>
      <c r="J485" s="178"/>
      <c r="K485" s="178"/>
      <c r="L485" s="231"/>
      <c r="M485" s="231"/>
      <c r="N485" s="239" t="n">
        <f aca="false">BK485</f>
        <v>0</v>
      </c>
      <c r="O485" s="239"/>
      <c r="P485" s="239"/>
      <c r="Q485" s="239"/>
      <c r="R485" s="170"/>
      <c r="T485" s="171"/>
      <c r="U485" s="172"/>
      <c r="V485" s="172"/>
      <c r="W485" s="173" t="n">
        <f aca="false">SUM(W486:W492)</f>
        <v>6.97209</v>
      </c>
      <c r="X485" s="172"/>
      <c r="Y485" s="173" t="n">
        <f aca="false">SUM(Y486:Y492)</f>
        <v>0.0898304</v>
      </c>
      <c r="Z485" s="172"/>
      <c r="AA485" s="174" t="n">
        <f aca="false">SUM(AA486:AA492)</f>
        <v>0</v>
      </c>
      <c r="AR485" s="175" t="s">
        <v>93</v>
      </c>
      <c r="AT485" s="176" t="s">
        <v>74</v>
      </c>
      <c r="AU485" s="176" t="s">
        <v>82</v>
      </c>
      <c r="AY485" s="175" t="s">
        <v>148</v>
      </c>
      <c r="BK485" s="177" t="n">
        <f aca="false">SUM(BK486:BK492)</f>
        <v>0</v>
      </c>
    </row>
    <row r="486" s="28" customFormat="true" ht="31.5" hidden="false" customHeight="true" outlineLevel="0" collapsed="false">
      <c r="B486" s="181"/>
      <c r="C486" s="182" t="s">
        <v>788</v>
      </c>
      <c r="D486" s="182" t="s">
        <v>149</v>
      </c>
      <c r="E486" s="183" t="s">
        <v>789</v>
      </c>
      <c r="F486" s="184" t="s">
        <v>790</v>
      </c>
      <c r="G486" s="184"/>
      <c r="H486" s="184"/>
      <c r="I486" s="184"/>
      <c r="J486" s="185" t="s">
        <v>231</v>
      </c>
      <c r="K486" s="194" t="n">
        <v>18.56</v>
      </c>
      <c r="L486" s="187" t="n">
        <v>0</v>
      </c>
      <c r="M486" s="187"/>
      <c r="N486" s="188" t="n">
        <f aca="false">ROUND(L486*K486,2)</f>
        <v>0</v>
      </c>
      <c r="O486" s="188"/>
      <c r="P486" s="188"/>
      <c r="Q486" s="188"/>
      <c r="R486" s="189"/>
      <c r="T486" s="190"/>
      <c r="U486" s="40" t="s">
        <v>40</v>
      </c>
      <c r="V486" s="191" t="n">
        <v>0.113</v>
      </c>
      <c r="W486" s="191" t="n">
        <f aca="false">V486*K486</f>
        <v>2.09728</v>
      </c>
      <c r="X486" s="191" t="n">
        <v>0.00026</v>
      </c>
      <c r="Y486" s="191" t="n">
        <f aca="false">X486*K486</f>
        <v>0.0048256</v>
      </c>
      <c r="Z486" s="191" t="n">
        <v>0</v>
      </c>
      <c r="AA486" s="192" t="n">
        <f aca="false">Z486*K486</f>
        <v>0</v>
      </c>
      <c r="AR486" s="10" t="s">
        <v>228</v>
      </c>
      <c r="AT486" s="10" t="s">
        <v>149</v>
      </c>
      <c r="AU486" s="10" t="s">
        <v>93</v>
      </c>
      <c r="AY486" s="10" t="s">
        <v>148</v>
      </c>
      <c r="BE486" s="193" t="n">
        <f aca="false">IF(U486="základní",N486,0)</f>
        <v>0</v>
      </c>
      <c r="BF486" s="193" t="n">
        <f aca="false">IF(U486="snížená",N486,0)</f>
        <v>0</v>
      </c>
      <c r="BG486" s="193" t="n">
        <f aca="false">IF(U486="zákl. přenesená",N486,0)</f>
        <v>0</v>
      </c>
      <c r="BH486" s="193" t="n">
        <f aca="false">IF(U486="sníž. přenesená",N486,0)</f>
        <v>0</v>
      </c>
      <c r="BI486" s="193" t="n">
        <f aca="false">IF(U486="nulová",N486,0)</f>
        <v>0</v>
      </c>
      <c r="BJ486" s="10" t="s">
        <v>82</v>
      </c>
      <c r="BK486" s="193" t="n">
        <f aca="false">ROUND(L486*K486,2)</f>
        <v>0</v>
      </c>
      <c r="BL486" s="10" t="s">
        <v>228</v>
      </c>
      <c r="BM486" s="10" t="s">
        <v>791</v>
      </c>
    </row>
    <row r="487" s="28" customFormat="true" ht="22.5" hidden="false" customHeight="true" outlineLevel="0" collapsed="false">
      <c r="B487" s="181"/>
      <c r="C487" s="182" t="s">
        <v>792</v>
      </c>
      <c r="D487" s="182" t="s">
        <v>149</v>
      </c>
      <c r="E487" s="183" t="s">
        <v>793</v>
      </c>
      <c r="F487" s="184" t="s">
        <v>794</v>
      </c>
      <c r="G487" s="184"/>
      <c r="H487" s="184"/>
      <c r="I487" s="184"/>
      <c r="J487" s="185" t="s">
        <v>231</v>
      </c>
      <c r="K487" s="194" t="n">
        <v>18.56</v>
      </c>
      <c r="L487" s="187" t="n">
        <v>0</v>
      </c>
      <c r="M487" s="187"/>
      <c r="N487" s="188" t="n">
        <f aca="false">ROUND(L487*K487,2)</f>
        <v>0</v>
      </c>
      <c r="O487" s="188"/>
      <c r="P487" s="188"/>
      <c r="Q487" s="188"/>
      <c r="R487" s="189"/>
      <c r="T487" s="190"/>
      <c r="U487" s="40" t="s">
        <v>40</v>
      </c>
      <c r="V487" s="191" t="n">
        <v>0.058</v>
      </c>
      <c r="W487" s="191" t="n">
        <f aca="false">V487*K487</f>
        <v>1.07648</v>
      </c>
      <c r="X487" s="191" t="n">
        <v>3E-005</v>
      </c>
      <c r="Y487" s="191" t="n">
        <f aca="false">X487*K487</f>
        <v>0.0005568</v>
      </c>
      <c r="Z487" s="191" t="n">
        <v>0</v>
      </c>
      <c r="AA487" s="192" t="n">
        <f aca="false">Z487*K487</f>
        <v>0</v>
      </c>
      <c r="AR487" s="10" t="s">
        <v>228</v>
      </c>
      <c r="AT487" s="10" t="s">
        <v>149</v>
      </c>
      <c r="AU487" s="10" t="s">
        <v>93</v>
      </c>
      <c r="AY487" s="10" t="s">
        <v>148</v>
      </c>
      <c r="BE487" s="193" t="n">
        <f aca="false">IF(U487="základní",N487,0)</f>
        <v>0</v>
      </c>
      <c r="BF487" s="193" t="n">
        <f aca="false">IF(U487="snížená",N487,0)</f>
        <v>0</v>
      </c>
      <c r="BG487" s="193" t="n">
        <f aca="false">IF(U487="zákl. přenesená",N487,0)</f>
        <v>0</v>
      </c>
      <c r="BH487" s="193" t="n">
        <f aca="false">IF(U487="sníž. přenesená",N487,0)</f>
        <v>0</v>
      </c>
      <c r="BI487" s="193" t="n">
        <f aca="false">IF(U487="nulová",N487,0)</f>
        <v>0</v>
      </c>
      <c r="BJ487" s="10" t="s">
        <v>82</v>
      </c>
      <c r="BK487" s="193" t="n">
        <f aca="false">ROUND(L487*K487,2)</f>
        <v>0</v>
      </c>
      <c r="BL487" s="10" t="s">
        <v>228</v>
      </c>
      <c r="BM487" s="10" t="s">
        <v>795</v>
      </c>
    </row>
    <row r="488" s="28" customFormat="true" ht="31.5" hidden="false" customHeight="true" outlineLevel="0" collapsed="false">
      <c r="B488" s="181"/>
      <c r="C488" s="182" t="s">
        <v>796</v>
      </c>
      <c r="D488" s="182" t="s">
        <v>149</v>
      </c>
      <c r="E488" s="183" t="s">
        <v>797</v>
      </c>
      <c r="F488" s="184" t="s">
        <v>798</v>
      </c>
      <c r="G488" s="184"/>
      <c r="H488" s="184"/>
      <c r="I488" s="184"/>
      <c r="J488" s="185" t="s">
        <v>231</v>
      </c>
      <c r="K488" s="194" t="n">
        <v>18.56</v>
      </c>
      <c r="L488" s="187" t="n">
        <v>0</v>
      </c>
      <c r="M488" s="187"/>
      <c r="N488" s="188" t="n">
        <f aca="false">ROUND(L488*K488,2)</f>
        <v>0</v>
      </c>
      <c r="O488" s="188"/>
      <c r="P488" s="188"/>
      <c r="Q488" s="188"/>
      <c r="R488" s="189"/>
      <c r="T488" s="190"/>
      <c r="U488" s="40" t="s">
        <v>40</v>
      </c>
      <c r="V488" s="191" t="n">
        <v>0.192</v>
      </c>
      <c r="W488" s="191" t="n">
        <f aca="false">V488*K488</f>
        <v>3.56352</v>
      </c>
      <c r="X488" s="191" t="n">
        <v>0.00455</v>
      </c>
      <c r="Y488" s="191" t="n">
        <f aca="false">X488*K488</f>
        <v>0.084448</v>
      </c>
      <c r="Z488" s="191" t="n">
        <v>0</v>
      </c>
      <c r="AA488" s="192" t="n">
        <f aca="false">Z488*K488</f>
        <v>0</v>
      </c>
      <c r="AR488" s="10" t="s">
        <v>228</v>
      </c>
      <c r="AT488" s="10" t="s">
        <v>149</v>
      </c>
      <c r="AU488" s="10" t="s">
        <v>93</v>
      </c>
      <c r="AY488" s="10" t="s">
        <v>148</v>
      </c>
      <c r="BE488" s="193" t="n">
        <f aca="false">IF(U488="základní",N488,0)</f>
        <v>0</v>
      </c>
      <c r="BF488" s="193" t="n">
        <f aca="false">IF(U488="snížená",N488,0)</f>
        <v>0</v>
      </c>
      <c r="BG488" s="193" t="n">
        <f aca="false">IF(U488="zákl. přenesená",N488,0)</f>
        <v>0</v>
      </c>
      <c r="BH488" s="193" t="n">
        <f aca="false">IF(U488="sníž. přenesená",N488,0)</f>
        <v>0</v>
      </c>
      <c r="BI488" s="193" t="n">
        <f aca="false">IF(U488="nulová",N488,0)</f>
        <v>0</v>
      </c>
      <c r="BJ488" s="10" t="s">
        <v>82</v>
      </c>
      <c r="BK488" s="193" t="n">
        <f aca="false">ROUND(L488*K488,2)</f>
        <v>0</v>
      </c>
      <c r="BL488" s="10" t="s">
        <v>228</v>
      </c>
      <c r="BM488" s="10" t="s">
        <v>799</v>
      </c>
    </row>
    <row r="489" s="195" customFormat="true" ht="22.5" hidden="false" customHeight="true" outlineLevel="0" collapsed="false">
      <c r="B489" s="196"/>
      <c r="C489" s="197"/>
      <c r="D489" s="197"/>
      <c r="E489" s="198"/>
      <c r="F489" s="199" t="s">
        <v>800</v>
      </c>
      <c r="G489" s="199"/>
      <c r="H489" s="199"/>
      <c r="I489" s="199"/>
      <c r="J489" s="197"/>
      <c r="K489" s="200" t="n">
        <v>18.56</v>
      </c>
      <c r="L489" s="201"/>
      <c r="M489" s="201"/>
      <c r="N489" s="197"/>
      <c r="O489" s="197"/>
      <c r="P489" s="197"/>
      <c r="Q489" s="197"/>
      <c r="R489" s="202"/>
      <c r="T489" s="203"/>
      <c r="U489" s="204"/>
      <c r="V489" s="204"/>
      <c r="W489" s="204"/>
      <c r="X489" s="204"/>
      <c r="Y489" s="204"/>
      <c r="Z489" s="204"/>
      <c r="AA489" s="205"/>
      <c r="AT489" s="206" t="s">
        <v>160</v>
      </c>
      <c r="AU489" s="206" t="s">
        <v>93</v>
      </c>
      <c r="AV489" s="195" t="s">
        <v>93</v>
      </c>
      <c r="AW489" s="195" t="s">
        <v>33</v>
      </c>
      <c r="AX489" s="195" t="s">
        <v>75</v>
      </c>
      <c r="AY489" s="206" t="s">
        <v>148</v>
      </c>
    </row>
    <row r="490" s="208" customFormat="true" ht="22.5" hidden="false" customHeight="true" outlineLevel="0" collapsed="false">
      <c r="B490" s="209"/>
      <c r="C490" s="210"/>
      <c r="D490" s="210"/>
      <c r="E490" s="211"/>
      <c r="F490" s="212" t="s">
        <v>162</v>
      </c>
      <c r="G490" s="212"/>
      <c r="H490" s="212"/>
      <c r="I490" s="212"/>
      <c r="J490" s="210"/>
      <c r="K490" s="213" t="n">
        <v>18.56</v>
      </c>
      <c r="L490" s="214"/>
      <c r="M490" s="214"/>
      <c r="N490" s="210"/>
      <c r="O490" s="210"/>
      <c r="P490" s="210"/>
      <c r="Q490" s="210"/>
      <c r="R490" s="215"/>
      <c r="T490" s="216"/>
      <c r="U490" s="217"/>
      <c r="V490" s="217"/>
      <c r="W490" s="217"/>
      <c r="X490" s="217"/>
      <c r="Y490" s="217"/>
      <c r="Z490" s="217"/>
      <c r="AA490" s="218"/>
      <c r="AT490" s="219" t="s">
        <v>160</v>
      </c>
      <c r="AU490" s="219" t="s">
        <v>93</v>
      </c>
      <c r="AV490" s="208" t="s">
        <v>153</v>
      </c>
      <c r="AW490" s="208" t="s">
        <v>33</v>
      </c>
      <c r="AX490" s="208" t="s">
        <v>82</v>
      </c>
      <c r="AY490" s="219" t="s">
        <v>148</v>
      </c>
    </row>
    <row r="491" s="28" customFormat="true" ht="31.5" hidden="false" customHeight="true" outlineLevel="0" collapsed="false">
      <c r="B491" s="181"/>
      <c r="C491" s="182" t="s">
        <v>801</v>
      </c>
      <c r="D491" s="182" t="s">
        <v>149</v>
      </c>
      <c r="E491" s="183" t="s">
        <v>802</v>
      </c>
      <c r="F491" s="184" t="s">
        <v>803</v>
      </c>
      <c r="G491" s="184"/>
      <c r="H491" s="184"/>
      <c r="I491" s="184"/>
      <c r="J491" s="185" t="s">
        <v>217</v>
      </c>
      <c r="K491" s="194" t="n">
        <v>0.09</v>
      </c>
      <c r="L491" s="187" t="n">
        <v>0</v>
      </c>
      <c r="M491" s="187"/>
      <c r="N491" s="188" t="n">
        <f aca="false">ROUND(L491*K491,2)</f>
        <v>0</v>
      </c>
      <c r="O491" s="188"/>
      <c r="P491" s="188"/>
      <c r="Q491" s="188"/>
      <c r="R491" s="189"/>
      <c r="T491" s="190"/>
      <c r="U491" s="40" t="s">
        <v>40</v>
      </c>
      <c r="V491" s="191" t="n">
        <v>1.499</v>
      </c>
      <c r="W491" s="191" t="n">
        <f aca="false">V491*K491</f>
        <v>0.13491</v>
      </c>
      <c r="X491" s="191" t="n">
        <v>0</v>
      </c>
      <c r="Y491" s="191" t="n">
        <f aca="false">X491*K491</f>
        <v>0</v>
      </c>
      <c r="Z491" s="191" t="n">
        <v>0</v>
      </c>
      <c r="AA491" s="192" t="n">
        <f aca="false">Z491*K491</f>
        <v>0</v>
      </c>
      <c r="AR491" s="10" t="s">
        <v>228</v>
      </c>
      <c r="AT491" s="10" t="s">
        <v>149</v>
      </c>
      <c r="AU491" s="10" t="s">
        <v>93</v>
      </c>
      <c r="AY491" s="10" t="s">
        <v>148</v>
      </c>
      <c r="BE491" s="193" t="n">
        <f aca="false">IF(U491="základní",N491,0)</f>
        <v>0</v>
      </c>
      <c r="BF491" s="193" t="n">
        <f aca="false">IF(U491="snížená",N491,0)</f>
        <v>0</v>
      </c>
      <c r="BG491" s="193" t="n">
        <f aca="false">IF(U491="zákl. přenesená",N491,0)</f>
        <v>0</v>
      </c>
      <c r="BH491" s="193" t="n">
        <f aca="false">IF(U491="sníž. přenesená",N491,0)</f>
        <v>0</v>
      </c>
      <c r="BI491" s="193" t="n">
        <f aca="false">IF(U491="nulová",N491,0)</f>
        <v>0</v>
      </c>
      <c r="BJ491" s="10" t="s">
        <v>82</v>
      </c>
      <c r="BK491" s="193" t="n">
        <f aca="false">ROUND(L491*K491,2)</f>
        <v>0</v>
      </c>
      <c r="BL491" s="10" t="s">
        <v>228</v>
      </c>
      <c r="BM491" s="10" t="s">
        <v>804</v>
      </c>
    </row>
    <row r="492" s="28" customFormat="true" ht="31.5" hidden="false" customHeight="true" outlineLevel="0" collapsed="false">
      <c r="B492" s="181"/>
      <c r="C492" s="182" t="s">
        <v>805</v>
      </c>
      <c r="D492" s="182" t="s">
        <v>149</v>
      </c>
      <c r="E492" s="183" t="s">
        <v>806</v>
      </c>
      <c r="F492" s="184" t="s">
        <v>807</v>
      </c>
      <c r="G492" s="184"/>
      <c r="H492" s="184"/>
      <c r="I492" s="184"/>
      <c r="J492" s="185" t="s">
        <v>217</v>
      </c>
      <c r="K492" s="194" t="n">
        <v>0.09</v>
      </c>
      <c r="L492" s="187" t="n">
        <v>0</v>
      </c>
      <c r="M492" s="187"/>
      <c r="N492" s="188" t="n">
        <f aca="false">ROUND(L492*K492,2)</f>
        <v>0</v>
      </c>
      <c r="O492" s="188"/>
      <c r="P492" s="188"/>
      <c r="Q492" s="188"/>
      <c r="R492" s="189"/>
      <c r="T492" s="190"/>
      <c r="U492" s="40" t="s">
        <v>40</v>
      </c>
      <c r="V492" s="191" t="n">
        <v>1.11</v>
      </c>
      <c r="W492" s="191" t="n">
        <f aca="false">V492*K492</f>
        <v>0.0999</v>
      </c>
      <c r="X492" s="191" t="n">
        <v>0</v>
      </c>
      <c r="Y492" s="191" t="n">
        <f aca="false">X492*K492</f>
        <v>0</v>
      </c>
      <c r="Z492" s="191" t="n">
        <v>0</v>
      </c>
      <c r="AA492" s="192" t="n">
        <f aca="false">Z492*K492</f>
        <v>0</v>
      </c>
      <c r="AR492" s="10" t="s">
        <v>228</v>
      </c>
      <c r="AT492" s="10" t="s">
        <v>149</v>
      </c>
      <c r="AU492" s="10" t="s">
        <v>93</v>
      </c>
      <c r="AY492" s="10" t="s">
        <v>148</v>
      </c>
      <c r="BE492" s="193" t="n">
        <f aca="false">IF(U492="základní",N492,0)</f>
        <v>0</v>
      </c>
      <c r="BF492" s="193" t="n">
        <f aca="false">IF(U492="snížená",N492,0)</f>
        <v>0</v>
      </c>
      <c r="BG492" s="193" t="n">
        <f aca="false">IF(U492="zákl. přenesená",N492,0)</f>
        <v>0</v>
      </c>
      <c r="BH492" s="193" t="n">
        <f aca="false">IF(U492="sníž. přenesená",N492,0)</f>
        <v>0</v>
      </c>
      <c r="BI492" s="193" t="n">
        <f aca="false">IF(U492="nulová",N492,0)</f>
        <v>0</v>
      </c>
      <c r="BJ492" s="10" t="s">
        <v>82</v>
      </c>
      <c r="BK492" s="193" t="n">
        <f aca="false">ROUND(L492*K492,2)</f>
        <v>0</v>
      </c>
      <c r="BL492" s="10" t="s">
        <v>228</v>
      </c>
      <c r="BM492" s="10" t="s">
        <v>808</v>
      </c>
    </row>
    <row r="493" s="164" customFormat="true" ht="29.85" hidden="false" customHeight="true" outlineLevel="0" collapsed="false">
      <c r="B493" s="165"/>
      <c r="C493" s="166"/>
      <c r="D493" s="178" t="s">
        <v>125</v>
      </c>
      <c r="E493" s="178"/>
      <c r="F493" s="178"/>
      <c r="G493" s="178"/>
      <c r="H493" s="178"/>
      <c r="I493" s="178"/>
      <c r="J493" s="178"/>
      <c r="K493" s="178"/>
      <c r="L493" s="231"/>
      <c r="M493" s="231"/>
      <c r="N493" s="239" t="n">
        <f aca="false">BK493</f>
        <v>0</v>
      </c>
      <c r="O493" s="239"/>
      <c r="P493" s="239"/>
      <c r="Q493" s="239"/>
      <c r="R493" s="170"/>
      <c r="T493" s="171"/>
      <c r="U493" s="172"/>
      <c r="V493" s="172"/>
      <c r="W493" s="173" t="n">
        <f aca="false">SUM(W494:W505)</f>
        <v>46.472738</v>
      </c>
      <c r="X493" s="172"/>
      <c r="Y493" s="173" t="n">
        <f aca="false">SUM(Y494:Y505)</f>
        <v>0.8797946</v>
      </c>
      <c r="Z493" s="172"/>
      <c r="AA493" s="174" t="n">
        <f aca="false">SUM(AA494:AA505)</f>
        <v>0</v>
      </c>
      <c r="AR493" s="175" t="s">
        <v>93</v>
      </c>
      <c r="AT493" s="176" t="s">
        <v>74</v>
      </c>
      <c r="AU493" s="176" t="s">
        <v>82</v>
      </c>
      <c r="AY493" s="175" t="s">
        <v>148</v>
      </c>
      <c r="BK493" s="177" t="n">
        <f aca="false">SUM(BK494:BK505)</f>
        <v>0</v>
      </c>
    </row>
    <row r="494" s="28" customFormat="true" ht="44.25" hidden="false" customHeight="true" outlineLevel="0" collapsed="false">
      <c r="B494" s="181"/>
      <c r="C494" s="182" t="s">
        <v>809</v>
      </c>
      <c r="D494" s="182" t="s">
        <v>149</v>
      </c>
      <c r="E494" s="183" t="s">
        <v>810</v>
      </c>
      <c r="F494" s="184" t="s">
        <v>811</v>
      </c>
      <c r="G494" s="184"/>
      <c r="H494" s="184"/>
      <c r="I494" s="184"/>
      <c r="J494" s="185" t="s">
        <v>231</v>
      </c>
      <c r="K494" s="194" t="n">
        <v>56.433</v>
      </c>
      <c r="L494" s="187" t="n">
        <v>0</v>
      </c>
      <c r="M494" s="187"/>
      <c r="N494" s="188" t="n">
        <f aca="false">ROUND(L494*K494,2)</f>
        <v>0</v>
      </c>
      <c r="O494" s="188"/>
      <c r="P494" s="188"/>
      <c r="Q494" s="188"/>
      <c r="R494" s="189"/>
      <c r="T494" s="190"/>
      <c r="U494" s="40" t="s">
        <v>40</v>
      </c>
      <c r="V494" s="191" t="n">
        <v>0.612</v>
      </c>
      <c r="W494" s="191" t="n">
        <f aca="false">V494*K494</f>
        <v>34.536996</v>
      </c>
      <c r="X494" s="191" t="n">
        <v>0.0029</v>
      </c>
      <c r="Y494" s="191" t="n">
        <f aca="false">X494*K494</f>
        <v>0.1636557</v>
      </c>
      <c r="Z494" s="191" t="n">
        <v>0</v>
      </c>
      <c r="AA494" s="192" t="n">
        <f aca="false">Z494*K494</f>
        <v>0</v>
      </c>
      <c r="AR494" s="10" t="s">
        <v>228</v>
      </c>
      <c r="AT494" s="10" t="s">
        <v>149</v>
      </c>
      <c r="AU494" s="10" t="s">
        <v>93</v>
      </c>
      <c r="AY494" s="10" t="s">
        <v>148</v>
      </c>
      <c r="BE494" s="193" t="n">
        <f aca="false">IF(U494="základní",N494,0)</f>
        <v>0</v>
      </c>
      <c r="BF494" s="193" t="n">
        <f aca="false">IF(U494="snížená",N494,0)</f>
        <v>0</v>
      </c>
      <c r="BG494" s="193" t="n">
        <f aca="false">IF(U494="zákl. přenesená",N494,0)</f>
        <v>0</v>
      </c>
      <c r="BH494" s="193" t="n">
        <f aca="false">IF(U494="sníž. přenesená",N494,0)</f>
        <v>0</v>
      </c>
      <c r="BI494" s="193" t="n">
        <f aca="false">IF(U494="nulová",N494,0)</f>
        <v>0</v>
      </c>
      <c r="BJ494" s="10" t="s">
        <v>82</v>
      </c>
      <c r="BK494" s="193" t="n">
        <f aca="false">ROUND(L494*K494,2)</f>
        <v>0</v>
      </c>
      <c r="BL494" s="10" t="s">
        <v>228</v>
      </c>
      <c r="BM494" s="10" t="s">
        <v>812</v>
      </c>
    </row>
    <row r="495" s="195" customFormat="true" ht="44.25" hidden="false" customHeight="true" outlineLevel="0" collapsed="false">
      <c r="B495" s="196"/>
      <c r="C495" s="197"/>
      <c r="D495" s="197"/>
      <c r="E495" s="198"/>
      <c r="F495" s="199" t="s">
        <v>813</v>
      </c>
      <c r="G495" s="199"/>
      <c r="H495" s="199"/>
      <c r="I495" s="199"/>
      <c r="J495" s="197"/>
      <c r="K495" s="200" t="n">
        <v>21.461</v>
      </c>
      <c r="L495" s="201"/>
      <c r="M495" s="201"/>
      <c r="N495" s="197"/>
      <c r="O495" s="197"/>
      <c r="P495" s="197"/>
      <c r="Q495" s="197"/>
      <c r="R495" s="202"/>
      <c r="T495" s="203"/>
      <c r="U495" s="204"/>
      <c r="V495" s="204"/>
      <c r="W495" s="204"/>
      <c r="X495" s="204"/>
      <c r="Y495" s="204"/>
      <c r="Z495" s="204"/>
      <c r="AA495" s="205"/>
      <c r="AT495" s="206" t="s">
        <v>160</v>
      </c>
      <c r="AU495" s="206" t="s">
        <v>93</v>
      </c>
      <c r="AV495" s="195" t="s">
        <v>93</v>
      </c>
      <c r="AW495" s="195" t="s">
        <v>33</v>
      </c>
      <c r="AX495" s="195" t="s">
        <v>75</v>
      </c>
      <c r="AY495" s="206" t="s">
        <v>148</v>
      </c>
    </row>
    <row r="496" s="195" customFormat="true" ht="31.5" hidden="false" customHeight="true" outlineLevel="0" collapsed="false">
      <c r="B496" s="196"/>
      <c r="C496" s="197"/>
      <c r="D496" s="197"/>
      <c r="E496" s="198"/>
      <c r="F496" s="207" t="s">
        <v>814</v>
      </c>
      <c r="G496" s="207"/>
      <c r="H496" s="207"/>
      <c r="I496" s="207"/>
      <c r="J496" s="197"/>
      <c r="K496" s="200" t="n">
        <v>22.077</v>
      </c>
      <c r="L496" s="201"/>
      <c r="M496" s="201"/>
      <c r="N496" s="197"/>
      <c r="O496" s="197"/>
      <c r="P496" s="197"/>
      <c r="Q496" s="197"/>
      <c r="R496" s="202"/>
      <c r="T496" s="203"/>
      <c r="U496" s="204"/>
      <c r="V496" s="204"/>
      <c r="W496" s="204"/>
      <c r="X496" s="204"/>
      <c r="Y496" s="204"/>
      <c r="Z496" s="204"/>
      <c r="AA496" s="205"/>
      <c r="AT496" s="206" t="s">
        <v>160</v>
      </c>
      <c r="AU496" s="206" t="s">
        <v>93</v>
      </c>
      <c r="AV496" s="195" t="s">
        <v>93</v>
      </c>
      <c r="AW496" s="195" t="s">
        <v>33</v>
      </c>
      <c r="AX496" s="195" t="s">
        <v>75</v>
      </c>
      <c r="AY496" s="206" t="s">
        <v>148</v>
      </c>
    </row>
    <row r="497" s="195" customFormat="true" ht="31.5" hidden="false" customHeight="true" outlineLevel="0" collapsed="false">
      <c r="B497" s="196"/>
      <c r="C497" s="197"/>
      <c r="D497" s="197"/>
      <c r="E497" s="198"/>
      <c r="F497" s="207" t="s">
        <v>815</v>
      </c>
      <c r="G497" s="207"/>
      <c r="H497" s="207"/>
      <c r="I497" s="207"/>
      <c r="J497" s="197"/>
      <c r="K497" s="200" t="n">
        <v>12.895</v>
      </c>
      <c r="L497" s="201"/>
      <c r="M497" s="201"/>
      <c r="N497" s="197"/>
      <c r="O497" s="197"/>
      <c r="P497" s="197"/>
      <c r="Q497" s="197"/>
      <c r="R497" s="202"/>
      <c r="T497" s="203"/>
      <c r="U497" s="204"/>
      <c r="V497" s="204"/>
      <c r="W497" s="204"/>
      <c r="X497" s="204"/>
      <c r="Y497" s="204"/>
      <c r="Z497" s="204"/>
      <c r="AA497" s="205"/>
      <c r="AT497" s="206" t="s">
        <v>160</v>
      </c>
      <c r="AU497" s="206" t="s">
        <v>93</v>
      </c>
      <c r="AV497" s="195" t="s">
        <v>93</v>
      </c>
      <c r="AW497" s="195" t="s">
        <v>33</v>
      </c>
      <c r="AX497" s="195" t="s">
        <v>75</v>
      </c>
      <c r="AY497" s="206" t="s">
        <v>148</v>
      </c>
    </row>
    <row r="498" s="208" customFormat="true" ht="22.5" hidden="false" customHeight="true" outlineLevel="0" collapsed="false">
      <c r="B498" s="209"/>
      <c r="C498" s="210"/>
      <c r="D498" s="210"/>
      <c r="E498" s="211"/>
      <c r="F498" s="212" t="s">
        <v>162</v>
      </c>
      <c r="G498" s="212"/>
      <c r="H498" s="212"/>
      <c r="I498" s="212"/>
      <c r="J498" s="210"/>
      <c r="K498" s="213" t="n">
        <v>56.433</v>
      </c>
      <c r="L498" s="214"/>
      <c r="M498" s="214"/>
      <c r="N498" s="210"/>
      <c r="O498" s="210"/>
      <c r="P498" s="210"/>
      <c r="Q498" s="210"/>
      <c r="R498" s="215"/>
      <c r="T498" s="216"/>
      <c r="U498" s="217"/>
      <c r="V498" s="217"/>
      <c r="W498" s="217"/>
      <c r="X498" s="217"/>
      <c r="Y498" s="217"/>
      <c r="Z498" s="217"/>
      <c r="AA498" s="218"/>
      <c r="AT498" s="219" t="s">
        <v>160</v>
      </c>
      <c r="AU498" s="219" t="s">
        <v>93</v>
      </c>
      <c r="AV498" s="208" t="s">
        <v>153</v>
      </c>
      <c r="AW498" s="208" t="s">
        <v>33</v>
      </c>
      <c r="AX498" s="208" t="s">
        <v>82</v>
      </c>
      <c r="AY498" s="219" t="s">
        <v>148</v>
      </c>
    </row>
    <row r="499" s="28" customFormat="true" ht="31.5" hidden="false" customHeight="true" outlineLevel="0" collapsed="false">
      <c r="B499" s="181"/>
      <c r="C499" s="182" t="s">
        <v>816</v>
      </c>
      <c r="D499" s="182" t="s">
        <v>149</v>
      </c>
      <c r="E499" s="183" t="s">
        <v>817</v>
      </c>
      <c r="F499" s="184" t="s">
        <v>818</v>
      </c>
      <c r="G499" s="184"/>
      <c r="H499" s="184"/>
      <c r="I499" s="184"/>
      <c r="J499" s="185" t="s">
        <v>231</v>
      </c>
      <c r="K499" s="194" t="n">
        <v>56.433</v>
      </c>
      <c r="L499" s="187" t="n">
        <v>0</v>
      </c>
      <c r="M499" s="187"/>
      <c r="N499" s="188" t="n">
        <f aca="false">ROUND(L499*K499,2)</f>
        <v>0</v>
      </c>
      <c r="O499" s="188"/>
      <c r="P499" s="188"/>
      <c r="Q499" s="188"/>
      <c r="R499" s="189"/>
      <c r="T499" s="190"/>
      <c r="U499" s="40" t="s">
        <v>40</v>
      </c>
      <c r="V499" s="191" t="n">
        <v>0.13</v>
      </c>
      <c r="W499" s="191" t="n">
        <f aca="false">V499*K499</f>
        <v>7.33629</v>
      </c>
      <c r="X499" s="191" t="n">
        <v>0</v>
      </c>
      <c r="Y499" s="191" t="n">
        <f aca="false">X499*K499</f>
        <v>0</v>
      </c>
      <c r="Z499" s="191" t="n">
        <v>0</v>
      </c>
      <c r="AA499" s="192" t="n">
        <f aca="false">Z499*K499</f>
        <v>0</v>
      </c>
      <c r="AR499" s="10" t="s">
        <v>228</v>
      </c>
      <c r="AT499" s="10" t="s">
        <v>149</v>
      </c>
      <c r="AU499" s="10" t="s">
        <v>93</v>
      </c>
      <c r="AY499" s="10" t="s">
        <v>148</v>
      </c>
      <c r="BE499" s="193" t="n">
        <f aca="false">IF(U499="základní",N499,0)</f>
        <v>0</v>
      </c>
      <c r="BF499" s="193" t="n">
        <f aca="false">IF(U499="snížená",N499,0)</f>
        <v>0</v>
      </c>
      <c r="BG499" s="193" t="n">
        <f aca="false">IF(U499="zákl. přenesená",N499,0)</f>
        <v>0</v>
      </c>
      <c r="BH499" s="193" t="n">
        <f aca="false">IF(U499="sníž. přenesená",N499,0)</f>
        <v>0</v>
      </c>
      <c r="BI499" s="193" t="n">
        <f aca="false">IF(U499="nulová",N499,0)</f>
        <v>0</v>
      </c>
      <c r="BJ499" s="10" t="s">
        <v>82</v>
      </c>
      <c r="BK499" s="193" t="n">
        <f aca="false">ROUND(L499*K499,2)</f>
        <v>0</v>
      </c>
      <c r="BL499" s="10" t="s">
        <v>228</v>
      </c>
      <c r="BM499" s="10" t="s">
        <v>819</v>
      </c>
    </row>
    <row r="500" s="28" customFormat="true" ht="22.5" hidden="false" customHeight="true" outlineLevel="0" collapsed="false">
      <c r="B500" s="181"/>
      <c r="C500" s="232" t="s">
        <v>820</v>
      </c>
      <c r="D500" s="232" t="s">
        <v>316</v>
      </c>
      <c r="E500" s="233" t="s">
        <v>821</v>
      </c>
      <c r="F500" s="234" t="s">
        <v>822</v>
      </c>
      <c r="G500" s="234"/>
      <c r="H500" s="234"/>
      <c r="I500" s="234"/>
      <c r="J500" s="235" t="s">
        <v>231</v>
      </c>
      <c r="K500" s="236" t="n">
        <v>59.255</v>
      </c>
      <c r="L500" s="237" t="n">
        <v>0</v>
      </c>
      <c r="M500" s="237"/>
      <c r="N500" s="238" t="n">
        <f aca="false">ROUND(L500*K500,2)</f>
        <v>0</v>
      </c>
      <c r="O500" s="238"/>
      <c r="P500" s="238"/>
      <c r="Q500" s="238"/>
      <c r="R500" s="189"/>
      <c r="T500" s="190"/>
      <c r="U500" s="40" t="s">
        <v>40</v>
      </c>
      <c r="V500" s="191" t="n">
        <v>0</v>
      </c>
      <c r="W500" s="191" t="n">
        <f aca="false">V500*K500</f>
        <v>0</v>
      </c>
      <c r="X500" s="191" t="n">
        <v>0.0118</v>
      </c>
      <c r="Y500" s="191" t="n">
        <f aca="false">X500*K500</f>
        <v>0.699209</v>
      </c>
      <c r="Z500" s="191" t="n">
        <v>0</v>
      </c>
      <c r="AA500" s="192" t="n">
        <f aca="false">Z500*K500</f>
        <v>0</v>
      </c>
      <c r="AR500" s="10" t="s">
        <v>310</v>
      </c>
      <c r="AT500" s="10" t="s">
        <v>316</v>
      </c>
      <c r="AU500" s="10" t="s">
        <v>93</v>
      </c>
      <c r="AY500" s="10" t="s">
        <v>148</v>
      </c>
      <c r="BE500" s="193" t="n">
        <f aca="false">IF(U500="základní",N500,0)</f>
        <v>0</v>
      </c>
      <c r="BF500" s="193" t="n">
        <f aca="false">IF(U500="snížená",N500,0)</f>
        <v>0</v>
      </c>
      <c r="BG500" s="193" t="n">
        <f aca="false">IF(U500="zákl. přenesená",N500,0)</f>
        <v>0</v>
      </c>
      <c r="BH500" s="193" t="n">
        <f aca="false">IF(U500="sníž. přenesená",N500,0)</f>
        <v>0</v>
      </c>
      <c r="BI500" s="193" t="n">
        <f aca="false">IF(U500="nulová",N500,0)</f>
        <v>0</v>
      </c>
      <c r="BJ500" s="10" t="s">
        <v>82</v>
      </c>
      <c r="BK500" s="193" t="n">
        <f aca="false">ROUND(L500*K500,2)</f>
        <v>0</v>
      </c>
      <c r="BL500" s="10" t="s">
        <v>228</v>
      </c>
      <c r="BM500" s="10" t="s">
        <v>823</v>
      </c>
    </row>
    <row r="501" s="195" customFormat="true" ht="22.5" hidden="false" customHeight="true" outlineLevel="0" collapsed="false">
      <c r="B501" s="196"/>
      <c r="C501" s="197"/>
      <c r="D501" s="197"/>
      <c r="E501" s="198"/>
      <c r="F501" s="199" t="s">
        <v>824</v>
      </c>
      <c r="G501" s="199"/>
      <c r="H501" s="199"/>
      <c r="I501" s="199"/>
      <c r="J501" s="197"/>
      <c r="K501" s="200" t="n">
        <v>59.255</v>
      </c>
      <c r="L501" s="201"/>
      <c r="M501" s="201"/>
      <c r="N501" s="197"/>
      <c r="O501" s="197"/>
      <c r="P501" s="197"/>
      <c r="Q501" s="197"/>
      <c r="R501" s="202"/>
      <c r="T501" s="203"/>
      <c r="U501" s="204"/>
      <c r="V501" s="204"/>
      <c r="W501" s="204"/>
      <c r="X501" s="204"/>
      <c r="Y501" s="204"/>
      <c r="Z501" s="204"/>
      <c r="AA501" s="205"/>
      <c r="AT501" s="206" t="s">
        <v>160</v>
      </c>
      <c r="AU501" s="206" t="s">
        <v>93</v>
      </c>
      <c r="AV501" s="195" t="s">
        <v>93</v>
      </c>
      <c r="AW501" s="195" t="s">
        <v>33</v>
      </c>
      <c r="AX501" s="195" t="s">
        <v>75</v>
      </c>
      <c r="AY501" s="206" t="s">
        <v>148</v>
      </c>
    </row>
    <row r="502" s="208" customFormat="true" ht="22.5" hidden="false" customHeight="true" outlineLevel="0" collapsed="false">
      <c r="B502" s="209"/>
      <c r="C502" s="210"/>
      <c r="D502" s="210"/>
      <c r="E502" s="211"/>
      <c r="F502" s="212" t="s">
        <v>162</v>
      </c>
      <c r="G502" s="212"/>
      <c r="H502" s="212"/>
      <c r="I502" s="212"/>
      <c r="J502" s="210"/>
      <c r="K502" s="213" t="n">
        <v>59.255</v>
      </c>
      <c r="L502" s="214"/>
      <c r="M502" s="214"/>
      <c r="N502" s="210"/>
      <c r="O502" s="210"/>
      <c r="P502" s="210"/>
      <c r="Q502" s="210"/>
      <c r="R502" s="215"/>
      <c r="T502" s="216"/>
      <c r="U502" s="217"/>
      <c r="V502" s="217"/>
      <c r="W502" s="217"/>
      <c r="X502" s="217"/>
      <c r="Y502" s="217"/>
      <c r="Z502" s="217"/>
      <c r="AA502" s="218"/>
      <c r="AT502" s="219" t="s">
        <v>160</v>
      </c>
      <c r="AU502" s="219" t="s">
        <v>93</v>
      </c>
      <c r="AV502" s="208" t="s">
        <v>153</v>
      </c>
      <c r="AW502" s="208" t="s">
        <v>33</v>
      </c>
      <c r="AX502" s="208" t="s">
        <v>82</v>
      </c>
      <c r="AY502" s="219" t="s">
        <v>148</v>
      </c>
    </row>
    <row r="503" s="28" customFormat="true" ht="22.5" hidden="false" customHeight="true" outlineLevel="0" collapsed="false">
      <c r="B503" s="181"/>
      <c r="C503" s="182" t="s">
        <v>825</v>
      </c>
      <c r="D503" s="182" t="s">
        <v>149</v>
      </c>
      <c r="E503" s="183" t="s">
        <v>826</v>
      </c>
      <c r="F503" s="184" t="s">
        <v>827</v>
      </c>
      <c r="G503" s="184"/>
      <c r="H503" s="184"/>
      <c r="I503" s="184"/>
      <c r="J503" s="185" t="s">
        <v>231</v>
      </c>
      <c r="K503" s="194" t="n">
        <v>56.433</v>
      </c>
      <c r="L503" s="187" t="n">
        <v>0</v>
      </c>
      <c r="M503" s="187"/>
      <c r="N503" s="188" t="n">
        <f aca="false">ROUND(L503*K503,2)</f>
        <v>0</v>
      </c>
      <c r="O503" s="188"/>
      <c r="P503" s="188"/>
      <c r="Q503" s="188"/>
      <c r="R503" s="189"/>
      <c r="T503" s="190"/>
      <c r="U503" s="40" t="s">
        <v>40</v>
      </c>
      <c r="V503" s="191" t="n">
        <v>0.044</v>
      </c>
      <c r="W503" s="191" t="n">
        <f aca="false">V503*K503</f>
        <v>2.483052</v>
      </c>
      <c r="X503" s="191" t="n">
        <v>0.0003</v>
      </c>
      <c r="Y503" s="191" t="n">
        <f aca="false">X503*K503</f>
        <v>0.0169299</v>
      </c>
      <c r="Z503" s="191" t="n">
        <v>0</v>
      </c>
      <c r="AA503" s="192" t="n">
        <f aca="false">Z503*K503</f>
        <v>0</v>
      </c>
      <c r="AR503" s="10" t="s">
        <v>228</v>
      </c>
      <c r="AT503" s="10" t="s">
        <v>149</v>
      </c>
      <c r="AU503" s="10" t="s">
        <v>93</v>
      </c>
      <c r="AY503" s="10" t="s">
        <v>148</v>
      </c>
      <c r="BE503" s="193" t="n">
        <f aca="false">IF(U503="základní",N503,0)</f>
        <v>0</v>
      </c>
      <c r="BF503" s="193" t="n">
        <f aca="false">IF(U503="snížená",N503,0)</f>
        <v>0</v>
      </c>
      <c r="BG503" s="193" t="n">
        <f aca="false">IF(U503="zákl. přenesená",N503,0)</f>
        <v>0</v>
      </c>
      <c r="BH503" s="193" t="n">
        <f aca="false">IF(U503="sníž. přenesená",N503,0)</f>
        <v>0</v>
      </c>
      <c r="BI503" s="193" t="n">
        <f aca="false">IF(U503="nulová",N503,0)</f>
        <v>0</v>
      </c>
      <c r="BJ503" s="10" t="s">
        <v>82</v>
      </c>
      <c r="BK503" s="193" t="n">
        <f aca="false">ROUND(L503*K503,2)</f>
        <v>0</v>
      </c>
      <c r="BL503" s="10" t="s">
        <v>228</v>
      </c>
      <c r="BM503" s="10" t="s">
        <v>828</v>
      </c>
    </row>
    <row r="504" s="28" customFormat="true" ht="31.5" hidden="false" customHeight="true" outlineLevel="0" collapsed="false">
      <c r="B504" s="181"/>
      <c r="C504" s="182" t="s">
        <v>829</v>
      </c>
      <c r="D504" s="182" t="s">
        <v>149</v>
      </c>
      <c r="E504" s="183" t="s">
        <v>830</v>
      </c>
      <c r="F504" s="184" t="s">
        <v>831</v>
      </c>
      <c r="G504" s="184"/>
      <c r="H504" s="184"/>
      <c r="I504" s="184"/>
      <c r="J504" s="185" t="s">
        <v>217</v>
      </c>
      <c r="K504" s="194" t="n">
        <v>0.88</v>
      </c>
      <c r="L504" s="187" t="n">
        <v>0</v>
      </c>
      <c r="M504" s="187"/>
      <c r="N504" s="188" t="n">
        <f aca="false">ROUND(L504*K504,2)</f>
        <v>0</v>
      </c>
      <c r="O504" s="188"/>
      <c r="P504" s="188"/>
      <c r="Q504" s="188"/>
      <c r="R504" s="189"/>
      <c r="T504" s="190"/>
      <c r="U504" s="40" t="s">
        <v>40</v>
      </c>
      <c r="V504" s="191" t="n">
        <v>1.265</v>
      </c>
      <c r="W504" s="191" t="n">
        <f aca="false">V504*K504</f>
        <v>1.1132</v>
      </c>
      <c r="X504" s="191" t="n">
        <v>0</v>
      </c>
      <c r="Y504" s="191" t="n">
        <f aca="false">X504*K504</f>
        <v>0</v>
      </c>
      <c r="Z504" s="191" t="n">
        <v>0</v>
      </c>
      <c r="AA504" s="192" t="n">
        <f aca="false">Z504*K504</f>
        <v>0</v>
      </c>
      <c r="AR504" s="10" t="s">
        <v>228</v>
      </c>
      <c r="AT504" s="10" t="s">
        <v>149</v>
      </c>
      <c r="AU504" s="10" t="s">
        <v>93</v>
      </c>
      <c r="AY504" s="10" t="s">
        <v>148</v>
      </c>
      <c r="BE504" s="193" t="n">
        <f aca="false">IF(U504="základní",N504,0)</f>
        <v>0</v>
      </c>
      <c r="BF504" s="193" t="n">
        <f aca="false">IF(U504="snížená",N504,0)</f>
        <v>0</v>
      </c>
      <c r="BG504" s="193" t="n">
        <f aca="false">IF(U504="zákl. přenesená",N504,0)</f>
        <v>0</v>
      </c>
      <c r="BH504" s="193" t="n">
        <f aca="false">IF(U504="sníž. přenesená",N504,0)</f>
        <v>0</v>
      </c>
      <c r="BI504" s="193" t="n">
        <f aca="false">IF(U504="nulová",N504,0)</f>
        <v>0</v>
      </c>
      <c r="BJ504" s="10" t="s">
        <v>82</v>
      </c>
      <c r="BK504" s="193" t="n">
        <f aca="false">ROUND(L504*K504,2)</f>
        <v>0</v>
      </c>
      <c r="BL504" s="10" t="s">
        <v>228</v>
      </c>
      <c r="BM504" s="10" t="s">
        <v>832</v>
      </c>
    </row>
    <row r="505" s="28" customFormat="true" ht="31.5" hidden="false" customHeight="true" outlineLevel="0" collapsed="false">
      <c r="B505" s="181"/>
      <c r="C505" s="182" t="s">
        <v>833</v>
      </c>
      <c r="D505" s="182" t="s">
        <v>149</v>
      </c>
      <c r="E505" s="183" t="s">
        <v>834</v>
      </c>
      <c r="F505" s="184" t="s">
        <v>835</v>
      </c>
      <c r="G505" s="184"/>
      <c r="H505" s="184"/>
      <c r="I505" s="184"/>
      <c r="J505" s="185" t="s">
        <v>217</v>
      </c>
      <c r="K505" s="194" t="n">
        <v>0.88</v>
      </c>
      <c r="L505" s="187" t="n">
        <v>0</v>
      </c>
      <c r="M505" s="187"/>
      <c r="N505" s="188" t="n">
        <f aca="false">ROUND(L505*K505,2)</f>
        <v>0</v>
      </c>
      <c r="O505" s="188"/>
      <c r="P505" s="188"/>
      <c r="Q505" s="188"/>
      <c r="R505" s="189"/>
      <c r="T505" s="190"/>
      <c r="U505" s="40" t="s">
        <v>40</v>
      </c>
      <c r="V505" s="191" t="n">
        <v>1.14</v>
      </c>
      <c r="W505" s="191" t="n">
        <f aca="false">V505*K505</f>
        <v>1.0032</v>
      </c>
      <c r="X505" s="191" t="n">
        <v>0</v>
      </c>
      <c r="Y505" s="191" t="n">
        <f aca="false">X505*K505</f>
        <v>0</v>
      </c>
      <c r="Z505" s="191" t="n">
        <v>0</v>
      </c>
      <c r="AA505" s="192" t="n">
        <f aca="false">Z505*K505</f>
        <v>0</v>
      </c>
      <c r="AR505" s="10" t="s">
        <v>228</v>
      </c>
      <c r="AT505" s="10" t="s">
        <v>149</v>
      </c>
      <c r="AU505" s="10" t="s">
        <v>93</v>
      </c>
      <c r="AY505" s="10" t="s">
        <v>148</v>
      </c>
      <c r="BE505" s="193" t="n">
        <f aca="false">IF(U505="základní",N505,0)</f>
        <v>0</v>
      </c>
      <c r="BF505" s="193" t="n">
        <f aca="false">IF(U505="snížená",N505,0)</f>
        <v>0</v>
      </c>
      <c r="BG505" s="193" t="n">
        <f aca="false">IF(U505="zákl. přenesená",N505,0)</f>
        <v>0</v>
      </c>
      <c r="BH505" s="193" t="n">
        <f aca="false">IF(U505="sníž. přenesená",N505,0)</f>
        <v>0</v>
      </c>
      <c r="BI505" s="193" t="n">
        <f aca="false">IF(U505="nulová",N505,0)</f>
        <v>0</v>
      </c>
      <c r="BJ505" s="10" t="s">
        <v>82</v>
      </c>
      <c r="BK505" s="193" t="n">
        <f aca="false">ROUND(L505*K505,2)</f>
        <v>0</v>
      </c>
      <c r="BL505" s="10" t="s">
        <v>228</v>
      </c>
      <c r="BM505" s="10" t="s">
        <v>836</v>
      </c>
    </row>
    <row r="506" s="164" customFormat="true" ht="29.85" hidden="false" customHeight="true" outlineLevel="0" collapsed="false">
      <c r="B506" s="165"/>
      <c r="C506" s="166"/>
      <c r="D506" s="178" t="s">
        <v>126</v>
      </c>
      <c r="E506" s="178"/>
      <c r="F506" s="178"/>
      <c r="G506" s="178"/>
      <c r="H506" s="178"/>
      <c r="I506" s="178"/>
      <c r="J506" s="178"/>
      <c r="K506" s="178"/>
      <c r="L506" s="231"/>
      <c r="M506" s="231"/>
      <c r="N506" s="239" t="n">
        <f aca="false">BK506</f>
        <v>0</v>
      </c>
      <c r="O506" s="239"/>
      <c r="P506" s="239"/>
      <c r="Q506" s="239"/>
      <c r="R506" s="170"/>
      <c r="T506" s="171"/>
      <c r="U506" s="172"/>
      <c r="V506" s="172"/>
      <c r="W506" s="173" t="n">
        <f aca="false">SUM(W507:W512)</f>
        <v>17.348173</v>
      </c>
      <c r="X506" s="172"/>
      <c r="Y506" s="173" t="n">
        <f aca="false">SUM(Y507:Y512)</f>
        <v>0.05824934</v>
      </c>
      <c r="Z506" s="172"/>
      <c r="AA506" s="174" t="n">
        <f aca="false">SUM(AA507:AA512)</f>
        <v>0</v>
      </c>
      <c r="AR506" s="175" t="s">
        <v>93</v>
      </c>
      <c r="AT506" s="176" t="s">
        <v>74</v>
      </c>
      <c r="AU506" s="176" t="s">
        <v>82</v>
      </c>
      <c r="AY506" s="175" t="s">
        <v>148</v>
      </c>
      <c r="BK506" s="177" t="n">
        <f aca="false">SUM(BK507:BK512)</f>
        <v>0</v>
      </c>
    </row>
    <row r="507" s="28" customFormat="true" ht="31.5" hidden="false" customHeight="true" outlineLevel="0" collapsed="false">
      <c r="B507" s="181"/>
      <c r="C507" s="182" t="s">
        <v>837</v>
      </c>
      <c r="D507" s="182" t="s">
        <v>149</v>
      </c>
      <c r="E507" s="183" t="s">
        <v>838</v>
      </c>
      <c r="F507" s="184" t="s">
        <v>839</v>
      </c>
      <c r="G507" s="184"/>
      <c r="H507" s="184"/>
      <c r="I507" s="184"/>
      <c r="J507" s="185" t="s">
        <v>231</v>
      </c>
      <c r="K507" s="194" t="n">
        <v>126.629</v>
      </c>
      <c r="L507" s="187" t="n">
        <v>0</v>
      </c>
      <c r="M507" s="187"/>
      <c r="N507" s="188" t="n">
        <f aca="false">ROUND(L507*K507,2)</f>
        <v>0</v>
      </c>
      <c r="O507" s="188"/>
      <c r="P507" s="188"/>
      <c r="Q507" s="188"/>
      <c r="R507" s="189"/>
      <c r="T507" s="190"/>
      <c r="U507" s="40" t="s">
        <v>40</v>
      </c>
      <c r="V507" s="191" t="n">
        <v>0.033</v>
      </c>
      <c r="W507" s="191" t="n">
        <f aca="false">V507*K507</f>
        <v>4.178757</v>
      </c>
      <c r="X507" s="191" t="n">
        <v>0.0002</v>
      </c>
      <c r="Y507" s="191" t="n">
        <f aca="false">X507*K507</f>
        <v>0.0253258</v>
      </c>
      <c r="Z507" s="191" t="n">
        <v>0</v>
      </c>
      <c r="AA507" s="192" t="n">
        <f aca="false">Z507*K507</f>
        <v>0</v>
      </c>
      <c r="AR507" s="10" t="s">
        <v>228</v>
      </c>
      <c r="AT507" s="10" t="s">
        <v>149</v>
      </c>
      <c r="AU507" s="10" t="s">
        <v>93</v>
      </c>
      <c r="AY507" s="10" t="s">
        <v>148</v>
      </c>
      <c r="BE507" s="193" t="n">
        <f aca="false">IF(U507="základní",N507,0)</f>
        <v>0</v>
      </c>
      <c r="BF507" s="193" t="n">
        <f aca="false">IF(U507="snížená",N507,0)</f>
        <v>0</v>
      </c>
      <c r="BG507" s="193" t="n">
        <f aca="false">IF(U507="zákl. přenesená",N507,0)</f>
        <v>0</v>
      </c>
      <c r="BH507" s="193" t="n">
        <f aca="false">IF(U507="sníž. přenesená",N507,0)</f>
        <v>0</v>
      </c>
      <c r="BI507" s="193" t="n">
        <f aca="false">IF(U507="nulová",N507,0)</f>
        <v>0</v>
      </c>
      <c r="BJ507" s="10" t="s">
        <v>82</v>
      </c>
      <c r="BK507" s="193" t="n">
        <f aca="false">ROUND(L507*K507,2)</f>
        <v>0</v>
      </c>
      <c r="BL507" s="10" t="s">
        <v>228</v>
      </c>
      <c r="BM507" s="10" t="s">
        <v>840</v>
      </c>
    </row>
    <row r="508" s="195" customFormat="true" ht="22.5" hidden="false" customHeight="true" outlineLevel="0" collapsed="false">
      <c r="B508" s="196"/>
      <c r="C508" s="197"/>
      <c r="D508" s="197"/>
      <c r="E508" s="198"/>
      <c r="F508" s="199" t="s">
        <v>841</v>
      </c>
      <c r="G508" s="199"/>
      <c r="H508" s="199"/>
      <c r="I508" s="199"/>
      <c r="J508" s="197"/>
      <c r="K508" s="200" t="n">
        <v>148.632</v>
      </c>
      <c r="L508" s="201"/>
      <c r="M508" s="201"/>
      <c r="N508" s="197"/>
      <c r="O508" s="197"/>
      <c r="P508" s="197"/>
      <c r="Q508" s="197"/>
      <c r="R508" s="202"/>
      <c r="T508" s="203"/>
      <c r="U508" s="204"/>
      <c r="V508" s="204"/>
      <c r="W508" s="204"/>
      <c r="X508" s="204"/>
      <c r="Y508" s="204"/>
      <c r="Z508" s="204"/>
      <c r="AA508" s="205"/>
      <c r="AT508" s="206" t="s">
        <v>160</v>
      </c>
      <c r="AU508" s="206" t="s">
        <v>93</v>
      </c>
      <c r="AV508" s="195" t="s">
        <v>93</v>
      </c>
      <c r="AW508" s="195" t="s">
        <v>33</v>
      </c>
      <c r="AX508" s="195" t="s">
        <v>75</v>
      </c>
      <c r="AY508" s="206" t="s">
        <v>148</v>
      </c>
    </row>
    <row r="509" s="195" customFormat="true" ht="22.5" hidden="false" customHeight="true" outlineLevel="0" collapsed="false">
      <c r="B509" s="196"/>
      <c r="C509" s="197"/>
      <c r="D509" s="197"/>
      <c r="E509" s="198"/>
      <c r="F509" s="207" t="s">
        <v>842</v>
      </c>
      <c r="G509" s="207"/>
      <c r="H509" s="207"/>
      <c r="I509" s="207"/>
      <c r="J509" s="197"/>
      <c r="K509" s="200" t="n">
        <v>34.43</v>
      </c>
      <c r="L509" s="201"/>
      <c r="M509" s="201"/>
      <c r="N509" s="197"/>
      <c r="O509" s="197"/>
      <c r="P509" s="197"/>
      <c r="Q509" s="197"/>
      <c r="R509" s="202"/>
      <c r="T509" s="203"/>
      <c r="U509" s="204"/>
      <c r="V509" s="204"/>
      <c r="W509" s="204"/>
      <c r="X509" s="204"/>
      <c r="Y509" s="204"/>
      <c r="Z509" s="204"/>
      <c r="AA509" s="205"/>
      <c r="AT509" s="206" t="s">
        <v>160</v>
      </c>
      <c r="AU509" s="206" t="s">
        <v>93</v>
      </c>
      <c r="AV509" s="195" t="s">
        <v>93</v>
      </c>
      <c r="AW509" s="195" t="s">
        <v>33</v>
      </c>
      <c r="AX509" s="195" t="s">
        <v>75</v>
      </c>
      <c r="AY509" s="206" t="s">
        <v>148</v>
      </c>
    </row>
    <row r="510" s="195" customFormat="true" ht="22.5" hidden="false" customHeight="true" outlineLevel="0" collapsed="false">
      <c r="B510" s="196"/>
      <c r="C510" s="197"/>
      <c r="D510" s="197"/>
      <c r="E510" s="198"/>
      <c r="F510" s="207" t="s">
        <v>843</v>
      </c>
      <c r="G510" s="207"/>
      <c r="H510" s="207"/>
      <c r="I510" s="207"/>
      <c r="J510" s="197"/>
      <c r="K510" s="200" t="n">
        <v>-56.433</v>
      </c>
      <c r="L510" s="201"/>
      <c r="M510" s="201"/>
      <c r="N510" s="197"/>
      <c r="O510" s="197"/>
      <c r="P510" s="197"/>
      <c r="Q510" s="197"/>
      <c r="R510" s="202"/>
      <c r="T510" s="203"/>
      <c r="U510" s="204"/>
      <c r="V510" s="204"/>
      <c r="W510" s="204"/>
      <c r="X510" s="204"/>
      <c r="Y510" s="204"/>
      <c r="Z510" s="204"/>
      <c r="AA510" s="205"/>
      <c r="AT510" s="206" t="s">
        <v>160</v>
      </c>
      <c r="AU510" s="206" t="s">
        <v>93</v>
      </c>
      <c r="AV510" s="195" t="s">
        <v>93</v>
      </c>
      <c r="AW510" s="195" t="s">
        <v>33</v>
      </c>
      <c r="AX510" s="195" t="s">
        <v>75</v>
      </c>
      <c r="AY510" s="206" t="s">
        <v>148</v>
      </c>
    </row>
    <row r="511" s="208" customFormat="true" ht="22.5" hidden="false" customHeight="true" outlineLevel="0" collapsed="false">
      <c r="B511" s="209"/>
      <c r="C511" s="210"/>
      <c r="D511" s="210"/>
      <c r="E511" s="211"/>
      <c r="F511" s="212" t="s">
        <v>162</v>
      </c>
      <c r="G511" s="212"/>
      <c r="H511" s="212"/>
      <c r="I511" s="212"/>
      <c r="J511" s="210"/>
      <c r="K511" s="213" t="n">
        <v>126.629</v>
      </c>
      <c r="L511" s="214"/>
      <c r="M511" s="214"/>
      <c r="N511" s="210"/>
      <c r="O511" s="210"/>
      <c r="P511" s="210"/>
      <c r="Q511" s="210"/>
      <c r="R511" s="215"/>
      <c r="T511" s="216"/>
      <c r="U511" s="217"/>
      <c r="V511" s="217"/>
      <c r="W511" s="217"/>
      <c r="X511" s="217"/>
      <c r="Y511" s="217"/>
      <c r="Z511" s="217"/>
      <c r="AA511" s="218"/>
      <c r="AT511" s="219" t="s">
        <v>160</v>
      </c>
      <c r="AU511" s="219" t="s">
        <v>93</v>
      </c>
      <c r="AV511" s="208" t="s">
        <v>153</v>
      </c>
      <c r="AW511" s="208" t="s">
        <v>33</v>
      </c>
      <c r="AX511" s="208" t="s">
        <v>82</v>
      </c>
      <c r="AY511" s="219" t="s">
        <v>148</v>
      </c>
    </row>
    <row r="512" s="28" customFormat="true" ht="44.25" hidden="false" customHeight="true" outlineLevel="0" collapsed="false">
      <c r="B512" s="181"/>
      <c r="C512" s="182" t="s">
        <v>844</v>
      </c>
      <c r="D512" s="182" t="s">
        <v>149</v>
      </c>
      <c r="E512" s="183" t="s">
        <v>845</v>
      </c>
      <c r="F512" s="184" t="s">
        <v>846</v>
      </c>
      <c r="G512" s="184"/>
      <c r="H512" s="184"/>
      <c r="I512" s="184"/>
      <c r="J512" s="185" t="s">
        <v>231</v>
      </c>
      <c r="K512" s="194" t="n">
        <v>126.629</v>
      </c>
      <c r="L512" s="187" t="n">
        <v>0</v>
      </c>
      <c r="M512" s="187"/>
      <c r="N512" s="188" t="n">
        <f aca="false">ROUND(L512*K512,2)</f>
        <v>0</v>
      </c>
      <c r="O512" s="188"/>
      <c r="P512" s="188"/>
      <c r="Q512" s="188"/>
      <c r="R512" s="189"/>
      <c r="T512" s="190"/>
      <c r="U512" s="40" t="s">
        <v>40</v>
      </c>
      <c r="V512" s="191" t="n">
        <v>0.104</v>
      </c>
      <c r="W512" s="191" t="n">
        <f aca="false">V512*K512</f>
        <v>13.169416</v>
      </c>
      <c r="X512" s="191" t="n">
        <v>0.00026</v>
      </c>
      <c r="Y512" s="191" t="n">
        <f aca="false">X512*K512</f>
        <v>0.03292354</v>
      </c>
      <c r="Z512" s="191" t="n">
        <v>0</v>
      </c>
      <c r="AA512" s="192" t="n">
        <f aca="false">Z512*K512</f>
        <v>0</v>
      </c>
      <c r="AR512" s="10" t="s">
        <v>228</v>
      </c>
      <c r="AT512" s="10" t="s">
        <v>149</v>
      </c>
      <c r="AU512" s="10" t="s">
        <v>93</v>
      </c>
      <c r="AY512" s="10" t="s">
        <v>148</v>
      </c>
      <c r="BE512" s="193" t="n">
        <f aca="false">IF(U512="základní",N512,0)</f>
        <v>0</v>
      </c>
      <c r="BF512" s="193" t="n">
        <f aca="false">IF(U512="snížená",N512,0)</f>
        <v>0</v>
      </c>
      <c r="BG512" s="193" t="n">
        <f aca="false">IF(U512="zákl. přenesená",N512,0)</f>
        <v>0</v>
      </c>
      <c r="BH512" s="193" t="n">
        <f aca="false">IF(U512="sníž. přenesená",N512,0)</f>
        <v>0</v>
      </c>
      <c r="BI512" s="193" t="n">
        <f aca="false">IF(U512="nulová",N512,0)</f>
        <v>0</v>
      </c>
      <c r="BJ512" s="10" t="s">
        <v>82</v>
      </c>
      <c r="BK512" s="193" t="n">
        <f aca="false">ROUND(L512*K512,2)</f>
        <v>0</v>
      </c>
      <c r="BL512" s="10" t="s">
        <v>228</v>
      </c>
      <c r="BM512" s="10" t="s">
        <v>847</v>
      </c>
    </row>
    <row r="513" s="164" customFormat="true" ht="37.35" hidden="false" customHeight="true" outlineLevel="0" collapsed="false">
      <c r="B513" s="165"/>
      <c r="C513" s="166"/>
      <c r="D513" s="167" t="s">
        <v>127</v>
      </c>
      <c r="E513" s="167"/>
      <c r="F513" s="167"/>
      <c r="G513" s="167"/>
      <c r="H513" s="167"/>
      <c r="I513" s="167"/>
      <c r="J513" s="167"/>
      <c r="K513" s="167"/>
      <c r="L513" s="240"/>
      <c r="M513" s="240"/>
      <c r="N513" s="241" t="n">
        <f aca="false">BK513</f>
        <v>0</v>
      </c>
      <c r="O513" s="241"/>
      <c r="P513" s="241"/>
      <c r="Q513" s="241"/>
      <c r="R513" s="170"/>
      <c r="T513" s="171"/>
      <c r="U513" s="172"/>
      <c r="V513" s="172"/>
      <c r="W513" s="173" t="n">
        <f aca="false">W514</f>
        <v>12.3624</v>
      </c>
      <c r="X513" s="172"/>
      <c r="Y513" s="173" t="n">
        <f aca="false">Y514</f>
        <v>0.0404</v>
      </c>
      <c r="Z513" s="172"/>
      <c r="AA513" s="174" t="n">
        <f aca="false">AA514</f>
        <v>0</v>
      </c>
      <c r="AR513" s="175" t="s">
        <v>163</v>
      </c>
      <c r="AT513" s="176" t="s">
        <v>74</v>
      </c>
      <c r="AU513" s="176" t="s">
        <v>75</v>
      </c>
      <c r="AY513" s="175" t="s">
        <v>148</v>
      </c>
      <c r="BK513" s="177" t="n">
        <f aca="false">BK514</f>
        <v>0</v>
      </c>
    </row>
    <row r="514" s="164" customFormat="true" ht="19.9" hidden="false" customHeight="true" outlineLevel="0" collapsed="false">
      <c r="B514" s="165"/>
      <c r="C514" s="166"/>
      <c r="D514" s="178" t="s">
        <v>128</v>
      </c>
      <c r="E514" s="178"/>
      <c r="F514" s="178"/>
      <c r="G514" s="178"/>
      <c r="H514" s="178"/>
      <c r="I514" s="178"/>
      <c r="J514" s="178"/>
      <c r="K514" s="178"/>
      <c r="L514" s="231"/>
      <c r="M514" s="231"/>
      <c r="N514" s="180" t="n">
        <f aca="false">BK514</f>
        <v>0</v>
      </c>
      <c r="O514" s="180"/>
      <c r="P514" s="180"/>
      <c r="Q514" s="180"/>
      <c r="R514" s="170"/>
      <c r="T514" s="171"/>
      <c r="U514" s="172"/>
      <c r="V514" s="172"/>
      <c r="W514" s="173" t="n">
        <f aca="false">W515+SUM(W516:W519)</f>
        <v>12.3624</v>
      </c>
      <c r="X514" s="172"/>
      <c r="Y514" s="173" t="n">
        <f aca="false">Y515+SUM(Y516:Y519)</f>
        <v>0.0404</v>
      </c>
      <c r="Z514" s="172"/>
      <c r="AA514" s="174" t="n">
        <f aca="false">AA515+SUM(AA516:AA519)</f>
        <v>0</v>
      </c>
      <c r="AR514" s="175" t="s">
        <v>163</v>
      </c>
      <c r="AT514" s="176" t="s">
        <v>74</v>
      </c>
      <c r="AU514" s="176" t="s">
        <v>82</v>
      </c>
      <c r="AY514" s="175" t="s">
        <v>148</v>
      </c>
      <c r="BK514" s="177" t="n">
        <f aca="false">BK515+SUM(BK516:BK519)</f>
        <v>0</v>
      </c>
    </row>
    <row r="515" s="28" customFormat="true" ht="31.5" hidden="false" customHeight="true" outlineLevel="0" collapsed="false">
      <c r="B515" s="181"/>
      <c r="C515" s="182" t="s">
        <v>848</v>
      </c>
      <c r="D515" s="182" t="s">
        <v>149</v>
      </c>
      <c r="E515" s="183" t="s">
        <v>849</v>
      </c>
      <c r="F515" s="184" t="s">
        <v>850</v>
      </c>
      <c r="G515" s="184"/>
      <c r="H515" s="184"/>
      <c r="I515" s="184"/>
      <c r="J515" s="185" t="s">
        <v>307</v>
      </c>
      <c r="K515" s="194" t="n">
        <v>40.4</v>
      </c>
      <c r="L515" s="187" t="n">
        <v>0</v>
      </c>
      <c r="M515" s="187"/>
      <c r="N515" s="188" t="n">
        <f aca="false">ROUND(L515*K515,2)</f>
        <v>0</v>
      </c>
      <c r="O515" s="188"/>
      <c r="P515" s="188"/>
      <c r="Q515" s="188"/>
      <c r="R515" s="189"/>
      <c r="T515" s="190"/>
      <c r="U515" s="40" t="s">
        <v>40</v>
      </c>
      <c r="V515" s="191" t="n">
        <v>0.306</v>
      </c>
      <c r="W515" s="191" t="n">
        <f aca="false">V515*K515</f>
        <v>12.3624</v>
      </c>
      <c r="X515" s="191" t="n">
        <v>0</v>
      </c>
      <c r="Y515" s="191" t="n">
        <f aca="false">X515*K515</f>
        <v>0</v>
      </c>
      <c r="Z515" s="191" t="n">
        <v>0</v>
      </c>
      <c r="AA515" s="192" t="n">
        <f aca="false">Z515*K515</f>
        <v>0</v>
      </c>
      <c r="AR515" s="10" t="s">
        <v>478</v>
      </c>
      <c r="AT515" s="10" t="s">
        <v>149</v>
      </c>
      <c r="AU515" s="10" t="s">
        <v>93</v>
      </c>
      <c r="AY515" s="10" t="s">
        <v>148</v>
      </c>
      <c r="BE515" s="193" t="n">
        <f aca="false">IF(U515="základní",N515,0)</f>
        <v>0</v>
      </c>
      <c r="BF515" s="193" t="n">
        <f aca="false">IF(U515="snížená",N515,0)</f>
        <v>0</v>
      </c>
      <c r="BG515" s="193" t="n">
        <f aca="false">IF(U515="zákl. přenesená",N515,0)</f>
        <v>0</v>
      </c>
      <c r="BH515" s="193" t="n">
        <f aca="false">IF(U515="sníž. přenesená",N515,0)</f>
        <v>0</v>
      </c>
      <c r="BI515" s="193" t="n">
        <f aca="false">IF(U515="nulová",N515,0)</f>
        <v>0</v>
      </c>
      <c r="BJ515" s="10" t="s">
        <v>82</v>
      </c>
      <c r="BK515" s="193" t="n">
        <f aca="false">ROUND(L515*K515,2)</f>
        <v>0</v>
      </c>
      <c r="BL515" s="10" t="s">
        <v>478</v>
      </c>
      <c r="BM515" s="10" t="s">
        <v>851</v>
      </c>
    </row>
    <row r="516" s="195" customFormat="true" ht="22.5" hidden="false" customHeight="true" outlineLevel="0" collapsed="false">
      <c r="B516" s="196"/>
      <c r="C516" s="197"/>
      <c r="D516" s="197"/>
      <c r="E516" s="198"/>
      <c r="F516" s="199" t="s">
        <v>852</v>
      </c>
      <c r="G516" s="199"/>
      <c r="H516" s="199"/>
      <c r="I516" s="199"/>
      <c r="J516" s="197"/>
      <c r="K516" s="200" t="n">
        <v>40.4</v>
      </c>
      <c r="L516" s="201"/>
      <c r="M516" s="201"/>
      <c r="N516" s="197"/>
      <c r="O516" s="197"/>
      <c r="P516" s="197"/>
      <c r="Q516" s="197"/>
      <c r="R516" s="202"/>
      <c r="T516" s="203"/>
      <c r="U516" s="204"/>
      <c r="V516" s="204"/>
      <c r="W516" s="204"/>
      <c r="X516" s="204"/>
      <c r="Y516" s="204"/>
      <c r="Z516" s="204"/>
      <c r="AA516" s="205"/>
      <c r="AT516" s="206" t="s">
        <v>160</v>
      </c>
      <c r="AU516" s="206" t="s">
        <v>93</v>
      </c>
      <c r="AV516" s="195" t="s">
        <v>93</v>
      </c>
      <c r="AW516" s="195" t="s">
        <v>33</v>
      </c>
      <c r="AX516" s="195" t="s">
        <v>75</v>
      </c>
      <c r="AY516" s="206" t="s">
        <v>148</v>
      </c>
    </row>
    <row r="517" s="208" customFormat="true" ht="22.5" hidden="false" customHeight="true" outlineLevel="0" collapsed="false">
      <c r="B517" s="209"/>
      <c r="C517" s="210"/>
      <c r="D517" s="210"/>
      <c r="E517" s="211"/>
      <c r="F517" s="212" t="s">
        <v>162</v>
      </c>
      <c r="G517" s="212"/>
      <c r="H517" s="212"/>
      <c r="I517" s="212"/>
      <c r="J517" s="210"/>
      <c r="K517" s="213" t="n">
        <v>40.4</v>
      </c>
      <c r="L517" s="214"/>
      <c r="M517" s="214"/>
      <c r="N517" s="210"/>
      <c r="O517" s="210"/>
      <c r="P517" s="210"/>
      <c r="Q517" s="210"/>
      <c r="R517" s="215"/>
      <c r="T517" s="216"/>
      <c r="U517" s="217"/>
      <c r="V517" s="217"/>
      <c r="W517" s="217"/>
      <c r="X517" s="217"/>
      <c r="Y517" s="217"/>
      <c r="Z517" s="217"/>
      <c r="AA517" s="218"/>
      <c r="AT517" s="219" t="s">
        <v>160</v>
      </c>
      <c r="AU517" s="219" t="s">
        <v>93</v>
      </c>
      <c r="AV517" s="208" t="s">
        <v>153</v>
      </c>
      <c r="AW517" s="208" t="s">
        <v>33</v>
      </c>
      <c r="AX517" s="208" t="s">
        <v>82</v>
      </c>
      <c r="AY517" s="219" t="s">
        <v>148</v>
      </c>
    </row>
    <row r="518" s="28" customFormat="true" ht="22.5" hidden="false" customHeight="true" outlineLevel="0" collapsed="false">
      <c r="B518" s="181"/>
      <c r="C518" s="232" t="s">
        <v>853</v>
      </c>
      <c r="D518" s="232" t="s">
        <v>316</v>
      </c>
      <c r="E518" s="233" t="s">
        <v>854</v>
      </c>
      <c r="F518" s="234" t="s">
        <v>855</v>
      </c>
      <c r="G518" s="234"/>
      <c r="H518" s="234"/>
      <c r="I518" s="234"/>
      <c r="J518" s="235" t="s">
        <v>856</v>
      </c>
      <c r="K518" s="236" t="n">
        <v>40.4</v>
      </c>
      <c r="L518" s="237" t="n">
        <v>0</v>
      </c>
      <c r="M518" s="237"/>
      <c r="N518" s="238" t="n">
        <f aca="false">ROUND(L518*K518,2)</f>
        <v>0</v>
      </c>
      <c r="O518" s="238"/>
      <c r="P518" s="238"/>
      <c r="Q518" s="238"/>
      <c r="R518" s="189"/>
      <c r="T518" s="190"/>
      <c r="U518" s="40" t="s">
        <v>40</v>
      </c>
      <c r="V518" s="191" t="n">
        <v>0</v>
      </c>
      <c r="W518" s="191" t="n">
        <f aca="false">V518*K518</f>
        <v>0</v>
      </c>
      <c r="X518" s="191" t="n">
        <v>0.001</v>
      </c>
      <c r="Y518" s="191" t="n">
        <f aca="false">X518*K518</f>
        <v>0.0404</v>
      </c>
      <c r="Z518" s="191" t="n">
        <v>0</v>
      </c>
      <c r="AA518" s="192" t="n">
        <f aca="false">Z518*K518</f>
        <v>0</v>
      </c>
      <c r="AR518" s="10" t="s">
        <v>750</v>
      </c>
      <c r="AT518" s="10" t="s">
        <v>316</v>
      </c>
      <c r="AU518" s="10" t="s">
        <v>93</v>
      </c>
      <c r="AY518" s="10" t="s">
        <v>148</v>
      </c>
      <c r="BE518" s="193" t="n">
        <f aca="false">IF(U518="základní",N518,0)</f>
        <v>0</v>
      </c>
      <c r="BF518" s="193" t="n">
        <f aca="false">IF(U518="snížená",N518,0)</f>
        <v>0</v>
      </c>
      <c r="BG518" s="193" t="n">
        <f aca="false">IF(U518="zákl. přenesená",N518,0)</f>
        <v>0</v>
      </c>
      <c r="BH518" s="193" t="n">
        <f aca="false">IF(U518="sníž. přenesená",N518,0)</f>
        <v>0</v>
      </c>
      <c r="BI518" s="193" t="n">
        <f aca="false">IF(U518="nulová",N518,0)</f>
        <v>0</v>
      </c>
      <c r="BJ518" s="10" t="s">
        <v>82</v>
      </c>
      <c r="BK518" s="193" t="n">
        <f aca="false">ROUND(L518*K518,2)</f>
        <v>0</v>
      </c>
      <c r="BL518" s="10" t="s">
        <v>750</v>
      </c>
      <c r="BM518" s="10" t="s">
        <v>857</v>
      </c>
    </row>
    <row r="519" s="164" customFormat="true" ht="22.35" hidden="false" customHeight="true" outlineLevel="0" collapsed="false">
      <c r="B519" s="165"/>
      <c r="C519" s="166"/>
      <c r="D519" s="178" t="s">
        <v>129</v>
      </c>
      <c r="E519" s="178"/>
      <c r="F519" s="178"/>
      <c r="G519" s="178"/>
      <c r="H519" s="178"/>
      <c r="I519" s="178"/>
      <c r="J519" s="178"/>
      <c r="K519" s="178"/>
      <c r="L519" s="231"/>
      <c r="M519" s="231"/>
      <c r="N519" s="239" t="n">
        <f aca="false">BK519</f>
        <v>0</v>
      </c>
      <c r="O519" s="239"/>
      <c r="P519" s="239"/>
      <c r="Q519" s="239"/>
      <c r="R519" s="170"/>
      <c r="T519" s="171"/>
      <c r="U519" s="172"/>
      <c r="V519" s="172"/>
      <c r="W519" s="173" t="n">
        <f aca="false">SUM(W520:W521)</f>
        <v>0</v>
      </c>
      <c r="X519" s="172"/>
      <c r="Y519" s="173" t="n">
        <f aca="false">SUM(Y520:Y521)</f>
        <v>0</v>
      </c>
      <c r="Z519" s="172"/>
      <c r="AA519" s="174" t="n">
        <f aca="false">SUM(AA520:AA521)</f>
        <v>0</v>
      </c>
      <c r="AR519" s="175" t="s">
        <v>93</v>
      </c>
      <c r="AT519" s="176" t="s">
        <v>74</v>
      </c>
      <c r="AU519" s="176" t="s">
        <v>93</v>
      </c>
      <c r="AY519" s="175" t="s">
        <v>148</v>
      </c>
      <c r="BK519" s="177" t="n">
        <f aca="false">SUM(BK520:BK521)</f>
        <v>0</v>
      </c>
    </row>
    <row r="520" s="28" customFormat="true" ht="44.25" hidden="false" customHeight="true" outlineLevel="0" collapsed="false">
      <c r="B520" s="181"/>
      <c r="C520" s="182" t="s">
        <v>858</v>
      </c>
      <c r="D520" s="182" t="s">
        <v>149</v>
      </c>
      <c r="E520" s="183" t="s">
        <v>859</v>
      </c>
      <c r="F520" s="184" t="s">
        <v>860</v>
      </c>
      <c r="G520" s="184"/>
      <c r="H520" s="184"/>
      <c r="I520" s="184"/>
      <c r="J520" s="185" t="s">
        <v>152</v>
      </c>
      <c r="K520" s="194" t="n">
        <v>1</v>
      </c>
      <c r="L520" s="187" t="n">
        <v>0</v>
      </c>
      <c r="M520" s="187"/>
      <c r="N520" s="188" t="n">
        <f aca="false">ROUND(L520*K520,2)</f>
        <v>0</v>
      </c>
      <c r="O520" s="188"/>
      <c r="P520" s="188"/>
      <c r="Q520" s="188"/>
      <c r="R520" s="189"/>
      <c r="T520" s="190"/>
      <c r="U520" s="40" t="s">
        <v>40</v>
      </c>
      <c r="V520" s="191" t="n">
        <v>0</v>
      </c>
      <c r="W520" s="191" t="n">
        <f aca="false">V520*K520</f>
        <v>0</v>
      </c>
      <c r="X520" s="191" t="n">
        <v>0</v>
      </c>
      <c r="Y520" s="191" t="n">
        <f aca="false">X520*K520</f>
        <v>0</v>
      </c>
      <c r="Z520" s="191" t="n">
        <v>0</v>
      </c>
      <c r="AA520" s="192" t="n">
        <f aca="false">Z520*K520</f>
        <v>0</v>
      </c>
      <c r="AR520" s="10" t="s">
        <v>228</v>
      </c>
      <c r="AT520" s="10" t="s">
        <v>149</v>
      </c>
      <c r="AU520" s="10" t="s">
        <v>163</v>
      </c>
      <c r="AY520" s="10" t="s">
        <v>148</v>
      </c>
      <c r="BE520" s="193" t="n">
        <f aca="false">IF(U520="základní",N520,0)</f>
        <v>0</v>
      </c>
      <c r="BF520" s="193" t="n">
        <f aca="false">IF(U520="snížená",N520,0)</f>
        <v>0</v>
      </c>
      <c r="BG520" s="193" t="n">
        <f aca="false">IF(U520="zákl. přenesená",N520,0)</f>
        <v>0</v>
      </c>
      <c r="BH520" s="193" t="n">
        <f aca="false">IF(U520="sníž. přenesená",N520,0)</f>
        <v>0</v>
      </c>
      <c r="BI520" s="193" t="n">
        <f aca="false">IF(U520="nulová",N520,0)</f>
        <v>0</v>
      </c>
      <c r="BJ520" s="10" t="s">
        <v>82</v>
      </c>
      <c r="BK520" s="193" t="n">
        <f aca="false">ROUND(L520*K520,2)</f>
        <v>0</v>
      </c>
      <c r="BL520" s="10" t="s">
        <v>228</v>
      </c>
      <c r="BM520" s="10" t="s">
        <v>861</v>
      </c>
    </row>
    <row r="521" s="28" customFormat="true" ht="44.25" hidden="false" customHeight="true" outlineLevel="0" collapsed="false">
      <c r="B521" s="181"/>
      <c r="C521" s="182" t="s">
        <v>862</v>
      </c>
      <c r="D521" s="182" t="s">
        <v>149</v>
      </c>
      <c r="E521" s="183" t="s">
        <v>863</v>
      </c>
      <c r="F521" s="184" t="s">
        <v>864</v>
      </c>
      <c r="G521" s="184"/>
      <c r="H521" s="184"/>
      <c r="I521" s="184"/>
      <c r="J521" s="185" t="s">
        <v>152</v>
      </c>
      <c r="K521" s="194" t="n">
        <v>1</v>
      </c>
      <c r="L521" s="187" t="n">
        <v>0</v>
      </c>
      <c r="M521" s="187"/>
      <c r="N521" s="188" t="n">
        <f aca="false">ROUND(L521*K521,2)</f>
        <v>0</v>
      </c>
      <c r="O521" s="188"/>
      <c r="P521" s="188"/>
      <c r="Q521" s="188"/>
      <c r="R521" s="189"/>
      <c r="T521" s="190"/>
      <c r="U521" s="40" t="s">
        <v>40</v>
      </c>
      <c r="V521" s="191" t="n">
        <v>0</v>
      </c>
      <c r="W521" s="191" t="n">
        <f aca="false">V521*K521</f>
        <v>0</v>
      </c>
      <c r="X521" s="191" t="n">
        <v>0</v>
      </c>
      <c r="Y521" s="191" t="n">
        <f aca="false">X521*K521</f>
        <v>0</v>
      </c>
      <c r="Z521" s="191" t="n">
        <v>0</v>
      </c>
      <c r="AA521" s="192" t="n">
        <f aca="false">Z521*K521</f>
        <v>0</v>
      </c>
      <c r="AR521" s="10" t="s">
        <v>228</v>
      </c>
      <c r="AT521" s="10" t="s">
        <v>149</v>
      </c>
      <c r="AU521" s="10" t="s">
        <v>163</v>
      </c>
      <c r="AY521" s="10" t="s">
        <v>148</v>
      </c>
      <c r="BE521" s="193" t="n">
        <f aca="false">IF(U521="základní",N521,0)</f>
        <v>0</v>
      </c>
      <c r="BF521" s="193" t="n">
        <f aca="false">IF(U521="snížená",N521,0)</f>
        <v>0</v>
      </c>
      <c r="BG521" s="193" t="n">
        <f aca="false">IF(U521="zákl. přenesená",N521,0)</f>
        <v>0</v>
      </c>
      <c r="BH521" s="193" t="n">
        <f aca="false">IF(U521="sníž. přenesená",N521,0)</f>
        <v>0</v>
      </c>
      <c r="BI521" s="193" t="n">
        <f aca="false">IF(U521="nulová",N521,0)</f>
        <v>0</v>
      </c>
      <c r="BJ521" s="10" t="s">
        <v>82</v>
      </c>
      <c r="BK521" s="193" t="n">
        <f aca="false">ROUND(L521*K521,2)</f>
        <v>0</v>
      </c>
      <c r="BL521" s="10" t="s">
        <v>228</v>
      </c>
      <c r="BM521" s="10" t="s">
        <v>865</v>
      </c>
    </row>
    <row r="522" s="164" customFormat="true" ht="37.35" hidden="false" customHeight="true" outlineLevel="0" collapsed="false">
      <c r="B522" s="165"/>
      <c r="C522" s="166"/>
      <c r="D522" s="167" t="s">
        <v>130</v>
      </c>
      <c r="E522" s="167"/>
      <c r="F522" s="167"/>
      <c r="G522" s="167"/>
      <c r="H522" s="167"/>
      <c r="I522" s="167"/>
      <c r="J522" s="167"/>
      <c r="K522" s="167"/>
      <c r="L522" s="240"/>
      <c r="M522" s="240"/>
      <c r="N522" s="241" t="n">
        <f aca="false">BK522</f>
        <v>0</v>
      </c>
      <c r="O522" s="241"/>
      <c r="P522" s="241"/>
      <c r="Q522" s="241"/>
      <c r="R522" s="170"/>
      <c r="T522" s="171"/>
      <c r="U522" s="172"/>
      <c r="V522" s="172"/>
      <c r="W522" s="173" t="n">
        <f aca="false">W523+W526</f>
        <v>0</v>
      </c>
      <c r="X522" s="172"/>
      <c r="Y522" s="173" t="n">
        <f aca="false">Y523+Y526</f>
        <v>0</v>
      </c>
      <c r="Z522" s="172"/>
      <c r="AA522" s="174" t="n">
        <f aca="false">AA523+AA526</f>
        <v>0</v>
      </c>
      <c r="AR522" s="175" t="s">
        <v>173</v>
      </c>
      <c r="AT522" s="176" t="s">
        <v>74</v>
      </c>
      <c r="AU522" s="176" t="s">
        <v>75</v>
      </c>
      <c r="AY522" s="175" t="s">
        <v>148</v>
      </c>
      <c r="BK522" s="177" t="n">
        <f aca="false">BK523+BK526</f>
        <v>0</v>
      </c>
    </row>
    <row r="523" s="164" customFormat="true" ht="19.9" hidden="false" customHeight="true" outlineLevel="0" collapsed="false">
      <c r="B523" s="165"/>
      <c r="C523" s="166"/>
      <c r="D523" s="178" t="s">
        <v>131</v>
      </c>
      <c r="E523" s="178"/>
      <c r="F523" s="178"/>
      <c r="G523" s="178"/>
      <c r="H523" s="178"/>
      <c r="I523" s="178"/>
      <c r="J523" s="178"/>
      <c r="K523" s="178"/>
      <c r="L523" s="231"/>
      <c r="M523" s="231"/>
      <c r="N523" s="180" t="n">
        <f aca="false">BK523</f>
        <v>0</v>
      </c>
      <c r="O523" s="180"/>
      <c r="P523" s="180"/>
      <c r="Q523" s="180"/>
      <c r="R523" s="170"/>
      <c r="T523" s="171"/>
      <c r="U523" s="172"/>
      <c r="V523" s="172"/>
      <c r="W523" s="173" t="n">
        <f aca="false">SUM(W524:W525)</f>
        <v>0</v>
      </c>
      <c r="X523" s="172"/>
      <c r="Y523" s="173" t="n">
        <f aca="false">SUM(Y524:Y525)</f>
        <v>0</v>
      </c>
      <c r="Z523" s="172"/>
      <c r="AA523" s="174" t="n">
        <f aca="false">SUM(AA524:AA525)</f>
        <v>0</v>
      </c>
      <c r="AR523" s="175" t="s">
        <v>173</v>
      </c>
      <c r="AT523" s="176" t="s">
        <v>74</v>
      </c>
      <c r="AU523" s="176" t="s">
        <v>82</v>
      </c>
      <c r="AY523" s="175" t="s">
        <v>148</v>
      </c>
      <c r="BK523" s="177" t="n">
        <f aca="false">SUM(BK524:BK525)</f>
        <v>0</v>
      </c>
    </row>
    <row r="524" s="28" customFormat="true" ht="22.5" hidden="false" customHeight="true" outlineLevel="0" collapsed="false">
      <c r="B524" s="181"/>
      <c r="C524" s="182" t="s">
        <v>866</v>
      </c>
      <c r="D524" s="182" t="s">
        <v>149</v>
      </c>
      <c r="E524" s="183" t="s">
        <v>867</v>
      </c>
      <c r="F524" s="184" t="s">
        <v>868</v>
      </c>
      <c r="G524" s="184"/>
      <c r="H524" s="184"/>
      <c r="I524" s="184"/>
      <c r="J524" s="185" t="s">
        <v>152</v>
      </c>
      <c r="K524" s="194" t="n">
        <v>1</v>
      </c>
      <c r="L524" s="187" t="n">
        <v>0</v>
      </c>
      <c r="M524" s="187"/>
      <c r="N524" s="188" t="n">
        <f aca="false">ROUND(L524*K524,2)</f>
        <v>0</v>
      </c>
      <c r="O524" s="188"/>
      <c r="P524" s="188"/>
      <c r="Q524" s="188"/>
      <c r="R524" s="189"/>
      <c r="T524" s="190"/>
      <c r="U524" s="40" t="s">
        <v>40</v>
      </c>
      <c r="V524" s="191" t="n">
        <v>0</v>
      </c>
      <c r="W524" s="191" t="n">
        <f aca="false">V524*K524</f>
        <v>0</v>
      </c>
      <c r="X524" s="191" t="n">
        <v>0</v>
      </c>
      <c r="Y524" s="191" t="n">
        <f aca="false">X524*K524</f>
        <v>0</v>
      </c>
      <c r="Z524" s="191" t="n">
        <v>0</v>
      </c>
      <c r="AA524" s="192" t="n">
        <f aca="false">Z524*K524</f>
        <v>0</v>
      </c>
      <c r="AR524" s="10" t="s">
        <v>869</v>
      </c>
      <c r="AT524" s="10" t="s">
        <v>149</v>
      </c>
      <c r="AU524" s="10" t="s">
        <v>93</v>
      </c>
      <c r="AY524" s="10" t="s">
        <v>148</v>
      </c>
      <c r="BE524" s="193" t="n">
        <f aca="false">IF(U524="základní",N524,0)</f>
        <v>0</v>
      </c>
      <c r="BF524" s="193" t="n">
        <f aca="false">IF(U524="snížená",N524,0)</f>
        <v>0</v>
      </c>
      <c r="BG524" s="193" t="n">
        <f aca="false">IF(U524="zákl. přenesená",N524,0)</f>
        <v>0</v>
      </c>
      <c r="BH524" s="193" t="n">
        <f aca="false">IF(U524="sníž. přenesená",N524,0)</f>
        <v>0</v>
      </c>
      <c r="BI524" s="193" t="n">
        <f aca="false">IF(U524="nulová",N524,0)</f>
        <v>0</v>
      </c>
      <c r="BJ524" s="10" t="s">
        <v>82</v>
      </c>
      <c r="BK524" s="193" t="n">
        <f aca="false">ROUND(L524*K524,2)</f>
        <v>0</v>
      </c>
      <c r="BL524" s="10" t="s">
        <v>869</v>
      </c>
      <c r="BM524" s="10" t="s">
        <v>870</v>
      </c>
    </row>
    <row r="525" s="28" customFormat="true" ht="31.5" hidden="false" customHeight="true" outlineLevel="0" collapsed="false">
      <c r="B525" s="181"/>
      <c r="C525" s="182" t="s">
        <v>871</v>
      </c>
      <c r="D525" s="182" t="s">
        <v>149</v>
      </c>
      <c r="E525" s="183" t="s">
        <v>872</v>
      </c>
      <c r="F525" s="184" t="s">
        <v>873</v>
      </c>
      <c r="G525" s="184"/>
      <c r="H525" s="184"/>
      <c r="I525" s="184"/>
      <c r="J525" s="185" t="s">
        <v>152</v>
      </c>
      <c r="K525" s="194" t="n">
        <v>1</v>
      </c>
      <c r="L525" s="187" t="n">
        <v>0</v>
      </c>
      <c r="M525" s="187"/>
      <c r="N525" s="188" t="n">
        <f aca="false">ROUND(L525*K525,2)</f>
        <v>0</v>
      </c>
      <c r="O525" s="188"/>
      <c r="P525" s="188"/>
      <c r="Q525" s="188"/>
      <c r="R525" s="189"/>
      <c r="T525" s="190"/>
      <c r="U525" s="40" t="s">
        <v>40</v>
      </c>
      <c r="V525" s="191" t="n">
        <v>0</v>
      </c>
      <c r="W525" s="191" t="n">
        <f aca="false">V525*K525</f>
        <v>0</v>
      </c>
      <c r="X525" s="191" t="n">
        <v>0</v>
      </c>
      <c r="Y525" s="191" t="n">
        <f aca="false">X525*K525</f>
        <v>0</v>
      </c>
      <c r="Z525" s="191" t="n">
        <v>0</v>
      </c>
      <c r="AA525" s="192" t="n">
        <f aca="false">Z525*K525</f>
        <v>0</v>
      </c>
      <c r="AR525" s="10" t="s">
        <v>869</v>
      </c>
      <c r="AT525" s="10" t="s">
        <v>149</v>
      </c>
      <c r="AU525" s="10" t="s">
        <v>93</v>
      </c>
      <c r="AY525" s="10" t="s">
        <v>148</v>
      </c>
      <c r="BE525" s="193" t="n">
        <f aca="false">IF(U525="základní",N525,0)</f>
        <v>0</v>
      </c>
      <c r="BF525" s="193" t="n">
        <f aca="false">IF(U525="snížená",N525,0)</f>
        <v>0</v>
      </c>
      <c r="BG525" s="193" t="n">
        <f aca="false">IF(U525="zákl. přenesená",N525,0)</f>
        <v>0</v>
      </c>
      <c r="BH525" s="193" t="n">
        <f aca="false">IF(U525="sníž. přenesená",N525,0)</f>
        <v>0</v>
      </c>
      <c r="BI525" s="193" t="n">
        <f aca="false">IF(U525="nulová",N525,0)</f>
        <v>0</v>
      </c>
      <c r="BJ525" s="10" t="s">
        <v>82</v>
      </c>
      <c r="BK525" s="193" t="n">
        <f aca="false">ROUND(L525*K525,2)</f>
        <v>0</v>
      </c>
      <c r="BL525" s="10" t="s">
        <v>869</v>
      </c>
      <c r="BM525" s="10" t="s">
        <v>874</v>
      </c>
    </row>
    <row r="526" s="164" customFormat="true" ht="29.85" hidden="false" customHeight="true" outlineLevel="0" collapsed="false">
      <c r="B526" s="165"/>
      <c r="C526" s="166"/>
      <c r="D526" s="178" t="s">
        <v>132</v>
      </c>
      <c r="E526" s="178"/>
      <c r="F526" s="178"/>
      <c r="G526" s="178"/>
      <c r="H526" s="178"/>
      <c r="I526" s="178"/>
      <c r="J526" s="178"/>
      <c r="K526" s="178"/>
      <c r="L526" s="231"/>
      <c r="M526" s="231"/>
      <c r="N526" s="239" t="n">
        <f aca="false">BK526</f>
        <v>0</v>
      </c>
      <c r="O526" s="239"/>
      <c r="P526" s="239"/>
      <c r="Q526" s="239"/>
      <c r="R526" s="170"/>
      <c r="T526" s="171"/>
      <c r="U526" s="172"/>
      <c r="V526" s="172"/>
      <c r="W526" s="173" t="n">
        <f aca="false">SUM(W527:W528)</f>
        <v>0</v>
      </c>
      <c r="X526" s="172"/>
      <c r="Y526" s="173" t="n">
        <f aca="false">SUM(Y527:Y528)</f>
        <v>0</v>
      </c>
      <c r="Z526" s="172"/>
      <c r="AA526" s="174" t="n">
        <f aca="false">SUM(AA527:AA528)</f>
        <v>0</v>
      </c>
      <c r="AR526" s="175" t="s">
        <v>173</v>
      </c>
      <c r="AT526" s="176" t="s">
        <v>74</v>
      </c>
      <c r="AU526" s="176" t="s">
        <v>82</v>
      </c>
      <c r="AY526" s="175" t="s">
        <v>148</v>
      </c>
      <c r="BK526" s="177" t="n">
        <f aca="false">SUM(BK527:BK528)</f>
        <v>0</v>
      </c>
    </row>
    <row r="527" s="28" customFormat="true" ht="22.5" hidden="false" customHeight="true" outlineLevel="0" collapsed="false">
      <c r="B527" s="181"/>
      <c r="C527" s="182" t="s">
        <v>875</v>
      </c>
      <c r="D527" s="182" t="s">
        <v>149</v>
      </c>
      <c r="E527" s="183" t="s">
        <v>876</v>
      </c>
      <c r="F527" s="184" t="s">
        <v>877</v>
      </c>
      <c r="G527" s="184"/>
      <c r="H527" s="184"/>
      <c r="I527" s="184"/>
      <c r="J527" s="185" t="s">
        <v>152</v>
      </c>
      <c r="K527" s="194" t="n">
        <v>1</v>
      </c>
      <c r="L527" s="187" t="n">
        <v>0</v>
      </c>
      <c r="M527" s="187"/>
      <c r="N527" s="188" t="n">
        <f aca="false">ROUND(L527*K527,2)</f>
        <v>0</v>
      </c>
      <c r="O527" s="188"/>
      <c r="P527" s="188"/>
      <c r="Q527" s="188"/>
      <c r="R527" s="189"/>
      <c r="T527" s="190"/>
      <c r="U527" s="40" t="s">
        <v>40</v>
      </c>
      <c r="V527" s="191" t="n">
        <v>0</v>
      </c>
      <c r="W527" s="191" t="n">
        <f aca="false">V527*K527</f>
        <v>0</v>
      </c>
      <c r="X527" s="191" t="n">
        <v>0</v>
      </c>
      <c r="Y527" s="191" t="n">
        <f aca="false">X527*K527</f>
        <v>0</v>
      </c>
      <c r="Z527" s="191" t="n">
        <v>0</v>
      </c>
      <c r="AA527" s="192" t="n">
        <f aca="false">Z527*K527</f>
        <v>0</v>
      </c>
      <c r="AR527" s="10" t="s">
        <v>869</v>
      </c>
      <c r="AT527" s="10" t="s">
        <v>149</v>
      </c>
      <c r="AU527" s="10" t="s">
        <v>93</v>
      </c>
      <c r="AY527" s="10" t="s">
        <v>148</v>
      </c>
      <c r="BE527" s="193" t="n">
        <f aca="false">IF(U527="základní",N527,0)</f>
        <v>0</v>
      </c>
      <c r="BF527" s="193" t="n">
        <f aca="false">IF(U527="snížená",N527,0)</f>
        <v>0</v>
      </c>
      <c r="BG527" s="193" t="n">
        <f aca="false">IF(U527="zákl. přenesená",N527,0)</f>
        <v>0</v>
      </c>
      <c r="BH527" s="193" t="n">
        <f aca="false">IF(U527="sníž. přenesená",N527,0)</f>
        <v>0</v>
      </c>
      <c r="BI527" s="193" t="n">
        <f aca="false">IF(U527="nulová",N527,0)</f>
        <v>0</v>
      </c>
      <c r="BJ527" s="10" t="s">
        <v>82</v>
      </c>
      <c r="BK527" s="193" t="n">
        <f aca="false">ROUND(L527*K527,2)</f>
        <v>0</v>
      </c>
      <c r="BL527" s="10" t="s">
        <v>869</v>
      </c>
      <c r="BM527" s="10" t="s">
        <v>878</v>
      </c>
    </row>
    <row r="528" s="28" customFormat="true" ht="22.5" hidden="false" customHeight="true" outlineLevel="0" collapsed="false">
      <c r="B528" s="181"/>
      <c r="C528" s="182" t="s">
        <v>879</v>
      </c>
      <c r="D528" s="182" t="s">
        <v>149</v>
      </c>
      <c r="E528" s="183" t="s">
        <v>880</v>
      </c>
      <c r="F528" s="184" t="s">
        <v>881</v>
      </c>
      <c r="G528" s="184"/>
      <c r="H528" s="184"/>
      <c r="I528" s="184"/>
      <c r="J528" s="185" t="s">
        <v>152</v>
      </c>
      <c r="K528" s="194" t="n">
        <v>1</v>
      </c>
      <c r="L528" s="187" t="n">
        <v>0</v>
      </c>
      <c r="M528" s="187"/>
      <c r="N528" s="188" t="n">
        <f aca="false">ROUND(L528*K528,2)</f>
        <v>0</v>
      </c>
      <c r="O528" s="188"/>
      <c r="P528" s="188"/>
      <c r="Q528" s="188"/>
      <c r="R528" s="189"/>
      <c r="T528" s="190"/>
      <c r="U528" s="242" t="s">
        <v>40</v>
      </c>
      <c r="V528" s="243" t="n">
        <v>0</v>
      </c>
      <c r="W528" s="243" t="n">
        <f aca="false">V528*K528</f>
        <v>0</v>
      </c>
      <c r="X528" s="243" t="n">
        <v>0</v>
      </c>
      <c r="Y528" s="243" t="n">
        <f aca="false">X528*K528</f>
        <v>0</v>
      </c>
      <c r="Z528" s="243" t="n">
        <v>0</v>
      </c>
      <c r="AA528" s="244" t="n">
        <f aca="false">Z528*K528</f>
        <v>0</v>
      </c>
      <c r="AR528" s="10" t="s">
        <v>869</v>
      </c>
      <c r="AT528" s="10" t="s">
        <v>149</v>
      </c>
      <c r="AU528" s="10" t="s">
        <v>93</v>
      </c>
      <c r="AY528" s="10" t="s">
        <v>148</v>
      </c>
      <c r="BE528" s="193" t="n">
        <f aca="false">IF(U528="základní",N528,0)</f>
        <v>0</v>
      </c>
      <c r="BF528" s="193" t="n">
        <f aca="false">IF(U528="snížená",N528,0)</f>
        <v>0</v>
      </c>
      <c r="BG528" s="193" t="n">
        <f aca="false">IF(U528="zákl. přenesená",N528,0)</f>
        <v>0</v>
      </c>
      <c r="BH528" s="193" t="n">
        <f aca="false">IF(U528="sníž. přenesená",N528,0)</f>
        <v>0</v>
      </c>
      <c r="BI528" s="193" t="n">
        <f aca="false">IF(U528="nulová",N528,0)</f>
        <v>0</v>
      </c>
      <c r="BJ528" s="10" t="s">
        <v>82</v>
      </c>
      <c r="BK528" s="193" t="n">
        <f aca="false">ROUND(L528*K528,2)</f>
        <v>0</v>
      </c>
      <c r="BL528" s="10" t="s">
        <v>869</v>
      </c>
      <c r="BM528" s="10" t="s">
        <v>882</v>
      </c>
    </row>
    <row r="529" s="28" customFormat="true" ht="6.95" hidden="false" customHeight="true" outlineLevel="0" collapsed="false">
      <c r="B529" s="58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60"/>
    </row>
  </sheetData>
  <sheetProtection sheet="true" password="c7b2" objects="true" scenarios="true" selectLockedCells="true"/>
  <mergeCells count="784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117:Q117"/>
    <mergeCell ref="L119:Q119"/>
    <mergeCell ref="C125:Q125"/>
    <mergeCell ref="F127:P127"/>
    <mergeCell ref="F128:P128"/>
    <mergeCell ref="M130:P130"/>
    <mergeCell ref="M132:Q132"/>
    <mergeCell ref="M133:Q133"/>
    <mergeCell ref="F135:I135"/>
    <mergeCell ref="L135:M135"/>
    <mergeCell ref="N135:Q135"/>
    <mergeCell ref="N136:Q136"/>
    <mergeCell ref="N137:Q137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F142:I142"/>
    <mergeCell ref="F143:I143"/>
    <mergeCell ref="F144:I144"/>
    <mergeCell ref="L144:M144"/>
    <mergeCell ref="N144:Q144"/>
    <mergeCell ref="F145:I145"/>
    <mergeCell ref="F146:I146"/>
    <mergeCell ref="F147:I147"/>
    <mergeCell ref="F148:I148"/>
    <mergeCell ref="F149:I149"/>
    <mergeCell ref="L149:M149"/>
    <mergeCell ref="N149:Q149"/>
    <mergeCell ref="F150:I150"/>
    <mergeCell ref="L150:M150"/>
    <mergeCell ref="N150:Q150"/>
    <mergeCell ref="F151:I151"/>
    <mergeCell ref="F152:I152"/>
    <mergeCell ref="F153:I153"/>
    <mergeCell ref="L153:M153"/>
    <mergeCell ref="N153:Q153"/>
    <mergeCell ref="F154:I154"/>
    <mergeCell ref="L154:M154"/>
    <mergeCell ref="N154:Q154"/>
    <mergeCell ref="F155:I155"/>
    <mergeCell ref="F156:I156"/>
    <mergeCell ref="F157:I157"/>
    <mergeCell ref="L157:M157"/>
    <mergeCell ref="N157:Q157"/>
    <mergeCell ref="F158:I158"/>
    <mergeCell ref="L158:M158"/>
    <mergeCell ref="N158:Q158"/>
    <mergeCell ref="F159:I159"/>
    <mergeCell ref="F160:I160"/>
    <mergeCell ref="F161:I161"/>
    <mergeCell ref="F162:I162"/>
    <mergeCell ref="L162:M162"/>
    <mergeCell ref="N162:Q162"/>
    <mergeCell ref="F163:I163"/>
    <mergeCell ref="F164:I164"/>
    <mergeCell ref="F165:I165"/>
    <mergeCell ref="F166:I166"/>
    <mergeCell ref="L166:M166"/>
    <mergeCell ref="N166:Q166"/>
    <mergeCell ref="F167:I167"/>
    <mergeCell ref="F168:I168"/>
    <mergeCell ref="F169:I169"/>
    <mergeCell ref="F170:I170"/>
    <mergeCell ref="F171:I171"/>
    <mergeCell ref="L171:M171"/>
    <mergeCell ref="N171:Q171"/>
    <mergeCell ref="F172:I172"/>
    <mergeCell ref="L172:M172"/>
    <mergeCell ref="N172:Q172"/>
    <mergeCell ref="F173:I173"/>
    <mergeCell ref="F174:I174"/>
    <mergeCell ref="F175:I175"/>
    <mergeCell ref="L175:M175"/>
    <mergeCell ref="N175:Q175"/>
    <mergeCell ref="F176:I176"/>
    <mergeCell ref="F177:I177"/>
    <mergeCell ref="F178:I178"/>
    <mergeCell ref="L178:M178"/>
    <mergeCell ref="N178:Q178"/>
    <mergeCell ref="F179:I179"/>
    <mergeCell ref="L179:M179"/>
    <mergeCell ref="N179:Q179"/>
    <mergeCell ref="F180:I180"/>
    <mergeCell ref="F181:I181"/>
    <mergeCell ref="F182:I182"/>
    <mergeCell ref="F183:I183"/>
    <mergeCell ref="N184:Q184"/>
    <mergeCell ref="F185:I185"/>
    <mergeCell ref="L185:M185"/>
    <mergeCell ref="N185:Q185"/>
    <mergeCell ref="F186:I186"/>
    <mergeCell ref="F187:I187"/>
    <mergeCell ref="F188:I188"/>
    <mergeCell ref="L188:M188"/>
    <mergeCell ref="N188:Q188"/>
    <mergeCell ref="F189:I189"/>
    <mergeCell ref="L189:M189"/>
    <mergeCell ref="N189:Q189"/>
    <mergeCell ref="F190:I190"/>
    <mergeCell ref="F191:I191"/>
    <mergeCell ref="F192:I192"/>
    <mergeCell ref="L192:M192"/>
    <mergeCell ref="N192:Q192"/>
    <mergeCell ref="F193:I193"/>
    <mergeCell ref="F194:I194"/>
    <mergeCell ref="F195:I195"/>
    <mergeCell ref="L195:M195"/>
    <mergeCell ref="N195:Q195"/>
    <mergeCell ref="F196:I196"/>
    <mergeCell ref="F197:I197"/>
    <mergeCell ref="F198:I198"/>
    <mergeCell ref="L198:M198"/>
    <mergeCell ref="N198:Q198"/>
    <mergeCell ref="F199:I199"/>
    <mergeCell ref="F200:I200"/>
    <mergeCell ref="F201:I201"/>
    <mergeCell ref="L201:M201"/>
    <mergeCell ref="N201:Q201"/>
    <mergeCell ref="F202:I202"/>
    <mergeCell ref="F203:I203"/>
    <mergeCell ref="F204:I204"/>
    <mergeCell ref="F205:I205"/>
    <mergeCell ref="L205:M205"/>
    <mergeCell ref="N205:Q205"/>
    <mergeCell ref="F206:I206"/>
    <mergeCell ref="F207:I207"/>
    <mergeCell ref="N208:Q208"/>
    <mergeCell ref="F209:I209"/>
    <mergeCell ref="L209:M209"/>
    <mergeCell ref="N209:Q209"/>
    <mergeCell ref="F210:I210"/>
    <mergeCell ref="F211:I211"/>
    <mergeCell ref="F212:I212"/>
    <mergeCell ref="F213:I213"/>
    <mergeCell ref="L213:M213"/>
    <mergeCell ref="N213:Q213"/>
    <mergeCell ref="F214:I214"/>
    <mergeCell ref="F215:I215"/>
    <mergeCell ref="F216:I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F223:I223"/>
    <mergeCell ref="F224:I224"/>
    <mergeCell ref="L224:M224"/>
    <mergeCell ref="N224:Q224"/>
    <mergeCell ref="F225:I225"/>
    <mergeCell ref="F226:I226"/>
    <mergeCell ref="F227:I227"/>
    <mergeCell ref="L227:M227"/>
    <mergeCell ref="N227:Q227"/>
    <mergeCell ref="N228:Q228"/>
    <mergeCell ref="F229:I229"/>
    <mergeCell ref="L229:M229"/>
    <mergeCell ref="N229:Q229"/>
    <mergeCell ref="F230:I230"/>
    <mergeCell ref="F231:I231"/>
    <mergeCell ref="F232:I232"/>
    <mergeCell ref="L232:M232"/>
    <mergeCell ref="N232:Q232"/>
    <mergeCell ref="F233:I233"/>
    <mergeCell ref="F234:I234"/>
    <mergeCell ref="F235:I235"/>
    <mergeCell ref="L235:M235"/>
    <mergeCell ref="N235:Q235"/>
    <mergeCell ref="F236:I236"/>
    <mergeCell ref="L236:M236"/>
    <mergeCell ref="N236:Q236"/>
    <mergeCell ref="F237:I237"/>
    <mergeCell ref="F238:I238"/>
    <mergeCell ref="F239:I239"/>
    <mergeCell ref="F240:I240"/>
    <mergeCell ref="L240:M240"/>
    <mergeCell ref="N240:Q240"/>
    <mergeCell ref="F241:I241"/>
    <mergeCell ref="F242:I242"/>
    <mergeCell ref="F243:I243"/>
    <mergeCell ref="F244:I244"/>
    <mergeCell ref="F245:I245"/>
    <mergeCell ref="L245:M245"/>
    <mergeCell ref="N245:Q245"/>
    <mergeCell ref="F246:I246"/>
    <mergeCell ref="F247:I247"/>
    <mergeCell ref="N248:Q248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52:I252"/>
    <mergeCell ref="F253:I253"/>
    <mergeCell ref="F254:I254"/>
    <mergeCell ref="L254:M254"/>
    <mergeCell ref="N254:Q254"/>
    <mergeCell ref="F255:I255"/>
    <mergeCell ref="F256:I256"/>
    <mergeCell ref="F257:I257"/>
    <mergeCell ref="F258:I258"/>
    <mergeCell ref="F259:I259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63:I263"/>
    <mergeCell ref="F264:I264"/>
    <mergeCell ref="F265:I265"/>
    <mergeCell ref="F266:I266"/>
    <mergeCell ref="F267:I267"/>
    <mergeCell ref="F268:I268"/>
    <mergeCell ref="F269:I269"/>
    <mergeCell ref="L269:M269"/>
    <mergeCell ref="N269:Q269"/>
    <mergeCell ref="F270:I270"/>
    <mergeCell ref="F271:I271"/>
    <mergeCell ref="F272:I272"/>
    <mergeCell ref="L272:M272"/>
    <mergeCell ref="N272:Q272"/>
    <mergeCell ref="F273:I273"/>
    <mergeCell ref="F274:I274"/>
    <mergeCell ref="F275:I275"/>
    <mergeCell ref="L275:M275"/>
    <mergeCell ref="N275:Q275"/>
    <mergeCell ref="F276:I276"/>
    <mergeCell ref="F277:I277"/>
    <mergeCell ref="F278:I278"/>
    <mergeCell ref="L278:M278"/>
    <mergeCell ref="N278:Q278"/>
    <mergeCell ref="F279:I279"/>
    <mergeCell ref="F280:I280"/>
    <mergeCell ref="F281:I281"/>
    <mergeCell ref="L281:M281"/>
    <mergeCell ref="N281:Q281"/>
    <mergeCell ref="F282:I282"/>
    <mergeCell ref="F283:I283"/>
    <mergeCell ref="F284:I284"/>
    <mergeCell ref="L284:M284"/>
    <mergeCell ref="N284:Q284"/>
    <mergeCell ref="F285:I285"/>
    <mergeCell ref="F286:I286"/>
    <mergeCell ref="F287:I287"/>
    <mergeCell ref="L287:M287"/>
    <mergeCell ref="N287:Q287"/>
    <mergeCell ref="F288:I288"/>
    <mergeCell ref="L288:M288"/>
    <mergeCell ref="N288:Q288"/>
    <mergeCell ref="F289:I289"/>
    <mergeCell ref="F290:I290"/>
    <mergeCell ref="F291:I291"/>
    <mergeCell ref="L291:M291"/>
    <mergeCell ref="N291:Q291"/>
    <mergeCell ref="F292:I292"/>
    <mergeCell ref="F293:I293"/>
    <mergeCell ref="F294:I294"/>
    <mergeCell ref="L294:M294"/>
    <mergeCell ref="N294:Q294"/>
    <mergeCell ref="F295:I295"/>
    <mergeCell ref="F296:I296"/>
    <mergeCell ref="F297:I297"/>
    <mergeCell ref="L297:M297"/>
    <mergeCell ref="N297:Q297"/>
    <mergeCell ref="F298:I298"/>
    <mergeCell ref="F299:I299"/>
    <mergeCell ref="N300:Q300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F304:I304"/>
    <mergeCell ref="F305:I305"/>
    <mergeCell ref="F306:I306"/>
    <mergeCell ref="N307:Q307"/>
    <mergeCell ref="F308:I308"/>
    <mergeCell ref="L308:M308"/>
    <mergeCell ref="N308:Q308"/>
    <mergeCell ref="F309:I309"/>
    <mergeCell ref="F310:I310"/>
    <mergeCell ref="F311:I311"/>
    <mergeCell ref="L311:M311"/>
    <mergeCell ref="N311:Q311"/>
    <mergeCell ref="F312:I312"/>
    <mergeCell ref="F313:I313"/>
    <mergeCell ref="F314:I314"/>
    <mergeCell ref="F315:I315"/>
    <mergeCell ref="F316:I316"/>
    <mergeCell ref="F317:I317"/>
    <mergeCell ref="F318:I318"/>
    <mergeCell ref="F319:I319"/>
    <mergeCell ref="F320:I320"/>
    <mergeCell ref="F321:I321"/>
    <mergeCell ref="F322:I322"/>
    <mergeCell ref="F323:I323"/>
    <mergeCell ref="F324:I324"/>
    <mergeCell ref="L324:M324"/>
    <mergeCell ref="N324:Q324"/>
    <mergeCell ref="F325:I325"/>
    <mergeCell ref="F326:I326"/>
    <mergeCell ref="F327:I327"/>
    <mergeCell ref="L327:M327"/>
    <mergeCell ref="N327:Q327"/>
    <mergeCell ref="F328:I328"/>
    <mergeCell ref="F329:I329"/>
    <mergeCell ref="F330:I330"/>
    <mergeCell ref="L330:M330"/>
    <mergeCell ref="N330:Q330"/>
    <mergeCell ref="F331:I331"/>
    <mergeCell ref="L331:M331"/>
    <mergeCell ref="N331:Q331"/>
    <mergeCell ref="F332:I332"/>
    <mergeCell ref="L332:M332"/>
    <mergeCell ref="N332:Q332"/>
    <mergeCell ref="F333:I333"/>
    <mergeCell ref="L333:M333"/>
    <mergeCell ref="N333:Q333"/>
    <mergeCell ref="F334:I334"/>
    <mergeCell ref="L334:M334"/>
    <mergeCell ref="N334:Q334"/>
    <mergeCell ref="F335:I335"/>
    <mergeCell ref="L335:M335"/>
    <mergeCell ref="N335:Q335"/>
    <mergeCell ref="F336:I336"/>
    <mergeCell ref="F337:I337"/>
    <mergeCell ref="F338:I338"/>
    <mergeCell ref="L338:M338"/>
    <mergeCell ref="N338:Q338"/>
    <mergeCell ref="F339:I339"/>
    <mergeCell ref="F340:I340"/>
    <mergeCell ref="F341:I341"/>
    <mergeCell ref="L341:M341"/>
    <mergeCell ref="N341:Q341"/>
    <mergeCell ref="F342:I342"/>
    <mergeCell ref="L342:M342"/>
    <mergeCell ref="N342:Q342"/>
    <mergeCell ref="F343:I343"/>
    <mergeCell ref="L343:M343"/>
    <mergeCell ref="N343:Q343"/>
    <mergeCell ref="F344:I344"/>
    <mergeCell ref="F345:I345"/>
    <mergeCell ref="L345:M345"/>
    <mergeCell ref="N345:Q345"/>
    <mergeCell ref="F346:I346"/>
    <mergeCell ref="L346:M346"/>
    <mergeCell ref="N346:Q346"/>
    <mergeCell ref="F347:I347"/>
    <mergeCell ref="F348:I348"/>
    <mergeCell ref="F349:I349"/>
    <mergeCell ref="L349:M349"/>
    <mergeCell ref="N349:Q349"/>
    <mergeCell ref="F350:I350"/>
    <mergeCell ref="F351:I351"/>
    <mergeCell ref="N352:Q352"/>
    <mergeCell ref="F353:I353"/>
    <mergeCell ref="L353:M353"/>
    <mergeCell ref="N353:Q353"/>
    <mergeCell ref="N354:Q354"/>
    <mergeCell ref="N355:Q355"/>
    <mergeCell ref="F356:I356"/>
    <mergeCell ref="L356:M356"/>
    <mergeCell ref="N356:Q356"/>
    <mergeCell ref="F357:I357"/>
    <mergeCell ref="F358:I358"/>
    <mergeCell ref="F359:I359"/>
    <mergeCell ref="L359:M359"/>
    <mergeCell ref="N359:Q359"/>
    <mergeCell ref="F360:I360"/>
    <mergeCell ref="F361:I361"/>
    <mergeCell ref="F362:I362"/>
    <mergeCell ref="L362:M362"/>
    <mergeCell ref="N362:Q362"/>
    <mergeCell ref="F363:I363"/>
    <mergeCell ref="L363:M363"/>
    <mergeCell ref="N363:Q363"/>
    <mergeCell ref="F364:I364"/>
    <mergeCell ref="F365:I365"/>
    <mergeCell ref="F366:I366"/>
    <mergeCell ref="L366:M366"/>
    <mergeCell ref="N366:Q366"/>
    <mergeCell ref="F367:I367"/>
    <mergeCell ref="F368:I368"/>
    <mergeCell ref="F369:I369"/>
    <mergeCell ref="L369:M369"/>
    <mergeCell ref="N369:Q369"/>
    <mergeCell ref="F370:I370"/>
    <mergeCell ref="F371:I371"/>
    <mergeCell ref="F372:I372"/>
    <mergeCell ref="L372:M372"/>
    <mergeCell ref="N372:Q372"/>
    <mergeCell ref="F373:I373"/>
    <mergeCell ref="F374:I374"/>
    <mergeCell ref="F375:I375"/>
    <mergeCell ref="L375:M375"/>
    <mergeCell ref="N375:Q375"/>
    <mergeCell ref="F376:I376"/>
    <mergeCell ref="L376:M376"/>
    <mergeCell ref="N376:Q376"/>
    <mergeCell ref="N377:Q377"/>
    <mergeCell ref="F378:I378"/>
    <mergeCell ref="L378:M378"/>
    <mergeCell ref="N378:Q378"/>
    <mergeCell ref="F379:I379"/>
    <mergeCell ref="F380:I380"/>
    <mergeCell ref="F381:I381"/>
    <mergeCell ref="L381:M381"/>
    <mergeCell ref="N381:Q381"/>
    <mergeCell ref="F382:I382"/>
    <mergeCell ref="F383:I383"/>
    <mergeCell ref="F384:I384"/>
    <mergeCell ref="L384:M384"/>
    <mergeCell ref="N384:Q384"/>
    <mergeCell ref="F385:I385"/>
    <mergeCell ref="F386:I386"/>
    <mergeCell ref="F387:I387"/>
    <mergeCell ref="L387:M387"/>
    <mergeCell ref="N387:Q387"/>
    <mergeCell ref="F388:I388"/>
    <mergeCell ref="F389:I389"/>
    <mergeCell ref="F390:I390"/>
    <mergeCell ref="F391:I391"/>
    <mergeCell ref="L391:M391"/>
    <mergeCell ref="N391:Q391"/>
    <mergeCell ref="F392:I392"/>
    <mergeCell ref="F393:I393"/>
    <mergeCell ref="F394:I394"/>
    <mergeCell ref="L394:M394"/>
    <mergeCell ref="N394:Q394"/>
    <mergeCell ref="F395:I395"/>
    <mergeCell ref="F396:I396"/>
    <mergeCell ref="F397:I397"/>
    <mergeCell ref="L397:M397"/>
    <mergeCell ref="N397:Q397"/>
    <mergeCell ref="F398:I398"/>
    <mergeCell ref="L398:M398"/>
    <mergeCell ref="N398:Q398"/>
    <mergeCell ref="N399:Q399"/>
    <mergeCell ref="F400:I400"/>
    <mergeCell ref="L400:M400"/>
    <mergeCell ref="N400:Q400"/>
    <mergeCell ref="F401:I401"/>
    <mergeCell ref="F402:I402"/>
    <mergeCell ref="F403:I403"/>
    <mergeCell ref="F404:I404"/>
    <mergeCell ref="L404:M404"/>
    <mergeCell ref="N404:Q404"/>
    <mergeCell ref="F405:I405"/>
    <mergeCell ref="F406:I406"/>
    <mergeCell ref="F407:I407"/>
    <mergeCell ref="L407:M407"/>
    <mergeCell ref="N407:Q407"/>
    <mergeCell ref="F408:I408"/>
    <mergeCell ref="F409:I409"/>
    <mergeCell ref="F410:I410"/>
    <mergeCell ref="F411:I411"/>
    <mergeCell ref="L411:M411"/>
    <mergeCell ref="N411:Q411"/>
    <mergeCell ref="F412:I412"/>
    <mergeCell ref="F413:I413"/>
    <mergeCell ref="L413:M413"/>
    <mergeCell ref="N413:Q413"/>
    <mergeCell ref="F414:I414"/>
    <mergeCell ref="F415:I415"/>
    <mergeCell ref="L415:M415"/>
    <mergeCell ref="N415:Q415"/>
    <mergeCell ref="F416:I416"/>
    <mergeCell ref="F417:I417"/>
    <mergeCell ref="L417:M417"/>
    <mergeCell ref="N417:Q417"/>
    <mergeCell ref="F418:I418"/>
    <mergeCell ref="L418:M418"/>
    <mergeCell ref="N418:Q418"/>
    <mergeCell ref="N419:Q419"/>
    <mergeCell ref="F420:I420"/>
    <mergeCell ref="L420:M420"/>
    <mergeCell ref="N420:Q420"/>
    <mergeCell ref="F421:I421"/>
    <mergeCell ref="F422:I422"/>
    <mergeCell ref="F423:I423"/>
    <mergeCell ref="L423:M423"/>
    <mergeCell ref="N423:Q423"/>
    <mergeCell ref="F424:I424"/>
    <mergeCell ref="F425:I425"/>
    <mergeCell ref="F426:I426"/>
    <mergeCell ref="L426:M426"/>
    <mergeCell ref="N426:Q426"/>
    <mergeCell ref="F427:I427"/>
    <mergeCell ref="F428:I428"/>
    <mergeCell ref="F429:I429"/>
    <mergeCell ref="L429:M429"/>
    <mergeCell ref="N429:Q429"/>
    <mergeCell ref="F430:I430"/>
    <mergeCell ref="F431:I431"/>
    <mergeCell ref="F432:I432"/>
    <mergeCell ref="L432:M432"/>
    <mergeCell ref="N432:Q432"/>
    <mergeCell ref="F433:I433"/>
    <mergeCell ref="F434:I434"/>
    <mergeCell ref="F435:I435"/>
    <mergeCell ref="L435:M435"/>
    <mergeCell ref="N435:Q435"/>
    <mergeCell ref="F436:I436"/>
    <mergeCell ref="L436:M436"/>
    <mergeCell ref="N436:Q436"/>
    <mergeCell ref="N437:Q437"/>
    <mergeCell ref="F438:I438"/>
    <mergeCell ref="L438:M438"/>
    <mergeCell ref="N438:Q438"/>
    <mergeCell ref="F439:I439"/>
    <mergeCell ref="L439:M439"/>
    <mergeCell ref="N439:Q439"/>
    <mergeCell ref="F440:I440"/>
    <mergeCell ref="L440:M440"/>
    <mergeCell ref="N440:Q440"/>
    <mergeCell ref="F441:I441"/>
    <mergeCell ref="L441:M441"/>
    <mergeCell ref="N441:Q441"/>
    <mergeCell ref="F442:I442"/>
    <mergeCell ref="L442:M442"/>
    <mergeCell ref="N442:Q442"/>
    <mergeCell ref="N443:Q443"/>
    <mergeCell ref="F444:I444"/>
    <mergeCell ref="L444:M444"/>
    <mergeCell ref="N444:Q444"/>
    <mergeCell ref="F445:I445"/>
    <mergeCell ref="F446:I446"/>
    <mergeCell ref="F447:I447"/>
    <mergeCell ref="L447:M447"/>
    <mergeCell ref="N447:Q447"/>
    <mergeCell ref="F448:I448"/>
    <mergeCell ref="F449:I449"/>
    <mergeCell ref="F450:I450"/>
    <mergeCell ref="L450:M450"/>
    <mergeCell ref="N450:Q450"/>
    <mergeCell ref="F451:I451"/>
    <mergeCell ref="F452:I452"/>
    <mergeCell ref="L452:M452"/>
    <mergeCell ref="N452:Q452"/>
    <mergeCell ref="F453:I453"/>
    <mergeCell ref="F454:I454"/>
    <mergeCell ref="F455:I455"/>
    <mergeCell ref="L455:M455"/>
    <mergeCell ref="N455:Q455"/>
    <mergeCell ref="F456:I456"/>
    <mergeCell ref="F457:I457"/>
    <mergeCell ref="L457:M457"/>
    <mergeCell ref="N457:Q457"/>
    <mergeCell ref="F458:I458"/>
    <mergeCell ref="F459:I459"/>
    <mergeCell ref="F460:I460"/>
    <mergeCell ref="L460:M460"/>
    <mergeCell ref="N460:Q460"/>
    <mergeCell ref="F461:I461"/>
    <mergeCell ref="F462:I462"/>
    <mergeCell ref="F463:I463"/>
    <mergeCell ref="L463:M463"/>
    <mergeCell ref="N463:Q463"/>
    <mergeCell ref="F464:I464"/>
    <mergeCell ref="L464:M464"/>
    <mergeCell ref="N464:Q464"/>
    <mergeCell ref="N465:Q465"/>
    <mergeCell ref="F466:I466"/>
    <mergeCell ref="L466:M466"/>
    <mergeCell ref="N466:Q466"/>
    <mergeCell ref="F467:I467"/>
    <mergeCell ref="F468:I468"/>
    <mergeCell ref="F469:I469"/>
    <mergeCell ref="L469:M469"/>
    <mergeCell ref="N469:Q469"/>
    <mergeCell ref="F470:I470"/>
    <mergeCell ref="L470:M470"/>
    <mergeCell ref="N470:Q470"/>
    <mergeCell ref="F471:I471"/>
    <mergeCell ref="L471:M471"/>
    <mergeCell ref="N471:Q471"/>
    <mergeCell ref="F472:I472"/>
    <mergeCell ref="L472:M472"/>
    <mergeCell ref="N472:Q472"/>
    <mergeCell ref="N473:Q473"/>
    <mergeCell ref="F474:I474"/>
    <mergeCell ref="L474:M474"/>
    <mergeCell ref="N474:Q474"/>
    <mergeCell ref="F475:I475"/>
    <mergeCell ref="L475:M475"/>
    <mergeCell ref="N475:Q475"/>
    <mergeCell ref="F476:I476"/>
    <mergeCell ref="L476:M476"/>
    <mergeCell ref="N476:Q476"/>
    <mergeCell ref="F477:I477"/>
    <mergeCell ref="F478:I478"/>
    <mergeCell ref="F479:I479"/>
    <mergeCell ref="L479:M479"/>
    <mergeCell ref="N479:Q479"/>
    <mergeCell ref="F480:I480"/>
    <mergeCell ref="F481:I481"/>
    <mergeCell ref="F482:I482"/>
    <mergeCell ref="L482:M482"/>
    <mergeCell ref="N482:Q482"/>
    <mergeCell ref="F483:I483"/>
    <mergeCell ref="L483:M483"/>
    <mergeCell ref="N483:Q483"/>
    <mergeCell ref="F484:I484"/>
    <mergeCell ref="L484:M484"/>
    <mergeCell ref="N484:Q484"/>
    <mergeCell ref="N485:Q485"/>
    <mergeCell ref="F486:I486"/>
    <mergeCell ref="L486:M486"/>
    <mergeCell ref="N486:Q486"/>
    <mergeCell ref="F487:I487"/>
    <mergeCell ref="L487:M487"/>
    <mergeCell ref="N487:Q487"/>
    <mergeCell ref="F488:I488"/>
    <mergeCell ref="L488:M488"/>
    <mergeCell ref="N488:Q488"/>
    <mergeCell ref="F489:I489"/>
    <mergeCell ref="F490:I490"/>
    <mergeCell ref="F491:I491"/>
    <mergeCell ref="L491:M491"/>
    <mergeCell ref="N491:Q491"/>
    <mergeCell ref="F492:I492"/>
    <mergeCell ref="L492:M492"/>
    <mergeCell ref="N492:Q492"/>
    <mergeCell ref="N493:Q493"/>
    <mergeCell ref="F494:I494"/>
    <mergeCell ref="L494:M494"/>
    <mergeCell ref="N494:Q494"/>
    <mergeCell ref="F495:I495"/>
    <mergeCell ref="F496:I496"/>
    <mergeCell ref="F497:I497"/>
    <mergeCell ref="F498:I498"/>
    <mergeCell ref="F499:I499"/>
    <mergeCell ref="L499:M499"/>
    <mergeCell ref="N499:Q499"/>
    <mergeCell ref="F500:I500"/>
    <mergeCell ref="L500:M500"/>
    <mergeCell ref="N500:Q500"/>
    <mergeCell ref="F501:I501"/>
    <mergeCell ref="F502:I502"/>
    <mergeCell ref="F503:I503"/>
    <mergeCell ref="L503:M503"/>
    <mergeCell ref="N503:Q503"/>
    <mergeCell ref="F504:I504"/>
    <mergeCell ref="L504:M504"/>
    <mergeCell ref="N504:Q504"/>
    <mergeCell ref="F505:I505"/>
    <mergeCell ref="L505:M505"/>
    <mergeCell ref="N505:Q505"/>
    <mergeCell ref="N506:Q506"/>
    <mergeCell ref="F507:I507"/>
    <mergeCell ref="L507:M507"/>
    <mergeCell ref="N507:Q507"/>
    <mergeCell ref="F508:I508"/>
    <mergeCell ref="F509:I509"/>
    <mergeCell ref="F510:I510"/>
    <mergeCell ref="F511:I511"/>
    <mergeCell ref="F512:I512"/>
    <mergeCell ref="L512:M512"/>
    <mergeCell ref="N512:Q512"/>
    <mergeCell ref="N513:Q513"/>
    <mergeCell ref="N514:Q514"/>
    <mergeCell ref="F515:I515"/>
    <mergeCell ref="L515:M515"/>
    <mergeCell ref="N515:Q515"/>
    <mergeCell ref="F516:I516"/>
    <mergeCell ref="F517:I517"/>
    <mergeCell ref="F518:I518"/>
    <mergeCell ref="L518:M518"/>
    <mergeCell ref="N518:Q518"/>
    <mergeCell ref="N519:Q519"/>
    <mergeCell ref="F520:I520"/>
    <mergeCell ref="L520:M520"/>
    <mergeCell ref="N520:Q520"/>
    <mergeCell ref="F521:I521"/>
    <mergeCell ref="L521:M521"/>
    <mergeCell ref="N521:Q521"/>
    <mergeCell ref="N522:Q522"/>
    <mergeCell ref="N523:Q523"/>
    <mergeCell ref="F524:I524"/>
    <mergeCell ref="L524:M524"/>
    <mergeCell ref="N524:Q524"/>
    <mergeCell ref="F525:I525"/>
    <mergeCell ref="L525:M525"/>
    <mergeCell ref="N525:Q525"/>
    <mergeCell ref="N526:Q526"/>
    <mergeCell ref="F527:I527"/>
    <mergeCell ref="L527:M527"/>
    <mergeCell ref="N527:Q527"/>
    <mergeCell ref="F528:I528"/>
    <mergeCell ref="L528:M528"/>
    <mergeCell ref="N528:Q528"/>
  </mergeCells>
  <hyperlinks>
    <hyperlink ref="F1" location="C2" display="1) Krycí list rozpočtu"/>
    <hyperlink ref="H1" location="C86" display="2) Rekapitulace rozpočtu"/>
    <hyperlink ref="L1" location="C135" display="3) Rozpočet"/>
    <hyperlink ref="S1" location="'Rekapitulace stavby'!C2" display="Rekapitulace stavby"/>
  </hyperlinks>
  <printOptions headings="false" gridLines="false" gridLinesSet="true" horizontalCentered="false" verticalCentered="false"/>
  <pageMargins left="0.583333333333333" right="0.583333333333333" top="0.5" bottom="0.466666666666667" header="0.511811023622047" footer="0"/>
  <pageSetup paperSize="9" scale="100" fitToWidth="1" fitToHeight="100" pageOrder="downThenOver" orientation="portrait" blackAndWhite="false" draft="false" cellComments="none" horizontalDpi="300" verticalDpi="300" copies="1"/>
  <headerFooter differentFirst="false" differentOddEven="false">
    <oddHeader/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2019-10-29T19:32:39Z</dcterms:created>
  <dc:creator>Miguel</dc:creator>
  <dc:description/>
  <dc:language>cs-CZ</dc:language>
  <cp:lastModifiedBy/>
  <dcterms:modified xsi:type="dcterms:W3CDTF">2022-08-17T16:42:59Z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