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omazlickelesy.sharepoint.com/sites/Dokumenty/Sdilene dokumenty/Investice_projektove_dokumentace/VZ_2022_oprava_cesty_fremutarna/"/>
    </mc:Choice>
  </mc:AlternateContent>
  <xr:revisionPtr revIDLastSave="3" documentId="11_D75C940E93CAAD1118E40F905459FDA1DF7DA20D" xr6:coauthVersionLast="47" xr6:coauthVersionMax="47" xr10:uidLastSave="{72A0C35A-FAFD-4827-83D8-311FEA07035D}"/>
  <bookViews>
    <workbookView xWindow="3060" yWindow="60" windowWidth="21600" windowHeight="11385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Pol'!$A$1:$X$33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2" l="1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Q10" i="12" s="1"/>
  <c r="V11" i="12"/>
  <c r="G12" i="12"/>
  <c r="M12" i="12" s="1"/>
  <c r="I12" i="12"/>
  <c r="K12" i="12"/>
  <c r="O12" i="12"/>
  <c r="O10" i="12" s="1"/>
  <c r="Q12" i="12"/>
  <c r="V12" i="12"/>
  <c r="G13" i="12"/>
  <c r="M13" i="12" s="1"/>
  <c r="I13" i="12"/>
  <c r="K13" i="12"/>
  <c r="O13" i="12"/>
  <c r="Q13" i="12"/>
  <c r="V13" i="12"/>
  <c r="G15" i="12"/>
  <c r="M15" i="12" s="1"/>
  <c r="I15" i="12"/>
  <c r="I14" i="12" s="1"/>
  <c r="K15" i="12"/>
  <c r="O15" i="12"/>
  <c r="Q15" i="12"/>
  <c r="V15" i="12"/>
  <c r="G16" i="12"/>
  <c r="M16" i="12" s="1"/>
  <c r="I16" i="12"/>
  <c r="K16" i="12"/>
  <c r="O16" i="12"/>
  <c r="O14" i="12" s="1"/>
  <c r="Q16" i="12"/>
  <c r="V16" i="12"/>
  <c r="V14" i="12" s="1"/>
  <c r="G18" i="12"/>
  <c r="G17" i="12" s="1"/>
  <c r="I53" i="1" s="1"/>
  <c r="I18" i="12"/>
  <c r="I17" i="12" s="1"/>
  <c r="K18" i="12"/>
  <c r="K17" i="12" s="1"/>
  <c r="O18" i="12"/>
  <c r="O17" i="12" s="1"/>
  <c r="Q18" i="12"/>
  <c r="Q17" i="12" s="1"/>
  <c r="V18" i="12"/>
  <c r="V17" i="12" s="1"/>
  <c r="G20" i="12"/>
  <c r="G19" i="12" s="1"/>
  <c r="I52" i="1" s="1"/>
  <c r="I20" i="12"/>
  <c r="K20" i="12"/>
  <c r="K19" i="12" s="1"/>
  <c r="O20" i="12"/>
  <c r="Q20" i="12"/>
  <c r="V20" i="12"/>
  <c r="V19" i="12" s="1"/>
  <c r="G21" i="12"/>
  <c r="I21" i="12"/>
  <c r="I19" i="12" s="1"/>
  <c r="K21" i="12"/>
  <c r="M21" i="12"/>
  <c r="O21" i="12"/>
  <c r="Q21" i="12"/>
  <c r="V21" i="12"/>
  <c r="AE23" i="12"/>
  <c r="F40" i="1" s="1"/>
  <c r="I20" i="1"/>
  <c r="I19" i="1"/>
  <c r="I18" i="1"/>
  <c r="I17" i="1"/>
  <c r="F41" i="1" l="1"/>
  <c r="I49" i="1"/>
  <c r="K14" i="12"/>
  <c r="Q19" i="12"/>
  <c r="O19" i="12"/>
  <c r="V10" i="12"/>
  <c r="F39" i="1"/>
  <c r="F42" i="1" s="1"/>
  <c r="Q14" i="12"/>
  <c r="K10" i="12"/>
  <c r="I10" i="12"/>
  <c r="M14" i="12"/>
  <c r="M10" i="12"/>
  <c r="G14" i="12"/>
  <c r="I51" i="1" s="1"/>
  <c r="I54" i="1" s="1"/>
  <c r="G10" i="12"/>
  <c r="I50" i="1" s="1"/>
  <c r="AF23" i="12"/>
  <c r="M20" i="12"/>
  <c r="M19" i="12" s="1"/>
  <c r="M18" i="12"/>
  <c r="M17" i="12" s="1"/>
  <c r="J28" i="1"/>
  <c r="J26" i="1"/>
  <c r="G38" i="1"/>
  <c r="F38" i="1"/>
  <c r="J23" i="1"/>
  <c r="J24" i="1"/>
  <c r="J25" i="1"/>
  <c r="J27" i="1"/>
  <c r="E24" i="1"/>
  <c r="E26" i="1"/>
  <c r="J49" i="1" l="1"/>
  <c r="J52" i="1"/>
  <c r="G23" i="1"/>
  <c r="I16" i="1"/>
  <c r="I21" i="1" s="1"/>
  <c r="H39" i="1"/>
  <c r="G39" i="1"/>
  <c r="G42" i="1" s="1"/>
  <c r="G25" i="1" s="1"/>
  <c r="A25" i="1" s="1"/>
  <c r="G41" i="1"/>
  <c r="H41" i="1" s="1"/>
  <c r="I41" i="1" s="1"/>
  <c r="G40" i="1"/>
  <c r="H40" i="1" s="1"/>
  <c r="I40" i="1" s="1"/>
  <c r="G23" i="12"/>
  <c r="J51" i="1"/>
  <c r="J50" i="1"/>
  <c r="J53" i="1"/>
  <c r="A23" i="1"/>
  <c r="I39" i="1" l="1"/>
  <c r="I42" i="1" s="1"/>
  <c r="H42" i="1"/>
  <c r="A26" i="1"/>
  <c r="G26" i="1"/>
  <c r="J54" i="1"/>
  <c r="G28" i="1"/>
  <c r="A24" i="1"/>
  <c r="G24" i="1"/>
  <c r="A27" i="1" s="1"/>
  <c r="J41" i="1" l="1"/>
  <c r="J40" i="1"/>
  <c r="J39" i="1"/>
  <c r="J42" i="1" s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Aleš Ligas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<sst xmlns="http://schemas.openxmlformats.org/spreadsheetml/2006/main" count="214" uniqueCount="128">
  <si>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</si>
  <si>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</si>
  <si>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</si>
  <si>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</si>
  <si>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</si>
  <si>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</si>
  <si>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</si>
  <si>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</si>
  <si>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</si>
  <si>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</si>
  <si>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</si>
  <si>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</si>
  <si>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</si>
  <si>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</si>
  <si>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</si>
  <si>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</si>
  <si>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</si>
  <si>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</si>
  <si>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</si>
  <si>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</si>
  <si>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</si>
  <si>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</si>
  <si>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</si>
  <si>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</si>
  <si>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</si>
  <si>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</si>
  <si>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</si>
  <si>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</si>
  <si>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</si>
  <si>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</si>
  <si>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</si>
  <si>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</si>
  <si>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</si>
  <si>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</si>
  <si>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</si>
  <si>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</si>
  <si>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</si>
  <si>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</si>
  <si>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</si>
  <si>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</si>
  <si>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</si>
  <si>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</si>
  <si>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</si>
  <si>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</si>
  <si>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Rozpočet</t>
  </si>
  <si>
    <t>SO 01</t>
  </si>
  <si>
    <t>Komunikace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</si>
  <si>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</si>
  <si>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</si>
  <si>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</si>
  <si>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</si>
  <si>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</si>
  <si>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</si>
  <si>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</si>
  <si>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Zemní práce</t>
  </si>
  <si>
    <t>5</t>
  </si>
  <si>
    <t>93</t>
  </si>
  <si>
    <t>Dokončovací práce inženýrských staveb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</si>
  <si>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</si>
  <si>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</si>
  <si>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</si>
  <si>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</si>
  <si>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</si>
  <si>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</si>
  <si>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</si>
  <si>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</si>
  <si>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</si>
  <si>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</si>
  <si>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</si>
  <si>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</si>
  <si>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</si>
  <si>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</si>
  <si>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</si>
  <si>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</si>
  <si>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</si>
  <si>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</si>
  <si>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</si>
  <si>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</si>
  <si>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</si>
  <si>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</si>
  <si>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</si>
  <si>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</si>
  <si>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</si>
  <si>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</si>
  <si>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</si>
  <si>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</si>
  <si>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</si>
  <si>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</si>
  <si>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</si>
  <si>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</si>
  <si>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</si>
  <si>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</si>
  <si>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938909611</t>
  </si>
  <si>
    <t>Odstranění nánosu na krajnicích tl. do 10 cm</t>
  </si>
  <si>
    <t>m2</t>
  </si>
  <si>
    <t>RTS 22/ I</t>
  </si>
  <si>
    <t>Indiv</t>
  </si>
  <si>
    <t>Práce</t>
  </si>
  <si>
    <t>POL1_1</t>
  </si>
  <si>
    <t>577112113</t>
  </si>
  <si>
    <t>Beton asfalt. ACO 11 S š. do 3 m, tl.4 cm</t>
  </si>
  <si>
    <t>565131111</t>
  </si>
  <si>
    <t>Podklad z obal kamen. ACP 16/ACP 22, š. do 3 m, tl. 5 cm</t>
  </si>
  <si>
    <t>POL1_</t>
  </si>
  <si>
    <t>569831111</t>
  </si>
  <si>
    <t>Zpevnění krajnic štěrkodrtí tloušťky  10 cm</t>
  </si>
  <si>
    <t>573-000-1T</t>
  </si>
  <si>
    <t>Zalití napojení asfaltovou emulzí vč. zaříznutí, zarovnání, dobourání do tl. 10cm</t>
  </si>
  <si>
    <t>m</t>
  </si>
  <si>
    <t>Vlastní</t>
  </si>
  <si>
    <t>938909111</t>
  </si>
  <si>
    <t>Odstranění nánosu s povrchu podkladu štěrkového</t>
  </si>
  <si>
    <t>979082113</t>
  </si>
  <si>
    <t>Vodorovná přemístění suti po suchu do 50 m s uložením</t>
  </si>
  <si>
    <t>t</t>
  </si>
  <si>
    <t>Přesun suti</t>
  </si>
  <si>
    <t>POL8_</t>
  </si>
  <si>
    <t>998225111</t>
  </si>
  <si>
    <t>Přesun hmot, pozemní komunikace, kryt živičný</t>
  </si>
  <si>
    <t>99-000-01</t>
  </si>
  <si>
    <t>Přesun stavební mechanizace na místo stavby</t>
  </si>
  <si>
    <t>kpl</t>
  </si>
  <si>
    <t>SUM</t>
  </si>
  <si>
    <t>Poznámky uchazeče k zadání</t>
  </si>
  <si>
    <t>POPUZIV</t>
  </si>
  <si>
    <t>END</t>
  </si>
  <si>
    <t xml:space="preserve"> Oprava lesní cesty LC 51</t>
  </si>
  <si>
    <t>Oprava lesní cesty LC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</si>
</sst>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I5" sqref="I5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5" t="s">
        <v>41</v>
      </c>
      <c r="B2" s="185"/>
      <c r="C2" s="185"/>
      <c r="D2" s="185"/>
      <c r="E2" s="185"/>
      <c r="F2" s="185"/>
      <c r="G2" s="18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7"/>
  <sheetViews>
    <sheetView showGridLines="0" topLeftCell="B1" zoomScaleSheetLayoutView="75" workbookViewId="0">
      <selection activeCell="E2" sqref="E2:J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2"/>
      <c r="B2" s="77" t="s">
        <v>24</v>
      </c>
      <c r="C2" s="78"/>
      <c r="D2" s="79"/>
      <c r="E2" s="227" t="s">
        <v>127</v>
      </c>
      <c r="F2" s="228"/>
      <c r="G2" s="228"/>
      <c r="H2" s="228"/>
      <c r="I2" s="228"/>
      <c r="J2" s="229"/>
      <c r="O2" s="1"/>
    </row>
    <row r="3" spans="1:15" ht="27" customHeight="1" x14ac:dyDescent="0.2">
      <c r="A3" s="2"/>
      <c r="B3" s="80" t="s">
        <v>47</v>
      </c>
      <c r="C3" s="78"/>
      <c r="D3" s="81"/>
      <c r="E3" s="230" t="s">
        <v>46</v>
      </c>
      <c r="F3" s="231"/>
      <c r="G3" s="231"/>
      <c r="H3" s="231"/>
      <c r="I3" s="231"/>
      <c r="J3" s="232"/>
    </row>
    <row r="4" spans="1:15" ht="23.25" customHeight="1" x14ac:dyDescent="0.2">
      <c r="A4" s="76">
        <v>7554</v>
      </c>
      <c r="B4" s="82" t="s">
        <v>48</v>
      </c>
      <c r="C4" s="83"/>
      <c r="D4" s="84"/>
      <c r="E4" s="210" t="s">
        <v>44</v>
      </c>
      <c r="F4" s="211"/>
      <c r="G4" s="211"/>
      <c r="H4" s="211"/>
      <c r="I4" s="211"/>
      <c r="J4" s="212"/>
    </row>
    <row r="5" spans="1:15" ht="24" customHeight="1" x14ac:dyDescent="0.2">
      <c r="A5" s="2"/>
      <c r="B5" s="31" t="s">
        <v>23</v>
      </c>
      <c r="D5" s="215"/>
      <c r="E5" s="216"/>
      <c r="F5" s="216"/>
      <c r="G5" s="216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7"/>
      <c r="E6" s="218"/>
      <c r="F6" s="218"/>
      <c r="G6" s="218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19"/>
      <c r="F7" s="220"/>
      <c r="G7" s="22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4"/>
      <c r="E11" s="234"/>
      <c r="F11" s="234"/>
      <c r="G11" s="234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09"/>
      <c r="E12" s="209"/>
      <c r="F12" s="209"/>
      <c r="G12" s="209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3"/>
      <c r="F13" s="214"/>
      <c r="G13" s="21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198"/>
      <c r="F16" s="199"/>
      <c r="G16" s="198"/>
      <c r="H16" s="199"/>
      <c r="I16" s="198">
        <f>SUMIF(F49:F53,A16,I49:I53)+SUMIF(F49:F53,"PSU",I49:I53)</f>
        <v>0</v>
      </c>
      <c r="J16" s="200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198"/>
      <c r="F17" s="199"/>
      <c r="G17" s="198"/>
      <c r="H17" s="199"/>
      <c r="I17" s="198">
        <f>SUMIF(F49:F53,A17,I49:I53)</f>
        <v>0</v>
      </c>
      <c r="J17" s="200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198"/>
      <c r="F18" s="199"/>
      <c r="G18" s="198"/>
      <c r="H18" s="199"/>
      <c r="I18" s="198">
        <f>SUMIF(F49:F53,A18,I49:I53)</f>
        <v>0</v>
      </c>
      <c r="J18" s="200"/>
    </row>
    <row r="19" spans="1:10" ht="23.25" customHeight="1" x14ac:dyDescent="0.2">
      <c r="A19" s="139" t="s">
        <v>63</v>
      </c>
      <c r="B19" s="38" t="s">
        <v>29</v>
      </c>
      <c r="C19" s="62"/>
      <c r="D19" s="63"/>
      <c r="E19" s="198"/>
      <c r="F19" s="199"/>
      <c r="G19" s="198"/>
      <c r="H19" s="199"/>
      <c r="I19" s="198">
        <f>SUMIF(F49:F53,A19,I49:I53)</f>
        <v>0</v>
      </c>
      <c r="J19" s="200"/>
    </row>
    <row r="20" spans="1:10" ht="23.25" customHeight="1" x14ac:dyDescent="0.2">
      <c r="A20" s="139" t="s">
        <v>64</v>
      </c>
      <c r="B20" s="38" t="s">
        <v>30</v>
      </c>
      <c r="C20" s="62"/>
      <c r="D20" s="63"/>
      <c r="E20" s="198"/>
      <c r="F20" s="199"/>
      <c r="G20" s="198"/>
      <c r="H20" s="199"/>
      <c r="I20" s="198">
        <f>SUMIF(F49:F53,A20,I49:I53)</f>
        <v>0</v>
      </c>
      <c r="J20" s="200"/>
    </row>
    <row r="21" spans="1:10" ht="23.25" customHeight="1" x14ac:dyDescent="0.2">
      <c r="A21" s="2"/>
      <c r="B21" s="48" t="s">
        <v>31</v>
      </c>
      <c r="C21" s="64"/>
      <c r="D21" s="65"/>
      <c r="E21" s="201"/>
      <c r="F21" s="237"/>
      <c r="G21" s="201"/>
      <c r="H21" s="237"/>
      <c r="I21" s="201">
        <f>SUM(I16:J20)</f>
        <v>0</v>
      </c>
      <c r="J21" s="2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96">
        <f>ZakladDPHSniVypocet</f>
        <v>0</v>
      </c>
      <c r="H23" s="197"/>
      <c r="I23" s="197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194">
        <f>A23</f>
        <v>0</v>
      </c>
      <c r="H24" s="195"/>
      <c r="I24" s="195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96">
        <f>ZakladDPHZaklVypocet</f>
        <v>0</v>
      </c>
      <c r="H25" s="197"/>
      <c r="I25" s="197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4">
        <f>A25</f>
        <v>0</v>
      </c>
      <c r="H26" s="225"/>
      <c r="I26" s="22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26">
        <f>CenaCelkem-(ZakladDPHSni+DPHSni+ZakladDPHZakl+DPHZakl)</f>
        <v>0</v>
      </c>
      <c r="H27" s="226"/>
      <c r="I27" s="226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04">
        <f>ZakladDPHSniVypocet+ZakladDPHZaklVypocet</f>
        <v>0</v>
      </c>
      <c r="H28" s="204"/>
      <c r="I28" s="204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03">
        <f>A27</f>
        <v>0</v>
      </c>
      <c r="H29" s="203"/>
      <c r="I29" s="203"/>
      <c r="J29" s="120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5"/>
      <c r="E34" s="206"/>
      <c r="G34" s="207"/>
      <c r="H34" s="208"/>
      <c r="I34" s="208"/>
      <c r="J34" s="25"/>
    </row>
    <row r="35" spans="1:10" ht="12.75" customHeight="1" x14ac:dyDescent="0.2">
      <c r="A35" s="2"/>
      <c r="B35" s="2"/>
      <c r="D35" s="193" t="s">
        <v>2</v>
      </c>
      <c r="E35" s="19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49</v>
      </c>
      <c r="C39" s="188"/>
      <c r="D39" s="188"/>
      <c r="E39" s="188"/>
      <c r="F39" s="100">
        <f>'SO 01 1 Pol'!AE23</f>
        <v>0</v>
      </c>
      <c r="G39" s="101">
        <f>'SO 01 1 Pol'!AF23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 t="s">
        <v>45</v>
      </c>
      <c r="C40" s="189" t="s">
        <v>46</v>
      </c>
      <c r="D40" s="189"/>
      <c r="E40" s="189"/>
      <c r="F40" s="105">
        <f>'SO 01 1 Pol'!AE23</f>
        <v>0</v>
      </c>
      <c r="G40" s="106">
        <f>'SO 01 1 Pol'!AF23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89">
        <v>3</v>
      </c>
      <c r="B41" s="108" t="s">
        <v>43</v>
      </c>
      <c r="C41" s="188" t="s">
        <v>44</v>
      </c>
      <c r="D41" s="188"/>
      <c r="E41" s="188"/>
      <c r="F41" s="109">
        <f>'SO 01 1 Pol'!AE23</f>
        <v>0</v>
      </c>
      <c r="G41" s="102">
        <f>'SO 01 1 Pol'!AF23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">
      <c r="A42" s="89"/>
      <c r="B42" s="190" t="s">
        <v>50</v>
      </c>
      <c r="C42" s="191"/>
      <c r="D42" s="191"/>
      <c r="E42" s="192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1" t="s">
        <v>52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53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43</v>
      </c>
      <c r="C49" s="186" t="s">
        <v>54</v>
      </c>
      <c r="D49" s="187"/>
      <c r="E49" s="187"/>
      <c r="F49" s="135" t="s">
        <v>26</v>
      </c>
      <c r="G49" s="136"/>
      <c r="H49" s="136"/>
      <c r="I49" s="136">
        <f>'SO 01 1 Pol'!G8</f>
        <v>0</v>
      </c>
      <c r="J49" s="133" t="str">
        <f>IF(I54=0,"",I49/I54*100)</f>
        <v/>
      </c>
    </row>
    <row r="50" spans="1:10" ht="36.75" customHeight="1" x14ac:dyDescent="0.2">
      <c r="A50" s="124"/>
      <c r="B50" s="129" t="s">
        <v>55</v>
      </c>
      <c r="C50" s="186" t="s">
        <v>46</v>
      </c>
      <c r="D50" s="187"/>
      <c r="E50" s="187"/>
      <c r="F50" s="135" t="s">
        <v>26</v>
      </c>
      <c r="G50" s="136"/>
      <c r="H50" s="136"/>
      <c r="I50" s="136">
        <f>'SO 01 1 Pol'!G10</f>
        <v>0</v>
      </c>
      <c r="J50" s="133" t="str">
        <f>IF(I54=0,"",I50/I54*100)</f>
        <v/>
      </c>
    </row>
    <row r="51" spans="1:10" ht="36.75" customHeight="1" x14ac:dyDescent="0.2">
      <c r="A51" s="124"/>
      <c r="B51" s="129" t="s">
        <v>56</v>
      </c>
      <c r="C51" s="186" t="s">
        <v>57</v>
      </c>
      <c r="D51" s="187"/>
      <c r="E51" s="187"/>
      <c r="F51" s="135" t="s">
        <v>26</v>
      </c>
      <c r="G51" s="136"/>
      <c r="H51" s="136"/>
      <c r="I51" s="136">
        <f>'SO 01 1 Pol'!G14</f>
        <v>0</v>
      </c>
      <c r="J51" s="133" t="str">
        <f>IF(I54=0,"",I51/I54*100)</f>
        <v/>
      </c>
    </row>
    <row r="52" spans="1:10" ht="36.75" customHeight="1" x14ac:dyDescent="0.2">
      <c r="A52" s="124"/>
      <c r="B52" s="129" t="s">
        <v>58</v>
      </c>
      <c r="C52" s="186" t="s">
        <v>59</v>
      </c>
      <c r="D52" s="187"/>
      <c r="E52" s="187"/>
      <c r="F52" s="135" t="s">
        <v>26</v>
      </c>
      <c r="G52" s="136"/>
      <c r="H52" s="136"/>
      <c r="I52" s="136">
        <f>'SO 01 1 Pol'!G19</f>
        <v>0</v>
      </c>
      <c r="J52" s="133" t="str">
        <f>IF(I54=0,"",I52/I54*100)</f>
        <v/>
      </c>
    </row>
    <row r="53" spans="1:10" ht="36.75" customHeight="1" x14ac:dyDescent="0.2">
      <c r="A53" s="124"/>
      <c r="B53" s="129" t="s">
        <v>60</v>
      </c>
      <c r="C53" s="186" t="s">
        <v>61</v>
      </c>
      <c r="D53" s="187"/>
      <c r="E53" s="187"/>
      <c r="F53" s="135" t="s">
        <v>62</v>
      </c>
      <c r="G53" s="136"/>
      <c r="H53" s="136"/>
      <c r="I53" s="136">
        <f>'SO 01 1 Pol'!G17</f>
        <v>0</v>
      </c>
      <c r="J53" s="133" t="str">
        <f>IF(I54=0,"",I53/I54*100)</f>
        <v/>
      </c>
    </row>
    <row r="54" spans="1:10" ht="25.5" customHeight="1" x14ac:dyDescent="0.2">
      <c r="A54" s="125"/>
      <c r="B54" s="130" t="s">
        <v>1</v>
      </c>
      <c r="C54" s="131"/>
      <c r="D54" s="132"/>
      <c r="E54" s="132"/>
      <c r="F54" s="137"/>
      <c r="G54" s="138"/>
      <c r="H54" s="138"/>
      <c r="I54" s="138">
        <f>SUM(I49:I53)</f>
        <v>0</v>
      </c>
      <c r="J54" s="134">
        <f>SUM(J49:J53)</f>
        <v>0</v>
      </c>
    </row>
    <row r="55" spans="1:10" x14ac:dyDescent="0.2">
      <c r="F55" s="87"/>
      <c r="G55" s="87"/>
      <c r="H55" s="87"/>
      <c r="I55" s="87"/>
      <c r="J55" s="88"/>
    </row>
    <row r="56" spans="1:10" x14ac:dyDescent="0.2">
      <c r="F56" s="87"/>
      <c r="G56" s="87"/>
      <c r="H56" s="87"/>
      <c r="I56" s="87"/>
      <c r="J56" s="88"/>
    </row>
    <row r="57" spans="1:10" x14ac:dyDescent="0.2">
      <c r="F57" s="87"/>
      <c r="G57" s="87"/>
      <c r="H57" s="87"/>
      <c r="I57" s="87"/>
      <c r="J57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50:E50"/>
    <mergeCell ref="C51:E51"/>
    <mergeCell ref="C52:E52"/>
    <mergeCell ref="C53:E53"/>
    <mergeCell ref="C39:E39"/>
    <mergeCell ref="C40:E40"/>
    <mergeCell ref="C41:E41"/>
    <mergeCell ref="B42:E42"/>
    <mergeCell ref="C49:E4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50" t="s">
        <v>8</v>
      </c>
      <c r="B2" s="49"/>
      <c r="C2" s="240"/>
      <c r="D2" s="240"/>
      <c r="E2" s="240"/>
      <c r="F2" s="240"/>
      <c r="G2" s="241"/>
    </row>
    <row r="3" spans="1:7" ht="24.95" customHeight="1" x14ac:dyDescent="0.2">
      <c r="A3" s="50" t="s">
        <v>9</v>
      </c>
      <c r="B3" s="49"/>
      <c r="C3" s="240"/>
      <c r="D3" s="240"/>
      <c r="E3" s="240"/>
      <c r="F3" s="240"/>
      <c r="G3" s="241"/>
    </row>
    <row r="4" spans="1:7" ht="24.95" customHeight="1" x14ac:dyDescent="0.2">
      <c r="A4" s="50" t="s">
        <v>10</v>
      </c>
      <c r="B4" s="49"/>
      <c r="C4" s="240"/>
      <c r="D4" s="240"/>
      <c r="E4" s="240"/>
      <c r="F4" s="240"/>
      <c r="G4" s="241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E11" sqref="E11"/>
    </sheetView>
  </sheetViews>
  <sheetFormatPr defaultRowHeight="12.75" outlineLevelRow="1" x14ac:dyDescent="0.2"/>
  <cols>
    <col min="1" max="1" width="3.28515625" customWidth="1"/>
    <col min="2" max="2" width="12.42578125" style="122" customWidth="1"/>
    <col min="3" max="3" width="38.140625" style="122" customWidth="1"/>
    <col min="4" max="4" width="4.7109375" customWidth="1"/>
    <col min="5" max="5" width="10.42578125" customWidth="1"/>
    <col min="6" max="6" width="9.7109375" customWidth="1"/>
    <col min="7" max="7" width="12.57031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2" t="s">
        <v>7</v>
      </c>
      <c r="B1" s="242"/>
      <c r="C1" s="242"/>
      <c r="D1" s="242"/>
      <c r="E1" s="242"/>
      <c r="F1" s="242"/>
      <c r="G1" s="242"/>
      <c r="AG1" t="s">
        <v>65</v>
      </c>
    </row>
    <row r="2" spans="1:60" ht="25.15" customHeight="1" x14ac:dyDescent="0.2">
      <c r="A2" s="140" t="s">
        <v>8</v>
      </c>
      <c r="B2" s="49"/>
      <c r="C2" s="243" t="s">
        <v>126</v>
      </c>
      <c r="D2" s="244"/>
      <c r="E2" s="244"/>
      <c r="F2" s="244"/>
      <c r="G2" s="245"/>
      <c r="AG2" t="s">
        <v>66</v>
      </c>
    </row>
    <row r="3" spans="1:60" ht="25.15" customHeight="1" x14ac:dyDescent="0.2">
      <c r="A3" s="140" t="s">
        <v>9</v>
      </c>
      <c r="B3" s="49"/>
      <c r="C3" s="243" t="s">
        <v>46</v>
      </c>
      <c r="D3" s="244"/>
      <c r="E3" s="244"/>
      <c r="F3" s="244"/>
      <c r="G3" s="245"/>
      <c r="AC3" s="122" t="s">
        <v>66</v>
      </c>
      <c r="AG3" t="s">
        <v>67</v>
      </c>
    </row>
    <row r="4" spans="1:60" ht="25.15" customHeight="1" x14ac:dyDescent="0.2">
      <c r="A4" s="141" t="s">
        <v>10</v>
      </c>
      <c r="B4" s="142"/>
      <c r="C4" s="246" t="s">
        <v>44</v>
      </c>
      <c r="D4" s="247"/>
      <c r="E4" s="247"/>
      <c r="F4" s="247"/>
      <c r="G4" s="248"/>
      <c r="AG4" t="s">
        <v>68</v>
      </c>
    </row>
    <row r="5" spans="1:60" x14ac:dyDescent="0.2">
      <c r="D5" s="10"/>
    </row>
    <row r="6" spans="1:60" ht="38.25" x14ac:dyDescent="0.2">
      <c r="A6" s="144" t="s">
        <v>69</v>
      </c>
      <c r="B6" s="146" t="s">
        <v>70</v>
      </c>
      <c r="C6" s="146" t="s">
        <v>71</v>
      </c>
      <c r="D6" s="145" t="s">
        <v>72</v>
      </c>
      <c r="E6" s="144" t="s">
        <v>73</v>
      </c>
      <c r="F6" s="143" t="s">
        <v>74</v>
      </c>
      <c r="G6" s="144" t="s">
        <v>31</v>
      </c>
      <c r="H6" s="147" t="s">
        <v>32</v>
      </c>
      <c r="I6" s="147" t="s">
        <v>75</v>
      </c>
      <c r="J6" s="147" t="s">
        <v>33</v>
      </c>
      <c r="K6" s="147" t="s">
        <v>76</v>
      </c>
      <c r="L6" s="147" t="s">
        <v>77</v>
      </c>
      <c r="M6" s="147" t="s">
        <v>78</v>
      </c>
      <c r="N6" s="147" t="s">
        <v>79</v>
      </c>
      <c r="O6" s="147" t="s">
        <v>80</v>
      </c>
      <c r="P6" s="147" t="s">
        <v>81</v>
      </c>
      <c r="Q6" s="147" t="s">
        <v>82</v>
      </c>
      <c r="R6" s="147" t="s">
        <v>83</v>
      </c>
      <c r="S6" s="147" t="s">
        <v>84</v>
      </c>
      <c r="T6" s="147" t="s">
        <v>85</v>
      </c>
      <c r="U6" s="147" t="s">
        <v>86</v>
      </c>
      <c r="V6" s="147" t="s">
        <v>87</v>
      </c>
      <c r="W6" s="147" t="s">
        <v>88</v>
      </c>
      <c r="X6" s="147" t="s">
        <v>89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</row>
    <row r="8" spans="1:60" x14ac:dyDescent="0.2">
      <c r="A8" s="160" t="s">
        <v>90</v>
      </c>
      <c r="B8" s="161" t="s">
        <v>43</v>
      </c>
      <c r="C8" s="179" t="s">
        <v>54</v>
      </c>
      <c r="D8" s="162"/>
      <c r="E8" s="163"/>
      <c r="F8" s="164"/>
      <c r="G8" s="165">
        <f>SUMIF(AG9:AG9,"&lt;&gt;NOR",G9:G9)</f>
        <v>0</v>
      </c>
      <c r="H8" s="159"/>
      <c r="I8" s="159">
        <f>SUM(I9:I9)</f>
        <v>0</v>
      </c>
      <c r="J8" s="159"/>
      <c r="K8" s="159">
        <f>SUM(K9:K9)</f>
        <v>0</v>
      </c>
      <c r="L8" s="159"/>
      <c r="M8" s="159">
        <f>SUM(M9:M9)</f>
        <v>0</v>
      </c>
      <c r="N8" s="158"/>
      <c r="O8" s="158">
        <f>SUM(O9:O9)</f>
        <v>0</v>
      </c>
      <c r="P8" s="158"/>
      <c r="Q8" s="158">
        <f>SUM(Q9:Q9)</f>
        <v>207.9</v>
      </c>
      <c r="R8" s="159"/>
      <c r="S8" s="159"/>
      <c r="T8" s="159"/>
      <c r="U8" s="159"/>
      <c r="V8" s="159">
        <f>SUM(V9:V9)</f>
        <v>56.1</v>
      </c>
      <c r="W8" s="159"/>
      <c r="X8" s="159"/>
      <c r="AG8" t="s">
        <v>91</v>
      </c>
    </row>
    <row r="9" spans="1:60" outlineLevel="1" x14ac:dyDescent="0.2">
      <c r="A9" s="173">
        <v>1</v>
      </c>
      <c r="B9" s="174" t="s">
        <v>92</v>
      </c>
      <c r="C9" s="180" t="s">
        <v>93</v>
      </c>
      <c r="D9" s="175" t="s">
        <v>94</v>
      </c>
      <c r="E9" s="176">
        <v>1650</v>
      </c>
      <c r="F9" s="177"/>
      <c r="G9" s="178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5">
        <v>0</v>
      </c>
      <c r="O9" s="155">
        <f>ROUND(E9*N9,2)</f>
        <v>0</v>
      </c>
      <c r="P9" s="155">
        <v>0.126</v>
      </c>
      <c r="Q9" s="155">
        <f>ROUND(E9*P9,2)</f>
        <v>207.9</v>
      </c>
      <c r="R9" s="156"/>
      <c r="S9" s="156" t="s">
        <v>95</v>
      </c>
      <c r="T9" s="156" t="s">
        <v>96</v>
      </c>
      <c r="U9" s="156">
        <v>3.4000000000000002E-2</v>
      </c>
      <c r="V9" s="156">
        <f>ROUND(E9*U9,2)</f>
        <v>56.1</v>
      </c>
      <c r="W9" s="156"/>
      <c r="X9" s="156" t="s">
        <v>97</v>
      </c>
      <c r="Y9" s="148"/>
      <c r="Z9" s="148"/>
      <c r="AA9" s="148"/>
      <c r="AB9" s="148"/>
      <c r="AC9" s="148"/>
      <c r="AD9" s="148"/>
      <c r="AE9" s="148"/>
      <c r="AF9" s="148"/>
      <c r="AG9" s="148" t="s">
        <v>98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x14ac:dyDescent="0.2">
      <c r="A10" s="160" t="s">
        <v>90</v>
      </c>
      <c r="B10" s="161" t="s">
        <v>55</v>
      </c>
      <c r="C10" s="179" t="s">
        <v>46</v>
      </c>
      <c r="D10" s="162"/>
      <c r="E10" s="163"/>
      <c r="F10" s="164"/>
      <c r="G10" s="165">
        <f>SUMIF(AG11:AG13,"&lt;&gt;NOR",G11:G13)</f>
        <v>0</v>
      </c>
      <c r="H10" s="159"/>
      <c r="I10" s="159">
        <f>SUM(I11:I13)</f>
        <v>0</v>
      </c>
      <c r="J10" s="159"/>
      <c r="K10" s="159">
        <f>SUM(K11:K13)</f>
        <v>0</v>
      </c>
      <c r="L10" s="159"/>
      <c r="M10" s="159">
        <f>SUM(M11:M13)</f>
        <v>0</v>
      </c>
      <c r="N10" s="158"/>
      <c r="O10" s="158">
        <f>SUM(O11:O13)</f>
        <v>964.5</v>
      </c>
      <c r="P10" s="158"/>
      <c r="Q10" s="158">
        <f>SUM(Q11:Q13)</f>
        <v>0</v>
      </c>
      <c r="R10" s="159"/>
      <c r="S10" s="159"/>
      <c r="T10" s="159"/>
      <c r="U10" s="159"/>
      <c r="V10" s="159">
        <f>SUM(V11:V13)</f>
        <v>426.75</v>
      </c>
      <c r="W10" s="159"/>
      <c r="X10" s="159"/>
      <c r="AG10" t="s">
        <v>91</v>
      </c>
    </row>
    <row r="11" spans="1:60" outlineLevel="1" x14ac:dyDescent="0.2">
      <c r="A11" s="173">
        <v>2</v>
      </c>
      <c r="B11" s="174" t="s">
        <v>99</v>
      </c>
      <c r="C11" s="180" t="s">
        <v>100</v>
      </c>
      <c r="D11" s="175" t="s">
        <v>94</v>
      </c>
      <c r="E11" s="176">
        <v>3300</v>
      </c>
      <c r="F11" s="177"/>
      <c r="G11" s="178">
        <f>ROUND(E11*F11,2)</f>
        <v>0</v>
      </c>
      <c r="H11" s="157"/>
      <c r="I11" s="156">
        <f>ROUND(E11*H11,2)</f>
        <v>0</v>
      </c>
      <c r="J11" s="157"/>
      <c r="K11" s="156">
        <f>ROUND(E11*J11,2)</f>
        <v>0</v>
      </c>
      <c r="L11" s="156">
        <v>21</v>
      </c>
      <c r="M11" s="156">
        <f>G11*(1+L11/100)</f>
        <v>0</v>
      </c>
      <c r="N11" s="155">
        <v>0.10373</v>
      </c>
      <c r="O11" s="155">
        <f>ROUND(E11*N11,2)</f>
        <v>342.31</v>
      </c>
      <c r="P11" s="155">
        <v>0</v>
      </c>
      <c r="Q11" s="155">
        <f>ROUND(E11*P11,2)</f>
        <v>0</v>
      </c>
      <c r="R11" s="156"/>
      <c r="S11" s="156" t="s">
        <v>95</v>
      </c>
      <c r="T11" s="156" t="s">
        <v>96</v>
      </c>
      <c r="U11" s="156">
        <v>6.4000000000000001E-2</v>
      </c>
      <c r="V11" s="156">
        <f>ROUND(E11*U11,2)</f>
        <v>211.2</v>
      </c>
      <c r="W11" s="156"/>
      <c r="X11" s="156" t="s">
        <v>97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98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73">
        <v>3</v>
      </c>
      <c r="B12" s="174" t="s">
        <v>101</v>
      </c>
      <c r="C12" s="180" t="s">
        <v>102</v>
      </c>
      <c r="D12" s="175" t="s">
        <v>94</v>
      </c>
      <c r="E12" s="176">
        <v>3465</v>
      </c>
      <c r="F12" s="177"/>
      <c r="G12" s="178">
        <f>ROUND(E12*F12,2)</f>
        <v>0</v>
      </c>
      <c r="H12" s="157"/>
      <c r="I12" s="156">
        <f>ROUND(E12*H12,2)</f>
        <v>0</v>
      </c>
      <c r="J12" s="157"/>
      <c r="K12" s="156">
        <f>ROUND(E12*J12,2)</f>
        <v>0</v>
      </c>
      <c r="L12" s="156">
        <v>21</v>
      </c>
      <c r="M12" s="156">
        <f>G12*(1+L12/100)</f>
        <v>0</v>
      </c>
      <c r="N12" s="155">
        <v>0.13188</v>
      </c>
      <c r="O12" s="155">
        <f>ROUND(E12*N12,2)</f>
        <v>456.96</v>
      </c>
      <c r="P12" s="155">
        <v>0</v>
      </c>
      <c r="Q12" s="155">
        <f>ROUND(E12*P12,2)</f>
        <v>0</v>
      </c>
      <c r="R12" s="156"/>
      <c r="S12" s="156" t="s">
        <v>95</v>
      </c>
      <c r="T12" s="156" t="s">
        <v>96</v>
      </c>
      <c r="U12" s="156">
        <v>4.9000000000000002E-2</v>
      </c>
      <c r="V12" s="156">
        <f>ROUND(E12*U12,2)</f>
        <v>169.79</v>
      </c>
      <c r="W12" s="156"/>
      <c r="X12" s="156" t="s">
        <v>97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103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3">
        <v>4</v>
      </c>
      <c r="B13" s="174" t="s">
        <v>104</v>
      </c>
      <c r="C13" s="180" t="s">
        <v>105</v>
      </c>
      <c r="D13" s="175" t="s">
        <v>94</v>
      </c>
      <c r="E13" s="176">
        <v>880</v>
      </c>
      <c r="F13" s="177"/>
      <c r="G13" s="178">
        <f>ROUND(E13*F13,2)</f>
        <v>0</v>
      </c>
      <c r="H13" s="157"/>
      <c r="I13" s="156">
        <f>ROUND(E13*H13,2)</f>
        <v>0</v>
      </c>
      <c r="J13" s="157"/>
      <c r="K13" s="156">
        <f>ROUND(E13*J13,2)</f>
        <v>0</v>
      </c>
      <c r="L13" s="156">
        <v>21</v>
      </c>
      <c r="M13" s="156">
        <f>G13*(1+L13/100)</f>
        <v>0</v>
      </c>
      <c r="N13" s="155">
        <v>0.18776000000000001</v>
      </c>
      <c r="O13" s="155">
        <f>ROUND(E13*N13,2)</f>
        <v>165.23</v>
      </c>
      <c r="P13" s="155">
        <v>0</v>
      </c>
      <c r="Q13" s="155">
        <f>ROUND(E13*P13,2)</f>
        <v>0</v>
      </c>
      <c r="R13" s="156"/>
      <c r="S13" s="156" t="s">
        <v>95</v>
      </c>
      <c r="T13" s="156" t="s">
        <v>96</v>
      </c>
      <c r="U13" s="156">
        <v>5.1999999999999998E-2</v>
      </c>
      <c r="V13" s="156">
        <f>ROUND(E13*U13,2)</f>
        <v>45.76</v>
      </c>
      <c r="W13" s="156"/>
      <c r="X13" s="156" t="s">
        <v>97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103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60" t="s">
        <v>90</v>
      </c>
      <c r="B14" s="161" t="s">
        <v>56</v>
      </c>
      <c r="C14" s="179" t="s">
        <v>57</v>
      </c>
      <c r="D14" s="162"/>
      <c r="E14" s="163"/>
      <c r="F14" s="164"/>
      <c r="G14" s="165">
        <f>SUMIF(AG15:AG16,"&lt;&gt;NOR",G15:G16)</f>
        <v>0</v>
      </c>
      <c r="H14" s="159"/>
      <c r="I14" s="159">
        <f>SUM(I15:I16)</f>
        <v>0</v>
      </c>
      <c r="J14" s="159"/>
      <c r="K14" s="159">
        <f>SUM(K15:K16)</f>
        <v>0</v>
      </c>
      <c r="L14" s="159"/>
      <c r="M14" s="159">
        <f>SUM(M15:M16)</f>
        <v>0</v>
      </c>
      <c r="N14" s="158"/>
      <c r="O14" s="158">
        <f>SUM(O15:O16)</f>
        <v>0</v>
      </c>
      <c r="P14" s="158"/>
      <c r="Q14" s="158">
        <f>SUM(Q15:Q16)</f>
        <v>0</v>
      </c>
      <c r="R14" s="159"/>
      <c r="S14" s="159"/>
      <c r="T14" s="159"/>
      <c r="U14" s="159"/>
      <c r="V14" s="159">
        <f>SUM(V15:V16)</f>
        <v>9.9</v>
      </c>
      <c r="W14" s="159"/>
      <c r="X14" s="159"/>
      <c r="AG14" t="s">
        <v>91</v>
      </c>
    </row>
    <row r="15" spans="1:60" ht="22.5" outlineLevel="1" x14ac:dyDescent="0.2">
      <c r="A15" s="173">
        <v>5</v>
      </c>
      <c r="B15" s="174" t="s">
        <v>106</v>
      </c>
      <c r="C15" s="180" t="s">
        <v>107</v>
      </c>
      <c r="D15" s="175" t="s">
        <v>108</v>
      </c>
      <c r="E15" s="176">
        <v>10</v>
      </c>
      <c r="F15" s="177"/>
      <c r="G15" s="178">
        <f>ROUND(E15*F15,2)</f>
        <v>0</v>
      </c>
      <c r="H15" s="157"/>
      <c r="I15" s="156">
        <f>ROUND(E15*H15,2)</f>
        <v>0</v>
      </c>
      <c r="J15" s="157"/>
      <c r="K15" s="156">
        <f>ROUND(E15*J15,2)</f>
        <v>0</v>
      </c>
      <c r="L15" s="156">
        <v>21</v>
      </c>
      <c r="M15" s="156">
        <f>G15*(1+L15/100)</f>
        <v>0</v>
      </c>
      <c r="N15" s="155">
        <v>0</v>
      </c>
      <c r="O15" s="155">
        <f>ROUND(E15*N15,2)</f>
        <v>0</v>
      </c>
      <c r="P15" s="155">
        <v>0</v>
      </c>
      <c r="Q15" s="155">
        <f>ROUND(E15*P15,2)</f>
        <v>0</v>
      </c>
      <c r="R15" s="156"/>
      <c r="S15" s="156" t="s">
        <v>109</v>
      </c>
      <c r="T15" s="156" t="s">
        <v>96</v>
      </c>
      <c r="U15" s="156">
        <v>0</v>
      </c>
      <c r="V15" s="156">
        <f>ROUND(E15*U15,2)</f>
        <v>0</v>
      </c>
      <c r="W15" s="156"/>
      <c r="X15" s="156" t="s">
        <v>97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98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3">
        <v>6</v>
      </c>
      <c r="B16" s="174" t="s">
        <v>110</v>
      </c>
      <c r="C16" s="180" t="s">
        <v>111</v>
      </c>
      <c r="D16" s="175" t="s">
        <v>94</v>
      </c>
      <c r="E16" s="176">
        <v>3300</v>
      </c>
      <c r="F16" s="177"/>
      <c r="G16" s="178">
        <f>ROUND(E16*F16,2)</f>
        <v>0</v>
      </c>
      <c r="H16" s="157"/>
      <c r="I16" s="156">
        <f>ROUND(E16*H16,2)</f>
        <v>0</v>
      </c>
      <c r="J16" s="157"/>
      <c r="K16" s="156">
        <f>ROUND(E16*J16,2)</f>
        <v>0</v>
      </c>
      <c r="L16" s="156">
        <v>21</v>
      </c>
      <c r="M16" s="156">
        <f>G16*(1+L16/100)</f>
        <v>0</v>
      </c>
      <c r="N16" s="155">
        <v>0</v>
      </c>
      <c r="O16" s="155">
        <f>ROUND(E16*N16,2)</f>
        <v>0</v>
      </c>
      <c r="P16" s="155">
        <v>0</v>
      </c>
      <c r="Q16" s="155">
        <f>ROUND(E16*P16,2)</f>
        <v>0</v>
      </c>
      <c r="R16" s="156"/>
      <c r="S16" s="156" t="s">
        <v>95</v>
      </c>
      <c r="T16" s="156" t="s">
        <v>96</v>
      </c>
      <c r="U16" s="156">
        <v>3.0000000000000001E-3</v>
      </c>
      <c r="V16" s="156">
        <f>ROUND(E16*U16,2)</f>
        <v>9.9</v>
      </c>
      <c r="W16" s="156"/>
      <c r="X16" s="156" t="s">
        <v>97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98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x14ac:dyDescent="0.2">
      <c r="A17" s="160" t="s">
        <v>90</v>
      </c>
      <c r="B17" s="161" t="s">
        <v>60</v>
      </c>
      <c r="C17" s="179" t="s">
        <v>61</v>
      </c>
      <c r="D17" s="162"/>
      <c r="E17" s="163"/>
      <c r="F17" s="164"/>
      <c r="G17" s="165">
        <f>SUMIF(AG18:AG18,"&lt;&gt;NOR",G18:G18)</f>
        <v>0</v>
      </c>
      <c r="H17" s="159"/>
      <c r="I17" s="159">
        <f>SUM(I18:I18)</f>
        <v>0</v>
      </c>
      <c r="J17" s="159"/>
      <c r="K17" s="159">
        <f>SUM(K18:K18)</f>
        <v>0</v>
      </c>
      <c r="L17" s="159"/>
      <c r="M17" s="159">
        <f>SUM(M18:M18)</f>
        <v>0</v>
      </c>
      <c r="N17" s="158"/>
      <c r="O17" s="158">
        <f>SUM(O18:O18)</f>
        <v>0</v>
      </c>
      <c r="P17" s="158"/>
      <c r="Q17" s="158">
        <f>SUM(Q18:Q18)</f>
        <v>0</v>
      </c>
      <c r="R17" s="159"/>
      <c r="S17" s="159"/>
      <c r="T17" s="159"/>
      <c r="U17" s="159"/>
      <c r="V17" s="159">
        <f>SUM(V18:V18)</f>
        <v>0.62</v>
      </c>
      <c r="W17" s="159"/>
      <c r="X17" s="159"/>
      <c r="AG17" t="s">
        <v>91</v>
      </c>
    </row>
    <row r="18" spans="1:60" ht="22.5" outlineLevel="1" x14ac:dyDescent="0.2">
      <c r="A18" s="173">
        <v>7</v>
      </c>
      <c r="B18" s="174" t="s">
        <v>112</v>
      </c>
      <c r="C18" s="180" t="s">
        <v>113</v>
      </c>
      <c r="D18" s="175" t="s">
        <v>114</v>
      </c>
      <c r="E18" s="176">
        <v>207.9</v>
      </c>
      <c r="F18" s="177"/>
      <c r="G18" s="178">
        <f>ROUND(E18*F18,2)</f>
        <v>0</v>
      </c>
      <c r="H18" s="157"/>
      <c r="I18" s="156">
        <f>ROUND(E18*H18,2)</f>
        <v>0</v>
      </c>
      <c r="J18" s="157"/>
      <c r="K18" s="156">
        <f>ROUND(E18*J18,2)</f>
        <v>0</v>
      </c>
      <c r="L18" s="156">
        <v>21</v>
      </c>
      <c r="M18" s="156">
        <f>G18*(1+L18/100)</f>
        <v>0</v>
      </c>
      <c r="N18" s="155">
        <v>0</v>
      </c>
      <c r="O18" s="155">
        <f>ROUND(E18*N18,2)</f>
        <v>0</v>
      </c>
      <c r="P18" s="155">
        <v>0</v>
      </c>
      <c r="Q18" s="155">
        <f>ROUND(E18*P18,2)</f>
        <v>0</v>
      </c>
      <c r="R18" s="156"/>
      <c r="S18" s="156" t="s">
        <v>95</v>
      </c>
      <c r="T18" s="156" t="s">
        <v>96</v>
      </c>
      <c r="U18" s="156">
        <v>3.0000000000000001E-3</v>
      </c>
      <c r="V18" s="156">
        <f>ROUND(E18*U18,2)</f>
        <v>0.62</v>
      </c>
      <c r="W18" s="156"/>
      <c r="X18" s="156" t="s">
        <v>115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116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x14ac:dyDescent="0.2">
      <c r="A19" s="160" t="s">
        <v>90</v>
      </c>
      <c r="B19" s="161" t="s">
        <v>58</v>
      </c>
      <c r="C19" s="179" t="s">
        <v>59</v>
      </c>
      <c r="D19" s="162"/>
      <c r="E19" s="163"/>
      <c r="F19" s="164"/>
      <c r="G19" s="165">
        <f>SUMIF(AG20:AG21,"&lt;&gt;NOR",G20:G21)</f>
        <v>0</v>
      </c>
      <c r="H19" s="159"/>
      <c r="I19" s="159">
        <f>SUM(I20:I21)</f>
        <v>0</v>
      </c>
      <c r="J19" s="159"/>
      <c r="K19" s="159">
        <f>SUM(K20:K21)</f>
        <v>0</v>
      </c>
      <c r="L19" s="159"/>
      <c r="M19" s="159">
        <f>SUM(M20:M21)</f>
        <v>0</v>
      </c>
      <c r="N19" s="158"/>
      <c r="O19" s="158">
        <f>SUM(O20:O21)</f>
        <v>0</v>
      </c>
      <c r="P19" s="158"/>
      <c r="Q19" s="158">
        <f>SUM(Q20:Q21)</f>
        <v>0</v>
      </c>
      <c r="R19" s="159"/>
      <c r="S19" s="159"/>
      <c r="T19" s="159"/>
      <c r="U19" s="159"/>
      <c r="V19" s="159">
        <f>SUM(V20:V21)</f>
        <v>15.43</v>
      </c>
      <c r="W19" s="159"/>
      <c r="X19" s="159"/>
      <c r="AG19" t="s">
        <v>91</v>
      </c>
    </row>
    <row r="20" spans="1:60" outlineLevel="1" x14ac:dyDescent="0.2">
      <c r="A20" s="173">
        <v>8</v>
      </c>
      <c r="B20" s="174" t="s">
        <v>117</v>
      </c>
      <c r="C20" s="180" t="s">
        <v>118</v>
      </c>
      <c r="D20" s="175" t="s">
        <v>114</v>
      </c>
      <c r="E20" s="176">
        <v>964.5</v>
      </c>
      <c r="F20" s="177"/>
      <c r="G20" s="178">
        <f>ROUND(E20*F20,2)</f>
        <v>0</v>
      </c>
      <c r="H20" s="157"/>
      <c r="I20" s="156">
        <f>ROUND(E20*H20,2)</f>
        <v>0</v>
      </c>
      <c r="J20" s="157"/>
      <c r="K20" s="156">
        <f>ROUND(E20*J20,2)</f>
        <v>0</v>
      </c>
      <c r="L20" s="156">
        <v>21</v>
      </c>
      <c r="M20" s="156">
        <f>G20*(1+L20/100)</f>
        <v>0</v>
      </c>
      <c r="N20" s="155">
        <v>0</v>
      </c>
      <c r="O20" s="155">
        <f>ROUND(E20*N20,2)</f>
        <v>0</v>
      </c>
      <c r="P20" s="155">
        <v>0</v>
      </c>
      <c r="Q20" s="155">
        <f>ROUND(E20*P20,2)</f>
        <v>0</v>
      </c>
      <c r="R20" s="156"/>
      <c r="S20" s="156" t="s">
        <v>95</v>
      </c>
      <c r="T20" s="156" t="s">
        <v>95</v>
      </c>
      <c r="U20" s="156">
        <v>1.6E-2</v>
      </c>
      <c r="V20" s="156">
        <f>ROUND(E20*U20,2)</f>
        <v>15.43</v>
      </c>
      <c r="W20" s="156"/>
      <c r="X20" s="156" t="s">
        <v>97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103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67">
        <v>9</v>
      </c>
      <c r="B21" s="168" t="s">
        <v>119</v>
      </c>
      <c r="C21" s="181" t="s">
        <v>120</v>
      </c>
      <c r="D21" s="169" t="s">
        <v>121</v>
      </c>
      <c r="E21" s="170">
        <v>1</v>
      </c>
      <c r="F21" s="171"/>
      <c r="G21" s="172">
        <f>ROUND(E21*F21,2)</f>
        <v>0</v>
      </c>
      <c r="H21" s="157"/>
      <c r="I21" s="156">
        <f>ROUND(E21*H21,2)</f>
        <v>0</v>
      </c>
      <c r="J21" s="157"/>
      <c r="K21" s="156">
        <f>ROUND(E21*J21,2)</f>
        <v>0</v>
      </c>
      <c r="L21" s="156">
        <v>21</v>
      </c>
      <c r="M21" s="156">
        <f>G21*(1+L21/100)</f>
        <v>0</v>
      </c>
      <c r="N21" s="155">
        <v>0</v>
      </c>
      <c r="O21" s="155">
        <f>ROUND(E21*N21,2)</f>
        <v>0</v>
      </c>
      <c r="P21" s="155">
        <v>0</v>
      </c>
      <c r="Q21" s="155">
        <f>ROUND(E21*P21,2)</f>
        <v>0</v>
      </c>
      <c r="R21" s="156"/>
      <c r="S21" s="156" t="s">
        <v>109</v>
      </c>
      <c r="T21" s="156" t="s">
        <v>96</v>
      </c>
      <c r="U21" s="156">
        <v>0</v>
      </c>
      <c r="V21" s="156">
        <f>ROUND(E21*U21,2)</f>
        <v>0</v>
      </c>
      <c r="W21" s="156"/>
      <c r="X21" s="156" t="s">
        <v>97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103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x14ac:dyDescent="0.2">
      <c r="A22" s="3"/>
      <c r="B22" s="4"/>
      <c r="C22" s="182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v>15</v>
      </c>
      <c r="AF22">
        <v>21</v>
      </c>
      <c r="AG22" t="s">
        <v>77</v>
      </c>
    </row>
    <row r="23" spans="1:60" x14ac:dyDescent="0.2">
      <c r="A23" s="151"/>
      <c r="B23" s="152" t="s">
        <v>31</v>
      </c>
      <c r="C23" s="183"/>
      <c r="D23" s="153"/>
      <c r="E23" s="154"/>
      <c r="F23" s="154"/>
      <c r="G23" s="166">
        <f>G8+G10+G14+G17+G19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f>SUMIF(L7:L21,AE22,G7:G21)</f>
        <v>0</v>
      </c>
      <c r="AF23">
        <f>SUMIF(L7:L21,AF22,G7:G21)</f>
        <v>0</v>
      </c>
      <c r="AG23" t="s">
        <v>122</v>
      </c>
    </row>
    <row r="24" spans="1:60" x14ac:dyDescent="0.2">
      <c r="A24" s="3"/>
      <c r="B24" s="4"/>
      <c r="C24" s="182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60" x14ac:dyDescent="0.2">
      <c r="A25" s="3"/>
      <c r="B25" s="4"/>
      <c r="C25" s="182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">
      <c r="A26" s="249" t="s">
        <v>123</v>
      </c>
      <c r="B26" s="249"/>
      <c r="C26" s="250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">
      <c r="A27" s="251"/>
      <c r="B27" s="252"/>
      <c r="C27" s="253"/>
      <c r="D27" s="252"/>
      <c r="E27" s="252"/>
      <c r="F27" s="252"/>
      <c r="G27" s="25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G27" t="s">
        <v>124</v>
      </c>
    </row>
    <row r="28" spans="1:60" x14ac:dyDescent="0.2">
      <c r="A28" s="255"/>
      <c r="B28" s="256"/>
      <c r="C28" s="257"/>
      <c r="D28" s="256"/>
      <c r="E28" s="256"/>
      <c r="F28" s="256"/>
      <c r="G28" s="258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">
      <c r="A29" s="255"/>
      <c r="B29" s="256"/>
      <c r="C29" s="257"/>
      <c r="D29" s="256"/>
      <c r="E29" s="256"/>
      <c r="F29" s="256"/>
      <c r="G29" s="258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">
      <c r="A30" s="255"/>
      <c r="B30" s="256"/>
      <c r="C30" s="257"/>
      <c r="D30" s="256"/>
      <c r="E30" s="256"/>
      <c r="F30" s="256"/>
      <c r="G30" s="258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A31" s="259"/>
      <c r="B31" s="260"/>
      <c r="C31" s="261"/>
      <c r="D31" s="260"/>
      <c r="E31" s="260"/>
      <c r="F31" s="260"/>
      <c r="G31" s="26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A32" s="3"/>
      <c r="B32" s="4"/>
      <c r="C32" s="182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3:33" x14ac:dyDescent="0.2">
      <c r="C33" s="184"/>
      <c r="D33" s="10"/>
      <c r="AG33" t="s">
        <v>125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7:G31"/>
    <mergeCell ref="A1:G1"/>
    <mergeCell ref="C2:G2"/>
    <mergeCell ref="C3:G3"/>
    <mergeCell ref="C4:G4"/>
    <mergeCell ref="A26:C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DD4F2615FB5D4F92FF5702EE516CBA" ma:contentTypeVersion="9" ma:contentTypeDescription="Vytvoří nový dokument" ma:contentTypeScope="" ma:versionID="b2887075f781849b533dc50b20b84108">
  <xsd:schema xmlns:xsd="http://www.w3.org/2001/XMLSchema" xmlns:xs="http://www.w3.org/2001/XMLSchema" xmlns:p="http://schemas.microsoft.com/office/2006/metadata/properties" xmlns:ns2="75a5ac84-ffae-4f69-904f-34fe58abc48e" targetNamespace="http://schemas.microsoft.com/office/2006/metadata/properties" ma:root="true" ma:fieldsID="8119a3f98b96b7bc622987ac0e3b3439" ns2:_="">
    <xsd:import namespace="75a5ac84-ffae-4f69-904f-34fe58abc4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5ac84-ffae-4f69-904f-34fe58abc4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977CB0-C63E-435B-8F78-87D8C990525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B5458F8-2EFA-4EB8-86D1-B685C1E35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C20EA7-EB66-40FE-B357-A57FC0458D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a5ac84-ffae-4f69-904f-34fe58abc4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oadresa</vt:lpstr>
      <vt:lpstr>Stavba!Objednatel</vt:lpstr>
      <vt:lpstr>Stavba!Objekt</vt:lpstr>
      <vt:lpstr>'SO 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Jindřiška Deckerová</cp:lastModifiedBy>
  <cp:lastPrinted>2019-03-19T12:27:02Z</cp:lastPrinted>
  <dcterms:created xsi:type="dcterms:W3CDTF">2009-04-08T07:15:50Z</dcterms:created>
  <dcterms:modified xsi:type="dcterms:W3CDTF">2022-03-22T07:03:11Z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0x01010096DD4F2615FB5D4F92FF5702EE516CBA</vt:lpwstr>
  </property>
</Properties>
</file>