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2"/>
  </bookViews>
  <sheets>
    <sheet name="Rekapitulace stavby" sheetId="1" r:id="rId1"/>
    <sheet name="SO 01 - Stavební úpravy" sheetId="2" r:id="rId2"/>
    <sheet name="PS 01 - D 1.4.1 technologie" sheetId="3" r:id="rId3"/>
    <sheet name="PS 01 - D 1.4.2 el. MaR" sheetId="4" r:id="rId4"/>
    <sheet name="PS 01 D 1.4.3 osv" sheetId="5" r:id="rId5"/>
  </sheets>
  <definedNames>
    <definedName name="_xlnm.Print_Area" localSheetId="0">'Rekapitulace stavby'!$D$4:$AO$76,'Rekapitulace stavby'!$C$82:$AQ$96</definedName>
    <definedName name="_xlnm.Print_Area" localSheetId="1">'SO 01 - Stavební úpravy'!$C$4:$J$76,'SO 01 - Stavební úpravy'!$C$82:$J$116,'SO 01 - Stavební úpravy'!$C$122:$K$258</definedName>
    <definedName name="_xlnm._FilterDatabase" localSheetId="1" hidden="1">'SO 01 - Stavební úpravy'!$C$134:$K$258</definedName>
    <definedName name="_xlnm.Print_Titles" localSheetId="0">'Rekapitulace stavby'!$92:$92</definedName>
    <definedName name="_xlnm.Print_Titles" localSheetId="1">'SO 01 - Stavební úpravy'!$134:$134</definedName>
  </definedNames>
  <calcPr calcId="145621"/>
  <extLst/>
</workbook>
</file>

<file path=xl/sharedStrings.xml><?xml version="1.0" encoding="utf-8"?>
<sst xmlns="http://schemas.openxmlformats.org/spreadsheetml/2006/main" count="3171" uniqueCount="1007">
  <si>
    <t>Export Komplet</t>
  </si>
  <si>
    <t>2.0</t>
  </si>
  <si>
    <t>False</t>
  </si>
  <si>
    <t>{e44cbce7-fd88-477a-9c05-84aac6a2bf18}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</si>
  <si>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</si>
  <si>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</si>
  <si>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</si>
  <si>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</si>
  <si>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</si>
  <si>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</si>
  <si>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</si>
  <si>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</si>
  <si>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</si>
  <si>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Rekonstrukce plynové kotelny NTK Švabinského 564 - Domažlice</t>
  </si>
  <si>
    <t>KSO:</t>
  </si>
  <si>
    <t>CC-CZ:</t>
  </si>
  <si>
    <t>Místo:</t>
  </si>
  <si>
    <t>Domažlice</t>
  </si>
  <si>
    <t>Datum:</t>
  </si>
  <si>
    <t>28. 6. 2019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</si>
  <si>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</si>
  <si>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</si>
  <si>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</si>
  <si>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</si>
  <si>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</si>
  <si>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</si>
  <si>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</si>
  <si>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</si>
  <si>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</si>
  <si>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</si>
  <si>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</si>
  <si>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</si>
  <si>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</si>
  <si>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</si>
  <si>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</si>
  <si>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</si>
  <si>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</si>
  <si>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</si>
  <si>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</si>
  <si>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</si>
  <si>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</si>
  <si>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</si>
  <si>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</si>
  <si>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</si>
  <si>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</si>
  <si>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</si>
  <si>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</si>
  <si>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</si>
  <si>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</si>
  <si>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</si>
  <si>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</si>
  <si>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</si>
  <si>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</si>
  <si>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</si>
  <si>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</si>
  <si>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</si>
  <si>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</si>
  <si>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</si>
  <si>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</si>
  <si>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</si>
  <si>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</si>
  <si>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</si>
  <si>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</si>
  <si>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</si>
  <si>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</si>
  <si>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</si>
  <si>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</si>
  <si>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</si>
  <si>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</si>
  <si>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</si>
  <si>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</si>
  <si>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</si>
  <si>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</si>
  <si>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</si>
  <si>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</si>
  <si>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úpravy</t>
  </si>
  <si>
    <t>STA</t>
  </si>
  <si>
    <t>1</t>
  </si>
  <si>
    <t>{3759af61-df6e-4f89-b884-b43d92900ec4}</t>
  </si>
  <si>
    <t>2</t>
  </si>
  <si>
    <t>PS 01</t>
  </si>
  <si>
    <t>D 1.4.1. - technologie</t>
  </si>
  <si>
    <t>D 1.4.2. - elektroinstalace - MaR</t>
  </si>
  <si>
    <t>D 1.4.3. - osvětlení</t>
  </si>
  <si>
    <t xml:space="preserve">Prohlášení GP k PD: Odkazy v zadávací dokumentaci na jednotlivá obchodní jména a zvláštní označení výrobků a obchodních názvů materiálů popisující a specifikující podmínky požadovaného plnění s tím, že zadavatel připouští i jiná kvalitativně a technicky obdobná řešení za podmínky, že nesmí dojít ke zhoršení parametrů daných v projektovém řešení. Pokud se uchazeč odchýlí použitím jiných výrobků nebo materiálů od projektu, musí být v cenové nabídce výslovně uvedeno a doloženo, že jsou dodrženy stanovené parametry v zadávací dokumentaci (prohlášení o shodě). </t>
  </si>
  <si>
    <t>KRYCÍ LIST SOUPISU PRACÍ</t>
  </si>
  <si>
    <t>Objekt:</t>
  </si>
  <si>
    <t>SO 01 - Stavební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</si>
  <si>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</si>
  <si>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</si>
  <si>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</si>
  <si>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</si>
  <si>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</si>
  <si>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</si>
  <si>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</si>
  <si>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</si>
  <si>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</si>
  <si>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99 - Přesun hmot</t>
  </si>
  <si>
    <t>PSV - Práce a dodávky PSV</t>
  </si>
  <si>
    <t xml:space="preserve">    711 - Izolace proti vodě</t>
  </si>
  <si>
    <t xml:space="preserve">    713 - Izolace tepelné</t>
  </si>
  <si>
    <t xml:space="preserve">    725 - Zdravotechnika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</si>
  <si>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</si>
  <si>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</si>
  <si>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</si>
  <si>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</si>
  <si>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</si>
  <si>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</si>
  <si>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</si>
  <si>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</si>
  <si>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</si>
  <si>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</si>
  <si>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</si>
  <si>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</si>
  <si>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</si>
  <si>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</si>
  <si>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</si>
  <si>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</si>
  <si>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</si>
  <si>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</si>
  <si>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</si>
  <si>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</si>
  <si>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</si>
  <si>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</si>
  <si>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</si>
  <si>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</si>
  <si>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</si>
  <si>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</si>
  <si>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</si>
  <si>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</si>
  <si>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</si>
  <si>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342272225</t>
  </si>
  <si>
    <t>Příčka z pórobetonových hladkých tvárnic na tenkovrstvou maltu tl 100 mm</t>
  </si>
  <si>
    <t>m2</t>
  </si>
  <si>
    <t>4</t>
  </si>
  <si>
    <t>-778672698</t>
  </si>
  <si>
    <t>342272245</t>
  </si>
  <si>
    <t>Příčka z pórobetonových hladkých tvárnic na tenkovrstvou maltu tl 150 mm</t>
  </si>
  <si>
    <t>620385615</t>
  </si>
  <si>
    <t>317142490</t>
  </si>
  <si>
    <t>Překlady</t>
  </si>
  <si>
    <t>soub</t>
  </si>
  <si>
    <t>1763189028</t>
  </si>
  <si>
    <t>6</t>
  </si>
  <si>
    <t>Úpravy povrchů, podlahy a osazování výplní</t>
  </si>
  <si>
    <t>619991011</t>
  </si>
  <si>
    <t>Zakrytí výplní otvorů fólií přilepenou lepící páskou</t>
  </si>
  <si>
    <t>-335285483</t>
  </si>
  <si>
    <t>5</t>
  </si>
  <si>
    <t>612142001</t>
  </si>
  <si>
    <t>Potažení vnitřních stěn sklovláknitým pletivem vtlačeným do tenkovrstvé hmoty</t>
  </si>
  <si>
    <t>-1684696239</t>
  </si>
  <si>
    <t>612311131</t>
  </si>
  <si>
    <t>Potažení vnitřních stěn vápenným štukem tloušťky do 3 mm</t>
  </si>
  <si>
    <t>-245584427</t>
  </si>
  <si>
    <t>7</t>
  </si>
  <si>
    <t>612321121</t>
  </si>
  <si>
    <t>Vápenocementová omítka hladká jednovrstvá vnitřních stěn nanášená ručně</t>
  </si>
  <si>
    <t>-1637580912</t>
  </si>
  <si>
    <t>8</t>
  </si>
  <si>
    <t>612321141</t>
  </si>
  <si>
    <t>Vápenocementová omítka štuková dvouvrstvá vnitřních stěn nanášená ručně</t>
  </si>
  <si>
    <t>-215420042</t>
  </si>
  <si>
    <t>9</t>
  </si>
  <si>
    <t>612321191</t>
  </si>
  <si>
    <t>Příplatek k vápenocementové omítce vnitřních stěn za každých dalších 5 mm tloušťky ručně</t>
  </si>
  <si>
    <t>-1210783221</t>
  </si>
  <si>
    <t>10</t>
  </si>
  <si>
    <t>619995001</t>
  </si>
  <si>
    <t>Začištění omítek kolem oken, dveří, podlah nebo obkladů</t>
  </si>
  <si>
    <t>m</t>
  </si>
  <si>
    <t>1011930603</t>
  </si>
  <si>
    <t>11</t>
  </si>
  <si>
    <t>631311115</t>
  </si>
  <si>
    <t>Mazanina tl do 80 mm z betonu prostého bez zvýšených nároků na prostředí tř. C 20/25</t>
  </si>
  <si>
    <t>m3</t>
  </si>
  <si>
    <t>1561347846</t>
  </si>
  <si>
    <t>12</t>
  </si>
  <si>
    <t>631319171</t>
  </si>
  <si>
    <t>Příplatek k mazanině tl do 80 mm za stržení povrchu spodní vrstvy před vložením výztuže</t>
  </si>
  <si>
    <t>-1569140592</t>
  </si>
  <si>
    <t>13</t>
  </si>
  <si>
    <t>631362021</t>
  </si>
  <si>
    <t>Výztuž mazanin svařovanými sítěmi Kari</t>
  </si>
  <si>
    <t>t</t>
  </si>
  <si>
    <t>62490388</t>
  </si>
  <si>
    <t>14</t>
  </si>
  <si>
    <t>632481213</t>
  </si>
  <si>
    <t>Separační vrstva z PE fólie</t>
  </si>
  <si>
    <t>680176525</t>
  </si>
  <si>
    <t>642944121</t>
  </si>
  <si>
    <t>Osazování ocelových zárubní pl do 2,5 m2</t>
  </si>
  <si>
    <t>kus</t>
  </si>
  <si>
    <t>-1586912636</t>
  </si>
  <si>
    <t>16</t>
  </si>
  <si>
    <t>M</t>
  </si>
  <si>
    <t>553311220</t>
  </si>
  <si>
    <t>Zárubeň ocelová s těsněním 700/1970</t>
  </si>
  <si>
    <t>1420219576</t>
  </si>
  <si>
    <t>Ostatní konstrukce a práce, bourání</t>
  </si>
  <si>
    <t>17</t>
  </si>
  <si>
    <t>952901114</t>
  </si>
  <si>
    <t>Vyčištění budov při výšce podlaží přes 4 m</t>
  </si>
  <si>
    <t>-45227009</t>
  </si>
  <si>
    <t>18</t>
  </si>
  <si>
    <t>941111131</t>
  </si>
  <si>
    <t>Montáž lešení s podlahami š do 1,5 m v do 10 m</t>
  </si>
  <si>
    <t>1947405894</t>
  </si>
  <si>
    <t>19</t>
  </si>
  <si>
    <t>941111231</t>
  </si>
  <si>
    <t>Příplatek k lešení s podlahami š do 1,5 m v do 10 m za první a ZKD den použití</t>
  </si>
  <si>
    <t>590637972</t>
  </si>
  <si>
    <t>20</t>
  </si>
  <si>
    <t>941111831</t>
  </si>
  <si>
    <t>Demontáž lešení s podlahami š do 1,5 m v do 10 m</t>
  </si>
  <si>
    <t>-1757876734</t>
  </si>
  <si>
    <t>949101112</t>
  </si>
  <si>
    <t>Lešení pomocné pro objekty pozemních staveb s lešeňovou podlahou v přes 1,9 m</t>
  </si>
  <si>
    <t>1405796879</t>
  </si>
  <si>
    <t>22</t>
  </si>
  <si>
    <t>945412111</t>
  </si>
  <si>
    <t>Teleskopická hydraulická montážní plošina výška zdvihu do 8 m</t>
  </si>
  <si>
    <t>den</t>
  </si>
  <si>
    <t>339244229</t>
  </si>
  <si>
    <t>23</t>
  </si>
  <si>
    <t>962032240</t>
  </si>
  <si>
    <t>Bourání zdiva z cihel nebo tvárnic do 1m3</t>
  </si>
  <si>
    <t>986129163</t>
  </si>
  <si>
    <t>24</t>
  </si>
  <si>
    <t>962081131</t>
  </si>
  <si>
    <t>Bourání skleněných tvárnic tl do 100 mm</t>
  </si>
  <si>
    <t>484603951</t>
  </si>
  <si>
    <t>25</t>
  </si>
  <si>
    <t>965081223</t>
  </si>
  <si>
    <t>Bourání podlah z dlaždic keramických nebo xylolitových tl přes 10 mm plochy přes 1 m2</t>
  </si>
  <si>
    <t>1975471622</t>
  </si>
  <si>
    <t>26</t>
  </si>
  <si>
    <t>965081611</t>
  </si>
  <si>
    <t>Odsekání soklíků rovných</t>
  </si>
  <si>
    <t>-734300039</t>
  </si>
  <si>
    <t>27</t>
  </si>
  <si>
    <t>965046111</t>
  </si>
  <si>
    <t>Broušení podlah, zbytků lepidla</t>
  </si>
  <si>
    <t>184578571</t>
  </si>
  <si>
    <t>28</t>
  </si>
  <si>
    <t>965042141</t>
  </si>
  <si>
    <t>Bourání podkladů pod dlažby nebo mazanin betonových tl do 100 mm pl přes 4 m2</t>
  </si>
  <si>
    <t>-1497948601</t>
  </si>
  <si>
    <t>29</t>
  </si>
  <si>
    <t>968099001</t>
  </si>
  <si>
    <t>Vybourání výplní otvorů , oken, dveří, vrat včetně křídel, parapetů, rámů a zárubní</t>
  </si>
  <si>
    <t>1737395000</t>
  </si>
  <si>
    <t>30</t>
  </si>
  <si>
    <t>766691914</t>
  </si>
  <si>
    <t>Vyvěšení nebo zavěšení dřevěných křídel dveří pl do 2 m2</t>
  </si>
  <si>
    <t>1239966991</t>
  </si>
  <si>
    <t>31</t>
  </si>
  <si>
    <t>978013191</t>
  </si>
  <si>
    <t>Otlučení (osekání) vnitřní vápenné nebo vápenocementové omítky v rozsahu do 100 %</t>
  </si>
  <si>
    <t>-2003196790</t>
  </si>
  <si>
    <t>32</t>
  </si>
  <si>
    <t>978059541</t>
  </si>
  <si>
    <t>Odsekání a odebrání obkladů stěn z vnitřních obkládaček</t>
  </si>
  <si>
    <t>102676567</t>
  </si>
  <si>
    <t>33</t>
  </si>
  <si>
    <t>978071261</t>
  </si>
  <si>
    <t>Odstranění izolace z lepenky vodorovné pl přes 1 m2</t>
  </si>
  <si>
    <t>988634808</t>
  </si>
  <si>
    <t>34</t>
  </si>
  <si>
    <t>997013113</t>
  </si>
  <si>
    <t>Vnitrostaveništní doprava suti a vybouraných hmot pro budovy v do 12 m s použitím mechanizace</t>
  </si>
  <si>
    <t>-1680710631</t>
  </si>
  <si>
    <t>35</t>
  </si>
  <si>
    <t>997013511</t>
  </si>
  <si>
    <t>Odvoz suti a vybouraných hmot na skládku do 1 km s naložením a se složením</t>
  </si>
  <si>
    <t>-82521338</t>
  </si>
  <si>
    <t>36</t>
  </si>
  <si>
    <t>997013509</t>
  </si>
  <si>
    <t>Příplatek k odvozu suti a vybouraných hmot na skládku ZKD 1 km přes 1 km</t>
  </si>
  <si>
    <t>1511185332</t>
  </si>
  <si>
    <t>37</t>
  </si>
  <si>
    <t>997013831</t>
  </si>
  <si>
    <t>Poplatek za uložení na skládce (skládkovné) stavebního odpadu směsného</t>
  </si>
  <si>
    <t>-1414209674</t>
  </si>
  <si>
    <t>99</t>
  </si>
  <si>
    <t>Přesun hmot</t>
  </si>
  <si>
    <t>38</t>
  </si>
  <si>
    <t>998011002</t>
  </si>
  <si>
    <t>Přesun hmot pro budovy zděné v do 12 m</t>
  </si>
  <si>
    <t>769872151</t>
  </si>
  <si>
    <t>PSV</t>
  </si>
  <si>
    <t>Práce a dodávky PSV</t>
  </si>
  <si>
    <t>711</t>
  </si>
  <si>
    <t>Izolace proti vodě</t>
  </si>
  <si>
    <t>39</t>
  </si>
  <si>
    <t>711113127</t>
  </si>
  <si>
    <t>Izolace proti vlhkosti za studena těsnicí stěrkou kpl provedení</t>
  </si>
  <si>
    <t>-542580910</t>
  </si>
  <si>
    <t>40</t>
  </si>
  <si>
    <t>998711202</t>
  </si>
  <si>
    <t>Přesun hmot procentní pro izolace proti vodě v objektech v do 12 m</t>
  </si>
  <si>
    <t>%</t>
  </si>
  <si>
    <t>572837499</t>
  </si>
  <si>
    <t>713</t>
  </si>
  <si>
    <t>Izolace tepelné</t>
  </si>
  <si>
    <t>41</t>
  </si>
  <si>
    <t>713111111</t>
  </si>
  <si>
    <t>Montáž izolace tepelné vrchem stropů a podlah volně kladenými rohožemi, pásy, dílci, deskami</t>
  </si>
  <si>
    <t>1559215654</t>
  </si>
  <si>
    <t>42</t>
  </si>
  <si>
    <t>28375907</t>
  </si>
  <si>
    <t>Deska EPS tl. 30mm</t>
  </si>
  <si>
    <t>-1548819882</t>
  </si>
  <si>
    <t>43</t>
  </si>
  <si>
    <t>998713202</t>
  </si>
  <si>
    <t>Přesun hmot procentní pro izolace tepelné v objektech v do 12 m</t>
  </si>
  <si>
    <t>-49964622</t>
  </si>
  <si>
    <t>725</t>
  </si>
  <si>
    <t>Zdravotechnika</t>
  </si>
  <si>
    <t>44</t>
  </si>
  <si>
    <t>725110999</t>
  </si>
  <si>
    <t>Demontáž zařiz. předmětů</t>
  </si>
  <si>
    <t>-654449258</t>
  </si>
  <si>
    <t>45</t>
  </si>
  <si>
    <t>725119991</t>
  </si>
  <si>
    <t>Dodávka a montáž WC kombi kpl vč. sedátka a pod.</t>
  </si>
  <si>
    <t>ks</t>
  </si>
  <si>
    <t>-1513421721</t>
  </si>
  <si>
    <t>46</t>
  </si>
  <si>
    <t>725129991</t>
  </si>
  <si>
    <t>Dodávka a montáž pisoáru kpl vč. automat. splach.</t>
  </si>
  <si>
    <t>2064970550</t>
  </si>
  <si>
    <t>47</t>
  </si>
  <si>
    <t>725219991</t>
  </si>
  <si>
    <t>Dodávka a montáž umývadla kpl vč. baterie, sifonu a pod.</t>
  </si>
  <si>
    <t>145568560</t>
  </si>
  <si>
    <t>48</t>
  </si>
  <si>
    <t>725339991</t>
  </si>
  <si>
    <t>Dodávka a montáž výlevky kpl vč. baterie, sifonu a pod.</t>
  </si>
  <si>
    <t>323929539</t>
  </si>
  <si>
    <t>49</t>
  </si>
  <si>
    <t>725249991</t>
  </si>
  <si>
    <t>Dodávka a montáž sprchového koutu kpl vč. baterie, vaničky, zástěny a pod.</t>
  </si>
  <si>
    <t>1618202205</t>
  </si>
  <si>
    <t>50</t>
  </si>
  <si>
    <t>725901119</t>
  </si>
  <si>
    <t>Výměna rozvodů ZTI v sociálním zázemí, kpl provedení</t>
  </si>
  <si>
    <t>-1552427970</t>
  </si>
  <si>
    <t>51</t>
  </si>
  <si>
    <t>725996100</t>
  </si>
  <si>
    <t>Zednické přípomoce</t>
  </si>
  <si>
    <t>-1981424219</t>
  </si>
  <si>
    <t>52</t>
  </si>
  <si>
    <t>998725202</t>
  </si>
  <si>
    <t>Přesun hmot procentní pro zdravotechniku v objektech v do 12 m</t>
  </si>
  <si>
    <t>2037540769</t>
  </si>
  <si>
    <t>763</t>
  </si>
  <si>
    <t>Konstrukce suché výstavby</t>
  </si>
  <si>
    <t>53</t>
  </si>
  <si>
    <t>763111432</t>
  </si>
  <si>
    <t>SDK příčka tl. 200 mm, profily 150, dvojitě oplástěná desky DF 12,5, tep. izol. 160 mm</t>
  </si>
  <si>
    <t>153981379</t>
  </si>
  <si>
    <t>54</t>
  </si>
  <si>
    <t>763161726</t>
  </si>
  <si>
    <t xml:space="preserve">SDK podhled / podkroví dvouvrstvá ocel. kce, deska 1 x DF 12,5, včetně parozábrany a tep. izolace tl. 120 mm </t>
  </si>
  <si>
    <t>235450479</t>
  </si>
  <si>
    <t>55</t>
  </si>
  <si>
    <t>998763402</t>
  </si>
  <si>
    <t>Přesun hmot procentní pro sádrokartonové konstrukce v objektech v do 12 m</t>
  </si>
  <si>
    <t>1152407792</t>
  </si>
  <si>
    <t>764</t>
  </si>
  <si>
    <t>Konstrukce klempířské</t>
  </si>
  <si>
    <t>56</t>
  </si>
  <si>
    <t>764109901</t>
  </si>
  <si>
    <t>Klempířské prvky dle výkresu, kpl provedení</t>
  </si>
  <si>
    <t>-602908448</t>
  </si>
  <si>
    <t>57</t>
  </si>
  <si>
    <t>998764202</t>
  </si>
  <si>
    <t>Přesun hmot procentní pro konstrukce klempířské v objektech v do 12 m</t>
  </si>
  <si>
    <t>1364323303</t>
  </si>
  <si>
    <t>766</t>
  </si>
  <si>
    <t>Konstrukce truhlářské</t>
  </si>
  <si>
    <t>58</t>
  </si>
  <si>
    <t>766629001</t>
  </si>
  <si>
    <t>Dodávka a montáž plastového okna 1800 x 1800 mm (šestikomorové, izol. trojsklo, Uw = 0,9), kompletní provedení včetně kování, doplňků dle PD a ošetření připojovacích spár</t>
  </si>
  <si>
    <t>-1497740484</t>
  </si>
  <si>
    <t>59</t>
  </si>
  <si>
    <t>766629002</t>
  </si>
  <si>
    <t>Dodávka a montáž plastového okna 1790 x 850 mm (šestikomorové, izol. trojsklo, Uw = 0,9), kompletní provedení včetně kování, doplňků dle PD a ošetření připojovacích spár</t>
  </si>
  <si>
    <t>1115072623</t>
  </si>
  <si>
    <t>60</t>
  </si>
  <si>
    <t>766629003</t>
  </si>
  <si>
    <t>Dodávka a montáž plastového okna 1620 x 820 mm (šestikomorové, izol. trojsklo, Uw = 0,9), kompletní provedení včetně kování, doplňků dle PD a ošetření připojovacích spár</t>
  </si>
  <si>
    <t>-2015737182</t>
  </si>
  <si>
    <t>61</t>
  </si>
  <si>
    <t>766629004</t>
  </si>
  <si>
    <t>Dodávka a montáž plastového okna 1530 x 780 mm (šestikomorové, izol. trojsklo, Uw = 0,9), kompletní provedení včetně kování, doplňků dle PD a ošetření připojovacích spár</t>
  </si>
  <si>
    <t>209409784</t>
  </si>
  <si>
    <t>62</t>
  </si>
  <si>
    <t>766629005</t>
  </si>
  <si>
    <t>Dodávka a montáž plastového okna 630 x 810 mm (šestikomorové, izol. trojsklo, Uw = 0,9), kompletní provedení včetně kování, doplňků dle PD a ošetření připojovacích spár</t>
  </si>
  <si>
    <t>1819500505</t>
  </si>
  <si>
    <t>63</t>
  </si>
  <si>
    <t>766629006</t>
  </si>
  <si>
    <t>Dodávka a montáž plastového okna 1640 x 850 mm (šestikomorové, izol. trojsklo, Uw = 0,9), kompletní provedení včetně kování, doplňků dle PD a ošetření připojovacích spár</t>
  </si>
  <si>
    <t>1486103042</t>
  </si>
  <si>
    <t>64</t>
  </si>
  <si>
    <t>766629007</t>
  </si>
  <si>
    <t>Dodávka a montáž plastového okna 760 x 830 mm (šestikomorové, izol. trojsklo, Uw = 0,9), kompletní provedení včetně kování, doplňků dle PD a ošetření připojovacích spár</t>
  </si>
  <si>
    <t>1538063710</t>
  </si>
  <si>
    <t>65</t>
  </si>
  <si>
    <t>766629008</t>
  </si>
  <si>
    <t>Dodávka a montáž plastového okna 1810 x 820 mm (šestikomorové, izol. trojsklo, Uw = 0,9), kompletní provedení včetně kování, doplňků dle PD a ošetření připojovacích spár</t>
  </si>
  <si>
    <t>-1840172178</t>
  </si>
  <si>
    <t>66</t>
  </si>
  <si>
    <t>766629009</t>
  </si>
  <si>
    <t>Dodávka a montáž plastového okna 750 x 1800 mm (šestikomorové, izol. trojsklo, Uw = 0,9), kompletní provedení včetně kování, doplňků dle PD a ošetření připojovacích spár</t>
  </si>
  <si>
    <t>1998755534</t>
  </si>
  <si>
    <t>67</t>
  </si>
  <si>
    <t>766629010</t>
  </si>
  <si>
    <t>451331413</t>
  </si>
  <si>
    <t>68</t>
  </si>
  <si>
    <t>766629011</t>
  </si>
  <si>
    <t>Dodávka a montáž plastového okna 750 x 1845 mm (šestikomorové, izol. trojsklo, Uw = 0,9), kompletní provedení včetně kování, doplňků dle PD a ošetření připojovacích spár</t>
  </si>
  <si>
    <t>-1141211720</t>
  </si>
  <si>
    <t>69</t>
  </si>
  <si>
    <t>766629012</t>
  </si>
  <si>
    <t>-2105169227</t>
  </si>
  <si>
    <t>70</t>
  </si>
  <si>
    <t>766681980</t>
  </si>
  <si>
    <t>Dodávka a montáž vstupních hliníkových dveří 1400 x 1980 mm, kompletní provedení včetně kování, doplňků a ošetření připojovacích spár</t>
  </si>
  <si>
    <t>-898056076</t>
  </si>
  <si>
    <t>71</t>
  </si>
  <si>
    <t>766699001</t>
  </si>
  <si>
    <t>Dodávka a montáž vnitřních 1-kř. plných dveří s povrch. úpravou fólie 600 x 1970 mm, včetně kování a doplňků</t>
  </si>
  <si>
    <t>-749327092</t>
  </si>
  <si>
    <t>72</t>
  </si>
  <si>
    <t>766699002</t>
  </si>
  <si>
    <t>Dodávka a montáž vnitřních 1-kř. plných dveří s povrch. úpravou fólie 700 x 1970 mm, včetně kování a doplňků</t>
  </si>
  <si>
    <t>-1709373987</t>
  </si>
  <si>
    <t>73</t>
  </si>
  <si>
    <t>998766202</t>
  </si>
  <si>
    <t>Přesun hmot procentní pro konstrukce truhlářské v objektech v do 12 m</t>
  </si>
  <si>
    <t>1662682291</t>
  </si>
  <si>
    <t>767</t>
  </si>
  <si>
    <t>Konstrukce zámečnické</t>
  </si>
  <si>
    <t>74</t>
  </si>
  <si>
    <t>767389610</t>
  </si>
  <si>
    <t>Dodávka a montáž stěnových sendvičových panelů s povrchovou úpravou a jádrem z miner. plsti tl. 100 mm  š. 1150 FH, kompletní provedení včetně systémových prvků a mont. materiálu</t>
  </si>
  <si>
    <t>749449121</t>
  </si>
  <si>
    <t>75</t>
  </si>
  <si>
    <t>767995195</t>
  </si>
  <si>
    <t>Dodávka a montáž ocelové konstrukce pro uchycení sendvič. panelů, včetně povrchové úpravy (nátěr), montážního a spojovacího materiálu</t>
  </si>
  <si>
    <t>kg</t>
  </si>
  <si>
    <t>-532809254</t>
  </si>
  <si>
    <t>76</t>
  </si>
  <si>
    <t>767659133</t>
  </si>
  <si>
    <t>Dodávka a montáž ocelových dvoukř. vrat 3000 x 3000 mm s výplní z PUR panelů tl. 40 mm, včetně rámu, kování apod.</t>
  </si>
  <si>
    <t>-152769762</t>
  </si>
  <si>
    <t>77</t>
  </si>
  <si>
    <t>767659134</t>
  </si>
  <si>
    <t>Dodávka a montáž ocelových dvoukř. vrat 2980 x 3190 mm s výplní z PUR panelů tl. 40 mm, včetně rámu, kování apod.</t>
  </si>
  <si>
    <t>-267618275</t>
  </si>
  <si>
    <t>78</t>
  </si>
  <si>
    <t>998767202</t>
  </si>
  <si>
    <t>Přesun hmot procentní pro zámečnické konstrukce v objektech v do 12 m</t>
  </si>
  <si>
    <t>-1287244815</t>
  </si>
  <si>
    <t>771</t>
  </si>
  <si>
    <t>Podlahy z dlaždic</t>
  </si>
  <si>
    <t>79</t>
  </si>
  <si>
    <t>771573126</t>
  </si>
  <si>
    <t>Montáž podlah keramických protiskluzných lepených do 25 ks/m2</t>
  </si>
  <si>
    <t>1224383208</t>
  </si>
  <si>
    <t>80</t>
  </si>
  <si>
    <t>59761449</t>
  </si>
  <si>
    <t>Dlaždice keramické mrazuvzdorné protiskluzné</t>
  </si>
  <si>
    <t>-689412272</t>
  </si>
  <si>
    <t>81</t>
  </si>
  <si>
    <t>771121011</t>
  </si>
  <si>
    <t>Nátěr penetrační</t>
  </si>
  <si>
    <t>1490897558</t>
  </si>
  <si>
    <t>82</t>
  </si>
  <si>
    <t>771151012</t>
  </si>
  <si>
    <t>Vyrovnání podkladu stěrka tl do 5 mm</t>
  </si>
  <si>
    <t>1522325335</t>
  </si>
  <si>
    <t>83</t>
  </si>
  <si>
    <t>998771202</t>
  </si>
  <si>
    <t>Přesun hmot procentní pro podlahy z dlaždic v objektech v do 12 m</t>
  </si>
  <si>
    <t>225213226</t>
  </si>
  <si>
    <t>777</t>
  </si>
  <si>
    <t>Podlahy lité</t>
  </si>
  <si>
    <t>84</t>
  </si>
  <si>
    <t>777111121</t>
  </si>
  <si>
    <t>Ruční dobroušení podkladu, soklu</t>
  </si>
  <si>
    <t>683400093</t>
  </si>
  <si>
    <t>85</t>
  </si>
  <si>
    <t>777121115</t>
  </si>
  <si>
    <t>Vyrovnání podkladu podlah, soklů epoxidovou stěrkou plněnou pískem plochy přes 1,0 m2 tl do 5 mm</t>
  </si>
  <si>
    <t>750088052</t>
  </si>
  <si>
    <t>86</t>
  </si>
  <si>
    <t>777511129</t>
  </si>
  <si>
    <t>Epoxidová třívrstvá průmyslová stěrka kpl provedení</t>
  </si>
  <si>
    <t>-1697750092</t>
  </si>
  <si>
    <t>87</t>
  </si>
  <si>
    <t>777511149</t>
  </si>
  <si>
    <t>Epoxidový sokl v. 150 mm k průmyslové stěrce kpl provedení</t>
  </si>
  <si>
    <t>-378253918</t>
  </si>
  <si>
    <t>88</t>
  </si>
  <si>
    <t>777911113</t>
  </si>
  <si>
    <t>Napojení podlahy na stěnu nebo sokl pružné</t>
  </si>
  <si>
    <t>-326543376</t>
  </si>
  <si>
    <t>89</t>
  </si>
  <si>
    <t>998777202</t>
  </si>
  <si>
    <t>Přesun hmot procentní pro podlahy lité v objektech v do 12 m</t>
  </si>
  <si>
    <t>-1887219100</t>
  </si>
  <si>
    <t>781</t>
  </si>
  <si>
    <t>Dokončovací práce - obklady</t>
  </si>
  <si>
    <t>90</t>
  </si>
  <si>
    <t>781473115</t>
  </si>
  <si>
    <t>Montáž obkladů vnitřních keramických do 25 ks/m2 lepených včetně lišt</t>
  </si>
  <si>
    <t>-1046212627</t>
  </si>
  <si>
    <t>91</t>
  </si>
  <si>
    <t>781121011</t>
  </si>
  <si>
    <t>Nátěr penetrační na stěnu</t>
  </si>
  <si>
    <t>1149348602</t>
  </si>
  <si>
    <t>92</t>
  </si>
  <si>
    <t>59761071</t>
  </si>
  <si>
    <t>Obklad keramický (barevný)</t>
  </si>
  <si>
    <t>13588286</t>
  </si>
  <si>
    <t>93</t>
  </si>
  <si>
    <t>781479194</t>
  </si>
  <si>
    <t>Vyrovnání podkladu pod obklady</t>
  </si>
  <si>
    <t>830189350</t>
  </si>
  <si>
    <t>94</t>
  </si>
  <si>
    <t>998781202</t>
  </si>
  <si>
    <t>Přesun hmot procentní pro obklady keramické v objektech v do 12 m</t>
  </si>
  <si>
    <t>489333799</t>
  </si>
  <si>
    <t>783</t>
  </si>
  <si>
    <t>Dokončovací práce - nátěry</t>
  </si>
  <si>
    <t>95</t>
  </si>
  <si>
    <t>783314201</t>
  </si>
  <si>
    <t>Základní antikorozní jednonásobný syntetický standardní nátěr ocelových zárubní</t>
  </si>
  <si>
    <t>589987650</t>
  </si>
  <si>
    <t>96</t>
  </si>
  <si>
    <t>783315101</t>
  </si>
  <si>
    <t>Mezinátěr jednonásobný syntetický standardní ocelových zárubní</t>
  </si>
  <si>
    <t>-1856360826</t>
  </si>
  <si>
    <t>97</t>
  </si>
  <si>
    <t>783317101</t>
  </si>
  <si>
    <t>Krycí jednonásobný syntetický standardní nátěr ocelových zárubní</t>
  </si>
  <si>
    <t>1079836184</t>
  </si>
  <si>
    <t>784</t>
  </si>
  <si>
    <t>Dokončovací práce - malby</t>
  </si>
  <si>
    <t>98</t>
  </si>
  <si>
    <t>784211135</t>
  </si>
  <si>
    <t>Dvojnásobné bílé malby ze směsí za mokra minimálně otěruvzdorných v místnostech přes 5,00 m</t>
  </si>
  <si>
    <t>1497334882</t>
  </si>
  <si>
    <t>VRN</t>
  </si>
  <si>
    <t>Vedlejší rozpočtové náklady</t>
  </si>
  <si>
    <t>011002000</t>
  </si>
  <si>
    <t>Průzkumné práce (sondy)</t>
  </si>
  <si>
    <t>1024</t>
  </si>
  <si>
    <t>-1809777136</t>
  </si>
  <si>
    <t>100</t>
  </si>
  <si>
    <t>013002000</t>
  </si>
  <si>
    <t>Projektové práce (výrobní dokumentace, dokumentace skutečného provedení)</t>
  </si>
  <si>
    <t>-293182541</t>
  </si>
  <si>
    <t>101</t>
  </si>
  <si>
    <t>020001000</t>
  </si>
  <si>
    <t>Příprava staveniště</t>
  </si>
  <si>
    <t>514155359</t>
  </si>
  <si>
    <t>102</t>
  </si>
  <si>
    <t>030001000</t>
  </si>
  <si>
    <t>Zařízení staveniště</t>
  </si>
  <si>
    <t>1148667059</t>
  </si>
  <si>
    <t>103</t>
  </si>
  <si>
    <t>040001000</t>
  </si>
  <si>
    <t>Inženýrská a kompletační činnost</t>
  </si>
  <si>
    <t>-1852027329</t>
  </si>
  <si>
    <t>104</t>
  </si>
  <si>
    <t>070001000</t>
  </si>
  <si>
    <t>Provozní vlivy</t>
  </si>
  <si>
    <t>-1074847252</t>
  </si>
  <si>
    <t>Akce:</t>
  </si>
  <si>
    <t>Reko PK - NTK Švabinského 564 Domažlice</t>
  </si>
  <si>
    <t xml:space="preserve"> D1</t>
  </si>
  <si>
    <t>Technologie</t>
  </si>
  <si>
    <t>Montáže</t>
  </si>
  <si>
    <t>Dodávky</t>
  </si>
  <si>
    <t>Celkem</t>
  </si>
  <si>
    <t xml:space="preserve">Poř. Č. </t>
  </si>
  <si>
    <t>Pozice</t>
  </si>
  <si>
    <t>Materiál</t>
  </si>
  <si>
    <t>PN</t>
  </si>
  <si>
    <t>Rozměr</t>
  </si>
  <si>
    <t>Jednotka</t>
  </si>
  <si>
    <t>Jednotková 
cena montáže</t>
  </si>
  <si>
    <t>Cena 
montáže celkem</t>
  </si>
  <si>
    <t>Jednotková
 cena dodávky</t>
  </si>
  <si>
    <t>Cena 
dodávky celkem</t>
  </si>
  <si>
    <t>Cena celkem</t>
  </si>
  <si>
    <t>Kč</t>
  </si>
  <si>
    <t>Technologie ÚT</t>
  </si>
  <si>
    <t>1,2,3</t>
  </si>
  <si>
    <t>Velkoobjemový kondenzační dvoukotel s nerezovým výměníkem</t>
  </si>
  <si>
    <t>Max výkon kotlové sestavy v rozsahu 6 300 -
6 500kW  s účinností 98,3% pří teplotním spádu 80/60°, s výstupem max. do 3 komínových průduchů</t>
  </si>
  <si>
    <t>kpl</t>
  </si>
  <si>
    <t xml:space="preserve">Plynový filtr </t>
  </si>
  <si>
    <r>
      <rPr>
        <sz val="10"/>
        <color rgb="FF000000"/>
        <rFont val="Arial"/>
        <family val="2"/>
      </rPr>
      <t>Rp 2", filtrační vložka ˂50</t>
    </r>
    <r>
      <rPr>
        <sz val="10"/>
        <color rgb="FF000000"/>
        <rFont val="Calibri"/>
        <family val="2"/>
      </rPr>
      <t>µ</t>
    </r>
    <r>
      <rPr>
        <sz val="10"/>
        <color rgb="FF000000"/>
        <rFont val="Arial"/>
        <family val="2"/>
      </rPr>
      <t>m</t>
    </r>
  </si>
  <si>
    <t>Modul rozhraní  0-10 V - instalace do kotle, dodává výrobce kotle</t>
  </si>
  <si>
    <t>neutralizační box vč. náplně - instalace pod kotel, dodává výrobce kotle</t>
  </si>
  <si>
    <t xml:space="preserve">Hydraulická propojovací sada - dodává výrobce kotle
- hydraulické propojení výstupů a nízkoteplotních vstupů včetně
uzavírajícících klapek s elektropohony 230 V - na výstupu z kotlů
Sada obsahuje:
- 2 x Mezipřírubová klapka DN125
- 2 x Pohon  pro mezipřírubové klapky
- 2 x Propojení zpátečky pro kotle  </t>
  </si>
  <si>
    <t>Připojovací potrubí pro přívod DN 125 - dodává výrobce kotle</t>
  </si>
  <si>
    <t>Tlakový expandér</t>
  </si>
  <si>
    <t>140l, 6bar, 70°C</t>
  </si>
  <si>
    <t>Měřič tepla ultrazvukový</t>
  </si>
  <si>
    <t xml:space="preserve">
vyhodnocovací jednotka
- M-Bus
- napájecí modul bateriový
- průtokoměr ve vratné větvi
- Qp 100 </t>
  </si>
  <si>
    <t>PN25</t>
  </si>
  <si>
    <t>DN100x360</t>
  </si>
  <si>
    <t>Čerpadlo oběhové vč. automatického řízení otáček</t>
  </si>
  <si>
    <r>
      <rPr>
        <sz val="10"/>
        <color rgb="FF000000"/>
        <rFont val="Arial"/>
        <family val="2"/>
      </rPr>
      <t>DN80, PN16, 400 V - 7,5 kW, 65m</t>
    </r>
    <r>
      <rPr>
        <sz val="10"/>
        <color rgb="FF000000"/>
        <rFont val="Calibri"/>
        <family val="2"/>
      </rPr>
      <t xml:space="preserve">³/h, 0-120°C, </t>
    </r>
  </si>
  <si>
    <t xml:space="preserve">PN16 </t>
  </si>
  <si>
    <t>DN80</t>
  </si>
  <si>
    <t xml:space="preserve">
vyhodnocovací jednotka
- M-Bus
- napájecí modul bateriový
- průtokoměr ve vratné větvi
- Qp 6 </t>
  </si>
  <si>
    <t>DN25x260</t>
  </si>
  <si>
    <t xml:space="preserve">Dávkovač provozních hmot </t>
  </si>
  <si>
    <t>Dávkovací komplet  bez vodoměru:
- čerpadlo proporcionální dávkování-230 V
- čerpadlo umístěno na zásobníku
- flexibilní sací vedení  Ø6/9 mm vč.hlídání hladiny
- vstřikovač 1/2" PVC/FPM, PN10, pro hadici  6/9 mm,
  5 m výtlačné PE hadice  Ø6/9 mm
- ruční pěchovadlo
- výtlačné vedení, PE hadice 5 m,  Ø4/6 mm
- vstřikovač 1/4" PVC/FPM, PN10, pro hadici  Ø4/6 mm
- zásobní nádrž PE 75 l
- záchytná vana kruhová PE 75 l,v= 450 mm, Ø500 mm
- provozní hmoty - 2 pytle</t>
  </si>
  <si>
    <t>Kulový kohout nerez, pro dávkovač provozních hmot</t>
  </si>
  <si>
    <t>PN70</t>
  </si>
  <si>
    <t>Ø1/2"</t>
  </si>
  <si>
    <t xml:space="preserve">Trubka ocelová </t>
  </si>
  <si>
    <t>EN 10216-2 - mat P 235 GH</t>
  </si>
  <si>
    <t>PN40</t>
  </si>
  <si>
    <t>Ø355,6 x 9</t>
  </si>
  <si>
    <t>Ø273 x 7,1</t>
  </si>
  <si>
    <t>Ø168,3 x 4,5</t>
  </si>
  <si>
    <t>Ø139,7 x 4,5</t>
  </si>
  <si>
    <t>Ø114,3 x 4</t>
  </si>
  <si>
    <t>Ø76,1 x 3,2</t>
  </si>
  <si>
    <t>Ø60,3 x 2,9</t>
  </si>
  <si>
    <t>Ø48,3 x 2,6</t>
  </si>
  <si>
    <t>Ø33,7 x 2,6</t>
  </si>
  <si>
    <t>Ø26,9 x 2,6</t>
  </si>
  <si>
    <t>ø21,3 x 2,6</t>
  </si>
  <si>
    <t>Dno ocelové,klenuté</t>
  </si>
  <si>
    <t>EN 10253-2 - mat P 235 GH</t>
  </si>
  <si>
    <t>Ø355,6 x 9,5</t>
  </si>
  <si>
    <t>Ø273 x 8,2</t>
  </si>
  <si>
    <t>Ø114,3 X 5,7</t>
  </si>
  <si>
    <t>Ø76,1 x 5,2</t>
  </si>
  <si>
    <t>Oblouk ocelový, varný 90°</t>
  </si>
  <si>
    <t>EN 10253-2 - typ 3 - R = 1,5 DN - mat P 235 GH</t>
  </si>
  <si>
    <t>Ø21,3 x 2,6</t>
  </si>
  <si>
    <t>Redukce ocelová, varná, centrická</t>
  </si>
  <si>
    <t>EN 10253-2 - mat P 235 GH               tl 4,5 mm</t>
  </si>
  <si>
    <t>Ø168,3/114,3</t>
  </si>
  <si>
    <t>Ø168,3/88,9</t>
  </si>
  <si>
    <t>EN 10253-2 - mat P 235 GH               tl 2,9 mm</t>
  </si>
  <si>
    <t>Ø60,3/42,4</t>
  </si>
  <si>
    <t>Ø60,3/33,7</t>
  </si>
  <si>
    <t>EN 10253-2 - mat P 235 GH               tl 2,6 mm</t>
  </si>
  <si>
    <t>Ø48,3/33,7</t>
  </si>
  <si>
    <t>Fitinky ocelové</t>
  </si>
  <si>
    <t>Příruba přivařovací s krkem</t>
  </si>
  <si>
    <t>EN 1092-1    Ø168,3    mat P235GH</t>
  </si>
  <si>
    <t>PN6</t>
  </si>
  <si>
    <t>DN150</t>
  </si>
  <si>
    <t>EN 1092-1    Ø139,7    mat P235GH</t>
  </si>
  <si>
    <t>DN125</t>
  </si>
  <si>
    <t>EN 1092-1    Ø273       mat P235GH</t>
  </si>
  <si>
    <t>PN16</t>
  </si>
  <si>
    <t>DN250</t>
  </si>
  <si>
    <t>EN 1092-1    Ø88,9      mat P235GH</t>
  </si>
  <si>
    <t>EN 1092-1    Ø76,1      mat P235GH</t>
  </si>
  <si>
    <t>DN65</t>
  </si>
  <si>
    <t>EN 1092-1    Ø60,3      mat P235GH</t>
  </si>
  <si>
    <t>DN50</t>
  </si>
  <si>
    <t>EN 1092-1    Ø48,3     mat P235GH</t>
  </si>
  <si>
    <t>DN40</t>
  </si>
  <si>
    <t>EN 1092-1    Ø33,7      mat P235GH</t>
  </si>
  <si>
    <t>DN25</t>
  </si>
  <si>
    <t>EN 1092-1    Ø114,3    mat P235GH</t>
  </si>
  <si>
    <t xml:space="preserve">DN100 </t>
  </si>
  <si>
    <t>Příruba slepá</t>
  </si>
  <si>
    <t>EN 10291-1  Ø139,7   mat P235GH</t>
  </si>
  <si>
    <t>Přírubové spoje</t>
  </si>
  <si>
    <t>těsnění, šrouby, matice</t>
  </si>
  <si>
    <t>DN100</t>
  </si>
  <si>
    <t>Spoje pro mezipřírubové armatury</t>
  </si>
  <si>
    <t>2 x těsnění, svorníky se čtyřmi maticemi</t>
  </si>
  <si>
    <t xml:space="preserve">Ventil pojistný, přírubový </t>
  </si>
  <si>
    <t>o.p. 0,5 Mpa</t>
  </si>
  <si>
    <t>DN40/65</t>
  </si>
  <si>
    <t>Ventil uzavírací, mezipřírubový</t>
  </si>
  <si>
    <t xml:space="preserve">Ventil uzavírací, mezipřírubový </t>
  </si>
  <si>
    <t>Filtr přírubový</t>
  </si>
  <si>
    <t xml:space="preserve">Kulový kohout závitový </t>
  </si>
  <si>
    <t>Ø1"</t>
  </si>
  <si>
    <t>Ø3/4"</t>
  </si>
  <si>
    <t xml:space="preserve">Kulový kohout se zajištěním </t>
  </si>
  <si>
    <t>PN10</t>
  </si>
  <si>
    <t>Ø6/4"</t>
  </si>
  <si>
    <t>Hadicová koncovka mosazná</t>
  </si>
  <si>
    <t>Balanční ventil závitový, vč.měřících vsuvek</t>
  </si>
  <si>
    <t>PN20</t>
  </si>
  <si>
    <t>Ø2"</t>
  </si>
  <si>
    <t xml:space="preserve">Automatický odvzdušňovací ventil </t>
  </si>
  <si>
    <t>Ventil zkušební</t>
  </si>
  <si>
    <t>ČSN 137518.5</t>
  </si>
  <si>
    <t>PN250</t>
  </si>
  <si>
    <t>M20 x 1,5</t>
  </si>
  <si>
    <t>Kohout zkušební</t>
  </si>
  <si>
    <t>ČSN 137513.5</t>
  </si>
  <si>
    <t>Kondenzační smyčka tvaru U, přivařovací</t>
  </si>
  <si>
    <t>AN 137530 druh B</t>
  </si>
  <si>
    <t>Kondenzační smyčka tvaru O, přivařovací</t>
  </si>
  <si>
    <t>AN 137530 druh A</t>
  </si>
  <si>
    <t>Návarek ocelový - vnější závit</t>
  </si>
  <si>
    <t>EN 10241</t>
  </si>
  <si>
    <t xml:space="preserve">Návarek ocelový, přivařovací </t>
  </si>
  <si>
    <t>Ø1/2"/45°</t>
  </si>
  <si>
    <t xml:space="preserve">Tlakoměr </t>
  </si>
  <si>
    <t>přip.spodní - ø100 mm  0 - 1,0 MPa</t>
  </si>
  <si>
    <t xml:space="preserve">Teploměr </t>
  </si>
  <si>
    <t>přip.zadní - ø100 mm   0 - 120°C - l =  200</t>
  </si>
  <si>
    <t>přip.zadní - ø100 mm   0 - 120°C - l =  150</t>
  </si>
  <si>
    <t>Hadice plastová</t>
  </si>
  <si>
    <t>PP</t>
  </si>
  <si>
    <t>Spojky pro pastové hadice DN25</t>
  </si>
  <si>
    <t>Hadice pryžová</t>
  </si>
  <si>
    <t>DN20</t>
  </si>
  <si>
    <t xml:space="preserve">Izolace potrubí ÚT </t>
  </si>
  <si>
    <t>pouzdra s Al fólií                       tl  8 cm</t>
  </si>
  <si>
    <t>pouzdra s Al fólií                       tl  5 cm</t>
  </si>
  <si>
    <t>pouzdra s Al fólií                       tl  4 cm</t>
  </si>
  <si>
    <t>pouzdra s Al fólií                       tl  3 cm</t>
  </si>
  <si>
    <t>DN15</t>
  </si>
  <si>
    <t xml:space="preserve">Izolace armatur ÚT </t>
  </si>
  <si>
    <t>minerální rohože + dělitelná fólie z drátěného pletiva + Al pásky
s patentními uzávěry                tl  5 cm</t>
  </si>
  <si>
    <t>minerální rohože + dělitelná fólie z drátěného pletiva + Al pásky
s patentními uzávěry                tl  4 cm</t>
  </si>
  <si>
    <t>minerální rohože + dělitelná fólie z drátěného pletiva + Al pásky
s patentními uzávěry                tl  3 cm</t>
  </si>
  <si>
    <t xml:space="preserve">Izolace těles ÚT </t>
  </si>
  <si>
    <t>minerální rohože + Al plech + Al pásky
s patentními uzávěry                tl  6 + 6 cm</t>
  </si>
  <si>
    <t>Technologie SV</t>
  </si>
  <si>
    <t xml:space="preserve">Vodoměr závitový, vícevtokový do 30°C </t>
  </si>
  <si>
    <t xml:space="preserve">Filtr mechanických nečistot </t>
  </si>
  <si>
    <t>Potrubní oddělovač</t>
  </si>
  <si>
    <t xml:space="preserve">např. typ K 25, AQUINA lze použit kvalitativně a technicky obdobné, lepší řešení. </t>
  </si>
  <si>
    <t>Změkčovač, včetně solného dnapro PE nádobu</t>
  </si>
  <si>
    <t xml:space="preserve">Duplexní změkčovací filtr
1"  - objemové řízení / 200
</t>
  </si>
  <si>
    <t xml:space="preserve">Sada 2 ks nerezových hadic 2 x U 0600 </t>
  </si>
  <si>
    <t xml:space="preserve">1 x montážní blok 1", se vzorkovacím kohoutem </t>
  </si>
  <si>
    <t xml:space="preserve">Tablet.sůl, PE pytel 25 kg </t>
  </si>
  <si>
    <t>bal</t>
  </si>
  <si>
    <t>Potrubí z trub plastových</t>
  </si>
  <si>
    <t>PN28</t>
  </si>
  <si>
    <t>Ø32 x 4,4</t>
  </si>
  <si>
    <t>Ø25 x 3,5</t>
  </si>
  <si>
    <t>Ø20 x 2,8</t>
  </si>
  <si>
    <t>Tvarovky plastové PP</t>
  </si>
  <si>
    <t>Potrubí z trub plastových,odpadní</t>
  </si>
  <si>
    <t>PVC</t>
  </si>
  <si>
    <t>Kulový kohout, niklovaný</t>
  </si>
  <si>
    <t>provedení páčka</t>
  </si>
  <si>
    <t>Ø5/4"</t>
  </si>
  <si>
    <t>Zpětná klapka závitová - Clapet</t>
  </si>
  <si>
    <t>Kohout zkušební, mosazný</t>
  </si>
  <si>
    <t>Přechodka mosazná M20x1,5 vntřní / 1/2" vnější</t>
  </si>
  <si>
    <t>přip.spodní - ø100 mm  0 - 1,6 MPa</t>
  </si>
  <si>
    <t>Izolace potrubí SV - ochranné izolační trubice</t>
  </si>
  <si>
    <t>tl  6 mm</t>
  </si>
  <si>
    <t>Ø35</t>
  </si>
  <si>
    <t>Ø28</t>
  </si>
  <si>
    <t>Ø22</t>
  </si>
  <si>
    <t>Izolace armatur SV - pásy s PET fólií + Al pásky s pat.uzávěry</t>
  </si>
  <si>
    <t>Odvod spalin, kondenzát</t>
  </si>
  <si>
    <t>Kouřovod nerez jm.1.4404 s těsněním Viton, izolací tl 25 mm
a vnějším opláštěním nerez jm.1.4301 pro kondenzáční kotle :</t>
  </si>
  <si>
    <t>Rovné díly DN600</t>
  </si>
  <si>
    <t>l = 955</t>
  </si>
  <si>
    <t>l = 455</t>
  </si>
  <si>
    <t>Koleno  DN500/90° s KO</t>
  </si>
  <si>
    <t>Koleno  DN600/90° s KO</t>
  </si>
  <si>
    <t>Koleno patní DN600/85°C</t>
  </si>
  <si>
    <t>Redukce  DN600/500  l = 250</t>
  </si>
  <si>
    <t>Nastavitelný díl DN600  l = 275 - 365</t>
  </si>
  <si>
    <t>Vynášecí díl DN600</t>
  </si>
  <si>
    <t>Díl pro měření DN600  l = 205</t>
  </si>
  <si>
    <t>Dvířkový díl  DN600  l = 455</t>
  </si>
  <si>
    <t>Krycí hlavice DN600</t>
  </si>
  <si>
    <t>Statické lůžko  DN600</t>
  </si>
  <si>
    <t>Statická spona DN600</t>
  </si>
  <si>
    <t>Konzola na stěnu DN600- typ 900</t>
  </si>
  <si>
    <t>Kryt prostupu stěnou DN600   0 - 30°</t>
  </si>
  <si>
    <t>Těsnění Viton</t>
  </si>
  <si>
    <t xml:space="preserve">Ventil zkušební,nerez </t>
  </si>
  <si>
    <t>ČSN 137518.3</t>
  </si>
  <si>
    <t>PN630</t>
  </si>
  <si>
    <t>Teploměr</t>
  </si>
  <si>
    <t>přip.zadní - ø100 mm   0 - 200°C - l =  250</t>
  </si>
  <si>
    <t>Manovakuometr</t>
  </si>
  <si>
    <t xml:space="preserve">  - 400 - + 600 Pa</t>
  </si>
  <si>
    <t>Návarek nerezový s vnitřním závitem</t>
  </si>
  <si>
    <t>Vnitřní plynovod</t>
  </si>
  <si>
    <t xml:space="preserve">Regulátor tlaku zemního plynu:
 - regulátor 025x060 - PN16, regulace 20/3,5 kPa
 - sestava impulzu
</t>
  </si>
  <si>
    <t>Trubka ocelová</t>
  </si>
  <si>
    <t>Ø88,9 x 3,6</t>
  </si>
  <si>
    <t>T-kus ocelový, varný, stejnostranný</t>
  </si>
  <si>
    <t>DN80/80</t>
  </si>
  <si>
    <t>EN 10253-2 - mat P 235 GH               tl 3,6 mm</t>
  </si>
  <si>
    <t>Ø88,9/76,1</t>
  </si>
  <si>
    <t>EN 10253-2 - mat P 235 GH               tl 3,2 mm</t>
  </si>
  <si>
    <t>Ø76,1/60,3</t>
  </si>
  <si>
    <t>Ø76,1/33,7</t>
  </si>
  <si>
    <t>Ø33,7/26,9</t>
  </si>
  <si>
    <t>Ø26,9/21,3</t>
  </si>
  <si>
    <t>Dno ocelové, klenuté</t>
  </si>
  <si>
    <t>Ø219,1 x 7,1</t>
  </si>
  <si>
    <t>Kohout plynový, přírubový</t>
  </si>
  <si>
    <t>pro plyn</t>
  </si>
  <si>
    <t>Kohout plynový - páčka</t>
  </si>
  <si>
    <t>PN5</t>
  </si>
  <si>
    <t>Kohout plynový - motýl</t>
  </si>
  <si>
    <t>Kohout plynový - vzorkovací</t>
  </si>
  <si>
    <t>přímý</t>
  </si>
  <si>
    <t>Ventil zkušební nerez</t>
  </si>
  <si>
    <t>M20x1,5</t>
  </si>
  <si>
    <t>Tlakoměr</t>
  </si>
  <si>
    <t>přip.spodní - ø100 mm  0 - 60 kPa</t>
  </si>
  <si>
    <t>přip.spodní - ø100 mm  0 - 6 kPa</t>
  </si>
  <si>
    <t xml:space="preserve">Návarek ocelový </t>
  </si>
  <si>
    <t>Ostatní</t>
  </si>
  <si>
    <t>Orientační štítky, včetně nápisů</t>
  </si>
  <si>
    <t>dle ČSN 130072 s nápisy dle ČSN 010451</t>
  </si>
  <si>
    <t>Barva syntetická - 1 x základní, 2 x krycí</t>
  </si>
  <si>
    <t>rozvod bez izolace + ocelové konstrukce</t>
  </si>
  <si>
    <t>Barva syntetická - 2 x základní</t>
  </si>
  <si>
    <t>rozvod pod izolací - ÚT</t>
  </si>
  <si>
    <t>Profilový upevňovací materiál, konzoly, třmeny, objímky, táhla</t>
  </si>
  <si>
    <t>Demontáže</t>
  </si>
  <si>
    <t>Demontáž kotlů, včetně hořáků</t>
  </si>
  <si>
    <t>Demontáž oběhových čerpadel</t>
  </si>
  <si>
    <t>Demontáž rozdělovače</t>
  </si>
  <si>
    <t>Demontáž sběrače</t>
  </si>
  <si>
    <t>Demontáž úpravny vody</t>
  </si>
  <si>
    <t xml:space="preserve">Demontáž odvodu spalin </t>
  </si>
  <si>
    <t>Demontáž potrubního rozvodu 320 m a armatur</t>
  </si>
  <si>
    <t>Demontáž izolací</t>
  </si>
  <si>
    <t>Demontáž uložení</t>
  </si>
  <si>
    <t xml:space="preserve">Připojení k neutralizačním boxům </t>
  </si>
  <si>
    <t>Zhotovení, osazení a utěsnění chráničky DN50</t>
  </si>
  <si>
    <t>Pro odvzdušňovací potrubí</t>
  </si>
  <si>
    <t>Zhotovení, osazení a utěsnění chráničky DN250</t>
  </si>
  <si>
    <t>Pro rozvod plynu stl</t>
  </si>
  <si>
    <t xml:space="preserve">Zhotovení rozdělovače </t>
  </si>
  <si>
    <t>DN350    l = 2,8 m</t>
  </si>
  <si>
    <t>Zhotovení sběrače</t>
  </si>
  <si>
    <t>Zhotovení a montáž odvzdušnění rozvodu ÚT</t>
  </si>
  <si>
    <t>Zabezpečení ventilů DN125/1,6 proti uzavření</t>
  </si>
  <si>
    <t>Zabezpečení ventilů DN 50/1,6 proti uzavření</t>
  </si>
  <si>
    <t>Zabezpečení kohoutu DN25/4 proti uzavření</t>
  </si>
  <si>
    <t>Zabezpečení ventilu DN25/1,6 proti otevření</t>
  </si>
  <si>
    <t>Úprava stávajících rozvodů</t>
  </si>
  <si>
    <t>Napojení na stávající rozvody</t>
  </si>
  <si>
    <t>Nátěr prstenců</t>
  </si>
  <si>
    <t>Vizuální kontola svarů</t>
  </si>
  <si>
    <t>Proplach potrubí</t>
  </si>
  <si>
    <t>Revize                                                                                    - výchozí revize plynového zařízení                                             - výchozí revize tlakových zařízení                                              - revizní zpráva spalinové cesty</t>
  </si>
  <si>
    <t xml:space="preserve">Zkoušky                                                                               - zkouška pevnosti plynovodu dle TPG 704 01                              - zkouška těsnosti plynovodu dle TPG 704 01                               - zkouška provozní topná dle ČSN 06 0310                                      - zkouška provozní dilatační dle ČSN 06 0310                                        - zkouška uzavřené teplovodní soustavy ČSN 06 083 ( dílčí        zkouška těsnosti nově instalovaných částí )              - </t>
  </si>
  <si>
    <t>Ostatní                                                                                          - revizní knihy plynových spotřebičů dle TDG 919 01                     - revizní kniha průmyslového plynovodu dle TDG 919 01                  - protokol o seřízení hořáků   - protokol o zaškolení obsluhy               - protokol o autorizovaném měření emisí                                         - protokol o provedení kontroly manometrů                                   - odborná prohlídka NTK kotelny dle 91/1993 Sb. a n.v. 101/2005 Sb.                                                                               - návrh místního provozního řádu NTK</t>
  </si>
  <si>
    <t>Odbourání stáv.základů pod rozdělovači</t>
  </si>
  <si>
    <t>Oprava podlahy - nová dlažba</t>
  </si>
  <si>
    <t>Prostupy pro kouřovod DN600</t>
  </si>
  <si>
    <t>Lešení pro montáž potrubí</t>
  </si>
  <si>
    <t>v = 4 m     š = 70 m</t>
  </si>
  <si>
    <t>Propojení kouřovodů se stávající hromosvodovou soustavou</t>
  </si>
  <si>
    <t>Celkem - Technologie</t>
  </si>
  <si>
    <t>DPH 21%</t>
  </si>
  <si>
    <t>Výkaz výměr</t>
  </si>
  <si>
    <t>1.1 Soupis prací a dodávek</t>
  </si>
  <si>
    <t>STAVEBNÍ ÚPRAVY PLYNOVÉ KOTELNY</t>
  </si>
  <si>
    <t>ŠVABINSKÉHO 564, 344 01 DOMAŽLICE - TÝNSKÉ PŘEDMĚSTÍ</t>
  </si>
  <si>
    <t>Profese:</t>
  </si>
  <si>
    <t>MĚŘENÍ A REGULACE</t>
  </si>
  <si>
    <t>Poř. č.</t>
  </si>
  <si>
    <t>Ozn. položky</t>
  </si>
  <si>
    <t>Název položky</t>
  </si>
  <si>
    <t>Mn.</t>
  </si>
  <si>
    <t>Cena 
za MJ</t>
  </si>
  <si>
    <t>Montáž za MJ</t>
  </si>
  <si>
    <t>1. Řídící systém</t>
  </si>
  <si>
    <t>A1</t>
  </si>
  <si>
    <t>Kombinovaný I/O modul s řídící deskou MiniPLC. 88 I/O, bez displeje, 2x RS232, 2x RS485, Ethernet</t>
  </si>
  <si>
    <t>A2</t>
  </si>
  <si>
    <t xml:space="preserve">Modul 8 analogových výstupů, 0-10V DC, protokol Modbus </t>
  </si>
  <si>
    <t>A3</t>
  </si>
  <si>
    <t>Převodník M-bus - RS232 - do 25 připojených míst</t>
  </si>
  <si>
    <t>AD1</t>
  </si>
  <si>
    <t>Dotykový ovládací terminál  7" 800x480, ARM, 256MB RAM, Ethernet</t>
  </si>
  <si>
    <t>AK1</t>
  </si>
  <si>
    <t>GSM modem RS232, SIM, USB, 1xOut, 1xIN, GPRS, Watchdog, napájecí zdroj, bateriový modul, anténa</t>
  </si>
  <si>
    <t>-</t>
  </si>
  <si>
    <t>Software - řídící jednotka</t>
  </si>
  <si>
    <t>I/O</t>
  </si>
  <si>
    <t>Software - M-Bus (cca)</t>
  </si>
  <si>
    <t>Software - GSM modem (cca)</t>
  </si>
  <si>
    <t>Celkem za řídící systém</t>
  </si>
  <si>
    <t>2. Přístroje</t>
  </si>
  <si>
    <t>TI1</t>
  </si>
  <si>
    <t>Čidlo venkovní teploty Pt1000</t>
  </si>
  <si>
    <t>TI2</t>
  </si>
  <si>
    <t>Čidlo teploty jímkové Pt1000 vč. jímky</t>
  </si>
  <si>
    <t>TI3</t>
  </si>
  <si>
    <t>TI4</t>
  </si>
  <si>
    <t>TI5</t>
  </si>
  <si>
    <t>TI6</t>
  </si>
  <si>
    <t>TI7</t>
  </si>
  <si>
    <t xml:space="preserve">Čidlo teploty prostorové Pt1000 </t>
  </si>
  <si>
    <t>PI1</t>
  </si>
  <si>
    <t>Čidlo tlaku pro kapaliny 0…10bar, 24Vac, 0-10V</t>
  </si>
  <si>
    <t>PI2</t>
  </si>
  <si>
    <t>SB1</t>
  </si>
  <si>
    <t>Havarijní STOP tlačítko v plastové skříňce s aretací stisknuté polohy - 1R</t>
  </si>
  <si>
    <t>PAL1</t>
  </si>
  <si>
    <t>Manostat 60-600kPa  včetně montážního materiálu</t>
  </si>
  <si>
    <t>PAH1</t>
  </si>
  <si>
    <t>LAH1</t>
  </si>
  <si>
    <t>Regulátor hladiny v provedení na lištu 1P</t>
  </si>
  <si>
    <t>LAH1a</t>
  </si>
  <si>
    <t xml:space="preserve">Elektroda zaplavení </t>
  </si>
  <si>
    <t>QAH1 QAH2</t>
  </si>
  <si>
    <t>Kompaktní detektor plynů (zemní plyn) + přídavný snímač</t>
  </si>
  <si>
    <t>QAH3</t>
  </si>
  <si>
    <t>Kompaktní detektor plynů (CO) + přídavný snímač</t>
  </si>
  <si>
    <t>HA2</t>
  </si>
  <si>
    <t>Světelná výstražná tabule 230V LED "Zákaz vstupu, nebezpečí otravy"</t>
  </si>
  <si>
    <t>HA3</t>
  </si>
  <si>
    <t>Světelná výstražná tabule 230V LED "Opusťte prostor, nebezpečí otravy"</t>
  </si>
  <si>
    <t>Yk1-6</t>
  </si>
  <si>
    <t>Uzavírací klapka se servopohonem  -  součást dodávky kotlů (230V 3.bodové ovládání, pomocné kontaky !)</t>
  </si>
  <si>
    <t>Celkem za přístroje</t>
  </si>
  <si>
    <t>3. Rozvaděč</t>
  </si>
  <si>
    <t>MR-K</t>
  </si>
  <si>
    <t>Skříňový rozvaděč cca 800/2000/400 včetně montážního rámu a příslušenství , včetně náplně (hlavní vypínač, svorkovnice, pojistky, jističe, relé, trafo, zásuvky, kontrolky, ovladače......) - dle schema zapojení</t>
  </si>
  <si>
    <t>Jistič C100/3 - osadit do hlavní rozvodny</t>
  </si>
  <si>
    <t>Celkem za rozvaděč</t>
  </si>
  <si>
    <t>4. Kabely, montážní materiál</t>
  </si>
  <si>
    <t>Kabel UTP 5</t>
  </si>
  <si>
    <t>kabel JYTY 2x1</t>
  </si>
  <si>
    <t>Kabel JYTY 4x1</t>
  </si>
  <si>
    <t>Kabel JYTY 7x1</t>
  </si>
  <si>
    <t>Kabel CYKY-O 2x1,5</t>
  </si>
  <si>
    <t>Kabel CYKY-J 3x1,5</t>
  </si>
  <si>
    <t>Kabel CYKY-J 4x2,5</t>
  </si>
  <si>
    <t>Kabel CYKY-J 5x2,5</t>
  </si>
  <si>
    <t>Kabel CYKY-J 4x25</t>
  </si>
  <si>
    <t>Vodič CYY 4mm2</t>
  </si>
  <si>
    <t>Vodič CYY 10mm2</t>
  </si>
  <si>
    <t>Kabelová trasa - žlab</t>
  </si>
  <si>
    <t>Kabelová trasa - lišty, příchytky...</t>
  </si>
  <si>
    <t xml:space="preserve">Montážní, instalační a nosný materiál, ukončení kabelů, ochranné trubky, ochranné pospojení, nátěry, drobné zednické práce, průrazy a průchody zdivem a stropy, měření kabeláže........     </t>
  </si>
  <si>
    <t>Celkem za kabely,monážní materiál</t>
  </si>
  <si>
    <t>5. Ostatní</t>
  </si>
  <si>
    <t>Rozšíření a úprava stávající vizualizace o jednu podstanici v centrálním dispečinku</t>
  </si>
  <si>
    <t>Nastavení zařízení, zaregulování a uvedení do provozu</t>
  </si>
  <si>
    <t>hod</t>
  </si>
  <si>
    <t>Výchozí revize elektrického zařízení - část MaR</t>
  </si>
  <si>
    <t>Zaškolení obsluhy</t>
  </si>
  <si>
    <t>Celkem za ostatní</t>
  </si>
  <si>
    <t>Rozpočtové náklady - rekapitulace</t>
  </si>
  <si>
    <t>C E L K E M bez DPH</t>
  </si>
  <si>
    <t>REKONSTRUKCE PLYNOVÉ KOTELNY NTK ŠVABINSKÉHO 564</t>
  </si>
  <si>
    <t>VÝKAZ VÝMĚR - D.1.4.3 ELEKTROINSTALACE - OSVĚTLENÍ</t>
  </si>
  <si>
    <t>počet</t>
  </si>
  <si>
    <t>dodávka</t>
  </si>
  <si>
    <t>montáž</t>
  </si>
  <si>
    <t>celkem</t>
  </si>
  <si>
    <t>Komponenty</t>
  </si>
  <si>
    <t>Přisazené svítidlo LED, 15W, IP44, 1050lm, 230V, průměr 220mm</t>
  </si>
  <si>
    <t>Trubicové prachotěsné svítidlo pro 2 x 150cm LED trubice, IP65, 230V, patice G13</t>
  </si>
  <si>
    <t>LED trubice 150cm, T8, patice G13, 22W, 230V</t>
  </si>
  <si>
    <t>Spínač jednopólový polozapuštěný 230V/10A, č. 1</t>
  </si>
  <si>
    <t>Spínač jednopólový na povrch, IP44, 230V/10A, č.1</t>
  </si>
  <si>
    <t>Přepínač střídavý na povrch, IP44, 230/10A, č.6</t>
  </si>
  <si>
    <t>Jistič s proudovým chráničem, charakteristika B,10A, 30mA, 10kA</t>
  </si>
  <si>
    <t>Komponenty celkem</t>
  </si>
  <si>
    <t>Kabeláž a úložné konstrukce</t>
  </si>
  <si>
    <t>Kabelová lišta 20x20 + příslušenství</t>
  </si>
  <si>
    <t>Krabice přístrojová 68</t>
  </si>
  <si>
    <t>Víčko pro krabice 68</t>
  </si>
  <si>
    <r>
      <rPr>
        <sz val="8"/>
        <rFont val="Arial CE"/>
        <family val="2"/>
      </rPr>
      <t>Svorky propojovací 0,5-2,5mm</t>
    </r>
    <r>
      <rPr>
        <sz val="10"/>
        <rFont val="Calibri"/>
        <family val="2"/>
      </rPr>
      <t>²</t>
    </r>
  </si>
  <si>
    <t>Rozvodka krabicová IP66, 122x122mm</t>
  </si>
  <si>
    <t>Průchodka kabelová PG 16</t>
  </si>
  <si>
    <t>DIN lišta děrovaná</t>
  </si>
  <si>
    <t>Kabel CYKY-O 3x1,5</t>
  </si>
  <si>
    <t>Drobný instalační materiál</t>
  </si>
  <si>
    <t>Kabeláž a úložné konstrukce celkem</t>
  </si>
  <si>
    <t xml:space="preserve">Ostatní </t>
  </si>
  <si>
    <t>Dokumentace skutečného stavu</t>
  </si>
  <si>
    <t>Komunikace s ostatními profesemi</t>
  </si>
  <si>
    <t>Výchozí revize elektrického zařízení - část elektroinstalace</t>
  </si>
  <si>
    <t xml:space="preserve">Doprava </t>
  </si>
  <si>
    <t>Ostatní  celkem</t>
  </si>
  <si>
    <t>Rekapitulace výkazu výměr</t>
  </si>
  <si>
    <t>VÝKAZ VÝMĚR - ELEKTROINSTALACE</t>
  </si>
  <si>
    <t>Oddíl cenové nabídky</t>
  </si>
  <si>
    <t>Celkem součty</t>
  </si>
  <si>
    <t>Celková cena MaR bez DPH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</si>
</sst>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#,##0.00"/>
    <numFmt numFmtId="166" formatCode="#,##0.00%"/>
    <numFmt numFmtId="167" formatCode="General"/>
    <numFmt numFmtId="168" formatCode="dd\.mm\.yyyy"/>
    <numFmt numFmtId="169" formatCode="#,##0.00\ _K_č"/>
    <numFmt numFmtId="170" formatCode="#,##0.00000"/>
    <numFmt numFmtId="171" formatCode="@"/>
    <numFmt numFmtId="172" formatCode="#,##0.000"/>
    <numFmt numFmtId="173" formatCode="#,##0&quot; Kč&quot;"/>
    <numFmt numFmtId="174" formatCode="[$-405]d/mmm"/>
    <numFmt numFmtId="175" formatCode="0"/>
    <numFmt numFmtId="176" formatCode="#,##0"/>
    <numFmt numFmtId="177" formatCode="0.00"/>
    <numFmt numFmtId="178" formatCode="#,##0.00&quot; Kč&quot;"/>
    <numFmt numFmtId="179" formatCode="#,##0\ [$Kč-405];\-#,##0\ [$Kč-405]"/>
  </numFmts>
  <fonts count="56">
    <font>
      <sz val="8"/>
      <name val="Arial CE"/>
      <family val="2"/>
    </font>
    <font>
      <sz val="10"/>
      <name val="Arial"/>
      <family val="2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4"/>
      <name val="Arial CE"/>
      <family val="0"/>
    </font>
    <font>
      <sz val="10"/>
      <color rgb="FF969696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0"/>
      <color rgb="FF969696"/>
      <name val="Arial CE"/>
      <family val="0"/>
    </font>
    <font>
      <b/>
      <sz val="12"/>
      <name val="Arial CE"/>
      <family val="0"/>
    </font>
    <font>
      <b/>
      <sz val="10"/>
      <color rgb="FF464646"/>
      <name val="Arial CE"/>
      <family val="0"/>
    </font>
    <font>
      <sz val="12"/>
      <color rgb="FF969696"/>
      <name val="Arial CE"/>
      <family val="0"/>
    </font>
    <font>
      <sz val="9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name val="Arial CE"/>
      <family val="0"/>
    </font>
    <font>
      <sz val="18"/>
      <color rgb="FF0000FF"/>
      <name val="Wingdings 2"/>
      <family val="1"/>
    </font>
    <font>
      <u val="single"/>
      <sz val="11"/>
      <color rgb="FF0000FF"/>
      <name val="Calibri"/>
      <family val="2"/>
    </font>
    <font>
      <sz val="11"/>
      <name val="Arial CE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0"/>
      <color rgb="FF003366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12"/>
      <color rgb="FF003366"/>
      <name val="Arial CE"/>
      <family val="0"/>
    </font>
    <font>
      <sz val="8"/>
      <color rgb="FF960000"/>
      <name val="Arial CE"/>
      <family val="0"/>
    </font>
    <font>
      <b/>
      <sz val="8"/>
      <name val="Arial CE"/>
      <family val="0"/>
    </font>
    <font>
      <sz val="8"/>
      <color rgb="FF00336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4"/>
      <color rgb="FFC00000"/>
      <name val="Arial"/>
      <family val="2"/>
    </font>
    <font>
      <b/>
      <sz val="16"/>
      <color rgb="FFFF0000"/>
      <name val="Arial"/>
      <family val="2"/>
    </font>
    <font>
      <b/>
      <sz val="12"/>
      <color rgb="FF00206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b/>
      <sz val="10"/>
      <color rgb="FF002060"/>
      <name val="Arial"/>
      <family val="2"/>
    </font>
    <font>
      <b/>
      <sz val="10"/>
      <color rgb="FF0000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FF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6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/>
      <top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8" fillId="0" borderId="0" applyBorder="0" applyProtection="0">
      <alignment/>
    </xf>
  </cellStyleXfs>
  <cellXfs count="471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3" fillId="2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left" vertical="top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left" vertical="top"/>
      <protection hidden="1"/>
    </xf>
    <xf numFmtId="164" fontId="7" fillId="0" borderId="0" xfId="0" applyFont="1" applyBorder="1" applyAlignment="1" applyProtection="1">
      <alignment horizontal="left" vertical="top" wrapText="1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 wrapText="1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8" fillId="0" borderId="5" xfId="0" applyFont="1" applyBorder="1" applyAlignment="1" applyProtection="1">
      <alignment horizontal="left"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5" fontId="8" fillId="0" borderId="5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righ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5" fillId="0" borderId="3" xfId="0" applyFont="1" applyBorder="1" applyAlignment="1" applyProtection="1">
      <alignment vertical="center"/>
      <protection hidden="1"/>
    </xf>
    <xf numFmtId="166" fontId="5" fillId="0" borderId="0" xfId="0" applyFont="1" applyBorder="1" applyAlignment="1" applyProtection="1">
      <alignment horizontal="left" vertical="center"/>
      <protection hidden="1"/>
    </xf>
    <xf numFmtId="165" fontId="9" fillId="0" borderId="0" xfId="0" applyFont="1" applyBorder="1" applyAlignment="1" applyProtection="1">
      <alignment vertical="center"/>
      <protection hidden="1"/>
    </xf>
    <xf numFmtId="164" fontId="0" fillId="3" borderId="0" xfId="0" applyFont="1" applyAlignment="1" applyProtection="1">
      <alignment vertical="center"/>
      <protection hidden="1"/>
    </xf>
    <xf numFmtId="164" fontId="10" fillId="3" borderId="6" xfId="0" applyFont="1" applyBorder="1" applyAlignment="1" applyProtection="1">
      <alignment horizontal="left" vertical="center"/>
      <protection hidden="1"/>
    </xf>
    <xf numFmtId="164" fontId="0" fillId="3" borderId="7" xfId="0" applyFont="1" applyBorder="1" applyAlignment="1" applyProtection="1">
      <alignment vertical="center"/>
      <protection hidden="1"/>
    </xf>
    <xf numFmtId="164" fontId="10" fillId="3" borderId="7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5" fontId="10" fillId="3" borderId="8" xfId="0" applyFont="1" applyBorder="1" applyAlignment="1" applyProtection="1">
      <alignment vertical="center"/>
      <protection hidden="1"/>
    </xf>
    <xf numFmtId="164" fontId="0" fillId="0" borderId="3" xfId="0" applyBorder="1" applyAlignment="1" applyProtection="1">
      <alignment vertical="center"/>
      <protection hidden="1"/>
    </xf>
    <xf numFmtId="164" fontId="11" fillId="0" borderId="4" xfId="0" applyFont="1" applyBorder="1" applyAlignment="1" applyProtection="1">
      <alignment horizontal="left" vertical="center"/>
      <protection hidden="1"/>
    </xf>
    <xf numFmtId="164" fontId="0" fillId="0" borderId="4" xfId="0" applyBorder="1" applyAlignment="1" applyProtection="1">
      <alignment vertical="center"/>
      <protection hidden="1"/>
    </xf>
    <xf numFmtId="164" fontId="5" fillId="0" borderId="5" xfId="0" applyFont="1" applyBorder="1" applyAlignment="1" applyProtection="1">
      <alignment horizontal="left" vertical="center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0" fillId="0" borderId="9" xfId="0" applyFont="1" applyBorder="1" applyAlignment="1" applyProtection="1">
      <alignment vertical="center"/>
      <protection hidden="1"/>
    </xf>
    <xf numFmtId="164" fontId="0" fillId="0" borderId="10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0" fillId="0" borderId="11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6" fillId="0" borderId="3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12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7" fillId="0" borderId="3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horizontal="left" vertical="center" wrapText="1"/>
      <protection hidden="1"/>
    </xf>
    <xf numFmtId="164" fontId="7" fillId="0" borderId="12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8" fontId="6" fillId="0" borderId="0" xfId="0" applyFont="1" applyBorder="1" applyAlignment="1" applyProtection="1">
      <alignment horizontal="left" vertical="center"/>
      <protection hidden="1"/>
    </xf>
    <xf numFmtId="164" fontId="6" fillId="0" borderId="12" xfId="0" applyFont="1" applyBorder="1" applyAlignment="1" applyProtection="1">
      <alignment vertical="center" wrapText="1"/>
      <protection hidden="1"/>
    </xf>
    <xf numFmtId="164" fontId="12" fillId="0" borderId="13" xfId="0" applyFont="1" applyBorder="1" applyAlignment="1" applyProtection="1">
      <alignment horizontal="center" vertical="center"/>
      <protection hidden="1"/>
    </xf>
    <xf numFmtId="164" fontId="0" fillId="0" borderId="14" xfId="0" applyBorder="1" applyAlignment="1" applyProtection="1">
      <alignment vertical="center"/>
      <protection hidden="1"/>
    </xf>
    <xf numFmtId="164" fontId="0" fillId="0" borderId="15" xfId="0" applyBorder="1" applyAlignment="1" applyProtection="1">
      <alignment vertical="center"/>
      <protection hidden="1"/>
    </xf>
    <xf numFmtId="164" fontId="0" fillId="0" borderId="16" xfId="0" applyFont="1" applyBorder="1" applyAlignment="1" applyProtection="1">
      <alignment vertical="center"/>
      <protection hidden="1"/>
    </xf>
    <xf numFmtId="164" fontId="13" fillId="4" borderId="0" xfId="0" applyFont="1" applyBorder="1" applyAlignment="1" applyProtection="1">
      <alignment horizontal="center" vertical="center"/>
      <protection hidden="1"/>
    </xf>
    <xf numFmtId="164" fontId="0" fillId="4" borderId="0" xfId="0" applyFont="1" applyBorder="1" applyAlignment="1" applyProtection="1">
      <alignment vertical="center"/>
      <protection hidden="1"/>
    </xf>
    <xf numFmtId="164" fontId="13" fillId="4" borderId="0" xfId="0" applyFont="1" applyBorder="1" applyAlignment="1" applyProtection="1">
      <alignment horizontal="right" vertical="center"/>
      <protection hidden="1"/>
    </xf>
    <xf numFmtId="164" fontId="13" fillId="4" borderId="12" xfId="0" applyFont="1" applyBorder="1" applyAlignment="1" applyProtection="1">
      <alignment horizontal="center" vertical="center"/>
      <protection hidden="1"/>
    </xf>
    <xf numFmtId="164" fontId="14" fillId="0" borderId="17" xfId="0" applyFont="1" applyBorder="1" applyAlignment="1" applyProtection="1">
      <alignment horizontal="center" vertical="center" wrapText="1"/>
      <protection hidden="1"/>
    </xf>
    <xf numFmtId="164" fontId="14" fillId="0" borderId="18" xfId="0" applyFont="1" applyBorder="1" applyAlignment="1" applyProtection="1">
      <alignment horizontal="center" vertical="center" wrapText="1"/>
      <protection hidden="1"/>
    </xf>
    <xf numFmtId="164" fontId="14" fillId="0" borderId="19" xfId="0" applyFont="1" applyBorder="1" applyAlignment="1" applyProtection="1">
      <alignment horizontal="center" vertical="center" wrapText="1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0" fillId="0" borderId="15" xfId="0" applyFont="1" applyBorder="1" applyAlignment="1" applyProtection="1">
      <alignment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4" fontId="10" fillId="0" borderId="3" xfId="0" applyFont="1" applyBorder="1" applyAlignment="1" applyProtection="1">
      <alignment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9" fontId="15" fillId="0" borderId="0" xfId="0" applyFont="1" applyBorder="1" applyAlignment="1" applyProtection="1">
      <alignment horizontal="right" vertical="center"/>
      <protection hidden="1"/>
    </xf>
    <xf numFmtId="169" fontId="15" fillId="0" borderId="12" xfId="0" applyFont="1" applyBorder="1" applyAlignment="1" applyProtection="1">
      <alignment vertical="center"/>
      <protection hidden="1"/>
    </xf>
    <xf numFmtId="164" fontId="10" fillId="0" borderId="12" xfId="0" applyFont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 vertical="center"/>
      <protection hidden="1"/>
    </xf>
    <xf numFmtId="165" fontId="12" fillId="0" borderId="20" xfId="0" applyFont="1" applyBorder="1" applyAlignment="1" applyProtection="1">
      <alignment vertical="center"/>
      <protection hidden="1"/>
    </xf>
    <xf numFmtId="165" fontId="12" fillId="0" borderId="0" xfId="0" applyFont="1" applyBorder="1" applyAlignment="1" applyProtection="1">
      <alignment vertical="center"/>
      <protection hidden="1"/>
    </xf>
    <xf numFmtId="170" fontId="12" fillId="0" borderId="0" xfId="0" applyFont="1" applyBorder="1" applyAlignment="1" applyProtection="1">
      <alignment vertical="center"/>
      <protection hidden="1"/>
    </xf>
    <xf numFmtId="165" fontId="12" fillId="0" borderId="16" xfId="0" applyFont="1" applyBorder="1" applyAlignment="1" applyProtection="1">
      <alignment vertical="center"/>
      <protection hidden="1"/>
    </xf>
    <xf numFmtId="164" fontId="10" fillId="0" borderId="0" xfId="0" applyFont="1" applyAlignment="1" applyProtection="1">
      <alignment horizontal="left" vertical="center"/>
      <protection hidden="1"/>
    </xf>
    <xf numFmtId="164" fontId="16" fillId="0" borderId="0" xfId="0" applyFont="1" applyAlignment="1" applyProtection="1">
      <alignment horizontal="left" vertical="center"/>
      <protection hidden="1"/>
    </xf>
    <xf numFmtId="164" fontId="17" fillId="0" borderId="0" xfId="34" applyFont="1" applyBorder="1" applyAlignment="1" applyProtection="1">
      <alignment horizontal="center" vertical="center"/>
      <protection hidden="1"/>
    </xf>
    <xf numFmtId="164" fontId="19" fillId="0" borderId="3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9" fontId="21" fillId="0" borderId="0" xfId="0" applyFont="1" applyBorder="1" applyAlignment="1" applyProtection="1">
      <alignment vertical="center"/>
      <protection hidden="1"/>
    </xf>
    <xf numFmtId="169" fontId="21" fillId="0" borderId="12" xfId="0" applyFont="1" applyBorder="1" applyAlignment="1" applyProtection="1">
      <alignment vertical="center"/>
      <protection hidden="1"/>
    </xf>
    <xf numFmtId="164" fontId="7" fillId="0" borderId="12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5" fontId="22" fillId="0" borderId="21" xfId="0" applyFont="1" applyBorder="1" applyAlignment="1" applyProtection="1">
      <alignment vertical="center"/>
      <protection hidden="1"/>
    </xf>
    <xf numFmtId="165" fontId="22" fillId="0" borderId="22" xfId="0" applyFont="1" applyBorder="1" applyAlignment="1" applyProtection="1">
      <alignment vertical="center"/>
      <protection hidden="1"/>
    </xf>
    <xf numFmtId="170" fontId="22" fillId="0" borderId="22" xfId="0" applyFont="1" applyBorder="1" applyAlignment="1" applyProtection="1">
      <alignment vertical="center"/>
      <protection hidden="1"/>
    </xf>
    <xf numFmtId="165" fontId="22" fillId="0" borderId="23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12" xfId="0" applyBorder="1" applyAlignment="1" applyProtection="1">
      <alignment/>
      <protection hidden="1"/>
    </xf>
    <xf numFmtId="164" fontId="0" fillId="0" borderId="9" xfId="0" applyBorder="1" applyAlignment="1" applyProtection="1">
      <alignment/>
      <protection hidden="1"/>
    </xf>
    <xf numFmtId="164" fontId="0" fillId="0" borderId="10" xfId="0" applyBorder="1" applyAlignment="1" applyProtection="1">
      <alignment/>
      <protection hidden="1"/>
    </xf>
    <xf numFmtId="164" fontId="23" fillId="0" borderId="10" xfId="0" applyFont="1" applyBorder="1" applyAlignment="1" applyProtection="1">
      <alignment horizontal="left" vertical="center" wrapText="1"/>
      <protection hidden="1"/>
    </xf>
    <xf numFmtId="165" fontId="21" fillId="0" borderId="24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3" fillId="2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2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0" fillId="0" borderId="3" xfId="0" applyBorder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7" fillId="0" borderId="0" xfId="0" applyFont="1" applyBorder="1" applyAlignment="1" applyProtection="1">
      <alignment horizontal="left" vertical="center" wrapText="1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8" fontId="6" fillId="0" borderId="0" xfId="0" applyFont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3" xfId="0" applyFont="1" applyBorder="1" applyAlignment="1" applyProtection="1">
      <alignment vertical="center" wrapText="1"/>
      <protection hidden="1"/>
    </xf>
    <xf numFmtId="164" fontId="6" fillId="0" borderId="0" xfId="0" applyFont="1" applyBorder="1" applyAlignment="1" applyProtection="1">
      <alignment horizontal="left" vertical="center" wrapText="1"/>
      <protection hidden="1"/>
    </xf>
    <xf numFmtId="164" fontId="0" fillId="0" borderId="3" xfId="0" applyBorder="1" applyAlignment="1" applyProtection="1">
      <alignment vertical="center" wrapText="1"/>
      <protection hidden="1"/>
    </xf>
    <xf numFmtId="164" fontId="0" fillId="0" borderId="0" xfId="0" applyAlignment="1" applyProtection="1">
      <alignment vertical="center" wrapText="1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8" fillId="0" borderId="0" xfId="0" applyFont="1" applyAlignment="1" applyProtection="1">
      <alignment horizontal="left" vertical="center"/>
      <protection hidden="1"/>
    </xf>
    <xf numFmtId="165" fontId="15" fillId="0" borderId="0" xfId="0" applyFont="1" applyAlignment="1" applyProtection="1">
      <alignment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5" fillId="0" borderId="0" xfId="0" applyFont="1" applyAlignment="1" applyProtection="1">
      <alignment horizontal="left" vertical="center"/>
      <protection hidden="1"/>
    </xf>
    <xf numFmtId="165" fontId="5" fillId="0" borderId="0" xfId="0" applyFont="1" applyAlignment="1" applyProtection="1">
      <alignment vertical="center"/>
      <protection hidden="1"/>
    </xf>
    <xf numFmtId="166" fontId="5" fillId="0" borderId="0" xfId="0" applyFont="1" applyAlignment="1" applyProtection="1">
      <alignment horizontal="right" vertical="center"/>
      <protection hidden="1"/>
    </xf>
    <xf numFmtId="164" fontId="0" fillId="4" borderId="0" xfId="0" applyFont="1" applyAlignment="1" applyProtection="1">
      <alignment vertical="center"/>
      <protection hidden="1"/>
    </xf>
    <xf numFmtId="164" fontId="10" fillId="4" borderId="6" xfId="0" applyFont="1" applyBorder="1" applyAlignment="1" applyProtection="1">
      <alignment horizontal="left" vertical="center"/>
      <protection hidden="1"/>
    </xf>
    <xf numFmtId="164" fontId="0" fillId="4" borderId="7" xfId="0" applyFont="1" applyBorder="1" applyAlignment="1" applyProtection="1">
      <alignment vertical="center"/>
      <protection hidden="1"/>
    </xf>
    <xf numFmtId="164" fontId="10" fillId="4" borderId="7" xfId="0" applyFont="1" applyBorder="1" applyAlignment="1" applyProtection="1">
      <alignment horizontal="right" vertical="center"/>
      <protection hidden="1"/>
    </xf>
    <xf numFmtId="164" fontId="10" fillId="4" borderId="7" xfId="0" applyFont="1" applyBorder="1" applyAlignment="1" applyProtection="1">
      <alignment horizontal="center" vertical="center"/>
      <protection hidden="1"/>
    </xf>
    <xf numFmtId="165" fontId="10" fillId="4" borderId="7" xfId="0" applyFont="1" applyBorder="1" applyAlignment="1" applyProtection="1">
      <alignment vertical="center"/>
      <protection hidden="1"/>
    </xf>
    <xf numFmtId="164" fontId="0" fillId="4" borderId="8" xfId="0" applyFont="1" applyBorder="1" applyAlignment="1" applyProtection="1">
      <alignment vertical="center"/>
      <protection hidden="1"/>
    </xf>
    <xf numFmtId="164" fontId="11" fillId="0" borderId="4" xfId="0" applyFont="1" applyBorder="1" applyAlignment="1" applyProtection="1">
      <alignment horizontal="left" vertical="center"/>
      <protection hidden="1"/>
    </xf>
    <xf numFmtId="164" fontId="0" fillId="0" borderId="4" xfId="0" applyBorder="1" applyAlignment="1" applyProtection="1">
      <alignment vertical="center"/>
      <protection hidden="1"/>
    </xf>
    <xf numFmtId="164" fontId="5" fillId="0" borderId="5" xfId="0" applyFont="1" applyBorder="1" applyAlignment="1" applyProtection="1">
      <alignment horizontal="left"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4" fontId="5" fillId="0" borderId="5" xfId="0" applyFont="1" applyBorder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horizontal="right" vertical="center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0" fillId="0" borderId="9" xfId="0" applyFont="1" applyBorder="1" applyAlignment="1" applyProtection="1">
      <alignment vertical="center"/>
      <protection hidden="1"/>
    </xf>
    <xf numFmtId="164" fontId="0" fillId="0" borderId="10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horizontal="left" vertical="center" wrapText="1"/>
      <protection hidden="1"/>
    </xf>
    <xf numFmtId="164" fontId="13" fillId="4" borderId="0" xfId="0" applyFont="1" applyAlignment="1" applyProtection="1">
      <alignment horizontal="left" vertical="center"/>
      <protection hidden="1"/>
    </xf>
    <xf numFmtId="164" fontId="13" fillId="4" borderId="0" xfId="0" applyFont="1" applyAlignment="1" applyProtection="1">
      <alignment horizontal="right" vertical="center"/>
      <protection hidden="1"/>
    </xf>
    <xf numFmtId="164" fontId="26" fillId="0" borderId="0" xfId="0" applyFont="1" applyAlignment="1" applyProtection="1">
      <alignment horizontal="left" vertical="center"/>
      <protection hidden="1"/>
    </xf>
    <xf numFmtId="164" fontId="27" fillId="0" borderId="0" xfId="0" applyFont="1" applyAlignment="1" applyProtection="1">
      <alignment vertical="center"/>
      <protection hidden="1"/>
    </xf>
    <xf numFmtId="164" fontId="27" fillId="0" borderId="3" xfId="0" applyFont="1" applyBorder="1" applyAlignment="1" applyProtection="1">
      <alignment vertical="center"/>
      <protection hidden="1"/>
    </xf>
    <xf numFmtId="164" fontId="27" fillId="0" borderId="22" xfId="0" applyFont="1" applyBorder="1" applyAlignment="1" applyProtection="1">
      <alignment horizontal="left" vertical="center"/>
      <protection hidden="1"/>
    </xf>
    <xf numFmtId="164" fontId="27" fillId="0" borderId="22" xfId="0" applyFont="1" applyBorder="1" applyAlignment="1" applyProtection="1">
      <alignment vertical="center"/>
      <protection hidden="1"/>
    </xf>
    <xf numFmtId="165" fontId="27" fillId="0" borderId="22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3" xfId="0" applyFont="1" applyBorder="1" applyAlignment="1" applyProtection="1">
      <alignment vertical="center"/>
      <protection hidden="1"/>
    </xf>
    <xf numFmtId="164" fontId="23" fillId="0" borderId="22" xfId="0" applyFont="1" applyBorder="1" applyAlignment="1" applyProtection="1">
      <alignment horizontal="left" vertical="center"/>
      <protection hidden="1"/>
    </xf>
    <xf numFmtId="164" fontId="23" fillId="0" borderId="22" xfId="0" applyFont="1" applyBorder="1" applyAlignment="1" applyProtection="1">
      <alignment vertical="center"/>
      <protection hidden="1"/>
    </xf>
    <xf numFmtId="165" fontId="23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3" xfId="0" applyFont="1" applyBorder="1" applyAlignment="1" applyProtection="1">
      <alignment horizontal="center" vertical="center" wrapText="1"/>
      <protection hidden="1"/>
    </xf>
    <xf numFmtId="164" fontId="13" fillId="4" borderId="17" xfId="0" applyFont="1" applyBorder="1" applyAlignment="1" applyProtection="1">
      <alignment horizontal="center" vertical="center" wrapText="1"/>
      <protection hidden="1"/>
    </xf>
    <xf numFmtId="164" fontId="13" fillId="4" borderId="18" xfId="0" applyFont="1" applyBorder="1" applyAlignment="1" applyProtection="1">
      <alignment horizontal="center" vertical="center" wrapText="1"/>
      <protection hidden="1"/>
    </xf>
    <xf numFmtId="164" fontId="13" fillId="4" borderId="19" xfId="0" applyFont="1" applyBorder="1" applyAlignment="1" applyProtection="1">
      <alignment horizontal="center" vertical="center" wrapText="1"/>
      <protection hidden="1"/>
    </xf>
    <xf numFmtId="164" fontId="13" fillId="4" borderId="0" xfId="0" applyFont="1" applyAlignment="1" applyProtection="1">
      <alignment horizontal="center" vertical="center" wrapText="1"/>
      <protection hidden="1"/>
    </xf>
    <xf numFmtId="164" fontId="0" fillId="0" borderId="3" xfId="0" applyBorder="1" applyAlignment="1" applyProtection="1">
      <alignment horizontal="center" vertical="center" wrapText="1"/>
      <protection hidden="1"/>
    </xf>
    <xf numFmtId="164" fontId="14" fillId="0" borderId="17" xfId="0" applyFont="1" applyBorder="1" applyAlignment="1" applyProtection="1">
      <alignment horizontal="center" vertical="center" wrapText="1"/>
      <protection hidden="1"/>
    </xf>
    <xf numFmtId="164" fontId="14" fillId="0" borderId="18" xfId="0" applyFont="1" applyBorder="1" applyAlignment="1" applyProtection="1">
      <alignment horizontal="center" vertical="center" wrapText="1"/>
      <protection hidden="1"/>
    </xf>
    <xf numFmtId="164" fontId="14" fillId="0" borderId="19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horizontal="center" vertical="center" wrapText="1"/>
      <protection hidden="1"/>
    </xf>
    <xf numFmtId="164" fontId="15" fillId="0" borderId="0" xfId="0" applyFont="1" applyAlignment="1" applyProtection="1">
      <alignment horizontal="left" vertical="center"/>
      <protection hidden="1"/>
    </xf>
    <xf numFmtId="165" fontId="15" fillId="0" borderId="0" xfId="0" applyFont="1" applyAlignment="1" applyProtection="1">
      <alignment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4" fontId="0" fillId="0" borderId="14" xfId="0" applyBorder="1" applyAlignment="1" applyProtection="1">
      <alignment vertical="center"/>
      <protection hidden="1"/>
    </xf>
    <xf numFmtId="170" fontId="28" fillId="0" borderId="14" xfId="0" applyFont="1" applyBorder="1" applyAlignment="1" applyProtection="1">
      <alignment/>
      <protection hidden="1"/>
    </xf>
    <xf numFmtId="170" fontId="28" fillId="0" borderId="15" xfId="0" applyFont="1" applyBorder="1" applyAlignment="1" applyProtection="1">
      <alignment/>
      <protection hidden="1"/>
    </xf>
    <xf numFmtId="165" fontId="29" fillId="0" borderId="0" xfId="0" applyFont="1" applyAlignment="1" applyProtection="1">
      <alignment vertical="center"/>
      <protection hidden="1"/>
    </xf>
    <xf numFmtId="164" fontId="30" fillId="0" borderId="0" xfId="0" applyFont="1" applyAlignment="1" applyProtection="1">
      <alignment/>
      <protection hidden="1"/>
    </xf>
    <xf numFmtId="164" fontId="30" fillId="0" borderId="3" xfId="0" applyFont="1" applyBorder="1" applyAlignment="1" applyProtection="1">
      <alignment/>
      <protection hidden="1"/>
    </xf>
    <xf numFmtId="164" fontId="30" fillId="0" borderId="0" xfId="0" applyFont="1" applyAlignment="1" applyProtection="1">
      <alignment horizontal="left"/>
      <protection hidden="1"/>
    </xf>
    <xf numFmtId="164" fontId="27" fillId="0" borderId="0" xfId="0" applyFont="1" applyAlignment="1" applyProtection="1">
      <alignment horizontal="left"/>
      <protection hidden="1"/>
    </xf>
    <xf numFmtId="165" fontId="27" fillId="0" borderId="0" xfId="0" applyFont="1" applyAlignment="1" applyProtection="1">
      <alignment/>
      <protection hidden="1"/>
    </xf>
    <xf numFmtId="164" fontId="30" fillId="0" borderId="20" xfId="0" applyFont="1" applyBorder="1" applyAlignment="1" applyProtection="1">
      <alignment/>
      <protection hidden="1"/>
    </xf>
    <xf numFmtId="164" fontId="30" fillId="0" borderId="0" xfId="0" applyFont="1" applyBorder="1" applyAlignment="1" applyProtection="1">
      <alignment/>
      <protection hidden="1"/>
    </xf>
    <xf numFmtId="170" fontId="30" fillId="0" borderId="0" xfId="0" applyFont="1" applyBorder="1" applyAlignment="1" applyProtection="1">
      <alignment/>
      <protection hidden="1"/>
    </xf>
    <xf numFmtId="170" fontId="30" fillId="0" borderId="16" xfId="0" applyFont="1" applyBorder="1" applyAlignment="1" applyProtection="1">
      <alignment/>
      <protection hidden="1"/>
    </xf>
    <xf numFmtId="164" fontId="30" fillId="0" borderId="0" xfId="0" applyFont="1" applyAlignment="1" applyProtection="1">
      <alignment horizontal="center"/>
      <protection hidden="1"/>
    </xf>
    <xf numFmtId="165" fontId="30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left"/>
      <protection hidden="1"/>
    </xf>
    <xf numFmtId="165" fontId="23" fillId="0" borderId="0" xfId="0" applyFont="1" applyAlignment="1" applyProtection="1">
      <alignment/>
      <protection hidden="1"/>
    </xf>
    <xf numFmtId="164" fontId="13" fillId="0" borderId="25" xfId="0" applyFont="1" applyBorder="1" applyAlignment="1" applyProtection="1">
      <alignment horizontal="center" vertical="center"/>
      <protection hidden="1"/>
    </xf>
    <xf numFmtId="171" fontId="13" fillId="0" borderId="25" xfId="0" applyFont="1" applyBorder="1" applyAlignment="1" applyProtection="1">
      <alignment horizontal="left" vertical="center" wrapText="1"/>
      <protection hidden="1"/>
    </xf>
    <xf numFmtId="164" fontId="13" fillId="0" borderId="25" xfId="0" applyFont="1" applyBorder="1" applyAlignment="1" applyProtection="1">
      <alignment horizontal="left" vertical="center" wrapText="1"/>
      <protection hidden="1"/>
    </xf>
    <xf numFmtId="164" fontId="13" fillId="0" borderId="25" xfId="0" applyFont="1" applyBorder="1" applyAlignment="1" applyProtection="1">
      <alignment horizontal="center" vertical="center" wrapText="1"/>
      <protection hidden="1"/>
    </xf>
    <xf numFmtId="172" fontId="13" fillId="0" borderId="25" xfId="0" applyFont="1" applyBorder="1" applyAlignment="1" applyProtection="1">
      <alignment vertical="center"/>
      <protection hidden="1"/>
    </xf>
    <xf numFmtId="165" fontId="13" fillId="5" borderId="25" xfId="0" applyFont="1" applyBorder="1" applyAlignment="1" applyProtection="1">
      <alignment vertical="center"/>
      <protection hidden="1"/>
    </xf>
    <xf numFmtId="165" fontId="13" fillId="0" borderId="25" xfId="0" applyFont="1" applyBorder="1" applyAlignment="1" applyProtection="1">
      <alignment vertical="center"/>
      <protection hidden="1"/>
    </xf>
    <xf numFmtId="164" fontId="0" fillId="0" borderId="25" xfId="0" applyFont="1" applyBorder="1" applyAlignment="1" applyProtection="1">
      <alignment vertical="center"/>
      <protection hidden="1"/>
    </xf>
    <xf numFmtId="164" fontId="14" fillId="0" borderId="2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70" fontId="14" fillId="0" borderId="0" xfId="0" applyFont="1" applyBorder="1" applyAlignment="1" applyProtection="1">
      <alignment vertical="center"/>
      <protection hidden="1"/>
    </xf>
    <xf numFmtId="170" fontId="14" fillId="0" borderId="16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4" fontId="30" fillId="5" borderId="0" xfId="0" applyFont="1" applyAlignment="1" applyProtection="1">
      <alignment/>
      <protection hidden="1"/>
    </xf>
    <xf numFmtId="164" fontId="31" fillId="0" borderId="25" xfId="0" applyFont="1" applyBorder="1" applyAlignment="1" applyProtection="1">
      <alignment horizontal="center" vertical="center"/>
      <protection hidden="1"/>
    </xf>
    <xf numFmtId="171" fontId="31" fillId="0" borderId="25" xfId="0" applyFont="1" applyBorder="1" applyAlignment="1" applyProtection="1">
      <alignment horizontal="left" vertical="center" wrapText="1"/>
      <protection hidden="1"/>
    </xf>
    <xf numFmtId="164" fontId="31" fillId="0" borderId="25" xfId="0" applyFont="1" applyBorder="1" applyAlignment="1" applyProtection="1">
      <alignment horizontal="left" vertical="center" wrapText="1"/>
      <protection hidden="1"/>
    </xf>
    <xf numFmtId="164" fontId="31" fillId="0" borderId="25" xfId="0" applyFont="1" applyBorder="1" applyAlignment="1" applyProtection="1">
      <alignment horizontal="center" vertical="center" wrapText="1"/>
      <protection hidden="1"/>
    </xf>
    <xf numFmtId="172" fontId="31" fillId="0" borderId="25" xfId="0" applyFont="1" applyBorder="1" applyAlignment="1" applyProtection="1">
      <alignment vertical="center"/>
      <protection hidden="1"/>
    </xf>
    <xf numFmtId="165" fontId="31" fillId="5" borderId="25" xfId="0" applyFont="1" applyBorder="1" applyAlignment="1" applyProtection="1">
      <alignment vertical="center"/>
      <protection hidden="1"/>
    </xf>
    <xf numFmtId="165" fontId="31" fillId="0" borderId="25" xfId="0" applyFont="1" applyBorder="1" applyAlignment="1" applyProtection="1">
      <alignment vertical="center"/>
      <protection hidden="1"/>
    </xf>
    <xf numFmtId="164" fontId="32" fillId="0" borderId="25" xfId="0" applyFont="1" applyBorder="1" applyAlignment="1" applyProtection="1">
      <alignment vertical="center"/>
      <protection hidden="1"/>
    </xf>
    <xf numFmtId="164" fontId="32" fillId="0" borderId="3" xfId="0" applyFont="1" applyBorder="1" applyAlignment="1" applyProtection="1">
      <alignment vertical="center"/>
      <protection hidden="1"/>
    </xf>
    <xf numFmtId="164" fontId="31" fillId="0" borderId="20" xfId="0" applyFont="1" applyBorder="1" applyAlignment="1" applyProtection="1">
      <alignment horizontal="left" vertical="center"/>
      <protection hidden="1"/>
    </xf>
    <xf numFmtId="164" fontId="31" fillId="0" borderId="0" xfId="0" applyFont="1" applyBorder="1" applyAlignment="1" applyProtection="1">
      <alignment horizontal="center" vertical="center"/>
      <protection hidden="1"/>
    </xf>
    <xf numFmtId="172" fontId="13" fillId="5" borderId="25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left" vertical="center"/>
      <protection hidden="1"/>
    </xf>
    <xf numFmtId="164" fontId="14" fillId="0" borderId="22" xfId="0" applyFont="1" applyBorder="1" applyAlignment="1" applyProtection="1">
      <alignment horizontal="center" vertical="center"/>
      <protection hidden="1"/>
    </xf>
    <xf numFmtId="170" fontId="14" fillId="0" borderId="22" xfId="0" applyFont="1" applyBorder="1" applyAlignment="1" applyProtection="1">
      <alignment vertical="center"/>
      <protection hidden="1"/>
    </xf>
    <xf numFmtId="170" fontId="14" fillId="0" borderId="23" xfId="0" applyFont="1" applyBorder="1" applyAlignment="1" applyProtection="1">
      <alignment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26" xfId="0" applyFont="1" applyBorder="1" applyAlignment="1" applyProtection="1">
      <alignment/>
      <protection hidden="1"/>
    </xf>
    <xf numFmtId="164" fontId="1" fillId="0" borderId="27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73" fontId="1" fillId="0" borderId="0" xfId="0" applyFont="1" applyAlignment="1" applyProtection="1">
      <alignment horizontal="right" vertical="center"/>
      <protection hidden="1"/>
    </xf>
    <xf numFmtId="164" fontId="1" fillId="0" borderId="28" xfId="0" applyFont="1" applyBorder="1" applyAlignment="1" applyProtection="1">
      <alignment/>
      <protection hidden="1"/>
    </xf>
    <xf numFmtId="164" fontId="1" fillId="0" borderId="29" xfId="0" applyFont="1" applyBorder="1" applyAlignment="1" applyProtection="1">
      <alignment horizontal="left" vertical="center"/>
      <protection hidden="1"/>
    </xf>
    <xf numFmtId="165" fontId="1" fillId="0" borderId="0" xfId="0" applyFont="1" applyAlignment="1" applyProtection="1">
      <alignment horizontal="right" vertical="center"/>
      <protection hidden="1"/>
    </xf>
    <xf numFmtId="164" fontId="33" fillId="0" borderId="26" xfId="0" applyFont="1" applyBorder="1" applyAlignment="1" applyProtection="1">
      <alignment horizontal="left" vertical="center"/>
      <protection hidden="1"/>
    </xf>
    <xf numFmtId="164" fontId="33" fillId="0" borderId="30" xfId="0" applyFont="1" applyBorder="1" applyAlignment="1" applyProtection="1">
      <alignment horizontal="left" vertical="center"/>
      <protection hidden="1"/>
    </xf>
    <xf numFmtId="164" fontId="33" fillId="0" borderId="27" xfId="0" applyFont="1" applyBorder="1" applyAlignment="1" applyProtection="1">
      <alignment horizontal="left" vertical="center"/>
      <protection hidden="1"/>
    </xf>
    <xf numFmtId="173" fontId="1" fillId="0" borderId="31" xfId="0" applyFont="1" applyBorder="1" applyAlignment="1" applyProtection="1">
      <alignment horizontal="center" vertical="center"/>
      <protection hidden="1"/>
    </xf>
    <xf numFmtId="173" fontId="1" fillId="0" borderId="31" xfId="0" applyFont="1" applyBorder="1" applyAlignment="1" applyProtection="1">
      <alignment horizontal="center" vertical="center"/>
      <protection hidden="1"/>
    </xf>
    <xf numFmtId="164" fontId="34" fillId="0" borderId="31" xfId="0" applyFont="1" applyBorder="1" applyAlignment="1" applyProtection="1">
      <alignment horizontal="center" vertical="center"/>
      <protection hidden="1"/>
    </xf>
    <xf numFmtId="173" fontId="35" fillId="0" borderId="32" xfId="0" applyFont="1" applyBorder="1" applyAlignment="1" applyProtection="1">
      <alignment horizontal="center" vertical="center" wrapText="1"/>
      <protection hidden="1"/>
    </xf>
    <xf numFmtId="173" fontId="35" fillId="0" borderId="33" xfId="0" applyFont="1" applyBorder="1" applyAlignment="1" applyProtection="1">
      <alignment horizontal="center" vertical="center" wrapText="1"/>
      <protection hidden="1"/>
    </xf>
    <xf numFmtId="173" fontId="35" fillId="0" borderId="34" xfId="0" applyFont="1" applyBorder="1" applyAlignment="1" applyProtection="1">
      <alignment horizontal="center" vertical="center" wrapText="1"/>
      <protection hidden="1"/>
    </xf>
    <xf numFmtId="173" fontId="1" fillId="0" borderId="35" xfId="0" applyFont="1" applyBorder="1" applyAlignment="1" applyProtection="1">
      <alignment horizontal="right"/>
      <protection hidden="1"/>
    </xf>
    <xf numFmtId="173" fontId="1" fillId="0" borderId="36" xfId="0" applyFont="1" applyBorder="1" applyAlignment="1" applyProtection="1">
      <alignment horizontal="right"/>
      <protection hidden="1"/>
    </xf>
    <xf numFmtId="173" fontId="0" fillId="0" borderId="37" xfId="0" applyFont="1" applyBorder="1" applyAlignment="1" applyProtection="1">
      <alignment horizontal="right"/>
      <protection hidden="1"/>
    </xf>
    <xf numFmtId="164" fontId="1" fillId="5" borderId="38" xfId="0" applyFont="1" applyBorder="1" applyAlignment="1" applyProtection="1">
      <alignment horizontal="center" vertical="center"/>
      <protection hidden="1"/>
    </xf>
    <xf numFmtId="164" fontId="34" fillId="5" borderId="38" xfId="0" applyFont="1" applyBorder="1" applyAlignment="1" applyProtection="1">
      <alignment vertical="center" wrapText="1"/>
      <protection hidden="1"/>
    </xf>
    <xf numFmtId="164" fontId="36" fillId="5" borderId="38" xfId="0" applyFont="1" applyBorder="1" applyAlignment="1" applyProtection="1">
      <alignment vertical="center" wrapText="1"/>
      <protection hidden="1"/>
    </xf>
    <xf numFmtId="173" fontId="0" fillId="5" borderId="39" xfId="0" applyFont="1" applyBorder="1" applyAlignment="1" applyProtection="1">
      <alignment horizontal="right" vertical="center"/>
      <protection hidden="1"/>
    </xf>
    <xf numFmtId="173" fontId="0" fillId="5" borderId="40" xfId="0" applyFont="1" applyBorder="1" applyAlignment="1" applyProtection="1">
      <alignment horizontal="right" vertical="center"/>
      <protection hidden="1"/>
    </xf>
    <xf numFmtId="173" fontId="0" fillId="5" borderId="41" xfId="0" applyFont="1" applyBorder="1" applyAlignment="1" applyProtection="1">
      <alignment horizontal="right" vertical="center"/>
      <protection hidden="1"/>
    </xf>
    <xf numFmtId="173" fontId="0" fillId="5" borderId="38" xfId="0" applyFont="1" applyBorder="1" applyAlignment="1" applyProtection="1">
      <alignment horizontal="right" vertical="center"/>
      <protection hidden="1"/>
    </xf>
    <xf numFmtId="164" fontId="1" fillId="0" borderId="38" xfId="0" applyFont="1" applyBorder="1" applyAlignment="1" applyProtection="1">
      <alignment horizontal="center" vertical="center"/>
      <protection hidden="1"/>
    </xf>
    <xf numFmtId="164" fontId="1" fillId="0" borderId="38" xfId="0" applyFont="1" applyBorder="1" applyAlignment="1" applyProtection="1">
      <alignment vertical="center" wrapText="1"/>
      <protection hidden="1"/>
    </xf>
    <xf numFmtId="164" fontId="36" fillId="0" borderId="38" xfId="0" applyFont="1" applyBorder="1" applyAlignment="1" applyProtection="1">
      <alignment vertical="center" wrapText="1"/>
      <protection hidden="1"/>
    </xf>
    <xf numFmtId="173" fontId="0" fillId="0" borderId="39" xfId="0" applyBorder="1" applyAlignment="1" applyProtection="1">
      <alignment horizontal="right" vertical="center"/>
      <protection hidden="1"/>
    </xf>
    <xf numFmtId="173" fontId="0" fillId="0" borderId="40" xfId="0" applyBorder="1" applyAlignment="1" applyProtection="1">
      <alignment horizontal="right" vertical="center"/>
      <protection hidden="1"/>
    </xf>
    <xf numFmtId="173" fontId="0" fillId="0" borderId="41" xfId="0" applyBorder="1" applyAlignment="1" applyProtection="1">
      <alignment horizontal="right" vertical="center"/>
      <protection hidden="1"/>
    </xf>
    <xf numFmtId="173" fontId="0" fillId="0" borderId="38" xfId="0" applyBorder="1" applyAlignment="1" applyProtection="1">
      <alignment horizontal="right" vertical="center"/>
      <protection hidden="1"/>
    </xf>
    <xf numFmtId="174" fontId="1" fillId="0" borderId="38" xfId="0" applyFont="1" applyBorder="1" applyAlignment="1" applyProtection="1">
      <alignment horizontal="center" vertical="center"/>
      <protection hidden="1"/>
    </xf>
    <xf numFmtId="173" fontId="0" fillId="0" borderId="40" xfId="0" applyBorder="1" applyAlignment="1" applyProtection="1">
      <alignment horizontal="right" vertical="center"/>
      <protection hidden="1"/>
    </xf>
    <xf numFmtId="173" fontId="35" fillId="0" borderId="32" xfId="0" applyFont="1" applyBorder="1" applyAlignment="1" applyProtection="1">
      <alignment horizontal="right" vertical="center" wrapText="1"/>
      <protection hidden="1"/>
    </xf>
    <xf numFmtId="173" fontId="35" fillId="0" borderId="33" xfId="0" applyFont="1" applyBorder="1" applyAlignment="1" applyProtection="1">
      <alignment horizontal="right" vertical="center" wrapText="1"/>
      <protection hidden="1"/>
    </xf>
    <xf numFmtId="173" fontId="35" fillId="0" borderId="34" xfId="0" applyFont="1" applyBorder="1" applyAlignment="1" applyProtection="1">
      <alignment horizontal="right" vertical="center" wrapText="1"/>
      <protection hidden="1"/>
    </xf>
    <xf numFmtId="173" fontId="1" fillId="0" borderId="36" xfId="0" applyFont="1" applyBorder="1" applyAlignment="1" applyProtection="1">
      <alignment horizontal="right"/>
      <protection hidden="1"/>
    </xf>
    <xf numFmtId="164" fontId="36" fillId="0" borderId="38" xfId="0" applyFont="1" applyBorder="1" applyAlignment="1" applyProtection="1">
      <alignment horizontal="center" vertical="center"/>
      <protection hidden="1"/>
    </xf>
    <xf numFmtId="164" fontId="1" fillId="0" borderId="38" xfId="0" applyFont="1" applyBorder="1" applyAlignment="1" applyProtection="1">
      <alignment vertical="center"/>
      <protection hidden="1"/>
    </xf>
    <xf numFmtId="164" fontId="1" fillId="0" borderId="42" xfId="0" applyFont="1" applyBorder="1" applyAlignment="1" applyProtection="1">
      <alignment horizontal="center" vertical="center"/>
      <protection hidden="1"/>
    </xf>
    <xf numFmtId="164" fontId="1" fillId="0" borderId="42" xfId="0" applyFont="1" applyBorder="1" applyAlignment="1" applyProtection="1">
      <alignment vertical="center"/>
      <protection hidden="1"/>
    </xf>
    <xf numFmtId="164" fontId="36" fillId="0" borderId="42" xfId="0" applyFont="1" applyBorder="1" applyAlignment="1" applyProtection="1">
      <alignment horizontal="center" vertical="center"/>
      <protection hidden="1"/>
    </xf>
    <xf numFmtId="164" fontId="1" fillId="6" borderId="38" xfId="0" applyFont="1" applyBorder="1" applyAlignment="1" applyProtection="1">
      <alignment horizontal="center" vertical="center"/>
      <protection hidden="1"/>
    </xf>
    <xf numFmtId="173" fontId="0" fillId="0" borderId="24" xfId="0" applyBorder="1" applyAlignment="1" applyProtection="1">
      <alignment horizontal="right" vertical="center"/>
      <protection hidden="1"/>
    </xf>
    <xf numFmtId="164" fontId="1" fillId="6" borderId="38" xfId="0" applyFont="1" applyBorder="1" applyAlignment="1" applyProtection="1">
      <alignment vertical="center"/>
      <protection hidden="1"/>
    </xf>
    <xf numFmtId="164" fontId="34" fillId="0" borderId="38" xfId="0" applyFont="1" applyBorder="1" applyAlignment="1" applyProtection="1">
      <alignment vertical="center"/>
      <protection hidden="1"/>
    </xf>
    <xf numFmtId="173" fontId="0" fillId="0" borderId="43" xfId="0" applyBorder="1" applyAlignment="1" applyProtection="1">
      <alignment horizontal="right" vertical="center"/>
      <protection hidden="1"/>
    </xf>
    <xf numFmtId="173" fontId="0" fillId="0" borderId="33" xfId="0" applyBorder="1" applyAlignment="1" applyProtection="1">
      <alignment horizontal="right" vertical="center"/>
      <protection hidden="1"/>
    </xf>
    <xf numFmtId="173" fontId="0" fillId="0" borderId="32" xfId="0" applyBorder="1" applyAlignment="1" applyProtection="1">
      <alignment horizontal="right" vertical="center"/>
      <protection hidden="1"/>
    </xf>
    <xf numFmtId="173" fontId="0" fillId="0" borderId="44" xfId="0" applyBorder="1" applyAlignment="1" applyProtection="1">
      <alignment horizontal="right" vertical="center"/>
      <protection hidden="1"/>
    </xf>
    <xf numFmtId="164" fontId="1" fillId="0" borderId="39" xfId="0" applyFont="1" applyBorder="1" applyAlignment="1" applyProtection="1">
      <alignment horizontal="center" vertical="center"/>
      <protection hidden="1"/>
    </xf>
    <xf numFmtId="173" fontId="0" fillId="0" borderId="34" xfId="0" applyBorder="1" applyAlignment="1" applyProtection="1">
      <alignment horizontal="right" vertical="center"/>
      <protection hidden="1"/>
    </xf>
    <xf numFmtId="173" fontId="0" fillId="0" borderId="45" xfId="0" applyBorder="1" applyAlignment="1" applyProtection="1">
      <alignment horizontal="right" vertical="center"/>
      <protection hidden="1"/>
    </xf>
    <xf numFmtId="173" fontId="0" fillId="0" borderId="46" xfId="0" applyBorder="1" applyAlignment="1" applyProtection="1">
      <alignment horizontal="right" vertical="center"/>
      <protection hidden="1"/>
    </xf>
    <xf numFmtId="173" fontId="0" fillId="0" borderId="42" xfId="0" applyBorder="1" applyAlignment="1" applyProtection="1">
      <alignment horizontal="right" vertical="center"/>
      <protection hidden="1"/>
    </xf>
    <xf numFmtId="173" fontId="0" fillId="0" borderId="47" xfId="0" applyBorder="1" applyAlignment="1" applyProtection="1">
      <alignment horizontal="right" vertical="center"/>
      <protection hidden="1"/>
    </xf>
    <xf numFmtId="173" fontId="0" fillId="0" borderId="9" xfId="0" applyBorder="1" applyAlignment="1" applyProtection="1">
      <alignment horizontal="right" vertical="center"/>
      <protection hidden="1"/>
    </xf>
    <xf numFmtId="173" fontId="0" fillId="0" borderId="48" xfId="0" applyBorder="1" applyAlignment="1" applyProtection="1">
      <alignment horizontal="right" vertical="center"/>
      <protection hidden="1"/>
    </xf>
    <xf numFmtId="173" fontId="0" fillId="0" borderId="24" xfId="0" applyFont="1" applyBorder="1" applyAlignment="1" applyProtection="1">
      <alignment horizontal="right"/>
      <protection hidden="1"/>
    </xf>
    <xf numFmtId="164" fontId="1" fillId="0" borderId="49" xfId="0" applyFont="1" applyBorder="1" applyAlignment="1" applyProtection="1">
      <alignment horizontal="center" vertical="center"/>
      <protection hidden="1"/>
    </xf>
    <xf numFmtId="164" fontId="1" fillId="0" borderId="49" xfId="0" applyFont="1" applyBorder="1" applyAlignment="1" applyProtection="1">
      <alignment vertical="center" wrapText="1"/>
      <protection hidden="1"/>
    </xf>
    <xf numFmtId="164" fontId="1" fillId="0" borderId="49" xfId="0" applyFont="1" applyBorder="1" applyAlignment="1" applyProtection="1">
      <alignment vertical="center"/>
      <protection hidden="1"/>
    </xf>
    <xf numFmtId="164" fontId="1" fillId="0" borderId="44" xfId="0" applyFont="1" applyBorder="1" applyAlignment="1" applyProtection="1">
      <alignment horizontal="center" vertical="center"/>
      <protection hidden="1"/>
    </xf>
    <xf numFmtId="164" fontId="34" fillId="0" borderId="44" xfId="0" applyFont="1" applyBorder="1" applyAlignment="1" applyProtection="1">
      <alignment vertical="center"/>
      <protection hidden="1"/>
    </xf>
    <xf numFmtId="164" fontId="1" fillId="0" borderId="44" xfId="0" applyFont="1" applyBorder="1" applyAlignment="1" applyProtection="1">
      <alignment vertical="center"/>
      <protection hidden="1"/>
    </xf>
    <xf numFmtId="173" fontId="0" fillId="0" borderId="32" xfId="0" applyFont="1" applyBorder="1" applyAlignment="1" applyProtection="1">
      <alignment horizontal="right"/>
      <protection hidden="1"/>
    </xf>
    <xf numFmtId="173" fontId="0" fillId="0" borderId="41" xfId="0" applyBorder="1" applyAlignment="1" applyProtection="1">
      <alignment horizontal="right"/>
      <protection hidden="1"/>
    </xf>
    <xf numFmtId="173" fontId="0" fillId="0" borderId="50" xfId="0" applyBorder="1" applyAlignment="1" applyProtection="1">
      <alignment horizontal="right" vertical="center"/>
      <protection hidden="1"/>
    </xf>
    <xf numFmtId="173" fontId="0" fillId="0" borderId="50" xfId="0" applyBorder="1" applyAlignment="1" applyProtection="1">
      <alignment horizontal="right" vertical="center"/>
      <protection hidden="1"/>
    </xf>
    <xf numFmtId="164" fontId="1" fillId="0" borderId="47" xfId="0" applyFont="1" applyBorder="1" applyAlignment="1" applyProtection="1">
      <alignment horizontal="center" vertical="center"/>
      <protection hidden="1"/>
    </xf>
    <xf numFmtId="164" fontId="1" fillId="0" borderId="47" xfId="0" applyFont="1" applyBorder="1" applyAlignment="1" applyProtection="1">
      <alignment vertical="center"/>
      <protection hidden="1"/>
    </xf>
    <xf numFmtId="173" fontId="0" fillId="0" borderId="51" xfId="0" applyBorder="1" applyAlignment="1" applyProtection="1">
      <alignment horizontal="right"/>
      <protection hidden="1"/>
    </xf>
    <xf numFmtId="173" fontId="0" fillId="0" borderId="29" xfId="0" applyBorder="1" applyAlignment="1" applyProtection="1">
      <alignment horizontal="right"/>
      <protection hidden="1"/>
    </xf>
    <xf numFmtId="173" fontId="0" fillId="0" borderId="29" xfId="0" applyBorder="1" applyAlignment="1" applyProtection="1">
      <alignment horizontal="right"/>
      <protection hidden="1"/>
    </xf>
    <xf numFmtId="173" fontId="0" fillId="0" borderId="47" xfId="0" applyBorder="1" applyAlignment="1" applyProtection="1">
      <alignment horizontal="right"/>
      <protection hidden="1"/>
    </xf>
    <xf numFmtId="164" fontId="1" fillId="0" borderId="10" xfId="0" applyFont="1" applyBorder="1" applyAlignment="1" applyProtection="1">
      <alignment horizontal="center" vertical="center"/>
      <protection hidden="1"/>
    </xf>
    <xf numFmtId="164" fontId="1" fillId="0" borderId="10" xfId="0" applyFont="1" applyBorder="1" applyAlignment="1" applyProtection="1">
      <alignment vertical="center"/>
      <protection hidden="1"/>
    </xf>
    <xf numFmtId="173" fontId="0" fillId="0" borderId="10" xfId="0" applyBorder="1" applyAlignment="1" applyProtection="1">
      <alignment horizontal="right"/>
      <protection hidden="1"/>
    </xf>
    <xf numFmtId="173" fontId="0" fillId="0" borderId="10" xfId="0" applyBorder="1" applyAlignment="1" applyProtection="1">
      <alignment horizontal="right"/>
      <protection hidden="1"/>
    </xf>
    <xf numFmtId="164" fontId="1" fillId="0" borderId="52" xfId="0" applyFont="1" applyBorder="1" applyAlignment="1" applyProtection="1">
      <alignment horizontal="center" vertical="center"/>
      <protection hidden="1"/>
    </xf>
    <xf numFmtId="164" fontId="1" fillId="0" borderId="53" xfId="0" applyFont="1" applyBorder="1" applyAlignment="1" applyProtection="1">
      <alignment horizontal="center" vertical="center"/>
      <protection hidden="1"/>
    </xf>
    <xf numFmtId="164" fontId="1" fillId="0" borderId="53" xfId="0" applyFont="1" applyBorder="1" applyAlignment="1" applyProtection="1">
      <alignment vertical="center"/>
      <protection hidden="1"/>
    </xf>
    <xf numFmtId="173" fontId="0" fillId="0" borderId="53" xfId="0" applyBorder="1" applyAlignment="1" applyProtection="1">
      <alignment horizontal="right"/>
      <protection hidden="1"/>
    </xf>
    <xf numFmtId="173" fontId="0" fillId="0" borderId="54" xfId="0" applyBorder="1" applyAlignment="1" applyProtection="1">
      <alignment horizontal="right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73" fontId="0" fillId="0" borderId="24" xfId="0" applyBorder="1" applyAlignment="1" applyProtection="1">
      <alignment horizontal="right"/>
      <protection hidden="1"/>
    </xf>
    <xf numFmtId="164" fontId="38" fillId="0" borderId="52" xfId="0" applyFont="1" applyBorder="1" applyAlignment="1" applyProtection="1">
      <alignment/>
      <protection hidden="1"/>
    </xf>
    <xf numFmtId="164" fontId="38" fillId="0" borderId="53" xfId="0" applyFont="1" applyBorder="1" applyAlignment="1" applyProtection="1">
      <alignment/>
      <protection hidden="1"/>
    </xf>
    <xf numFmtId="164" fontId="39" fillId="0" borderId="53" xfId="0" applyFont="1" applyBorder="1" applyAlignment="1" applyProtection="1">
      <alignment vertical="center"/>
      <protection hidden="1"/>
    </xf>
    <xf numFmtId="173" fontId="39" fillId="0" borderId="53" xfId="0" applyFont="1" applyBorder="1" applyAlignment="1" applyProtection="1">
      <alignment horizontal="right" vertical="center"/>
      <protection hidden="1"/>
    </xf>
    <xf numFmtId="173" fontId="34" fillId="0" borderId="54" xfId="0" applyFont="1" applyBorder="1" applyAlignment="1" applyProtection="1">
      <alignment horizontal="right" vertical="center"/>
      <protection hidden="1"/>
    </xf>
    <xf numFmtId="164" fontId="1" fillId="0" borderId="9" xfId="0" applyFont="1" applyBorder="1" applyAlignment="1" applyProtection="1">
      <alignment vertical="center"/>
      <protection hidden="1"/>
    </xf>
    <xf numFmtId="173" fontId="1" fillId="0" borderId="10" xfId="0" applyFont="1" applyBorder="1" applyAlignment="1" applyProtection="1">
      <alignment horizontal="right" vertical="center"/>
      <protection hidden="1"/>
    </xf>
    <xf numFmtId="173" fontId="1" fillId="0" borderId="24" xfId="0" applyFont="1" applyBorder="1" applyAlignment="1" applyProtection="1">
      <alignment horizontal="right" vertical="center"/>
      <protection hidden="1"/>
    </xf>
    <xf numFmtId="175" fontId="40" fillId="6" borderId="0" xfId="0" applyFont="1" applyBorder="1" applyAlignment="1" applyProtection="1">
      <alignment horizontal="left" vertical="top"/>
      <protection hidden="1"/>
    </xf>
    <xf numFmtId="175" fontId="41" fillId="6" borderId="0" xfId="0" applyFont="1" applyBorder="1" applyAlignment="1" applyProtection="1">
      <alignment horizontal="left" vertical="top"/>
      <protection hidden="1"/>
    </xf>
    <xf numFmtId="164" fontId="1" fillId="6" borderId="0" xfId="0" applyFont="1" applyBorder="1" applyAlignment="1" applyProtection="1">
      <alignment horizontal="center" vertical="top" wrapText="1"/>
      <protection hidden="1"/>
    </xf>
    <xf numFmtId="175" fontId="1" fillId="6" borderId="0" xfId="0" applyFont="1" applyBorder="1" applyAlignment="1" applyProtection="1">
      <alignment horizontal="center" vertical="top" wrapText="1"/>
      <protection hidden="1"/>
    </xf>
    <xf numFmtId="176" fontId="1" fillId="6" borderId="0" xfId="0" applyFont="1" applyBorder="1" applyAlignment="1" applyProtection="1">
      <alignment vertical="top" wrapText="1"/>
      <protection hidden="1"/>
    </xf>
    <xf numFmtId="175" fontId="1" fillId="6" borderId="0" xfId="0" applyFont="1" applyBorder="1" applyAlignment="1" applyProtection="1">
      <alignment horizontal="left" vertical="top" wrapText="1"/>
      <protection hidden="1"/>
    </xf>
    <xf numFmtId="175" fontId="42" fillId="6" borderId="0" xfId="0" applyFont="1" applyBorder="1" applyAlignment="1" applyProtection="1">
      <alignment horizontal="left" vertical="top"/>
      <protection hidden="1"/>
    </xf>
    <xf numFmtId="175" fontId="43" fillId="6" borderId="0" xfId="0" applyFont="1" applyBorder="1" applyAlignment="1" applyProtection="1">
      <alignment horizontal="left" vertical="top"/>
      <protection hidden="1"/>
    </xf>
    <xf numFmtId="175" fontId="44" fillId="6" borderId="0" xfId="0" applyFont="1" applyBorder="1" applyAlignment="1" applyProtection="1">
      <alignment horizontal="left" vertical="top"/>
      <protection hidden="1"/>
    </xf>
    <xf numFmtId="175" fontId="1" fillId="6" borderId="0" xfId="0" applyFont="1" applyBorder="1" applyAlignment="1" applyProtection="1">
      <alignment horizontal="left" vertical="top"/>
      <protection hidden="1"/>
    </xf>
    <xf numFmtId="175" fontId="45" fillId="6" borderId="0" xfId="0" applyFont="1" applyBorder="1" applyAlignment="1" applyProtection="1">
      <alignment horizontal="left" vertical="top" wrapText="1"/>
      <protection hidden="1"/>
    </xf>
    <xf numFmtId="175" fontId="46" fillId="7" borderId="55" xfId="0" applyFont="1" applyBorder="1" applyAlignment="1" applyProtection="1">
      <alignment horizontal="center" vertical="top" wrapText="1"/>
      <protection hidden="1"/>
    </xf>
    <xf numFmtId="164" fontId="46" fillId="7" borderId="55" xfId="0" applyFont="1" applyBorder="1" applyAlignment="1" applyProtection="1">
      <alignment vertical="top" wrapText="1"/>
      <protection hidden="1"/>
    </xf>
    <xf numFmtId="164" fontId="46" fillId="7" borderId="55" xfId="0" applyFont="1" applyBorder="1" applyAlignment="1" applyProtection="1">
      <alignment horizontal="center" vertical="top" wrapText="1"/>
      <protection hidden="1"/>
    </xf>
    <xf numFmtId="176" fontId="46" fillId="7" borderId="55" xfId="0" applyFont="1" applyBorder="1" applyAlignment="1" applyProtection="1">
      <alignment horizontal="center" vertical="top" wrapText="1"/>
      <protection hidden="1"/>
    </xf>
    <xf numFmtId="175" fontId="45" fillId="0" borderId="56" xfId="0" applyFont="1" applyBorder="1" applyAlignment="1" applyProtection="1">
      <alignment horizontal="center" vertical="top" wrapText="1"/>
      <protection hidden="1"/>
    </xf>
    <xf numFmtId="175" fontId="45" fillId="0" borderId="56" xfId="0" applyFont="1" applyBorder="1" applyAlignment="1" applyProtection="1">
      <alignment horizontal="left" vertical="top" wrapText="1"/>
      <protection hidden="1"/>
    </xf>
    <xf numFmtId="164" fontId="45" fillId="0" borderId="56" xfId="0" applyFont="1" applyBorder="1" applyAlignment="1" applyProtection="1">
      <alignment vertical="top" wrapText="1"/>
      <protection hidden="1"/>
    </xf>
    <xf numFmtId="164" fontId="45" fillId="0" borderId="56" xfId="0" applyFont="1" applyBorder="1" applyAlignment="1" applyProtection="1">
      <alignment horizontal="center" vertical="top" wrapText="1"/>
      <protection hidden="1"/>
    </xf>
    <xf numFmtId="175" fontId="45" fillId="0" borderId="56" xfId="0" applyFont="1" applyBorder="1" applyAlignment="1" applyProtection="1">
      <alignment horizontal="center" vertical="top" wrapText="1"/>
      <protection hidden="1"/>
    </xf>
    <xf numFmtId="176" fontId="45" fillId="0" borderId="56" xfId="0" applyFont="1" applyBorder="1" applyAlignment="1" applyProtection="1">
      <alignment vertical="top" wrapText="1"/>
      <protection hidden="1"/>
    </xf>
    <xf numFmtId="175" fontId="1" fillId="8" borderId="52" xfId="0" applyFont="1" applyBorder="1" applyAlignment="1" applyProtection="1">
      <alignment horizontal="center" vertical="top" wrapText="1"/>
      <protection hidden="1"/>
    </xf>
    <xf numFmtId="175" fontId="1" fillId="8" borderId="53" xfId="0" applyFont="1" applyBorder="1" applyAlignment="1" applyProtection="1">
      <alignment horizontal="left" vertical="top" wrapText="1"/>
      <protection hidden="1"/>
    </xf>
    <xf numFmtId="171" fontId="47" fillId="8" borderId="53" xfId="0" applyFont="1" applyBorder="1" applyAlignment="1" applyProtection="1">
      <alignment vertical="top" wrapText="1"/>
      <protection hidden="1"/>
    </xf>
    <xf numFmtId="164" fontId="1" fillId="8" borderId="53" xfId="0" applyFont="1" applyBorder="1" applyAlignment="1" applyProtection="1">
      <alignment horizontal="center" vertical="top" wrapText="1"/>
      <protection hidden="1"/>
    </xf>
    <xf numFmtId="175" fontId="1" fillId="8" borderId="53" xfId="0" applyFont="1" applyBorder="1" applyAlignment="1" applyProtection="1">
      <alignment horizontal="center" vertical="top" wrapText="1"/>
      <protection hidden="1"/>
    </xf>
    <xf numFmtId="176" fontId="1" fillId="8" borderId="53" xfId="0" applyFont="1" applyBorder="1" applyAlignment="1" applyProtection="1">
      <alignment vertical="top" wrapText="1"/>
      <protection hidden="1"/>
    </xf>
    <xf numFmtId="176" fontId="48" fillId="8" borderId="54" xfId="0" applyFont="1" applyBorder="1" applyAlignment="1" applyProtection="1">
      <alignment vertical="top" wrapText="1"/>
      <protection hidden="1"/>
    </xf>
    <xf numFmtId="171" fontId="49" fillId="0" borderId="57" xfId="0" applyFont="1" applyBorder="1" applyAlignment="1" applyProtection="1">
      <alignment horizontal="center" vertical="top" wrapText="1"/>
      <protection hidden="1"/>
    </xf>
    <xf numFmtId="171" fontId="49" fillId="0" borderId="57" xfId="0" applyFont="1" applyBorder="1" applyAlignment="1" applyProtection="1">
      <alignment horizontal="left" vertical="top" wrapText="1"/>
      <protection hidden="1"/>
    </xf>
    <xf numFmtId="171" fontId="49" fillId="0" borderId="57" xfId="0" applyFont="1" applyBorder="1" applyAlignment="1" applyProtection="1">
      <alignment vertical="top" wrapText="1"/>
      <protection hidden="1"/>
    </xf>
    <xf numFmtId="175" fontId="49" fillId="0" borderId="57" xfId="0" applyFont="1" applyBorder="1" applyAlignment="1" applyProtection="1">
      <alignment horizontal="center" vertical="top" wrapText="1"/>
      <protection hidden="1"/>
    </xf>
    <xf numFmtId="177" fontId="49" fillId="0" borderId="57" xfId="0" applyFont="1" applyBorder="1" applyAlignment="1" applyProtection="1">
      <alignment vertical="top" wrapText="1"/>
      <protection hidden="1"/>
    </xf>
    <xf numFmtId="171" fontId="49" fillId="0" borderId="55" xfId="0" applyFont="1" applyBorder="1" applyAlignment="1" applyProtection="1">
      <alignment horizontal="center" vertical="top" wrapText="1"/>
      <protection hidden="1"/>
    </xf>
    <xf numFmtId="171" fontId="49" fillId="0" borderId="55" xfId="0" applyFont="1" applyBorder="1" applyAlignment="1" applyProtection="1">
      <alignment horizontal="left" vertical="top" wrapText="1"/>
      <protection hidden="1"/>
    </xf>
    <xf numFmtId="171" fontId="49" fillId="0" borderId="55" xfId="0" applyFont="1" applyBorder="1" applyAlignment="1" applyProtection="1">
      <alignment vertical="top" wrapText="1"/>
      <protection hidden="1"/>
    </xf>
    <xf numFmtId="175" fontId="49" fillId="0" borderId="55" xfId="0" applyFont="1" applyBorder="1" applyAlignment="1" applyProtection="1">
      <alignment horizontal="center" vertical="top" wrapText="1"/>
      <protection hidden="1"/>
    </xf>
    <xf numFmtId="177" fontId="49" fillId="0" borderId="55" xfId="0" applyFont="1" applyBorder="1" applyAlignment="1" applyProtection="1">
      <alignment vertical="top" wrapText="1"/>
      <protection hidden="1"/>
    </xf>
    <xf numFmtId="177" fontId="49" fillId="0" borderId="56" xfId="0" applyFont="1" applyBorder="1" applyAlignment="1" applyProtection="1">
      <alignment vertical="top" wrapText="1"/>
      <protection hidden="1"/>
    </xf>
    <xf numFmtId="164" fontId="49" fillId="0" borderId="56" xfId="0" applyFont="1" applyBorder="1" applyAlignment="1" applyProtection="1">
      <alignment horizontal="center" vertical="top" wrapText="1"/>
      <protection hidden="1"/>
    </xf>
    <xf numFmtId="164" fontId="49" fillId="0" borderId="56" xfId="0" applyFont="1" applyBorder="1" applyAlignment="1" applyProtection="1">
      <alignment horizontal="left" vertical="top" wrapText="1"/>
      <protection hidden="1"/>
    </xf>
    <xf numFmtId="171" fontId="50" fillId="0" borderId="56" xfId="0" applyFont="1" applyBorder="1" applyAlignment="1" applyProtection="1">
      <alignment vertical="top" wrapText="1"/>
      <protection hidden="1"/>
    </xf>
    <xf numFmtId="175" fontId="49" fillId="0" borderId="56" xfId="0" applyFont="1" applyBorder="1" applyAlignment="1" applyProtection="1">
      <alignment horizontal="center" vertical="top" wrapText="1"/>
      <protection hidden="1"/>
    </xf>
    <xf numFmtId="177" fontId="49" fillId="0" borderId="1" xfId="0" applyFont="1" applyBorder="1" applyAlignment="1" applyProtection="1">
      <alignment vertical="top" wrapText="1"/>
      <protection hidden="1"/>
    </xf>
    <xf numFmtId="178" fontId="50" fillId="0" borderId="31" xfId="0" applyFont="1" applyBorder="1" applyAlignment="1" applyProtection="1">
      <alignment vertical="top" wrapText="1"/>
      <protection hidden="1"/>
    </xf>
    <xf numFmtId="171" fontId="1" fillId="8" borderId="53" xfId="0" applyFont="1" applyBorder="1" applyAlignment="1" applyProtection="1">
      <alignment horizontal="center" vertical="top" wrapText="1"/>
      <protection hidden="1"/>
    </xf>
    <xf numFmtId="177" fontId="1" fillId="8" borderId="53" xfId="0" applyFont="1" applyBorder="1" applyAlignment="1" applyProtection="1">
      <alignment vertical="top" wrapText="1"/>
      <protection hidden="1"/>
    </xf>
    <xf numFmtId="177" fontId="1" fillId="8" borderId="10" xfId="0" applyFont="1" applyBorder="1" applyAlignment="1" applyProtection="1">
      <alignment vertical="top" wrapText="1"/>
      <protection hidden="1"/>
    </xf>
    <xf numFmtId="177" fontId="48" fillId="8" borderId="24" xfId="0" applyFont="1" applyBorder="1" applyAlignment="1" applyProtection="1">
      <alignment vertical="top" wrapText="1"/>
      <protection hidden="1"/>
    </xf>
    <xf numFmtId="175" fontId="49" fillId="0" borderId="57" xfId="0" applyFont="1" applyBorder="1" applyAlignment="1" applyProtection="1">
      <alignment horizontal="left" vertical="top" wrapText="1"/>
      <protection hidden="1"/>
    </xf>
    <xf numFmtId="175" fontId="49" fillId="0" borderId="55" xfId="0" applyFont="1" applyBorder="1" applyAlignment="1" applyProtection="1">
      <alignment horizontal="left" vertical="top" wrapText="1"/>
      <protection hidden="1"/>
    </xf>
    <xf numFmtId="175" fontId="49" fillId="0" borderId="56" xfId="0" applyFont="1" applyBorder="1" applyAlignment="1" applyProtection="1">
      <alignment horizontal="left" vertical="top" wrapText="1"/>
      <protection hidden="1"/>
    </xf>
    <xf numFmtId="171" fontId="49" fillId="0" borderId="56" xfId="0" applyFont="1" applyBorder="1" applyAlignment="1" applyProtection="1">
      <alignment horizontal="center" vertical="top" wrapText="1"/>
      <protection hidden="1"/>
    </xf>
    <xf numFmtId="175" fontId="49" fillId="8" borderId="52" xfId="0" applyFont="1" applyBorder="1" applyAlignment="1" applyProtection="1">
      <alignment horizontal="center" vertical="top" wrapText="1"/>
      <protection hidden="1"/>
    </xf>
    <xf numFmtId="175" fontId="49" fillId="8" borderId="53" xfId="0" applyFont="1" applyBorder="1" applyAlignment="1" applyProtection="1">
      <alignment horizontal="left" vertical="top" wrapText="1"/>
      <protection hidden="1"/>
    </xf>
    <xf numFmtId="171" fontId="49" fillId="8" borderId="53" xfId="0" applyFont="1" applyBorder="1" applyAlignment="1" applyProtection="1">
      <alignment horizontal="center" vertical="top" wrapText="1"/>
      <protection hidden="1"/>
    </xf>
    <xf numFmtId="175" fontId="49" fillId="8" borderId="53" xfId="0" applyFont="1" applyBorder="1" applyAlignment="1" applyProtection="1">
      <alignment horizontal="center" vertical="top" wrapText="1"/>
      <protection hidden="1"/>
    </xf>
    <xf numFmtId="177" fontId="49" fillId="8" borderId="53" xfId="0" applyFont="1" applyBorder="1" applyAlignment="1" applyProtection="1">
      <alignment vertical="top" wrapText="1"/>
      <protection hidden="1"/>
    </xf>
    <xf numFmtId="177" fontId="49" fillId="8" borderId="10" xfId="0" applyFont="1" applyBorder="1" applyAlignment="1" applyProtection="1">
      <alignment vertical="top" wrapText="1"/>
      <protection hidden="1"/>
    </xf>
    <xf numFmtId="177" fontId="51" fillId="8" borderId="24" xfId="0" applyFont="1" applyBorder="1" applyAlignment="1" applyProtection="1">
      <alignment vertical="top" wrapText="1"/>
      <protection hidden="1"/>
    </xf>
    <xf numFmtId="171" fontId="49" fillId="0" borderId="56" xfId="0" applyFont="1" applyBorder="1" applyAlignment="1" applyProtection="1">
      <alignment horizontal="left" vertical="top" wrapText="1"/>
      <protection hidden="1"/>
    </xf>
    <xf numFmtId="164" fontId="49" fillId="0" borderId="57" xfId="0" applyFont="1" applyBorder="1" applyAlignment="1" applyProtection="1">
      <alignment horizontal="center" vertical="top" wrapText="1"/>
      <protection hidden="1"/>
    </xf>
    <xf numFmtId="164" fontId="49" fillId="0" borderId="57" xfId="0" applyFont="1" applyBorder="1" applyAlignment="1" applyProtection="1">
      <alignment horizontal="left" vertical="top" wrapText="1"/>
      <protection hidden="1"/>
    </xf>
    <xf numFmtId="164" fontId="49" fillId="0" borderId="57" xfId="0" applyFont="1" applyBorder="1" applyAlignment="1" applyProtection="1">
      <alignment vertical="top" wrapText="1"/>
      <protection hidden="1"/>
    </xf>
    <xf numFmtId="164" fontId="49" fillId="0" borderId="57" xfId="0" applyFont="1" applyBorder="1" applyAlignment="1" applyProtection="1">
      <alignment horizontal="center" vertical="top"/>
      <protection hidden="1"/>
    </xf>
    <xf numFmtId="176" fontId="49" fillId="0" borderId="57" xfId="0" applyFont="1" applyBorder="1" applyAlignment="1" applyProtection="1">
      <alignment horizontal="center" vertical="top"/>
      <protection hidden="1"/>
    </xf>
    <xf numFmtId="164" fontId="49" fillId="0" borderId="55" xfId="0" applyFont="1" applyBorder="1" applyAlignment="1" applyProtection="1">
      <alignment horizontal="center" vertical="top" wrapText="1"/>
      <protection hidden="1"/>
    </xf>
    <xf numFmtId="164" fontId="49" fillId="0" borderId="55" xfId="0" applyFont="1" applyBorder="1" applyAlignment="1" applyProtection="1">
      <alignment horizontal="left" vertical="top" wrapText="1"/>
      <protection hidden="1"/>
    </xf>
    <xf numFmtId="164" fontId="49" fillId="0" borderId="55" xfId="0" applyFont="1" applyBorder="1" applyAlignment="1" applyProtection="1">
      <alignment vertical="top" wrapText="1"/>
      <protection hidden="1"/>
    </xf>
    <xf numFmtId="175" fontId="49" fillId="0" borderId="55" xfId="0" applyFont="1" applyBorder="1" applyAlignment="1" applyProtection="1">
      <alignment horizontal="center" vertical="top" wrapText="1"/>
      <protection hidden="1"/>
    </xf>
    <xf numFmtId="171" fontId="49" fillId="0" borderId="55" xfId="0" applyFont="1" applyBorder="1" applyAlignment="1" applyProtection="1">
      <alignment vertical="top" wrapText="1"/>
      <protection hidden="1"/>
    </xf>
    <xf numFmtId="164" fontId="49" fillId="0" borderId="55" xfId="0" applyFont="1" applyBorder="1" applyAlignment="1" applyProtection="1">
      <alignment horizontal="center" vertical="top" wrapText="1"/>
      <protection hidden="1"/>
    </xf>
    <xf numFmtId="164" fontId="49" fillId="0" borderId="55" xfId="0" applyFont="1" applyBorder="1" applyAlignment="1" applyProtection="1">
      <alignment horizontal="left" vertical="top" wrapText="1"/>
      <protection hidden="1"/>
    </xf>
    <xf numFmtId="164" fontId="49" fillId="0" borderId="56" xfId="0" applyFont="1" applyBorder="1" applyAlignment="1" applyProtection="1">
      <alignment vertical="top" wrapText="1"/>
      <protection hidden="1"/>
    </xf>
    <xf numFmtId="164" fontId="50" fillId="0" borderId="56" xfId="0" applyFont="1" applyBorder="1" applyAlignment="1" applyProtection="1">
      <alignment vertical="top" wrapText="1"/>
      <protection hidden="1"/>
    </xf>
    <xf numFmtId="175" fontId="1" fillId="0" borderId="57" xfId="0" applyFont="1" applyBorder="1" applyAlignment="1" applyProtection="1">
      <alignment horizontal="center" vertical="top" wrapText="1"/>
      <protection hidden="1"/>
    </xf>
    <xf numFmtId="175" fontId="1" fillId="0" borderId="57" xfId="0" applyFont="1" applyBorder="1" applyAlignment="1" applyProtection="1">
      <alignment horizontal="left" vertical="top" wrapText="1"/>
      <protection hidden="1"/>
    </xf>
    <xf numFmtId="171" fontId="1" fillId="0" borderId="57" xfId="0" applyFont="1" applyBorder="1" applyAlignment="1" applyProtection="1">
      <alignment horizontal="center" vertical="top" wrapText="1"/>
      <protection hidden="1"/>
    </xf>
    <xf numFmtId="177" fontId="1" fillId="0" borderId="57" xfId="0" applyFont="1" applyBorder="1" applyAlignment="1" applyProtection="1">
      <alignment vertical="top" wrapText="1"/>
      <protection hidden="1"/>
    </xf>
    <xf numFmtId="177" fontId="36" fillId="0" borderId="57" xfId="0" applyFont="1" applyBorder="1" applyAlignment="1" applyProtection="1">
      <alignment vertical="top" wrapText="1"/>
      <protection hidden="1"/>
    </xf>
    <xf numFmtId="164" fontId="49" fillId="0" borderId="55" xfId="0" applyFont="1" applyBorder="1" applyAlignment="1" applyProtection="1">
      <alignment vertical="top" wrapText="1"/>
      <protection hidden="1"/>
    </xf>
    <xf numFmtId="177" fontId="36" fillId="0" borderId="55" xfId="0" applyFont="1" applyBorder="1" applyAlignment="1" applyProtection="1">
      <alignment vertical="top" wrapText="1"/>
      <protection hidden="1"/>
    </xf>
    <xf numFmtId="171" fontId="47" fillId="6" borderId="57" xfId="0" applyFont="1" applyBorder="1" applyAlignment="1" applyProtection="1">
      <alignment vertical="top" wrapText="1"/>
      <protection hidden="1"/>
    </xf>
    <xf numFmtId="171" fontId="50" fillId="0" borderId="57" xfId="0" applyFont="1" applyBorder="1" applyAlignment="1" applyProtection="1">
      <alignment horizontal="center" vertical="top" wrapText="1"/>
      <protection hidden="1"/>
    </xf>
    <xf numFmtId="175" fontId="50" fillId="0" borderId="57" xfId="0" applyFont="1" applyBorder="1" applyAlignment="1" applyProtection="1">
      <alignment horizontal="center" vertical="top" wrapText="1"/>
      <protection hidden="1"/>
    </xf>
    <xf numFmtId="177" fontId="50" fillId="0" borderId="57" xfId="0" applyFont="1" applyBorder="1" applyAlignment="1" applyProtection="1">
      <alignment vertical="top" wrapText="1"/>
      <protection hidden="1"/>
    </xf>
    <xf numFmtId="171" fontId="47" fillId="6" borderId="55" xfId="0" applyFont="1" applyBorder="1" applyAlignment="1" applyProtection="1">
      <alignment vertical="top" wrapText="1"/>
      <protection hidden="1"/>
    </xf>
    <xf numFmtId="171" fontId="50" fillId="0" borderId="55" xfId="0" applyFont="1" applyBorder="1" applyAlignment="1" applyProtection="1">
      <alignment horizontal="center" vertical="top" wrapText="1"/>
      <protection hidden="1"/>
    </xf>
    <xf numFmtId="175" fontId="50" fillId="0" borderId="55" xfId="0" applyFont="1" applyBorder="1" applyAlignment="1" applyProtection="1">
      <alignment horizontal="center" vertical="top" wrapText="1"/>
      <protection hidden="1"/>
    </xf>
    <xf numFmtId="177" fontId="50" fillId="0" borderId="55" xfId="0" applyFont="1" applyBorder="1" applyAlignment="1" applyProtection="1">
      <alignment vertical="top" wrapText="1"/>
      <protection hidden="1"/>
    </xf>
    <xf numFmtId="177" fontId="50" fillId="0" borderId="56" xfId="0" applyFont="1" applyBorder="1" applyAlignment="1" applyProtection="1">
      <alignment vertical="top" wrapText="1"/>
      <protection hidden="1"/>
    </xf>
    <xf numFmtId="175" fontId="1" fillId="0" borderId="55" xfId="0" applyFont="1" applyBorder="1" applyAlignment="1" applyProtection="1">
      <alignment horizontal="center" vertical="top" wrapText="1"/>
      <protection hidden="1"/>
    </xf>
    <xf numFmtId="175" fontId="1" fillId="0" borderId="55" xfId="0" applyFont="1" applyBorder="1" applyAlignment="1" applyProtection="1">
      <alignment horizontal="left" vertical="top" wrapText="1"/>
      <protection hidden="1"/>
    </xf>
    <xf numFmtId="171" fontId="34" fillId="0" borderId="55" xfId="0" applyFont="1" applyBorder="1" applyAlignment="1" applyProtection="1">
      <alignment vertical="top" wrapText="1"/>
      <protection hidden="1"/>
    </xf>
    <xf numFmtId="171" fontId="52" fillId="0" borderId="55" xfId="0" applyFont="1" applyBorder="1" applyAlignment="1" applyProtection="1">
      <alignment vertical="top" wrapText="1"/>
      <protection hidden="1"/>
    </xf>
    <xf numFmtId="177" fontId="52" fillId="0" borderId="52" xfId="0" applyFont="1" applyBorder="1" applyAlignment="1" applyProtection="1">
      <alignment vertical="top" wrapText="1"/>
      <protection hidden="1"/>
    </xf>
    <xf numFmtId="178" fontId="34" fillId="0" borderId="58" xfId="0" applyFont="1" applyBorder="1" applyAlignment="1" applyProtection="1">
      <alignment horizontal="center" vertical="top" wrapText="1"/>
      <protection hidden="1"/>
    </xf>
    <xf numFmtId="178" fontId="34" fillId="0" borderId="59" xfId="0" applyFont="1" applyBorder="1" applyAlignment="1" applyProtection="1">
      <alignment horizontal="center" vertical="top" wrapText="1"/>
      <protection hidden="1"/>
    </xf>
    <xf numFmtId="164" fontId="53" fillId="0" borderId="0" xfId="0" applyFont="1" applyAlignment="1" applyProtection="1">
      <alignment/>
      <protection hidden="1"/>
    </xf>
    <xf numFmtId="164" fontId="43" fillId="0" borderId="0" xfId="0" applyFont="1" applyAlignment="1" applyProtection="1">
      <alignment/>
      <protection hidden="1"/>
    </xf>
    <xf numFmtId="164" fontId="54" fillId="0" borderId="0" xfId="0" applyFont="1" applyAlignment="1" applyProtection="1">
      <alignment/>
      <protection hidden="1"/>
    </xf>
    <xf numFmtId="164" fontId="34" fillId="9" borderId="1" xfId="0" applyFont="1" applyBorder="1" applyAlignment="1" applyProtection="1">
      <alignment/>
      <protection hidden="1"/>
    </xf>
    <xf numFmtId="164" fontId="34" fillId="9" borderId="56" xfId="0" applyFont="1" applyBorder="1" applyAlignment="1" applyProtection="1">
      <alignment horizontal="center"/>
      <protection hidden="1"/>
    </xf>
    <xf numFmtId="164" fontId="34" fillId="9" borderId="2" xfId="0" applyFont="1" applyBorder="1" applyAlignment="1" applyProtection="1">
      <alignment/>
      <protection hidden="1"/>
    </xf>
    <xf numFmtId="164" fontId="34" fillId="9" borderId="56" xfId="0" applyFont="1" applyBorder="1" applyAlignment="1" applyProtection="1">
      <alignment/>
      <protection hidden="1"/>
    </xf>
    <xf numFmtId="164" fontId="34" fillId="9" borderId="11" xfId="0" applyFont="1" applyBorder="1" applyAlignment="1" applyProtection="1">
      <alignment/>
      <protection hidden="1"/>
    </xf>
    <xf numFmtId="164" fontId="34" fillId="9" borderId="9" xfId="0" applyFont="1" applyBorder="1" applyAlignment="1" applyProtection="1">
      <alignment/>
      <protection hidden="1"/>
    </xf>
    <xf numFmtId="164" fontId="34" fillId="9" borderId="24" xfId="0" applyFont="1" applyBorder="1" applyAlignment="1" applyProtection="1">
      <alignment/>
      <protection hidden="1"/>
    </xf>
    <xf numFmtId="164" fontId="34" fillId="9" borderId="10" xfId="0" applyFont="1" applyBorder="1" applyAlignment="1" applyProtection="1">
      <alignment/>
      <protection hidden="1"/>
    </xf>
    <xf numFmtId="164" fontId="34" fillId="9" borderId="57" xfId="0" applyFont="1" applyBorder="1" applyAlignment="1" applyProtection="1">
      <alignment/>
      <protection hidden="1"/>
    </xf>
    <xf numFmtId="164" fontId="0" fillId="0" borderId="55" xfId="0" applyFont="1" applyBorder="1" applyAlignment="1" applyProtection="1">
      <alignment wrapText="1"/>
      <protection hidden="1"/>
    </xf>
    <xf numFmtId="164" fontId="0" fillId="0" borderId="55" xfId="0" applyBorder="1" applyAlignment="1" applyProtection="1">
      <alignment/>
      <protection hidden="1"/>
    </xf>
    <xf numFmtId="164" fontId="0" fillId="0" borderId="55" xfId="0" applyBorder="1" applyAlignment="1" applyProtection="1">
      <alignment/>
      <protection hidden="1"/>
    </xf>
    <xf numFmtId="164" fontId="0" fillId="0" borderId="55" xfId="0" applyBorder="1" applyAlignment="1" applyProtection="1">
      <alignment/>
      <protection hidden="1"/>
    </xf>
    <xf numFmtId="164" fontId="34" fillId="10" borderId="55" xfId="0" applyFont="1" applyBorder="1" applyAlignment="1" applyProtection="1">
      <alignment/>
      <protection hidden="1"/>
    </xf>
    <xf numFmtId="164" fontId="34" fillId="10" borderId="55" xfId="0" applyFont="1" applyBorder="1" applyAlignment="1" applyProtection="1">
      <alignment/>
      <protection hidden="1"/>
    </xf>
    <xf numFmtId="179" fontId="34" fillId="10" borderId="55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4" fillId="9" borderId="1" xfId="0" applyFont="1" applyBorder="1" applyAlignment="1" applyProtection="1">
      <alignment/>
      <protection hidden="1"/>
    </xf>
    <xf numFmtId="164" fontId="34" fillId="9" borderId="56" xfId="0" applyFont="1" applyBorder="1" applyAlignment="1" applyProtection="1">
      <alignment horizontal="center"/>
      <protection hidden="1"/>
    </xf>
    <xf numFmtId="164" fontId="34" fillId="9" borderId="2" xfId="0" applyFont="1" applyBorder="1" applyAlignment="1" applyProtection="1">
      <alignment/>
      <protection hidden="1"/>
    </xf>
    <xf numFmtId="164" fontId="34" fillId="9" borderId="56" xfId="0" applyFont="1" applyBorder="1" applyAlignment="1" applyProtection="1">
      <alignment/>
      <protection hidden="1"/>
    </xf>
    <xf numFmtId="164" fontId="34" fillId="9" borderId="9" xfId="0" applyFont="1" applyBorder="1" applyAlignment="1" applyProtection="1">
      <alignment/>
      <protection hidden="1"/>
    </xf>
    <xf numFmtId="164" fontId="34" fillId="9" borderId="24" xfId="0" applyFont="1" applyBorder="1" applyAlignment="1" applyProtection="1">
      <alignment/>
      <protection hidden="1"/>
    </xf>
    <xf numFmtId="164" fontId="34" fillId="9" borderId="10" xfId="0" applyFont="1" applyBorder="1" applyAlignment="1" applyProtection="1">
      <alignment/>
      <protection hidden="1"/>
    </xf>
    <xf numFmtId="164" fontId="34" fillId="9" borderId="57" xfId="0" applyFont="1" applyBorder="1" applyAlignment="1" applyProtection="1">
      <alignment/>
      <protection hidden="1"/>
    </xf>
    <xf numFmtId="164" fontId="34" fillId="9" borderId="0" xfId="0" applyFont="1" applyAlignment="1" applyProtection="1">
      <alignment/>
      <protection hidden="1"/>
    </xf>
    <xf numFmtId="164" fontId="0" fillId="9" borderId="0" xfId="0" applyAlignment="1" applyProtection="1">
      <alignment/>
      <protection hidden="1"/>
    </xf>
    <xf numFmtId="179" fontId="0" fillId="0" borderId="0" xfId="0" applyAlignment="1" applyProtection="1">
      <alignment/>
      <protection hidden="1"/>
    </xf>
    <xf numFmtId="179" fontId="7" fillId="0" borderId="0" xfId="0" applyFont="1" applyAlignment="1" applyProtection="1">
      <alignment/>
      <protection hidden="1"/>
    </xf>
    <xf numFmtId="179" fontId="0" fillId="0" borderId="0" xfId="0" applyFont="1" applyAlignment="1" applyProtection="1">
      <alignment/>
      <protection hidden="1"/>
    </xf>
    <xf numFmtId="164" fontId="34" fillId="10" borderId="0" xfId="0" applyFont="1" applyAlignment="1" applyProtection="1">
      <alignment/>
      <protection hidden="1"/>
    </xf>
    <xf numFmtId="179" fontId="34" fillId="10" borderId="0" xfId="0" applyFont="1" applyAlignment="1" applyProtection="1">
      <alignment/>
      <protection hidden="1"/>
    </xf>
    <xf numFmtId="164" fontId="0" fillId="10" borderId="0" xfId="0" applyAlignment="1" applyProtection="1">
      <alignment/>
      <protection hidden="1"/>
    </xf>
    <xf numFmtId="164" fontId="7" fillId="10" borderId="0" xfId="0" applyFont="1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  <xf numFmtId="164" fontId="39" fillId="11" borderId="0" xfId="0" applyFont="1" applyAlignment="1" applyProtection="1">
      <alignment/>
      <protection hidden="1"/>
    </xf>
    <xf numFmtId="179" fontId="39" fillId="11" borderId="0" xfId="0" applyFont="1" applyAlignment="1" applyProtection="1">
      <alignment/>
      <protection hidden="1"/>
    </xf>
    <xf numFmtId="164" fontId="0" fillId="11" borderId="0" xfId="0" applyAlignment="1" applyProtection="1">
      <alignment/>
      <protection hidden="1"/>
    </xf>
    <xf numFmtId="179" fontId="7" fillId="11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DCE6F2"/>
      <rgbColor rgb="00EBF1DE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00000"/>
      <rgbColor rgb="00993366"/>
      <rgbColor rgb="00333399"/>
      <rgbColor rgb="00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0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9527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95275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M99"/>
  <sheetViews>
    <sheetView showGridLines="0" workbookViewId="0" topLeftCell="A79">
      <selection activeCell="BE96" sqref="BE9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5.42187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" t="s">
        <v>0</v>
      </c>
      <c r="AZ1" s="1"/>
      <c r="BA1" s="1" t="s">
        <v>1</v>
      </c>
      <c r="BB1" s="1"/>
      <c r="BT1" s="1" t="s">
        <v>2</v>
      </c>
      <c r="BU1" s="1" t="s">
        <v>2</v>
      </c>
      <c r="BV1" s="1" t="s">
        <v>3</v>
      </c>
    </row>
    <row r="2" spans="44:72" ht="36.95" customHeight="1">
      <c r="AR2" s="2" t="s">
        <v>4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5</v>
      </c>
      <c r="BT2" s="3" t="s">
        <v>6</v>
      </c>
    </row>
    <row r="3" spans="2:72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7</v>
      </c>
    </row>
    <row r="4" spans="2:71" ht="24.95" customHeight="1">
      <c r="B4" s="6"/>
      <c r="D4" s="7" t="s">
        <v>8</v>
      </c>
      <c r="AR4" s="6"/>
      <c r="AS4" s="8" t="s">
        <v>9</v>
      </c>
      <c r="BS4" s="3" t="s">
        <v>10</v>
      </c>
    </row>
    <row r="5" spans="2:71" ht="12" customHeight="1">
      <c r="B5" s="6"/>
      <c r="D5" s="9" t="s">
        <v>11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R5" s="6"/>
      <c r="BS5" s="3" t="s">
        <v>5</v>
      </c>
    </row>
    <row r="6" spans="2:71" ht="36.95" customHeight="1">
      <c r="B6" s="6"/>
      <c r="D6" s="11" t="s">
        <v>12</v>
      </c>
      <c r="K6" s="12" t="s">
        <v>13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R6" s="6"/>
      <c r="BS6" s="3" t="s">
        <v>5</v>
      </c>
    </row>
    <row r="7" spans="2:71" ht="12" customHeight="1">
      <c r="B7" s="6"/>
      <c r="D7" s="13" t="s">
        <v>14</v>
      </c>
      <c r="K7" s="14"/>
      <c r="AK7" s="13" t="s">
        <v>15</v>
      </c>
      <c r="AN7" s="14"/>
      <c r="AR7" s="6"/>
      <c r="BS7" s="3" t="s">
        <v>5</v>
      </c>
    </row>
    <row r="8" spans="2:71" ht="12" customHeight="1">
      <c r="B8" s="6"/>
      <c r="D8" s="13" t="s">
        <v>16</v>
      </c>
      <c r="K8" s="14" t="s">
        <v>17</v>
      </c>
      <c r="AK8" s="13" t="s">
        <v>18</v>
      </c>
      <c r="AN8" s="14" t="s">
        <v>19</v>
      </c>
      <c r="AR8" s="6"/>
      <c r="BS8" s="3" t="s">
        <v>5</v>
      </c>
    </row>
    <row r="9" spans="2:71" ht="14.45" customHeight="1">
      <c r="B9" s="6"/>
      <c r="AR9" s="6"/>
      <c r="BS9" s="3" t="s">
        <v>5</v>
      </c>
    </row>
    <row r="10" spans="2:71" ht="12" customHeight="1">
      <c r="B10" s="6"/>
      <c r="D10" s="13" t="s">
        <v>20</v>
      </c>
      <c r="AK10" s="13" t="s">
        <v>21</v>
      </c>
      <c r="AN10" s="14"/>
      <c r="AR10" s="6"/>
      <c r="BS10" s="3" t="s">
        <v>5</v>
      </c>
    </row>
    <row r="11" spans="2:71" ht="18.4" customHeight="1">
      <c r="B11" s="6"/>
      <c r="E11" s="14" t="s">
        <v>22</v>
      </c>
      <c r="AK11" s="13" t="s">
        <v>23</v>
      </c>
      <c r="AN11" s="14"/>
      <c r="AR11" s="6"/>
      <c r="BS11" s="3" t="s">
        <v>5</v>
      </c>
    </row>
    <row r="12" spans="2:71" ht="6.95" customHeight="1">
      <c r="B12" s="6"/>
      <c r="AR12" s="6"/>
      <c r="BS12" s="3" t="s">
        <v>5</v>
      </c>
    </row>
    <row r="13" spans="2:71" ht="12" customHeight="1">
      <c r="B13" s="6"/>
      <c r="D13" s="13" t="s">
        <v>24</v>
      </c>
      <c r="AK13" s="13" t="s">
        <v>21</v>
      </c>
      <c r="AN13" s="14"/>
      <c r="AR13" s="6"/>
      <c r="BS13" s="3" t="s">
        <v>5</v>
      </c>
    </row>
    <row r="14" spans="2:71" ht="12.75">
      <c r="B14" s="6"/>
      <c r="E14" s="14" t="s">
        <v>22</v>
      </c>
      <c r="AK14" s="13" t="s">
        <v>23</v>
      </c>
      <c r="AN14" s="14"/>
      <c r="AR14" s="6"/>
      <c r="BS14" s="3" t="s">
        <v>5</v>
      </c>
    </row>
    <row r="15" spans="2:71" ht="6.95" customHeight="1">
      <c r="B15" s="6"/>
      <c r="AR15" s="6"/>
      <c r="BS15" s="3" t="s">
        <v>2</v>
      </c>
    </row>
    <row r="16" spans="2:71" ht="12" customHeight="1">
      <c r="B16" s="6"/>
      <c r="D16" s="13" t="s">
        <v>25</v>
      </c>
      <c r="AK16" s="13" t="s">
        <v>21</v>
      </c>
      <c r="AN16" s="14"/>
      <c r="AR16" s="6"/>
      <c r="BS16" s="3" t="s">
        <v>2</v>
      </c>
    </row>
    <row r="17" spans="2:71" ht="18.4" customHeight="1">
      <c r="B17" s="6"/>
      <c r="E17" s="14" t="s">
        <v>22</v>
      </c>
      <c r="AK17" s="13" t="s">
        <v>23</v>
      </c>
      <c r="AN17" s="14"/>
      <c r="AR17" s="6"/>
      <c r="BS17" s="3" t="s">
        <v>26</v>
      </c>
    </row>
    <row r="18" spans="2:71" ht="6.95" customHeight="1">
      <c r="B18" s="6"/>
      <c r="AR18" s="6"/>
      <c r="BS18" s="3" t="s">
        <v>5</v>
      </c>
    </row>
    <row r="19" spans="2:71" ht="12" customHeight="1">
      <c r="B19" s="6"/>
      <c r="D19" s="13" t="s">
        <v>27</v>
      </c>
      <c r="AK19" s="13" t="s">
        <v>21</v>
      </c>
      <c r="AN19" s="14"/>
      <c r="AR19" s="6"/>
      <c r="BS19" s="3" t="s">
        <v>5</v>
      </c>
    </row>
    <row r="20" spans="2:71" ht="18.4" customHeight="1">
      <c r="B20" s="6"/>
      <c r="E20" s="14" t="s">
        <v>22</v>
      </c>
      <c r="AK20" s="13" t="s">
        <v>23</v>
      </c>
      <c r="AN20" s="14"/>
      <c r="AR20" s="6"/>
      <c r="BS20" s="3" t="s">
        <v>26</v>
      </c>
    </row>
    <row r="21" spans="2:44" ht="6.95" customHeight="1">
      <c r="B21" s="6"/>
      <c r="AR21" s="6"/>
    </row>
    <row r="22" spans="2:44" ht="12" customHeight="1">
      <c r="B22" s="6"/>
      <c r="D22" s="13" t="s">
        <v>28</v>
      </c>
      <c r="AR22" s="6"/>
    </row>
    <row r="23" spans="2:44" ht="16.5" customHeight="1">
      <c r="B23" s="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R23" s="6"/>
    </row>
    <row r="24" spans="2:44" ht="6.95" customHeight="1">
      <c r="B24" s="6"/>
      <c r="AR24" s="6"/>
    </row>
    <row r="25" spans="2:44" ht="6.95" customHeight="1">
      <c r="B25" s="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R25" s="6"/>
    </row>
    <row r="26" spans="1:57" s="22" customFormat="1" ht="25.9" customHeight="1">
      <c r="A26" s="17"/>
      <c r="B26" s="18"/>
      <c r="C26" s="17"/>
      <c r="D26" s="19" t="s">
        <v>29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>
        <f>AG94</f>
        <v>0</v>
      </c>
      <c r="AL26" s="21"/>
      <c r="AM26" s="21"/>
      <c r="AN26" s="21"/>
      <c r="AO26" s="21"/>
      <c r="AP26" s="17"/>
      <c r="AQ26" s="17"/>
      <c r="AR26" s="18"/>
      <c r="BE26" s="17"/>
    </row>
    <row r="27" spans="1:57" s="22" customFormat="1" ht="6.95" customHeight="1">
      <c r="A27" s="17"/>
      <c r="B27" s="1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8"/>
      <c r="BE27" s="17"/>
    </row>
    <row r="28" spans="1:57" s="22" customFormat="1" ht="12.75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23" t="s">
        <v>30</v>
      </c>
      <c r="M28" s="23"/>
      <c r="N28" s="23"/>
      <c r="O28" s="23"/>
      <c r="P28" s="23"/>
      <c r="Q28" s="17"/>
      <c r="R28" s="17"/>
      <c r="S28" s="17"/>
      <c r="T28" s="17"/>
      <c r="U28" s="17"/>
      <c r="V28" s="17"/>
      <c r="W28" s="23" t="s">
        <v>31</v>
      </c>
      <c r="X28" s="23"/>
      <c r="Y28" s="23"/>
      <c r="Z28" s="23"/>
      <c r="AA28" s="23"/>
      <c r="AB28" s="23"/>
      <c r="AC28" s="23"/>
      <c r="AD28" s="23"/>
      <c r="AE28" s="23"/>
      <c r="AF28" s="17"/>
      <c r="AG28" s="17"/>
      <c r="AH28" s="17"/>
      <c r="AI28" s="17"/>
      <c r="AJ28" s="17"/>
      <c r="AK28" s="23" t="s">
        <v>32</v>
      </c>
      <c r="AL28" s="23"/>
      <c r="AM28" s="23"/>
      <c r="AN28" s="23"/>
      <c r="AO28" s="23"/>
      <c r="AP28" s="17"/>
      <c r="AQ28" s="17"/>
      <c r="AR28" s="18"/>
      <c r="BE28" s="17"/>
    </row>
    <row r="29" spans="2:44" s="24" customFormat="1" ht="14.45" customHeight="1">
      <c r="B29" s="25"/>
      <c r="D29" s="13" t="s">
        <v>33</v>
      </c>
      <c r="F29" s="13" t="s">
        <v>34</v>
      </c>
      <c r="L29" s="26">
        <v>0.21</v>
      </c>
      <c r="M29" s="26"/>
      <c r="N29" s="26"/>
      <c r="O29" s="26"/>
      <c r="P29" s="26"/>
      <c r="W29" s="27">
        <f>AK26</f>
        <v>0</v>
      </c>
      <c r="X29" s="27"/>
      <c r="Y29" s="27"/>
      <c r="Z29" s="27"/>
      <c r="AA29" s="27"/>
      <c r="AB29" s="27"/>
      <c r="AC29" s="27"/>
      <c r="AD29" s="27"/>
      <c r="AE29" s="27"/>
      <c r="AK29" s="27">
        <f>W29*0.21</f>
        <v>0</v>
      </c>
      <c r="AL29" s="27"/>
      <c r="AM29" s="27"/>
      <c r="AN29" s="27"/>
      <c r="AO29" s="27"/>
      <c r="AR29" s="25"/>
    </row>
    <row r="30" spans="2:44" s="24" customFormat="1" ht="14.45" customHeight="1">
      <c r="B30" s="25"/>
      <c r="F30" s="13" t="s">
        <v>35</v>
      </c>
      <c r="L30" s="26">
        <v>0.15</v>
      </c>
      <c r="M30" s="26"/>
      <c r="N30" s="26"/>
      <c r="O30" s="26"/>
      <c r="P30" s="26"/>
      <c r="W30" s="27">
        <f>ROUND(BA94,2)</f>
        <v>0</v>
      </c>
      <c r="X30" s="27"/>
      <c r="Y30" s="27"/>
      <c r="Z30" s="27"/>
      <c r="AA30" s="27"/>
      <c r="AB30" s="27"/>
      <c r="AC30" s="27"/>
      <c r="AD30" s="27"/>
      <c r="AE30" s="27"/>
      <c r="AK30" s="27">
        <f>ROUND(AW94,2)</f>
        <v>0</v>
      </c>
      <c r="AL30" s="27"/>
      <c r="AM30" s="27"/>
      <c r="AN30" s="27"/>
      <c r="AO30" s="27"/>
      <c r="AR30" s="25"/>
    </row>
    <row r="31" spans="2:44" s="24" customFormat="1" ht="14.45" customHeight="1" hidden="1">
      <c r="B31" s="25"/>
      <c r="F31" s="13" t="s">
        <v>36</v>
      </c>
      <c r="L31" s="26">
        <v>0.21</v>
      </c>
      <c r="M31" s="26"/>
      <c r="N31" s="26"/>
      <c r="O31" s="26"/>
      <c r="P31" s="26"/>
      <c r="W31" s="27">
        <f>ROUND(BB94,2)</f>
        <v>0</v>
      </c>
      <c r="X31" s="27"/>
      <c r="Y31" s="27"/>
      <c r="Z31" s="27"/>
      <c r="AA31" s="27"/>
      <c r="AB31" s="27"/>
      <c r="AC31" s="27"/>
      <c r="AD31" s="27"/>
      <c r="AE31" s="27"/>
      <c r="AK31" s="27">
        <v>0</v>
      </c>
      <c r="AL31" s="27"/>
      <c r="AM31" s="27"/>
      <c r="AN31" s="27"/>
      <c r="AO31" s="27"/>
      <c r="AR31" s="25"/>
    </row>
    <row r="32" spans="2:44" s="24" customFormat="1" ht="14.45" customHeight="1" hidden="1">
      <c r="B32" s="25"/>
      <c r="F32" s="13" t="s">
        <v>37</v>
      </c>
      <c r="L32" s="26">
        <v>0.15</v>
      </c>
      <c r="M32" s="26"/>
      <c r="N32" s="26"/>
      <c r="O32" s="26"/>
      <c r="P32" s="26"/>
      <c r="W32" s="27">
        <f>ROUND(BC94,2)</f>
        <v>0</v>
      </c>
      <c r="X32" s="27"/>
      <c r="Y32" s="27"/>
      <c r="Z32" s="27"/>
      <c r="AA32" s="27"/>
      <c r="AB32" s="27"/>
      <c r="AC32" s="27"/>
      <c r="AD32" s="27"/>
      <c r="AE32" s="27"/>
      <c r="AK32" s="27">
        <v>0</v>
      </c>
      <c r="AL32" s="27"/>
      <c r="AM32" s="27"/>
      <c r="AN32" s="27"/>
      <c r="AO32" s="27"/>
      <c r="AR32" s="25"/>
    </row>
    <row r="33" spans="2:44" s="24" customFormat="1" ht="14.45" customHeight="1" hidden="1">
      <c r="B33" s="25"/>
      <c r="F33" s="13" t="s">
        <v>38</v>
      </c>
      <c r="L33" s="26">
        <v>0</v>
      </c>
      <c r="M33" s="26"/>
      <c r="N33" s="26"/>
      <c r="O33" s="26"/>
      <c r="P33" s="26"/>
      <c r="W33" s="27">
        <f>ROUND(BD94,2)</f>
        <v>0</v>
      </c>
      <c r="X33" s="27"/>
      <c r="Y33" s="27"/>
      <c r="Z33" s="27"/>
      <c r="AA33" s="27"/>
      <c r="AB33" s="27"/>
      <c r="AC33" s="27"/>
      <c r="AD33" s="27"/>
      <c r="AE33" s="27"/>
      <c r="AK33" s="27">
        <v>0</v>
      </c>
      <c r="AL33" s="27"/>
      <c r="AM33" s="27"/>
      <c r="AN33" s="27"/>
      <c r="AO33" s="27"/>
      <c r="AR33" s="25"/>
    </row>
    <row r="34" spans="1:57" s="22" customFormat="1" ht="6.95" customHeight="1">
      <c r="A34" s="17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8"/>
      <c r="BE34" s="17"/>
    </row>
    <row r="35" spans="1:57" s="22" customFormat="1" ht="25.9" customHeight="1">
      <c r="A35" s="17"/>
      <c r="B35" s="18"/>
      <c r="C35" s="28"/>
      <c r="D35" s="29" t="s">
        <v>39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 t="s">
        <v>40</v>
      </c>
      <c r="U35" s="30"/>
      <c r="V35" s="30"/>
      <c r="W35" s="30"/>
      <c r="X35" s="32" t="s">
        <v>41</v>
      </c>
      <c r="Y35" s="32"/>
      <c r="Z35" s="32"/>
      <c r="AA35" s="32"/>
      <c r="AB35" s="32"/>
      <c r="AC35" s="30"/>
      <c r="AD35" s="30"/>
      <c r="AE35" s="30"/>
      <c r="AF35" s="30"/>
      <c r="AG35" s="30"/>
      <c r="AH35" s="30"/>
      <c r="AI35" s="30"/>
      <c r="AJ35" s="30"/>
      <c r="AK35" s="33">
        <f>SUM(AK26:AK33)</f>
        <v>0</v>
      </c>
      <c r="AL35" s="33"/>
      <c r="AM35" s="33"/>
      <c r="AN35" s="33"/>
      <c r="AO35" s="33"/>
      <c r="AP35" s="28"/>
      <c r="AQ35" s="28"/>
      <c r="AR35" s="18"/>
      <c r="BE35" s="17"/>
    </row>
    <row r="36" spans="1:57" s="22" customFormat="1" ht="6.95" customHeight="1">
      <c r="A36" s="17"/>
      <c r="B36" s="1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8"/>
      <c r="BE36" s="17"/>
    </row>
    <row r="37" spans="1:57" s="22" customFormat="1" ht="14.45" customHeight="1">
      <c r="A37" s="17"/>
      <c r="B37" s="1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8"/>
      <c r="BE37" s="17"/>
    </row>
    <row r="38" spans="2:44" ht="14.45" customHeight="1">
      <c r="B38" s="6"/>
      <c r="AR38" s="6"/>
    </row>
    <row r="39" spans="2:44" ht="14.45" customHeight="1">
      <c r="B39" s="6"/>
      <c r="AR39" s="6"/>
    </row>
    <row r="40" spans="2:44" ht="14.45" customHeight="1">
      <c r="B40" s="6"/>
      <c r="AR40" s="6"/>
    </row>
    <row r="41" spans="2:44" ht="14.45" customHeight="1">
      <c r="B41" s="6"/>
      <c r="AR41" s="6"/>
    </row>
    <row r="42" spans="2:44" ht="14.45" customHeight="1">
      <c r="B42" s="6"/>
      <c r="AR42" s="6"/>
    </row>
    <row r="43" spans="2:44" ht="14.45" customHeight="1">
      <c r="B43" s="6"/>
      <c r="AR43" s="6"/>
    </row>
    <row r="44" spans="2:44" ht="14.45" customHeight="1">
      <c r="B44" s="6"/>
      <c r="AR44" s="6"/>
    </row>
    <row r="45" spans="2:44" ht="14.45" customHeight="1">
      <c r="B45" s="6"/>
      <c r="AR45" s="6"/>
    </row>
    <row r="46" spans="2:44" ht="14.45" customHeight="1">
      <c r="B46" s="6"/>
      <c r="AR46" s="6"/>
    </row>
    <row r="47" spans="2:44" ht="14.45" customHeight="1">
      <c r="B47" s="6"/>
      <c r="AR47" s="6"/>
    </row>
    <row r="48" spans="2:44" ht="14.45" customHeight="1">
      <c r="B48" s="6"/>
      <c r="AR48" s="6"/>
    </row>
    <row r="49" spans="2:44" s="22" customFormat="1" ht="14.45" customHeight="1">
      <c r="B49" s="34"/>
      <c r="D49" s="35" t="s">
        <v>42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5" t="s">
        <v>43</v>
      </c>
      <c r="AI49" s="36"/>
      <c r="AJ49" s="36"/>
      <c r="AK49" s="36"/>
      <c r="AL49" s="36"/>
      <c r="AM49" s="36"/>
      <c r="AN49" s="36"/>
      <c r="AO49" s="36"/>
      <c r="AR49" s="34"/>
    </row>
    <row r="50" spans="2:44" ht="11.25">
      <c r="B50" s="6"/>
      <c r="AR50" s="6"/>
    </row>
    <row r="51" spans="2:44" ht="11.25">
      <c r="B51" s="6"/>
      <c r="AR51" s="6"/>
    </row>
    <row r="52" spans="2:44" ht="11.25">
      <c r="B52" s="6"/>
      <c r="AR52" s="6"/>
    </row>
    <row r="53" spans="2:44" ht="11.25">
      <c r="B53" s="6"/>
      <c r="AR53" s="6"/>
    </row>
    <row r="54" spans="2:44" ht="11.25">
      <c r="B54" s="6"/>
      <c r="AR54" s="6"/>
    </row>
    <row r="55" spans="2:44" ht="11.25">
      <c r="B55" s="6"/>
      <c r="AR55" s="6"/>
    </row>
    <row r="56" spans="2:44" ht="11.25">
      <c r="B56" s="6"/>
      <c r="AR56" s="6"/>
    </row>
    <row r="57" spans="2:44" ht="11.25">
      <c r="B57" s="6"/>
      <c r="AR57" s="6"/>
    </row>
    <row r="58" spans="2:44" ht="11.25">
      <c r="B58" s="6"/>
      <c r="AR58" s="6"/>
    </row>
    <row r="59" spans="2:44" ht="11.25">
      <c r="B59" s="6"/>
      <c r="AR59" s="6"/>
    </row>
    <row r="60" spans="1:57" s="22" customFormat="1" ht="12.75">
      <c r="A60" s="17"/>
      <c r="B60" s="18"/>
      <c r="C60" s="17"/>
      <c r="D60" s="37" t="s">
        <v>44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37" t="s">
        <v>45</v>
      </c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37" t="s">
        <v>44</v>
      </c>
      <c r="AI60" s="20"/>
      <c r="AJ60" s="20"/>
      <c r="AK60" s="20"/>
      <c r="AL60" s="20"/>
      <c r="AM60" s="37" t="s">
        <v>45</v>
      </c>
      <c r="AN60" s="20"/>
      <c r="AO60" s="20"/>
      <c r="AP60" s="17"/>
      <c r="AQ60" s="17"/>
      <c r="AR60" s="18"/>
      <c r="BE60" s="17"/>
    </row>
    <row r="61" spans="2:44" ht="11.25">
      <c r="B61" s="6"/>
      <c r="AR61" s="6"/>
    </row>
    <row r="62" spans="2:44" ht="11.25">
      <c r="B62" s="6"/>
      <c r="AR62" s="6"/>
    </row>
    <row r="63" spans="2:44" ht="11.25">
      <c r="B63" s="6"/>
      <c r="AR63" s="6"/>
    </row>
    <row r="64" spans="1:57" s="22" customFormat="1" ht="12.75">
      <c r="A64" s="17"/>
      <c r="B64" s="18"/>
      <c r="C64" s="17"/>
      <c r="D64" s="35" t="s">
        <v>46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5" t="s">
        <v>47</v>
      </c>
      <c r="AI64" s="38"/>
      <c r="AJ64" s="38"/>
      <c r="AK64" s="38"/>
      <c r="AL64" s="38"/>
      <c r="AM64" s="38"/>
      <c r="AN64" s="38"/>
      <c r="AO64" s="38"/>
      <c r="AP64" s="17"/>
      <c r="AQ64" s="17"/>
      <c r="AR64" s="18"/>
      <c r="BE64" s="17"/>
    </row>
    <row r="65" spans="2:44" ht="11.25">
      <c r="B65" s="6"/>
      <c r="AR65" s="6"/>
    </row>
    <row r="66" spans="2:44" ht="11.25">
      <c r="B66" s="6"/>
      <c r="AR66" s="6"/>
    </row>
    <row r="67" spans="2:44" ht="11.25">
      <c r="B67" s="6"/>
      <c r="AR67" s="6"/>
    </row>
    <row r="68" spans="2:44" ht="11.25">
      <c r="B68" s="6"/>
      <c r="AR68" s="6"/>
    </row>
    <row r="69" spans="2:44" ht="11.25">
      <c r="B69" s="6"/>
      <c r="AR69" s="6"/>
    </row>
    <row r="70" spans="2:44" ht="11.25">
      <c r="B70" s="6"/>
      <c r="AR70" s="6"/>
    </row>
    <row r="71" spans="2:44" ht="11.25">
      <c r="B71" s="6"/>
      <c r="AR71" s="6"/>
    </row>
    <row r="72" spans="2:44" ht="11.25">
      <c r="B72" s="6"/>
      <c r="AR72" s="6"/>
    </row>
    <row r="73" spans="2:44" ht="11.25">
      <c r="B73" s="6"/>
      <c r="AR73" s="6"/>
    </row>
    <row r="74" spans="2:44" ht="11.25">
      <c r="B74" s="6"/>
      <c r="AR74" s="6"/>
    </row>
    <row r="75" spans="1:57" s="22" customFormat="1" ht="12.75">
      <c r="A75" s="17"/>
      <c r="B75" s="18"/>
      <c r="C75" s="17"/>
      <c r="D75" s="37" t="s">
        <v>44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37" t="s">
        <v>45</v>
      </c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37" t="s">
        <v>44</v>
      </c>
      <c r="AI75" s="20"/>
      <c r="AJ75" s="20"/>
      <c r="AK75" s="20"/>
      <c r="AL75" s="20"/>
      <c r="AM75" s="37" t="s">
        <v>45</v>
      </c>
      <c r="AN75" s="20"/>
      <c r="AO75" s="20"/>
      <c r="AP75" s="17"/>
      <c r="AQ75" s="17"/>
      <c r="AR75" s="18"/>
      <c r="BE75" s="17"/>
    </row>
    <row r="76" spans="1:57" s="22" customFormat="1" ht="11.25">
      <c r="A76" s="17"/>
      <c r="B76" s="1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8"/>
      <c r="BE76" s="17"/>
    </row>
    <row r="77" spans="1:57" s="22" customFormat="1" ht="6.95" customHeight="1">
      <c r="A77" s="17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18"/>
      <c r="BE77" s="17"/>
    </row>
    <row r="81" spans="1:57" s="22" customFormat="1" ht="6.95" customHeight="1">
      <c r="A81" s="17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3"/>
      <c r="AQ81" s="43"/>
      <c r="AR81" s="44"/>
      <c r="BE81" s="17"/>
    </row>
    <row r="82" spans="1:57" s="22" customFormat="1" ht="24.95" customHeight="1">
      <c r="A82" s="17"/>
      <c r="B82" s="18"/>
      <c r="C82" s="45" t="s">
        <v>48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6"/>
      <c r="AQ82" s="46"/>
      <c r="AR82" s="44"/>
      <c r="BE82" s="17"/>
    </row>
    <row r="83" spans="1:57" s="22" customFormat="1" ht="6.95" customHeight="1">
      <c r="A83" s="17"/>
      <c r="B83" s="18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6"/>
      <c r="AQ83" s="46"/>
      <c r="AR83" s="44"/>
      <c r="BE83" s="17"/>
    </row>
    <row r="84" spans="2:44" s="47" customFormat="1" ht="12" customHeight="1">
      <c r="B84" s="48"/>
      <c r="C84" s="49" t="s">
        <v>11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1"/>
      <c r="AQ84" s="51"/>
      <c r="AR84" s="50"/>
    </row>
    <row r="85" spans="2:44" s="52" customFormat="1" ht="36.95" customHeight="1">
      <c r="B85" s="53"/>
      <c r="C85" s="54" t="s">
        <v>12</v>
      </c>
      <c r="D85" s="55"/>
      <c r="E85" s="55"/>
      <c r="F85" s="55"/>
      <c r="G85" s="55"/>
      <c r="H85" s="55"/>
      <c r="I85" s="55"/>
      <c r="J85" s="55"/>
      <c r="K85" s="55"/>
      <c r="L85" s="56" t="str">
        <f>K6</f>
        <v>Rekonstrukce plynové kotelny NTK Švabinského 564 - Domažlice</v>
      </c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7"/>
      <c r="AQ85" s="57"/>
      <c r="AR85" s="55"/>
    </row>
    <row r="86" spans="1:57" s="22" customFormat="1" ht="6.95" customHeight="1">
      <c r="A86" s="17"/>
      <c r="B86" s="18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6"/>
      <c r="AQ86" s="46"/>
      <c r="AR86" s="44"/>
      <c r="BE86" s="17"/>
    </row>
    <row r="87" spans="1:57" s="22" customFormat="1" ht="12" customHeight="1">
      <c r="A87" s="17"/>
      <c r="B87" s="18"/>
      <c r="C87" s="49" t="s">
        <v>16</v>
      </c>
      <c r="D87" s="44"/>
      <c r="E87" s="44"/>
      <c r="F87" s="44"/>
      <c r="G87" s="44"/>
      <c r="H87" s="44"/>
      <c r="I87" s="44"/>
      <c r="J87" s="44"/>
      <c r="K87" s="44"/>
      <c r="L87" s="58" t="str">
        <f>IF(K8="","",K8)</f>
        <v>Domažlice</v>
      </c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9" t="s">
        <v>18</v>
      </c>
      <c r="AJ87" s="44"/>
      <c r="AK87" s="44"/>
      <c r="AL87" s="44"/>
      <c r="AM87" s="59" t="str">
        <f>IF(AN8="","",AN8)</f>
        <v>28. 6. 2019</v>
      </c>
      <c r="AN87" s="59"/>
      <c r="AO87" s="44"/>
      <c r="AP87" s="46"/>
      <c r="AQ87" s="46"/>
      <c r="AR87" s="44"/>
      <c r="BE87" s="17"/>
    </row>
    <row r="88" spans="1:57" s="22" customFormat="1" ht="6.95" customHeight="1">
      <c r="A88" s="17"/>
      <c r="B88" s="18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6"/>
      <c r="AQ88" s="46"/>
      <c r="AR88" s="44"/>
      <c r="BE88" s="17"/>
    </row>
    <row r="89" spans="1:57" s="22" customFormat="1" ht="15.2" customHeight="1">
      <c r="A89" s="17"/>
      <c r="B89" s="18"/>
      <c r="C89" s="49" t="s">
        <v>20</v>
      </c>
      <c r="D89" s="44"/>
      <c r="E89" s="44"/>
      <c r="F89" s="44"/>
      <c r="G89" s="44"/>
      <c r="H89" s="44"/>
      <c r="I89" s="44"/>
      <c r="J89" s="44"/>
      <c r="K89" s="44"/>
      <c r="L89" s="50" t="str">
        <f>IF(E11="","",E11)</f>
        <v/>
      </c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9" t="s">
        <v>25</v>
      </c>
      <c r="AJ89" s="44"/>
      <c r="AK89" s="44"/>
      <c r="AL89" s="44"/>
      <c r="AM89" s="60" t="str">
        <f>IF(E17="","",E17)</f>
        <v/>
      </c>
      <c r="AN89" s="60"/>
      <c r="AO89" s="60"/>
      <c r="AP89" s="60"/>
      <c r="AQ89" s="46"/>
      <c r="AR89" s="44"/>
      <c r="AS89" s="61" t="s">
        <v>49</v>
      </c>
      <c r="AT89" s="61"/>
      <c r="AU89" s="62"/>
      <c r="AV89" s="62"/>
      <c r="AW89" s="62"/>
      <c r="AX89" s="62"/>
      <c r="AY89" s="62"/>
      <c r="AZ89" s="62"/>
      <c r="BA89" s="62"/>
      <c r="BB89" s="62"/>
      <c r="BC89" s="62"/>
      <c r="BD89" s="63"/>
      <c r="BE89" s="17"/>
    </row>
    <row r="90" spans="1:57" s="22" customFormat="1" ht="15.2" customHeight="1">
      <c r="A90" s="17"/>
      <c r="B90" s="18"/>
      <c r="C90" s="49" t="s">
        <v>24</v>
      </c>
      <c r="D90" s="44"/>
      <c r="E90" s="44"/>
      <c r="F90" s="44"/>
      <c r="G90" s="44"/>
      <c r="H90" s="44"/>
      <c r="I90" s="44"/>
      <c r="J90" s="44"/>
      <c r="K90" s="44"/>
      <c r="L90" s="50" t="str">
        <f>IF(E14="","",E14)</f>
        <v/>
      </c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9" t="s">
        <v>27</v>
      </c>
      <c r="AJ90" s="44"/>
      <c r="AK90" s="44"/>
      <c r="AL90" s="44"/>
      <c r="AM90" s="60" t="str">
        <f>IF(E20="","",E20)</f>
        <v/>
      </c>
      <c r="AN90" s="60"/>
      <c r="AO90" s="60"/>
      <c r="AP90" s="60"/>
      <c r="AQ90" s="46"/>
      <c r="AR90" s="44"/>
      <c r="AS90" s="61"/>
      <c r="AT90" s="61"/>
      <c r="AU90" s="44"/>
      <c r="AV90" s="44"/>
      <c r="AW90" s="44"/>
      <c r="AX90" s="44"/>
      <c r="AY90" s="44"/>
      <c r="AZ90" s="44"/>
      <c r="BA90" s="44"/>
      <c r="BB90" s="44"/>
      <c r="BC90" s="44"/>
      <c r="BD90" s="64"/>
      <c r="BE90" s="17"/>
    </row>
    <row r="91" spans="1:57" s="22" customFormat="1" ht="10.9" customHeight="1">
      <c r="A91" s="17"/>
      <c r="B91" s="18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6"/>
      <c r="AQ91" s="46"/>
      <c r="AR91" s="44"/>
      <c r="AS91" s="61"/>
      <c r="AT91" s="61"/>
      <c r="AU91" s="44"/>
      <c r="AV91" s="44"/>
      <c r="AW91" s="44"/>
      <c r="AX91" s="44"/>
      <c r="AY91" s="44"/>
      <c r="AZ91" s="44"/>
      <c r="BA91" s="44"/>
      <c r="BB91" s="44"/>
      <c r="BC91" s="44"/>
      <c r="BD91" s="64"/>
      <c r="BE91" s="17"/>
    </row>
    <row r="92" spans="1:57" s="22" customFormat="1" ht="29.25" customHeight="1">
      <c r="A92" s="17"/>
      <c r="B92" s="18"/>
      <c r="C92" s="65" t="s">
        <v>50</v>
      </c>
      <c r="D92" s="65"/>
      <c r="E92" s="65"/>
      <c r="F92" s="65"/>
      <c r="G92" s="65"/>
      <c r="H92" s="66"/>
      <c r="I92" s="65" t="s">
        <v>51</v>
      </c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7" t="s">
        <v>52</v>
      </c>
      <c r="AH92" s="67"/>
      <c r="AI92" s="67"/>
      <c r="AJ92" s="67"/>
      <c r="AK92" s="67"/>
      <c r="AL92" s="67"/>
      <c r="AM92" s="67"/>
      <c r="AN92" s="68" t="s">
        <v>53</v>
      </c>
      <c r="AO92" s="68"/>
      <c r="AP92" s="68"/>
      <c r="AQ92" s="68" t="s">
        <v>54</v>
      </c>
      <c r="AR92" s="44"/>
      <c r="AS92" s="69" t="s">
        <v>55</v>
      </c>
      <c r="AT92" s="70" t="s">
        <v>56</v>
      </c>
      <c r="AU92" s="70" t="s">
        <v>57</v>
      </c>
      <c r="AV92" s="70" t="s">
        <v>58</v>
      </c>
      <c r="AW92" s="70" t="s">
        <v>59</v>
      </c>
      <c r="AX92" s="70" t="s">
        <v>60</v>
      </c>
      <c r="AY92" s="70" t="s">
        <v>61</v>
      </c>
      <c r="AZ92" s="70" t="s">
        <v>62</v>
      </c>
      <c r="BA92" s="70" t="s">
        <v>63</v>
      </c>
      <c r="BB92" s="70" t="s">
        <v>64</v>
      </c>
      <c r="BC92" s="70" t="s">
        <v>65</v>
      </c>
      <c r="BD92" s="71" t="s">
        <v>66</v>
      </c>
      <c r="BE92" s="17"/>
    </row>
    <row r="93" spans="1:57" s="22" customFormat="1" ht="10.9" customHeight="1">
      <c r="A93" s="17"/>
      <c r="B93" s="18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6"/>
      <c r="AQ93" s="46"/>
      <c r="AR93" s="44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  <c r="BE93" s="17"/>
    </row>
    <row r="94" spans="2:90" s="75" customFormat="1" ht="32.45" customHeight="1">
      <c r="B94" s="76"/>
      <c r="C94" s="77" t="s">
        <v>67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9">
        <f>SUM(AG95:AM98)</f>
        <v>0</v>
      </c>
      <c r="AH94" s="79"/>
      <c r="AI94" s="79"/>
      <c r="AJ94" s="79"/>
      <c r="AK94" s="79"/>
      <c r="AL94" s="79"/>
      <c r="AM94" s="79"/>
      <c r="AN94" s="80">
        <f>SUM(AN95:AP98)</f>
        <v>0</v>
      </c>
      <c r="AO94" s="80"/>
      <c r="AP94" s="80"/>
      <c r="AQ94" s="81"/>
      <c r="AR94" s="82"/>
      <c r="AS94" s="83">
        <f>ROUND(AS95,2)</f>
        <v>0</v>
      </c>
      <c r="AT94" s="84">
        <f>ROUND(SUM(AV94:AW94),2)</f>
        <v>0</v>
      </c>
      <c r="AU94" s="85">
        <f>ROUND(AU95,5)</f>
        <v>1721.3757</v>
      </c>
      <c r="AV94" s="84">
        <f>ROUND(AZ94*L29,2)</f>
        <v>0</v>
      </c>
      <c r="AW94" s="84">
        <f>ROUND(BA94*L30,2)</f>
        <v>0</v>
      </c>
      <c r="AX94" s="84">
        <f>ROUND(BB94*L29,2)</f>
        <v>0</v>
      </c>
      <c r="AY94" s="84">
        <f>ROUND(BC94*L30,2)</f>
        <v>0</v>
      </c>
      <c r="AZ94" s="84">
        <f>ROUND(AZ95,2)</f>
        <v>0</v>
      </c>
      <c r="BA94" s="84">
        <f>ROUND(BA95,2)</f>
        <v>0</v>
      </c>
      <c r="BB94" s="84">
        <f>ROUND(BB95,2)</f>
        <v>0</v>
      </c>
      <c r="BC94" s="84">
        <f>ROUND(BC95,2)</f>
        <v>0</v>
      </c>
      <c r="BD94" s="86">
        <f>ROUND(BD95,2)</f>
        <v>0</v>
      </c>
      <c r="BS94" s="87" t="s">
        <v>68</v>
      </c>
      <c r="BT94" s="87" t="s">
        <v>69</v>
      </c>
      <c r="BU94" s="88" t="s">
        <v>70</v>
      </c>
      <c r="BV94" s="87" t="s">
        <v>71</v>
      </c>
      <c r="BW94" s="87" t="s">
        <v>3</v>
      </c>
      <c r="BX94" s="87" t="s">
        <v>72</v>
      </c>
      <c r="CL94" s="87"/>
    </row>
    <row r="95" spans="1:91" s="102" customFormat="1" ht="16.5" customHeight="1">
      <c r="A95" s="89" t="s">
        <v>73</v>
      </c>
      <c r="B95" s="90"/>
      <c r="C95" s="91"/>
      <c r="D95" s="92" t="s">
        <v>74</v>
      </c>
      <c r="E95" s="92"/>
      <c r="F95" s="92"/>
      <c r="G95" s="92"/>
      <c r="H95" s="92"/>
      <c r="I95" s="93"/>
      <c r="J95" s="92" t="s">
        <v>75</v>
      </c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4">
        <f>'SO 01 - Stavební úpravy'!J30</f>
        <v>0</v>
      </c>
      <c r="AH95" s="94"/>
      <c r="AI95" s="94"/>
      <c r="AJ95" s="94"/>
      <c r="AK95" s="94"/>
      <c r="AL95" s="94"/>
      <c r="AM95" s="94"/>
      <c r="AN95" s="95">
        <f>'SO 01 - Stavební úpravy'!J39</f>
        <v>0</v>
      </c>
      <c r="AO95" s="95"/>
      <c r="AP95" s="95"/>
      <c r="AQ95" s="96" t="s">
        <v>76</v>
      </c>
      <c r="AR95" s="97"/>
      <c r="AS95" s="98">
        <v>0</v>
      </c>
      <c r="AT95" s="99">
        <f>ROUND(SUM(AV95:AW95),2)</f>
        <v>0</v>
      </c>
      <c r="AU95" s="100">
        <f>'SO 01 - Stavební úpravy'!P135</f>
        <v>1721.375697</v>
      </c>
      <c r="AV95" s="99">
        <f>'SO 01 - Stavební úpravy'!J33</f>
        <v>0</v>
      </c>
      <c r="AW95" s="99">
        <f>'SO 01 - Stavební úpravy'!J34</f>
        <v>0</v>
      </c>
      <c r="AX95" s="99">
        <f>'SO 01 - Stavební úpravy'!J35</f>
        <v>0</v>
      </c>
      <c r="AY95" s="99">
        <f>'SO 01 - Stavební úpravy'!J36</f>
        <v>0</v>
      </c>
      <c r="AZ95" s="99">
        <f>'SO 01 - Stavební úpravy'!F33</f>
        <v>0</v>
      </c>
      <c r="BA95" s="99">
        <f>'SO 01 - Stavební úpravy'!F34</f>
        <v>0</v>
      </c>
      <c r="BB95" s="99">
        <f>'SO 01 - Stavební úpravy'!F35</f>
        <v>0</v>
      </c>
      <c r="BC95" s="99">
        <f>'SO 01 - Stavební úpravy'!F36</f>
        <v>0</v>
      </c>
      <c r="BD95" s="101">
        <f>'SO 01 - Stavební úpravy'!F37</f>
        <v>0</v>
      </c>
      <c r="BT95" s="103" t="s">
        <v>77</v>
      </c>
      <c r="BV95" s="103" t="s">
        <v>71</v>
      </c>
      <c r="BW95" s="103" t="s">
        <v>78</v>
      </c>
      <c r="BX95" s="103" t="s">
        <v>3</v>
      </c>
      <c r="CL95" s="103"/>
      <c r="CM95" s="103" t="s">
        <v>79</v>
      </c>
    </row>
    <row r="96" spans="1:57" s="22" customFormat="1" ht="26.25" customHeight="1">
      <c r="A96" s="17"/>
      <c r="B96" s="18"/>
      <c r="C96" s="44"/>
      <c r="D96" s="92" t="s">
        <v>80</v>
      </c>
      <c r="E96" s="92"/>
      <c r="F96" s="92"/>
      <c r="G96" s="92"/>
      <c r="H96" s="92"/>
      <c r="I96" s="93"/>
      <c r="J96" s="92" t="s">
        <v>81</v>
      </c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4">
        <f>'PS 01 - D 1.4.1 technologie'!M285</f>
        <v>0</v>
      </c>
      <c r="AH96" s="94"/>
      <c r="AI96" s="94"/>
      <c r="AJ96" s="94"/>
      <c r="AK96" s="94"/>
      <c r="AL96" s="94"/>
      <c r="AM96" s="94"/>
      <c r="AN96" s="95">
        <f>'PS 01 - D 1.4.1 technologie'!M285+'PS 01 - D 1.4.1 technologie'!M286</f>
        <v>0</v>
      </c>
      <c r="AO96" s="95"/>
      <c r="AP96" s="95"/>
      <c r="AQ96" s="46"/>
      <c r="AR96" s="44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</row>
    <row r="97" spans="1:57" s="22" customFormat="1" ht="21" customHeight="1">
      <c r="A97" s="17"/>
      <c r="B97" s="18"/>
      <c r="C97" s="44"/>
      <c r="D97" s="92" t="s">
        <v>80</v>
      </c>
      <c r="E97" s="92"/>
      <c r="F97" s="92"/>
      <c r="G97" s="92"/>
      <c r="H97" s="92"/>
      <c r="I97" s="93"/>
      <c r="J97" s="92" t="s">
        <v>82</v>
      </c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4">
        <f>'PS 01 - D 1.4.2 el. MaR'!G81</f>
        <v>0</v>
      </c>
      <c r="AH97" s="94"/>
      <c r="AI97" s="94"/>
      <c r="AJ97" s="94"/>
      <c r="AK97" s="94"/>
      <c r="AL97" s="94"/>
      <c r="AM97" s="94"/>
      <c r="AN97" s="95">
        <f>AG97*0.21+AG97</f>
        <v>0</v>
      </c>
      <c r="AO97" s="95"/>
      <c r="AP97" s="95"/>
      <c r="AQ97" s="46"/>
      <c r="AR97" s="44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</row>
    <row r="98" spans="2:43" ht="24.75" customHeight="1">
      <c r="B98" s="6"/>
      <c r="C98" s="104"/>
      <c r="D98" s="92" t="s">
        <v>80</v>
      </c>
      <c r="E98" s="92"/>
      <c r="F98" s="92"/>
      <c r="G98" s="92"/>
      <c r="H98" s="92"/>
      <c r="I98" s="93"/>
      <c r="J98" s="92" t="s">
        <v>83</v>
      </c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4">
        <f>'PS 01 D 1.4.3 osv'!F51</f>
        <v>0</v>
      </c>
      <c r="AH98" s="94"/>
      <c r="AI98" s="94"/>
      <c r="AJ98" s="94"/>
      <c r="AK98" s="94"/>
      <c r="AL98" s="94"/>
      <c r="AM98" s="94"/>
      <c r="AN98" s="95">
        <f>AG98*0.21+AG98</f>
        <v>0</v>
      </c>
      <c r="AO98" s="95"/>
      <c r="AP98" s="95"/>
      <c r="AQ98" s="105"/>
    </row>
    <row r="99" spans="2:43" ht="93.95" customHeight="1">
      <c r="B99" s="106"/>
      <c r="C99" s="107"/>
      <c r="D99" s="107"/>
      <c r="E99" s="108" t="s">
        <v>84</v>
      </c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9"/>
      <c r="AP99" s="109"/>
      <c r="AQ99" s="109"/>
    </row>
  </sheetData>
  <sheetProtection password="C46B" sheet="1" objects="1" scenarios="1"/>
  <mergeCells count="54">
    <mergeCell ref="AR2:BE2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D96:H96"/>
    <mergeCell ref="J96:AF96"/>
    <mergeCell ref="AG96:AM96"/>
    <mergeCell ref="AN96:AP96"/>
    <mergeCell ref="D97:H97"/>
    <mergeCell ref="J97:AF97"/>
    <mergeCell ref="AG97:AM97"/>
    <mergeCell ref="AN97:AP97"/>
    <mergeCell ref="D98:H98"/>
    <mergeCell ref="J98:AF98"/>
    <mergeCell ref="AG98:AM98"/>
    <mergeCell ref="AN98:AP98"/>
    <mergeCell ref="E99:AN99"/>
    <mergeCell ref="AO99:AQ99"/>
  </mergeCells>
  <hyperlinks>
    <hyperlink ref="A95" location="'SO 01 - Stavební úpravy'!C2" display="/"/>
  </hyperlinks>
  <printOptions/>
  <pageMargins left="0.39375" right="0.39375" top="0.39375" bottom="0.39375" header="0.511805555555555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BM259"/>
  <sheetViews>
    <sheetView showGridLines="0" workbookViewId="0" topLeftCell="A236">
      <selection activeCell="Z206" sqref="Z206"/>
    </sheetView>
  </sheetViews>
  <sheetFormatPr defaultColWidth="9.140625" defaultRowHeight="12"/>
  <cols>
    <col min="1" max="1" width="8.28125" style="110" customWidth="1"/>
    <col min="2" max="2" width="1.7109375" style="110" customWidth="1"/>
    <col min="3" max="3" width="4.140625" style="110" customWidth="1"/>
    <col min="4" max="4" width="4.28125" style="110" customWidth="1"/>
    <col min="5" max="5" width="17.140625" style="110" customWidth="1"/>
    <col min="6" max="6" width="50.8515625" style="110" customWidth="1"/>
    <col min="7" max="7" width="7.00390625" style="110" customWidth="1"/>
    <col min="8" max="8" width="11.421875" style="110" customWidth="1"/>
    <col min="9" max="10" width="20.140625" style="110" customWidth="1"/>
    <col min="11" max="11" width="20.140625" style="110" hidden="1" customWidth="1"/>
    <col min="12" max="12" width="9.28125" style="110" customWidth="1"/>
    <col min="13" max="13" width="10.8515625" style="110" hidden="1" customWidth="1"/>
    <col min="14" max="14" width="9.28125" style="110" hidden="1" customWidth="1"/>
    <col min="15" max="20" width="14.140625" style="110" hidden="1" customWidth="1"/>
    <col min="21" max="21" width="16.28125" style="110" hidden="1" customWidth="1"/>
    <col min="22" max="22" width="12.28125" style="110" customWidth="1"/>
    <col min="23" max="23" width="16.28125" style="110" customWidth="1"/>
    <col min="24" max="24" width="12.28125" style="110" customWidth="1"/>
    <col min="25" max="25" width="15.00390625" style="110" customWidth="1"/>
    <col min="26" max="26" width="11.00390625" style="110" customWidth="1"/>
    <col min="27" max="27" width="15.00390625" style="110" customWidth="1"/>
    <col min="28" max="28" width="16.28125" style="110" customWidth="1"/>
    <col min="29" max="29" width="11.00390625" style="110" customWidth="1"/>
    <col min="30" max="30" width="15.00390625" style="110" customWidth="1"/>
    <col min="31" max="31" width="16.28125" style="110" customWidth="1"/>
    <col min="32" max="43" width="9.140625" style="110" customWidth="1"/>
    <col min="44" max="65" width="9.28125" style="110" hidden="1" customWidth="1"/>
    <col min="66" max="1024" width="9.140625" style="110" customWidth="1"/>
  </cols>
  <sheetData>
    <row r="1" ht="12"/>
    <row r="2" spans="12:46" ht="36.95" customHeight="1">
      <c r="L2" s="111" t="s">
        <v>4</v>
      </c>
      <c r="M2" s="111"/>
      <c r="N2" s="111"/>
      <c r="O2" s="111"/>
      <c r="P2" s="111"/>
      <c r="Q2" s="111"/>
      <c r="R2" s="111"/>
      <c r="S2" s="111"/>
      <c r="T2" s="111"/>
      <c r="U2" s="111"/>
      <c r="V2" s="111"/>
      <c r="AT2" s="112" t="s">
        <v>78</v>
      </c>
    </row>
    <row r="3" spans="2:46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5"/>
      <c r="AT3" s="112" t="s">
        <v>79</v>
      </c>
    </row>
    <row r="4" spans="2:46" ht="24.95" customHeight="1">
      <c r="B4" s="115"/>
      <c r="D4" s="116" t="s">
        <v>85</v>
      </c>
      <c r="L4" s="115"/>
      <c r="M4" s="117" t="s">
        <v>9</v>
      </c>
      <c r="AT4" s="112" t="s">
        <v>2</v>
      </c>
    </row>
    <row r="5" spans="2:12" ht="6.95" customHeight="1">
      <c r="B5" s="115"/>
      <c r="L5" s="115"/>
    </row>
    <row r="6" spans="2:12" ht="12" customHeight="1">
      <c r="B6" s="115"/>
      <c r="D6" s="118" t="s">
        <v>12</v>
      </c>
      <c r="L6" s="115"/>
    </row>
    <row r="7" spans="2:12" ht="16.5" customHeight="1">
      <c r="B7" s="115"/>
      <c r="E7" s="119" t="str">
        <f>'Rekapitulace stavby'!K6</f>
        <v>Rekonstrukce plynové kotelny NTK Švabinského 564 - Domažlice</v>
      </c>
      <c r="F7" s="119"/>
      <c r="G7" s="119"/>
      <c r="H7" s="119"/>
      <c r="L7" s="115"/>
    </row>
    <row r="8" spans="1:31" s="123" customFormat="1" ht="12" customHeight="1">
      <c r="A8" s="120"/>
      <c r="B8" s="121"/>
      <c r="C8" s="120"/>
      <c r="D8" s="118" t="s">
        <v>86</v>
      </c>
      <c r="E8" s="120"/>
      <c r="F8" s="120"/>
      <c r="G8" s="120"/>
      <c r="H8" s="120"/>
      <c r="I8" s="120"/>
      <c r="J8" s="120"/>
      <c r="K8" s="120"/>
      <c r="L8" s="122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</row>
    <row r="9" spans="1:31" s="123" customFormat="1" ht="16.5" customHeight="1">
      <c r="A9" s="120"/>
      <c r="B9" s="121"/>
      <c r="C9" s="120"/>
      <c r="D9" s="120"/>
      <c r="E9" s="124" t="s">
        <v>87</v>
      </c>
      <c r="F9" s="124"/>
      <c r="G9" s="124"/>
      <c r="H9" s="124"/>
      <c r="I9" s="120"/>
      <c r="J9" s="120"/>
      <c r="K9" s="120"/>
      <c r="L9" s="122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</row>
    <row r="10" spans="1:31" s="123" customFormat="1" ht="11.25">
      <c r="A10" s="120"/>
      <c r="B10" s="121"/>
      <c r="C10" s="120"/>
      <c r="D10" s="120"/>
      <c r="E10" s="120"/>
      <c r="F10" s="120"/>
      <c r="G10" s="120"/>
      <c r="H10" s="120"/>
      <c r="I10" s="120"/>
      <c r="J10" s="120"/>
      <c r="K10" s="120"/>
      <c r="L10" s="122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</row>
    <row r="11" spans="1:31" s="123" customFormat="1" ht="12" customHeight="1">
      <c r="A11" s="120"/>
      <c r="B11" s="121"/>
      <c r="C11" s="120"/>
      <c r="D11" s="118" t="s">
        <v>14</v>
      </c>
      <c r="E11" s="120"/>
      <c r="F11" s="125"/>
      <c r="G11" s="120"/>
      <c r="H11" s="120"/>
      <c r="I11" s="118" t="s">
        <v>15</v>
      </c>
      <c r="J11" s="125"/>
      <c r="K11" s="120"/>
      <c r="L11" s="122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</row>
    <row r="12" spans="1:31" s="123" customFormat="1" ht="12" customHeight="1">
      <c r="A12" s="120"/>
      <c r="B12" s="121"/>
      <c r="C12" s="120"/>
      <c r="D12" s="118" t="s">
        <v>16</v>
      </c>
      <c r="E12" s="120"/>
      <c r="F12" s="125" t="s">
        <v>17</v>
      </c>
      <c r="G12" s="120"/>
      <c r="H12" s="120"/>
      <c r="I12" s="118" t="s">
        <v>18</v>
      </c>
      <c r="J12" s="126" t="str">
        <f>'Rekapitulace stavby'!AN8</f>
        <v>28. 6. 2019</v>
      </c>
      <c r="K12" s="120"/>
      <c r="L12" s="122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</row>
    <row r="13" spans="1:31" s="123" customFormat="1" ht="10.9" customHeight="1">
      <c r="A13" s="120"/>
      <c r="B13" s="121"/>
      <c r="C13" s="120"/>
      <c r="D13" s="120"/>
      <c r="E13" s="120"/>
      <c r="F13" s="120"/>
      <c r="G13" s="120"/>
      <c r="H13" s="120"/>
      <c r="I13" s="120"/>
      <c r="J13" s="120"/>
      <c r="K13" s="120"/>
      <c r="L13" s="122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1:31" s="123" customFormat="1" ht="12" customHeight="1">
      <c r="A14" s="120"/>
      <c r="B14" s="121"/>
      <c r="C14" s="120"/>
      <c r="D14" s="118" t="s">
        <v>20</v>
      </c>
      <c r="E14" s="120"/>
      <c r="F14" s="120"/>
      <c r="G14" s="120"/>
      <c r="H14" s="120"/>
      <c r="I14" s="118" t="s">
        <v>21</v>
      </c>
      <c r="J14" s="125" t="str">
        <f>IF('Rekapitulace stavby'!AN10="","",'Rekapitulace stavby'!AN10)</f>
        <v/>
      </c>
      <c r="K14" s="120"/>
      <c r="L14" s="122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</row>
    <row r="15" spans="1:31" s="123" customFormat="1" ht="18" customHeight="1">
      <c r="A15" s="120"/>
      <c r="B15" s="121"/>
      <c r="C15" s="120"/>
      <c r="D15" s="120"/>
      <c r="E15" s="125" t="str">
        <f>IF('Rekapitulace stavby'!E11="","",'Rekapitulace stavby'!E11)</f>
        <v/>
      </c>
      <c r="F15" s="120"/>
      <c r="G15" s="120"/>
      <c r="H15" s="120"/>
      <c r="I15" s="118" t="s">
        <v>23</v>
      </c>
      <c r="J15" s="125" t="str">
        <f>IF('Rekapitulace stavby'!AN11="","",'Rekapitulace stavby'!AN11)</f>
        <v/>
      </c>
      <c r="K15" s="120"/>
      <c r="L15" s="122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</row>
    <row r="16" spans="1:31" s="123" customFormat="1" ht="6.95" customHeight="1">
      <c r="A16" s="120"/>
      <c r="B16" s="121"/>
      <c r="C16" s="120"/>
      <c r="D16" s="120"/>
      <c r="E16" s="120"/>
      <c r="F16" s="120"/>
      <c r="G16" s="120"/>
      <c r="H16" s="120"/>
      <c r="I16" s="120"/>
      <c r="J16" s="120"/>
      <c r="K16" s="120"/>
      <c r="L16" s="122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</row>
    <row r="17" spans="1:31" s="123" customFormat="1" ht="12" customHeight="1">
      <c r="A17" s="120"/>
      <c r="B17" s="121"/>
      <c r="C17" s="120"/>
      <c r="D17" s="118" t="s">
        <v>24</v>
      </c>
      <c r="E17" s="120"/>
      <c r="F17" s="120"/>
      <c r="G17" s="120"/>
      <c r="H17" s="120"/>
      <c r="I17" s="118" t="s">
        <v>21</v>
      </c>
      <c r="J17" s="125">
        <f>'Rekapitulace stavby'!AN13</f>
        <v>0</v>
      </c>
      <c r="K17" s="120"/>
      <c r="L17" s="122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</row>
    <row r="18" spans="1:31" s="123" customFormat="1" ht="18" customHeight="1">
      <c r="A18" s="120"/>
      <c r="B18" s="121"/>
      <c r="C18" s="120"/>
      <c r="D18" s="120"/>
      <c r="E18" s="127" t="str">
        <f>'Rekapitulace stavby'!E14</f>
        <v/>
      </c>
      <c r="F18" s="127"/>
      <c r="G18" s="127"/>
      <c r="H18" s="127"/>
      <c r="I18" s="118" t="s">
        <v>23</v>
      </c>
      <c r="J18" s="125">
        <f>'Rekapitulace stavby'!AN14</f>
        <v>0</v>
      </c>
      <c r="K18" s="120"/>
      <c r="L18" s="122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</row>
    <row r="19" spans="1:31" s="123" customFormat="1" ht="6.95" customHeight="1">
      <c r="A19" s="120"/>
      <c r="B19" s="121"/>
      <c r="C19" s="120"/>
      <c r="D19" s="120"/>
      <c r="E19" s="120"/>
      <c r="F19" s="120"/>
      <c r="G19" s="120"/>
      <c r="H19" s="120"/>
      <c r="I19" s="120"/>
      <c r="J19" s="120"/>
      <c r="K19" s="120"/>
      <c r="L19" s="122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</row>
    <row r="20" spans="1:31" s="123" customFormat="1" ht="12" customHeight="1">
      <c r="A20" s="120"/>
      <c r="B20" s="121"/>
      <c r="C20" s="120"/>
      <c r="D20" s="118" t="s">
        <v>25</v>
      </c>
      <c r="E20" s="120"/>
      <c r="F20" s="120"/>
      <c r="G20" s="120"/>
      <c r="H20" s="120"/>
      <c r="I20" s="118" t="s">
        <v>21</v>
      </c>
      <c r="J20" s="125" t="str">
        <f>IF('Rekapitulace stavby'!AN16="","",'Rekapitulace stavby'!AN16)</f>
        <v/>
      </c>
      <c r="K20" s="120"/>
      <c r="L20" s="122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</row>
    <row r="21" spans="1:31" s="123" customFormat="1" ht="18" customHeight="1">
      <c r="A21" s="120"/>
      <c r="B21" s="121"/>
      <c r="C21" s="120"/>
      <c r="D21" s="120"/>
      <c r="E21" s="125" t="str">
        <f>IF('Rekapitulace stavby'!E17="","",'Rekapitulace stavby'!E17)</f>
        <v/>
      </c>
      <c r="F21" s="120"/>
      <c r="G21" s="120"/>
      <c r="H21" s="120"/>
      <c r="I21" s="118" t="s">
        <v>23</v>
      </c>
      <c r="J21" s="125" t="str">
        <f>IF('Rekapitulace stavby'!AN17="","",'Rekapitulace stavby'!AN17)</f>
        <v/>
      </c>
      <c r="K21" s="120"/>
      <c r="L21" s="122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</row>
    <row r="22" spans="1:31" s="123" customFormat="1" ht="6.95" customHeight="1">
      <c r="A22" s="120"/>
      <c r="B22" s="121"/>
      <c r="C22" s="120"/>
      <c r="D22" s="120"/>
      <c r="E22" s="120"/>
      <c r="F22" s="120"/>
      <c r="G22" s="120"/>
      <c r="H22" s="120"/>
      <c r="I22" s="120"/>
      <c r="J22" s="120"/>
      <c r="K22" s="120"/>
      <c r="L22" s="122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</row>
    <row r="23" spans="1:31" s="123" customFormat="1" ht="12" customHeight="1">
      <c r="A23" s="120"/>
      <c r="B23" s="121"/>
      <c r="C23" s="120"/>
      <c r="D23" s="118" t="s">
        <v>27</v>
      </c>
      <c r="E23" s="120"/>
      <c r="F23" s="120"/>
      <c r="G23" s="120"/>
      <c r="H23" s="120"/>
      <c r="I23" s="118" t="s">
        <v>21</v>
      </c>
      <c r="J23" s="125" t="str">
        <f>IF('Rekapitulace stavby'!AN19="","",'Rekapitulace stavby'!AN19)</f>
        <v/>
      </c>
      <c r="K23" s="120"/>
      <c r="L23" s="122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</row>
    <row r="24" spans="1:31" s="123" customFormat="1" ht="18" customHeight="1">
      <c r="A24" s="120"/>
      <c r="B24" s="121"/>
      <c r="C24" s="120"/>
      <c r="D24" s="120"/>
      <c r="E24" s="125" t="str">
        <f>IF('Rekapitulace stavby'!E20="","",'Rekapitulace stavby'!E20)</f>
        <v/>
      </c>
      <c r="F24" s="120"/>
      <c r="G24" s="120"/>
      <c r="H24" s="120"/>
      <c r="I24" s="118" t="s">
        <v>23</v>
      </c>
      <c r="J24" s="125" t="str">
        <f>IF('Rekapitulace stavby'!AN20="","",'Rekapitulace stavby'!AN20)</f>
        <v/>
      </c>
      <c r="K24" s="120"/>
      <c r="L24" s="122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</row>
    <row r="25" spans="1:31" s="123" customFormat="1" ht="6.95" customHeight="1">
      <c r="A25" s="120"/>
      <c r="B25" s="121"/>
      <c r="C25" s="120"/>
      <c r="D25" s="120"/>
      <c r="E25" s="120"/>
      <c r="F25" s="120"/>
      <c r="G25" s="120"/>
      <c r="H25" s="120"/>
      <c r="I25" s="120"/>
      <c r="J25" s="120"/>
      <c r="K25" s="120"/>
      <c r="L25" s="122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</row>
    <row r="26" spans="1:31" s="123" customFormat="1" ht="12" customHeight="1">
      <c r="A26" s="120"/>
      <c r="B26" s="121"/>
      <c r="C26" s="120"/>
      <c r="D26" s="118" t="s">
        <v>28</v>
      </c>
      <c r="E26" s="120"/>
      <c r="F26" s="120"/>
      <c r="G26" s="120"/>
      <c r="H26" s="120"/>
      <c r="I26" s="120"/>
      <c r="J26" s="120"/>
      <c r="K26" s="120"/>
      <c r="L26" s="122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</row>
    <row r="27" spans="1:31" s="132" customFormat="1" ht="16.5" customHeight="1">
      <c r="A27" s="128"/>
      <c r="B27" s="129"/>
      <c r="C27" s="128"/>
      <c r="D27" s="128"/>
      <c r="E27" s="130"/>
      <c r="F27" s="130"/>
      <c r="G27" s="130"/>
      <c r="H27" s="130"/>
      <c r="I27" s="128"/>
      <c r="J27" s="128"/>
      <c r="K27" s="128"/>
      <c r="L27" s="131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</row>
    <row r="28" spans="1:31" s="123" customFormat="1" ht="6.95" customHeight="1">
      <c r="A28" s="120"/>
      <c r="B28" s="121"/>
      <c r="C28" s="120"/>
      <c r="D28" s="120"/>
      <c r="E28" s="120"/>
      <c r="F28" s="120"/>
      <c r="G28" s="120"/>
      <c r="H28" s="120"/>
      <c r="I28" s="120"/>
      <c r="J28" s="120"/>
      <c r="K28" s="120"/>
      <c r="L28" s="122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</row>
    <row r="29" spans="1:31" s="123" customFormat="1" ht="6.95" customHeight="1">
      <c r="A29" s="120"/>
      <c r="B29" s="121"/>
      <c r="C29" s="120"/>
      <c r="D29" s="133"/>
      <c r="E29" s="133"/>
      <c r="F29" s="133"/>
      <c r="G29" s="133"/>
      <c r="H29" s="133"/>
      <c r="I29" s="133"/>
      <c r="J29" s="133"/>
      <c r="K29" s="133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123" customFormat="1" ht="25.35" customHeight="1">
      <c r="A30" s="120"/>
      <c r="B30" s="121"/>
      <c r="C30" s="120"/>
      <c r="D30" s="134" t="s">
        <v>29</v>
      </c>
      <c r="E30" s="120"/>
      <c r="F30" s="120"/>
      <c r="G30" s="120"/>
      <c r="H30" s="120"/>
      <c r="I30" s="120"/>
      <c r="J30" s="135">
        <f>ROUND(J135,2)</f>
        <v>0</v>
      </c>
      <c r="K30" s="120"/>
      <c r="L30" s="122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</row>
    <row r="31" spans="1:31" s="123" customFormat="1" ht="6.95" customHeight="1">
      <c r="A31" s="120"/>
      <c r="B31" s="121"/>
      <c r="C31" s="120"/>
      <c r="D31" s="133"/>
      <c r="E31" s="133"/>
      <c r="F31" s="133"/>
      <c r="G31" s="133"/>
      <c r="H31" s="133"/>
      <c r="I31" s="133"/>
      <c r="J31" s="133"/>
      <c r="K31" s="133"/>
      <c r="L31" s="122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s="123" customFormat="1" ht="14.45" customHeight="1">
      <c r="A32" s="120"/>
      <c r="B32" s="121"/>
      <c r="C32" s="120"/>
      <c r="D32" s="120"/>
      <c r="E32" s="120"/>
      <c r="F32" s="136" t="s">
        <v>31</v>
      </c>
      <c r="G32" s="120"/>
      <c r="H32" s="120"/>
      <c r="I32" s="136" t="s">
        <v>30</v>
      </c>
      <c r="J32" s="136" t="s">
        <v>32</v>
      </c>
      <c r="K32" s="120"/>
      <c r="L32" s="122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</row>
    <row r="33" spans="1:31" s="123" customFormat="1" ht="14.45" customHeight="1">
      <c r="A33" s="120"/>
      <c r="B33" s="121"/>
      <c r="C33" s="120"/>
      <c r="D33" s="137" t="s">
        <v>33</v>
      </c>
      <c r="E33" s="118" t="s">
        <v>34</v>
      </c>
      <c r="F33" s="138">
        <f>ROUND((SUM(BE135:BE258)),2)</f>
        <v>0</v>
      </c>
      <c r="G33" s="120"/>
      <c r="H33" s="120"/>
      <c r="I33" s="139">
        <v>0.21</v>
      </c>
      <c r="J33" s="138">
        <f>ROUND(((SUM(BE135:BE258))*I33),2)</f>
        <v>0</v>
      </c>
      <c r="K33" s="120"/>
      <c r="L33" s="122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123" customFormat="1" ht="14.45" customHeight="1">
      <c r="A34" s="120"/>
      <c r="B34" s="121"/>
      <c r="C34" s="120"/>
      <c r="D34" s="120"/>
      <c r="E34" s="118" t="s">
        <v>35</v>
      </c>
      <c r="F34" s="138">
        <f>ROUND((SUM(BF135:BF258)),2)</f>
        <v>0</v>
      </c>
      <c r="G34" s="120"/>
      <c r="H34" s="120"/>
      <c r="I34" s="139">
        <v>0.15</v>
      </c>
      <c r="J34" s="138">
        <f>ROUND(((SUM(BF135:BF258))*I34),2)</f>
        <v>0</v>
      </c>
      <c r="K34" s="120"/>
      <c r="L34" s="122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</row>
    <row r="35" spans="1:31" s="123" customFormat="1" ht="14.45" customHeight="1" hidden="1">
      <c r="A35" s="120"/>
      <c r="B35" s="121"/>
      <c r="C35" s="120"/>
      <c r="D35" s="120"/>
      <c r="E35" s="118" t="s">
        <v>36</v>
      </c>
      <c r="F35" s="138">
        <f>ROUND((SUM(BG135:BG258)),2)</f>
        <v>0</v>
      </c>
      <c r="G35" s="120"/>
      <c r="H35" s="120"/>
      <c r="I35" s="139">
        <v>0.21</v>
      </c>
      <c r="J35" s="138">
        <f>0</f>
        <v>0</v>
      </c>
      <c r="K35" s="120"/>
      <c r="L35" s="122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</row>
    <row r="36" spans="1:31" s="123" customFormat="1" ht="14.45" customHeight="1" hidden="1">
      <c r="A36" s="120"/>
      <c r="B36" s="121"/>
      <c r="C36" s="120"/>
      <c r="D36" s="120"/>
      <c r="E36" s="118" t="s">
        <v>37</v>
      </c>
      <c r="F36" s="138">
        <f>ROUND((SUM(BH135:BH258)),2)</f>
        <v>0</v>
      </c>
      <c r="G36" s="120"/>
      <c r="H36" s="120"/>
      <c r="I36" s="139">
        <v>0.15</v>
      </c>
      <c r="J36" s="138">
        <f>0</f>
        <v>0</v>
      </c>
      <c r="K36" s="120"/>
      <c r="L36" s="122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s="123" customFormat="1" ht="14.45" customHeight="1" hidden="1">
      <c r="A37" s="120"/>
      <c r="B37" s="121"/>
      <c r="C37" s="120"/>
      <c r="D37" s="120"/>
      <c r="E37" s="118" t="s">
        <v>38</v>
      </c>
      <c r="F37" s="138">
        <f>ROUND((SUM(BI135:BI258)),2)</f>
        <v>0</v>
      </c>
      <c r="G37" s="120"/>
      <c r="H37" s="120"/>
      <c r="I37" s="139">
        <v>0</v>
      </c>
      <c r="J37" s="138">
        <f>0</f>
        <v>0</v>
      </c>
      <c r="K37" s="120"/>
      <c r="L37" s="122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</row>
    <row r="38" spans="1:31" s="123" customFormat="1" ht="6.95" customHeight="1">
      <c r="A38" s="120"/>
      <c r="B38" s="121"/>
      <c r="C38" s="120"/>
      <c r="D38" s="120"/>
      <c r="E38" s="120"/>
      <c r="F38" s="120"/>
      <c r="G38" s="120"/>
      <c r="H38" s="120"/>
      <c r="I38" s="120"/>
      <c r="J38" s="120"/>
      <c r="K38" s="120"/>
      <c r="L38" s="122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</row>
    <row r="39" spans="1:31" s="123" customFormat="1" ht="25.35" customHeight="1">
      <c r="A39" s="120"/>
      <c r="B39" s="121"/>
      <c r="C39" s="140"/>
      <c r="D39" s="141" t="s">
        <v>39</v>
      </c>
      <c r="E39" s="142"/>
      <c r="F39" s="142"/>
      <c r="G39" s="143" t="s">
        <v>40</v>
      </c>
      <c r="H39" s="144" t="s">
        <v>41</v>
      </c>
      <c r="I39" s="142"/>
      <c r="J39" s="145">
        <f>SUM(J30:J37)</f>
        <v>0</v>
      </c>
      <c r="K39" s="146"/>
      <c r="L39" s="122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</row>
    <row r="40" spans="1:31" s="123" customFormat="1" ht="14.45" customHeight="1">
      <c r="A40" s="120"/>
      <c r="B40" s="121"/>
      <c r="C40" s="120"/>
      <c r="D40" s="120"/>
      <c r="E40" s="120"/>
      <c r="F40" s="120"/>
      <c r="G40" s="120"/>
      <c r="H40" s="120"/>
      <c r="I40" s="120"/>
      <c r="J40" s="120"/>
      <c r="K40" s="120"/>
      <c r="L40" s="122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</row>
    <row r="41" spans="2:12" ht="14.45" customHeight="1">
      <c r="B41" s="115"/>
      <c r="L41" s="115"/>
    </row>
    <row r="42" spans="2:12" ht="14.45" customHeight="1">
      <c r="B42" s="115"/>
      <c r="L42" s="115"/>
    </row>
    <row r="43" spans="2:12" ht="14.45" customHeight="1">
      <c r="B43" s="115"/>
      <c r="L43" s="115"/>
    </row>
    <row r="44" spans="2:12" ht="14.45" customHeight="1">
      <c r="B44" s="115"/>
      <c r="L44" s="115"/>
    </row>
    <row r="45" spans="2:12" ht="14.45" customHeight="1">
      <c r="B45" s="115"/>
      <c r="L45" s="115"/>
    </row>
    <row r="46" spans="2:12" ht="14.45" customHeight="1">
      <c r="B46" s="115"/>
      <c r="L46" s="115"/>
    </row>
    <row r="47" spans="2:12" ht="14.45" customHeight="1">
      <c r="B47" s="115"/>
      <c r="L47" s="115"/>
    </row>
    <row r="48" spans="2:12" ht="14.45" customHeight="1">
      <c r="B48" s="115"/>
      <c r="L48" s="115"/>
    </row>
    <row r="49" spans="2:12" ht="14.45" customHeight="1">
      <c r="B49" s="115"/>
      <c r="L49" s="115"/>
    </row>
    <row r="50" spans="2:12" s="123" customFormat="1" ht="14.45" customHeight="1">
      <c r="B50" s="122"/>
      <c r="D50" s="147" t="s">
        <v>42</v>
      </c>
      <c r="E50" s="148"/>
      <c r="F50" s="148"/>
      <c r="G50" s="147" t="s">
        <v>43</v>
      </c>
      <c r="H50" s="148"/>
      <c r="I50" s="148"/>
      <c r="J50" s="148"/>
      <c r="K50" s="148"/>
      <c r="L50" s="122"/>
    </row>
    <row r="51" spans="2:12" ht="11.25">
      <c r="B51" s="115"/>
      <c r="L51" s="115"/>
    </row>
    <row r="52" spans="2:12" ht="11.25">
      <c r="B52" s="115"/>
      <c r="L52" s="115"/>
    </row>
    <row r="53" spans="2:12" ht="11.25">
      <c r="B53" s="115"/>
      <c r="L53" s="115"/>
    </row>
    <row r="54" spans="2:12" ht="11.25">
      <c r="B54" s="115"/>
      <c r="L54" s="115"/>
    </row>
    <row r="55" spans="2:12" ht="11.25">
      <c r="B55" s="115"/>
      <c r="L55" s="115"/>
    </row>
    <row r="56" spans="2:12" ht="11.25">
      <c r="B56" s="115"/>
      <c r="L56" s="115"/>
    </row>
    <row r="57" spans="2:12" ht="11.25">
      <c r="B57" s="115"/>
      <c r="L57" s="115"/>
    </row>
    <row r="58" spans="2:12" ht="11.25">
      <c r="B58" s="115"/>
      <c r="L58" s="115"/>
    </row>
    <row r="59" spans="2:12" ht="11.25">
      <c r="B59" s="115"/>
      <c r="L59" s="115"/>
    </row>
    <row r="60" spans="2:12" ht="11.25">
      <c r="B60" s="115"/>
      <c r="L60" s="115"/>
    </row>
    <row r="61" spans="1:31" s="123" customFormat="1" ht="12.75">
      <c r="A61" s="120"/>
      <c r="B61" s="121"/>
      <c r="C61" s="120"/>
      <c r="D61" s="149" t="s">
        <v>44</v>
      </c>
      <c r="E61" s="150"/>
      <c r="F61" s="151" t="s">
        <v>45</v>
      </c>
      <c r="G61" s="149" t="s">
        <v>44</v>
      </c>
      <c r="H61" s="150"/>
      <c r="I61" s="150"/>
      <c r="J61" s="152" t="s">
        <v>45</v>
      </c>
      <c r="K61" s="150"/>
      <c r="L61" s="122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</row>
    <row r="62" spans="2:12" ht="11.25">
      <c r="B62" s="115"/>
      <c r="L62" s="115"/>
    </row>
    <row r="63" spans="2:12" ht="11.25">
      <c r="B63" s="115"/>
      <c r="L63" s="115"/>
    </row>
    <row r="64" spans="2:12" ht="11.25">
      <c r="B64" s="115"/>
      <c r="L64" s="115"/>
    </row>
    <row r="65" spans="1:31" s="123" customFormat="1" ht="12.75">
      <c r="A65" s="120"/>
      <c r="B65" s="121"/>
      <c r="C65" s="120"/>
      <c r="D65" s="147" t="s">
        <v>46</v>
      </c>
      <c r="E65" s="153"/>
      <c r="F65" s="153"/>
      <c r="G65" s="147" t="s">
        <v>47</v>
      </c>
      <c r="H65" s="153"/>
      <c r="I65" s="153"/>
      <c r="J65" s="153"/>
      <c r="K65" s="153"/>
      <c r="L65" s="122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</row>
    <row r="66" spans="2:12" ht="11.25">
      <c r="B66" s="115"/>
      <c r="L66" s="115"/>
    </row>
    <row r="67" spans="2:12" ht="11.25">
      <c r="B67" s="115"/>
      <c r="L67" s="115"/>
    </row>
    <row r="68" spans="2:12" ht="11.25">
      <c r="B68" s="115"/>
      <c r="L68" s="115"/>
    </row>
    <row r="69" spans="2:12" ht="11.25">
      <c r="B69" s="115"/>
      <c r="L69" s="115"/>
    </row>
    <row r="70" spans="2:12" ht="11.25">
      <c r="B70" s="115"/>
      <c r="L70" s="115"/>
    </row>
    <row r="71" spans="2:12" ht="11.25">
      <c r="B71" s="115"/>
      <c r="L71" s="115"/>
    </row>
    <row r="72" spans="2:12" ht="11.25">
      <c r="B72" s="115"/>
      <c r="L72" s="115"/>
    </row>
    <row r="73" spans="2:12" ht="11.25">
      <c r="B73" s="115"/>
      <c r="L73" s="115"/>
    </row>
    <row r="74" spans="2:12" ht="11.25">
      <c r="B74" s="115"/>
      <c r="L74" s="115"/>
    </row>
    <row r="75" spans="2:12" ht="11.25">
      <c r="B75" s="115"/>
      <c r="L75" s="115"/>
    </row>
    <row r="76" spans="1:31" s="123" customFormat="1" ht="12.75">
      <c r="A76" s="120"/>
      <c r="B76" s="121"/>
      <c r="C76" s="120"/>
      <c r="D76" s="149" t="s">
        <v>44</v>
      </c>
      <c r="E76" s="150"/>
      <c r="F76" s="151" t="s">
        <v>45</v>
      </c>
      <c r="G76" s="149" t="s">
        <v>44</v>
      </c>
      <c r="H76" s="150"/>
      <c r="I76" s="150"/>
      <c r="J76" s="152" t="s">
        <v>45</v>
      </c>
      <c r="K76" s="150"/>
      <c r="L76" s="122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</row>
    <row r="77" spans="1:31" s="123" customFormat="1" ht="14.45" customHeight="1">
      <c r="A77" s="120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122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</row>
    <row r="81" spans="1:31" s="123" customFormat="1" ht="6.95" customHeight="1">
      <c r="A81" s="120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122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</row>
    <row r="82" spans="1:31" s="123" customFormat="1" ht="24.95" customHeight="1">
      <c r="A82" s="120"/>
      <c r="B82" s="121"/>
      <c r="C82" s="116" t="s">
        <v>88</v>
      </c>
      <c r="D82" s="120"/>
      <c r="E82" s="120"/>
      <c r="F82" s="120"/>
      <c r="G82" s="120"/>
      <c r="H82" s="120"/>
      <c r="I82" s="120"/>
      <c r="J82" s="120"/>
      <c r="K82" s="120"/>
      <c r="L82" s="122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</row>
    <row r="83" spans="1:31" s="123" customFormat="1" ht="6.95" customHeight="1">
      <c r="A83" s="120"/>
      <c r="B83" s="121"/>
      <c r="C83" s="120"/>
      <c r="D83" s="120"/>
      <c r="E83" s="120"/>
      <c r="F83" s="120"/>
      <c r="G83" s="120"/>
      <c r="H83" s="120"/>
      <c r="I83" s="120"/>
      <c r="J83" s="120"/>
      <c r="K83" s="120"/>
      <c r="L83" s="122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</row>
    <row r="84" spans="1:31" s="123" customFormat="1" ht="12" customHeight="1">
      <c r="A84" s="120"/>
      <c r="B84" s="121"/>
      <c r="C84" s="118" t="s">
        <v>12</v>
      </c>
      <c r="D84" s="120"/>
      <c r="E84" s="120"/>
      <c r="F84" s="120"/>
      <c r="G84" s="120"/>
      <c r="H84" s="120"/>
      <c r="I84" s="120"/>
      <c r="J84" s="120"/>
      <c r="K84" s="120"/>
      <c r="L84" s="122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</row>
    <row r="85" spans="1:31" s="123" customFormat="1" ht="16.5" customHeight="1">
      <c r="A85" s="120"/>
      <c r="B85" s="121"/>
      <c r="C85" s="120"/>
      <c r="D85" s="120"/>
      <c r="E85" s="119" t="str">
        <f>E7</f>
        <v>Rekonstrukce plynové kotelny NTK Švabinského 564 - Domažlice</v>
      </c>
      <c r="F85" s="119"/>
      <c r="G85" s="119"/>
      <c r="H85" s="119"/>
      <c r="I85" s="120"/>
      <c r="J85" s="120"/>
      <c r="K85" s="120"/>
      <c r="L85" s="122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</row>
    <row r="86" spans="1:31" s="123" customFormat="1" ht="12" customHeight="1">
      <c r="A86" s="120"/>
      <c r="B86" s="121"/>
      <c r="C86" s="118" t="s">
        <v>86</v>
      </c>
      <c r="D86" s="120"/>
      <c r="E86" s="120"/>
      <c r="F86" s="120"/>
      <c r="G86" s="120"/>
      <c r="H86" s="120"/>
      <c r="I86" s="120"/>
      <c r="J86" s="120"/>
      <c r="K86" s="120"/>
      <c r="L86" s="122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</row>
    <row r="87" spans="1:31" s="123" customFormat="1" ht="16.5" customHeight="1">
      <c r="A87" s="120"/>
      <c r="B87" s="121"/>
      <c r="C87" s="120"/>
      <c r="D87" s="120"/>
      <c r="E87" s="124" t="str">
        <f>E9</f>
        <v>SO 01 - Stavební úpravy</v>
      </c>
      <c r="F87" s="124"/>
      <c r="G87" s="124"/>
      <c r="H87" s="124"/>
      <c r="I87" s="120"/>
      <c r="J87" s="120"/>
      <c r="K87" s="120"/>
      <c r="L87" s="122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</row>
    <row r="88" spans="1:31" s="123" customFormat="1" ht="6.95" customHeight="1">
      <c r="A88" s="120"/>
      <c r="B88" s="121"/>
      <c r="C88" s="120"/>
      <c r="D88" s="120"/>
      <c r="E88" s="120"/>
      <c r="F88" s="120"/>
      <c r="G88" s="120"/>
      <c r="H88" s="120"/>
      <c r="I88" s="120"/>
      <c r="J88" s="120"/>
      <c r="K88" s="120"/>
      <c r="L88" s="122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</row>
    <row r="89" spans="1:31" s="123" customFormat="1" ht="12" customHeight="1">
      <c r="A89" s="120"/>
      <c r="B89" s="121"/>
      <c r="C89" s="118" t="s">
        <v>16</v>
      </c>
      <c r="D89" s="120"/>
      <c r="E89" s="120"/>
      <c r="F89" s="125" t="str">
        <f>F12</f>
        <v>Domažlice</v>
      </c>
      <c r="G89" s="120"/>
      <c r="H89" s="120"/>
      <c r="I89" s="118" t="s">
        <v>18</v>
      </c>
      <c r="J89" s="126" t="str">
        <f>IF(J12="","",J12)</f>
        <v>28. 6. 2019</v>
      </c>
      <c r="K89" s="120"/>
      <c r="L89" s="122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</row>
    <row r="90" spans="1:31" s="123" customFormat="1" ht="6.95" customHeight="1">
      <c r="A90" s="120"/>
      <c r="B90" s="121"/>
      <c r="C90" s="120"/>
      <c r="D90" s="120"/>
      <c r="E90" s="120"/>
      <c r="F90" s="120"/>
      <c r="G90" s="120"/>
      <c r="H90" s="120"/>
      <c r="I90" s="120"/>
      <c r="J90" s="120"/>
      <c r="K90" s="120"/>
      <c r="L90" s="122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</row>
    <row r="91" spans="1:31" s="123" customFormat="1" ht="15.2" customHeight="1">
      <c r="A91" s="120"/>
      <c r="B91" s="121"/>
      <c r="C91" s="118" t="s">
        <v>20</v>
      </c>
      <c r="D91" s="120"/>
      <c r="E91" s="120"/>
      <c r="F91" s="125" t="str">
        <f>E15</f>
        <v/>
      </c>
      <c r="G91" s="120"/>
      <c r="H91" s="120"/>
      <c r="I91" s="118" t="s">
        <v>25</v>
      </c>
      <c r="J91" s="158" t="str">
        <f>E21</f>
        <v/>
      </c>
      <c r="K91" s="120"/>
      <c r="L91" s="122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</row>
    <row r="92" spans="1:31" s="123" customFormat="1" ht="15.2" customHeight="1">
      <c r="A92" s="120"/>
      <c r="B92" s="121"/>
      <c r="C92" s="118" t="s">
        <v>24</v>
      </c>
      <c r="D92" s="120"/>
      <c r="E92" s="120"/>
      <c r="F92" s="125" t="str">
        <f>IF(E18="","",E18)</f>
        <v/>
      </c>
      <c r="G92" s="120"/>
      <c r="H92" s="120"/>
      <c r="I92" s="118" t="s">
        <v>27</v>
      </c>
      <c r="J92" s="158" t="str">
        <f>E24</f>
        <v/>
      </c>
      <c r="K92" s="120"/>
      <c r="L92" s="122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</row>
    <row r="93" spans="1:31" s="123" customFormat="1" ht="10.35" customHeight="1">
      <c r="A93" s="120"/>
      <c r="B93" s="121"/>
      <c r="C93" s="120"/>
      <c r="D93" s="120"/>
      <c r="E93" s="120"/>
      <c r="F93" s="120"/>
      <c r="G93" s="120"/>
      <c r="H93" s="120"/>
      <c r="I93" s="120"/>
      <c r="J93" s="120"/>
      <c r="K93" s="120"/>
      <c r="L93" s="122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</row>
    <row r="94" spans="1:31" s="123" customFormat="1" ht="29.25" customHeight="1">
      <c r="A94" s="120"/>
      <c r="B94" s="121"/>
      <c r="C94" s="159" t="s">
        <v>89</v>
      </c>
      <c r="D94" s="140"/>
      <c r="E94" s="140"/>
      <c r="F94" s="140"/>
      <c r="G94" s="140"/>
      <c r="H94" s="140"/>
      <c r="I94" s="140"/>
      <c r="J94" s="160" t="s">
        <v>90</v>
      </c>
      <c r="K94" s="140"/>
      <c r="L94" s="122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</row>
    <row r="95" spans="1:31" s="123" customFormat="1" ht="10.35" customHeight="1">
      <c r="A95" s="120"/>
      <c r="B95" s="121"/>
      <c r="C95" s="120"/>
      <c r="D95" s="120"/>
      <c r="E95" s="120"/>
      <c r="F95" s="120"/>
      <c r="G95" s="120"/>
      <c r="H95" s="120"/>
      <c r="I95" s="120"/>
      <c r="J95" s="120"/>
      <c r="K95" s="120"/>
      <c r="L95" s="122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</row>
    <row r="96" spans="1:47" s="123" customFormat="1" ht="22.9" customHeight="1">
      <c r="A96" s="120"/>
      <c r="B96" s="121"/>
      <c r="C96" s="161" t="s">
        <v>91</v>
      </c>
      <c r="D96" s="120"/>
      <c r="E96" s="120"/>
      <c r="F96" s="120"/>
      <c r="G96" s="120"/>
      <c r="H96" s="120"/>
      <c r="I96" s="120"/>
      <c r="J96" s="135">
        <f>J135</f>
        <v>0</v>
      </c>
      <c r="K96" s="120"/>
      <c r="L96" s="122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U96" s="112" t="s">
        <v>92</v>
      </c>
    </row>
    <row r="97" spans="2:12" s="162" customFormat="1" ht="24.95" customHeight="1">
      <c r="B97" s="163"/>
      <c r="D97" s="164" t="s">
        <v>93</v>
      </c>
      <c r="E97" s="165"/>
      <c r="F97" s="165"/>
      <c r="G97" s="165"/>
      <c r="H97" s="165"/>
      <c r="I97" s="165"/>
      <c r="J97" s="166">
        <f>J136</f>
        <v>0</v>
      </c>
      <c r="L97" s="163"/>
    </row>
    <row r="98" spans="2:12" s="167" customFormat="1" ht="19.9" customHeight="1">
      <c r="B98" s="168"/>
      <c r="D98" s="169" t="s">
        <v>94</v>
      </c>
      <c r="E98" s="170"/>
      <c r="F98" s="170"/>
      <c r="G98" s="170"/>
      <c r="H98" s="170"/>
      <c r="I98" s="170"/>
      <c r="J98" s="171">
        <f>J137</f>
        <v>0</v>
      </c>
      <c r="L98" s="168"/>
    </row>
    <row r="99" spans="2:12" s="167" customFormat="1" ht="19.9" customHeight="1">
      <c r="B99" s="168"/>
      <c r="D99" s="169" t="s">
        <v>95</v>
      </c>
      <c r="E99" s="170"/>
      <c r="F99" s="170"/>
      <c r="G99" s="170"/>
      <c r="H99" s="170"/>
      <c r="I99" s="170"/>
      <c r="J99" s="171">
        <f>J141</f>
        <v>0</v>
      </c>
      <c r="L99" s="168"/>
    </row>
    <row r="100" spans="2:12" s="167" customFormat="1" ht="19.9" customHeight="1">
      <c r="B100" s="168"/>
      <c r="D100" s="169" t="s">
        <v>96</v>
      </c>
      <c r="E100" s="170"/>
      <c r="F100" s="170"/>
      <c r="G100" s="170"/>
      <c r="H100" s="170"/>
      <c r="I100" s="170"/>
      <c r="J100" s="171">
        <f>J155</f>
        <v>0</v>
      </c>
      <c r="L100" s="168"/>
    </row>
    <row r="101" spans="2:12" s="167" customFormat="1" ht="19.9" customHeight="1">
      <c r="B101" s="168"/>
      <c r="D101" s="169" t="s">
        <v>97</v>
      </c>
      <c r="E101" s="170"/>
      <c r="F101" s="170"/>
      <c r="G101" s="170"/>
      <c r="H101" s="170"/>
      <c r="I101" s="170"/>
      <c r="J101" s="171">
        <f>J177</f>
        <v>0</v>
      </c>
      <c r="L101" s="168"/>
    </row>
    <row r="102" spans="2:12" s="162" customFormat="1" ht="24.95" customHeight="1">
      <c r="B102" s="163"/>
      <c r="D102" s="164" t="s">
        <v>98</v>
      </c>
      <c r="E102" s="165"/>
      <c r="F102" s="165"/>
      <c r="G102" s="165"/>
      <c r="H102" s="165"/>
      <c r="I102" s="165"/>
      <c r="J102" s="166">
        <f>J179</f>
        <v>0</v>
      </c>
      <c r="L102" s="163"/>
    </row>
    <row r="103" spans="2:12" s="167" customFormat="1" ht="19.9" customHeight="1">
      <c r="B103" s="168"/>
      <c r="D103" s="169" t="s">
        <v>99</v>
      </c>
      <c r="E103" s="170"/>
      <c r="F103" s="170"/>
      <c r="G103" s="170"/>
      <c r="H103" s="170"/>
      <c r="I103" s="170"/>
      <c r="J103" s="171">
        <f>J180</f>
        <v>0</v>
      </c>
      <c r="L103" s="168"/>
    </row>
    <row r="104" spans="2:12" s="167" customFormat="1" ht="19.9" customHeight="1">
      <c r="B104" s="168"/>
      <c r="D104" s="169" t="s">
        <v>100</v>
      </c>
      <c r="E104" s="170"/>
      <c r="F104" s="170"/>
      <c r="G104" s="170"/>
      <c r="H104" s="170"/>
      <c r="I104" s="170"/>
      <c r="J104" s="171">
        <f>J183</f>
        <v>0</v>
      </c>
      <c r="L104" s="168"/>
    </row>
    <row r="105" spans="2:12" s="167" customFormat="1" ht="19.9" customHeight="1">
      <c r="B105" s="168"/>
      <c r="D105" s="169" t="s">
        <v>101</v>
      </c>
      <c r="E105" s="170"/>
      <c r="F105" s="170"/>
      <c r="G105" s="170"/>
      <c r="H105" s="170"/>
      <c r="I105" s="170"/>
      <c r="J105" s="171">
        <f>J187</f>
        <v>0</v>
      </c>
      <c r="L105" s="168"/>
    </row>
    <row r="106" spans="2:12" s="167" customFormat="1" ht="19.9" customHeight="1">
      <c r="B106" s="168"/>
      <c r="D106" s="169" t="s">
        <v>102</v>
      </c>
      <c r="E106" s="170"/>
      <c r="F106" s="170"/>
      <c r="G106" s="170"/>
      <c r="H106" s="170"/>
      <c r="I106" s="170"/>
      <c r="J106" s="171">
        <f>J197</f>
        <v>0</v>
      </c>
      <c r="L106" s="168"/>
    </row>
    <row r="107" spans="2:12" s="167" customFormat="1" ht="19.9" customHeight="1">
      <c r="B107" s="168"/>
      <c r="D107" s="169" t="s">
        <v>103</v>
      </c>
      <c r="E107" s="170"/>
      <c r="F107" s="170"/>
      <c r="G107" s="170"/>
      <c r="H107" s="170"/>
      <c r="I107" s="170"/>
      <c r="J107" s="171">
        <f>J201</f>
        <v>0</v>
      </c>
      <c r="L107" s="168"/>
    </row>
    <row r="108" spans="2:12" s="167" customFormat="1" ht="19.9" customHeight="1">
      <c r="B108" s="168"/>
      <c r="D108" s="169" t="s">
        <v>104</v>
      </c>
      <c r="E108" s="170"/>
      <c r="F108" s="170"/>
      <c r="G108" s="170"/>
      <c r="H108" s="170"/>
      <c r="I108" s="170"/>
      <c r="J108" s="171">
        <f>J204</f>
        <v>0</v>
      </c>
      <c r="L108" s="168"/>
    </row>
    <row r="109" spans="2:12" s="167" customFormat="1" ht="19.9" customHeight="1">
      <c r="B109" s="168"/>
      <c r="D109" s="169" t="s">
        <v>105</v>
      </c>
      <c r="E109" s="170"/>
      <c r="F109" s="170"/>
      <c r="G109" s="170"/>
      <c r="H109" s="170"/>
      <c r="I109" s="170"/>
      <c r="J109" s="171">
        <f>J221</f>
        <v>0</v>
      </c>
      <c r="L109" s="168"/>
    </row>
    <row r="110" spans="2:12" s="167" customFormat="1" ht="19.9" customHeight="1">
      <c r="B110" s="168"/>
      <c r="D110" s="169" t="s">
        <v>106</v>
      </c>
      <c r="E110" s="170"/>
      <c r="F110" s="170"/>
      <c r="G110" s="170"/>
      <c r="H110" s="170"/>
      <c r="I110" s="170"/>
      <c r="J110" s="171">
        <f>J227</f>
        <v>0</v>
      </c>
      <c r="L110" s="168"/>
    </row>
    <row r="111" spans="2:12" s="167" customFormat="1" ht="19.9" customHeight="1">
      <c r="B111" s="168"/>
      <c r="D111" s="169" t="s">
        <v>107</v>
      </c>
      <c r="E111" s="170"/>
      <c r="F111" s="170"/>
      <c r="G111" s="170"/>
      <c r="H111" s="170"/>
      <c r="I111" s="170"/>
      <c r="J111" s="171">
        <f>J233</f>
        <v>0</v>
      </c>
      <c r="L111" s="168"/>
    </row>
    <row r="112" spans="2:12" s="167" customFormat="1" ht="19.9" customHeight="1">
      <c r="B112" s="168"/>
      <c r="D112" s="169" t="s">
        <v>108</v>
      </c>
      <c r="E112" s="170"/>
      <c r="F112" s="170"/>
      <c r="G112" s="170"/>
      <c r="H112" s="170"/>
      <c r="I112" s="170"/>
      <c r="J112" s="171">
        <f>J240</f>
        <v>0</v>
      </c>
      <c r="L112" s="168"/>
    </row>
    <row r="113" spans="2:12" s="167" customFormat="1" ht="19.9" customHeight="1">
      <c r="B113" s="168"/>
      <c r="D113" s="169" t="s">
        <v>109</v>
      </c>
      <c r="E113" s="170"/>
      <c r="F113" s="170"/>
      <c r="G113" s="170"/>
      <c r="H113" s="170"/>
      <c r="I113" s="170"/>
      <c r="J113" s="171">
        <f>J246</f>
        <v>0</v>
      </c>
      <c r="L113" s="168"/>
    </row>
    <row r="114" spans="2:12" s="167" customFormat="1" ht="19.9" customHeight="1">
      <c r="B114" s="168"/>
      <c r="D114" s="169" t="s">
        <v>110</v>
      </c>
      <c r="E114" s="170"/>
      <c r="F114" s="170"/>
      <c r="G114" s="170"/>
      <c r="H114" s="170"/>
      <c r="I114" s="170"/>
      <c r="J114" s="171">
        <f>J250</f>
        <v>0</v>
      </c>
      <c r="L114" s="168"/>
    </row>
    <row r="115" spans="2:12" s="162" customFormat="1" ht="24.95" customHeight="1">
      <c r="B115" s="163"/>
      <c r="D115" s="164" t="s">
        <v>111</v>
      </c>
      <c r="E115" s="165"/>
      <c r="F115" s="165"/>
      <c r="G115" s="165"/>
      <c r="H115" s="165"/>
      <c r="I115" s="165"/>
      <c r="J115" s="166">
        <f>J252</f>
        <v>0</v>
      </c>
      <c r="L115" s="163"/>
    </row>
    <row r="116" spans="1:31" s="123" customFormat="1" ht="21.75" customHeight="1">
      <c r="A116" s="120"/>
      <c r="B116" s="121"/>
      <c r="C116" s="120"/>
      <c r="D116" s="120"/>
      <c r="E116" s="120"/>
      <c r="F116" s="120"/>
      <c r="G116" s="120"/>
      <c r="H116" s="120"/>
      <c r="I116" s="120"/>
      <c r="J116" s="120"/>
      <c r="K116" s="120"/>
      <c r="L116" s="122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</row>
    <row r="117" spans="1:31" s="123" customFormat="1" ht="6.95" customHeight="1">
      <c r="A117" s="120"/>
      <c r="B117" s="154"/>
      <c r="C117" s="155"/>
      <c r="D117" s="155"/>
      <c r="E117" s="155"/>
      <c r="F117" s="155"/>
      <c r="G117" s="155"/>
      <c r="H117" s="155"/>
      <c r="I117" s="155"/>
      <c r="J117" s="155"/>
      <c r="K117" s="155"/>
      <c r="L117" s="122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</row>
    <row r="121" spans="1:31" s="123" customFormat="1" ht="6.95" customHeight="1">
      <c r="A121" s="120"/>
      <c r="B121" s="156"/>
      <c r="C121" s="157"/>
      <c r="D121" s="157"/>
      <c r="E121" s="157"/>
      <c r="F121" s="157"/>
      <c r="G121" s="157"/>
      <c r="H121" s="157"/>
      <c r="I121" s="157"/>
      <c r="J121" s="157"/>
      <c r="K121" s="157"/>
      <c r="L121" s="122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31" s="123" customFormat="1" ht="24.95" customHeight="1">
      <c r="A122" s="120"/>
      <c r="B122" s="121"/>
      <c r="C122" s="116" t="s">
        <v>112</v>
      </c>
      <c r="D122" s="120"/>
      <c r="E122" s="120"/>
      <c r="F122" s="120"/>
      <c r="G122" s="120"/>
      <c r="H122" s="120"/>
      <c r="I122" s="120"/>
      <c r="J122" s="120"/>
      <c r="K122" s="120"/>
      <c r="L122" s="122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</row>
    <row r="123" spans="1:31" s="123" customFormat="1" ht="6.95" customHeight="1">
      <c r="A123" s="120"/>
      <c r="B123" s="121"/>
      <c r="C123" s="120"/>
      <c r="D123" s="120"/>
      <c r="E123" s="120"/>
      <c r="F123" s="120"/>
      <c r="G123" s="120"/>
      <c r="H123" s="120"/>
      <c r="I123" s="120"/>
      <c r="J123" s="120"/>
      <c r="K123" s="120"/>
      <c r="L123" s="122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</row>
    <row r="124" spans="1:31" s="123" customFormat="1" ht="12" customHeight="1">
      <c r="A124" s="120"/>
      <c r="B124" s="121"/>
      <c r="C124" s="118" t="s">
        <v>12</v>
      </c>
      <c r="D124" s="120"/>
      <c r="E124" s="120"/>
      <c r="F124" s="120"/>
      <c r="G124" s="120"/>
      <c r="H124" s="120"/>
      <c r="I124" s="120"/>
      <c r="J124" s="120"/>
      <c r="K124" s="120"/>
      <c r="L124" s="122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</row>
    <row r="125" spans="1:31" s="123" customFormat="1" ht="16.5" customHeight="1">
      <c r="A125" s="120"/>
      <c r="B125" s="121"/>
      <c r="C125" s="120"/>
      <c r="D125" s="120"/>
      <c r="E125" s="119" t="str">
        <f>E7</f>
        <v>Rekonstrukce plynové kotelny NTK Švabinského 564 - Domažlice</v>
      </c>
      <c r="F125" s="119"/>
      <c r="G125" s="119"/>
      <c r="H125" s="119"/>
      <c r="I125" s="120"/>
      <c r="J125" s="120"/>
      <c r="K125" s="120"/>
      <c r="L125" s="122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31" s="123" customFormat="1" ht="12" customHeight="1">
      <c r="A126" s="120"/>
      <c r="B126" s="121"/>
      <c r="C126" s="118" t="s">
        <v>86</v>
      </c>
      <c r="D126" s="120"/>
      <c r="E126" s="120"/>
      <c r="F126" s="120"/>
      <c r="G126" s="120"/>
      <c r="H126" s="120"/>
      <c r="I126" s="120"/>
      <c r="J126" s="120"/>
      <c r="K126" s="120"/>
      <c r="L126" s="122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</row>
    <row r="127" spans="1:31" s="123" customFormat="1" ht="16.5" customHeight="1">
      <c r="A127" s="120"/>
      <c r="B127" s="121"/>
      <c r="C127" s="120"/>
      <c r="D127" s="120"/>
      <c r="E127" s="124" t="str">
        <f>E9</f>
        <v>SO 01 - Stavební úpravy</v>
      </c>
      <c r="F127" s="124"/>
      <c r="G127" s="124"/>
      <c r="H127" s="124"/>
      <c r="I127" s="120"/>
      <c r="J127" s="120"/>
      <c r="K127" s="120"/>
      <c r="L127" s="122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31" s="123" customFormat="1" ht="6.95" customHeight="1">
      <c r="A128" s="120"/>
      <c r="B128" s="121"/>
      <c r="C128" s="120"/>
      <c r="D128" s="120"/>
      <c r="E128" s="120"/>
      <c r="F128" s="120"/>
      <c r="G128" s="120"/>
      <c r="H128" s="120"/>
      <c r="I128" s="120"/>
      <c r="J128" s="120"/>
      <c r="K128" s="120"/>
      <c r="L128" s="122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31" s="123" customFormat="1" ht="12" customHeight="1">
      <c r="A129" s="120"/>
      <c r="B129" s="121"/>
      <c r="C129" s="118" t="s">
        <v>16</v>
      </c>
      <c r="D129" s="120"/>
      <c r="E129" s="120"/>
      <c r="F129" s="125" t="str">
        <f>F12</f>
        <v>Domažlice</v>
      </c>
      <c r="G129" s="120"/>
      <c r="H129" s="120"/>
      <c r="I129" s="118" t="s">
        <v>18</v>
      </c>
      <c r="J129" s="126" t="str">
        <f>IF(J12="","",J12)</f>
        <v>28. 6. 2019</v>
      </c>
      <c r="K129" s="120"/>
      <c r="L129" s="122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</row>
    <row r="130" spans="1:31" s="123" customFormat="1" ht="6.95" customHeight="1">
      <c r="A130" s="120"/>
      <c r="B130" s="121"/>
      <c r="C130" s="120"/>
      <c r="D130" s="120"/>
      <c r="E130" s="120"/>
      <c r="F130" s="120"/>
      <c r="G130" s="120"/>
      <c r="H130" s="120"/>
      <c r="I130" s="120"/>
      <c r="J130" s="120"/>
      <c r="K130" s="120"/>
      <c r="L130" s="122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</row>
    <row r="131" spans="1:31" s="123" customFormat="1" ht="15.2" customHeight="1">
      <c r="A131" s="120"/>
      <c r="B131" s="121"/>
      <c r="C131" s="118" t="s">
        <v>20</v>
      </c>
      <c r="D131" s="120"/>
      <c r="E131" s="120"/>
      <c r="F131" s="125" t="str">
        <f>E15</f>
        <v/>
      </c>
      <c r="G131" s="120"/>
      <c r="H131" s="120"/>
      <c r="I131" s="118" t="s">
        <v>25</v>
      </c>
      <c r="J131" s="158" t="str">
        <f>E21</f>
        <v/>
      </c>
      <c r="K131" s="120"/>
      <c r="L131" s="122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</row>
    <row r="132" spans="1:31" s="123" customFormat="1" ht="15.2" customHeight="1">
      <c r="A132" s="120"/>
      <c r="B132" s="121"/>
      <c r="C132" s="118" t="s">
        <v>24</v>
      </c>
      <c r="D132" s="120"/>
      <c r="E132" s="120"/>
      <c r="F132" s="125" t="str">
        <f>IF(E18="","",E18)</f>
        <v/>
      </c>
      <c r="G132" s="120"/>
      <c r="H132" s="120"/>
      <c r="I132" s="118" t="s">
        <v>27</v>
      </c>
      <c r="J132" s="158" t="str">
        <f>E24</f>
        <v/>
      </c>
      <c r="K132" s="120"/>
      <c r="L132" s="122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</row>
    <row r="133" spans="1:31" s="123" customFormat="1" ht="10.35" customHeight="1">
      <c r="A133" s="120"/>
      <c r="B133" s="121"/>
      <c r="C133" s="120"/>
      <c r="D133" s="120"/>
      <c r="E133" s="120"/>
      <c r="F133" s="120"/>
      <c r="G133" s="120"/>
      <c r="H133" s="120"/>
      <c r="I133" s="120"/>
      <c r="J133" s="120"/>
      <c r="K133" s="120"/>
      <c r="L133" s="122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</row>
    <row r="134" spans="1:31" s="182" customFormat="1" ht="29.25" customHeight="1">
      <c r="A134" s="172"/>
      <c r="B134" s="173"/>
      <c r="C134" s="174" t="s">
        <v>113</v>
      </c>
      <c r="D134" s="175" t="s">
        <v>54</v>
      </c>
      <c r="E134" s="175" t="s">
        <v>50</v>
      </c>
      <c r="F134" s="175" t="s">
        <v>51</v>
      </c>
      <c r="G134" s="175" t="s">
        <v>114</v>
      </c>
      <c r="H134" s="175" t="s">
        <v>115</v>
      </c>
      <c r="I134" s="175" t="s">
        <v>116</v>
      </c>
      <c r="J134" s="176" t="s">
        <v>90</v>
      </c>
      <c r="K134" s="177" t="s">
        <v>117</v>
      </c>
      <c r="L134" s="178"/>
      <c r="M134" s="179"/>
      <c r="N134" s="180" t="s">
        <v>33</v>
      </c>
      <c r="O134" s="180" t="s">
        <v>118</v>
      </c>
      <c r="P134" s="180" t="s">
        <v>119</v>
      </c>
      <c r="Q134" s="180" t="s">
        <v>120</v>
      </c>
      <c r="R134" s="180" t="s">
        <v>121</v>
      </c>
      <c r="S134" s="180" t="s">
        <v>122</v>
      </c>
      <c r="T134" s="181" t="s">
        <v>123</v>
      </c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</row>
    <row r="135" spans="1:63" s="123" customFormat="1" ht="22.9" customHeight="1">
      <c r="A135" s="120"/>
      <c r="B135" s="121"/>
      <c r="C135" s="183" t="s">
        <v>124</v>
      </c>
      <c r="D135" s="120"/>
      <c r="E135" s="120"/>
      <c r="F135" s="120"/>
      <c r="G135" s="120"/>
      <c r="H135" s="120"/>
      <c r="I135" s="120"/>
      <c r="J135" s="184">
        <f>BK135</f>
        <v>0</v>
      </c>
      <c r="K135" s="120"/>
      <c r="L135" s="121"/>
      <c r="M135" s="185"/>
      <c r="N135" s="186"/>
      <c r="O135" s="133"/>
      <c r="P135" s="187">
        <f>P136+P179+P252</f>
        <v>1721.375697</v>
      </c>
      <c r="Q135" s="133"/>
      <c r="R135" s="187">
        <f>R136+R179+R252</f>
        <v>22.20079498</v>
      </c>
      <c r="S135" s="133"/>
      <c r="T135" s="188">
        <f>T136+T179+T252</f>
        <v>27.60317</v>
      </c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T135" s="112" t="s">
        <v>68</v>
      </c>
      <c r="AU135" s="112" t="s">
        <v>92</v>
      </c>
      <c r="BK135" s="189">
        <f>BK136+BK179+BK252</f>
        <v>0</v>
      </c>
    </row>
    <row r="136" spans="2:63" s="190" customFormat="1" ht="25.9" customHeight="1">
      <c r="B136" s="191"/>
      <c r="D136" s="192" t="s">
        <v>68</v>
      </c>
      <c r="E136" s="193" t="s">
        <v>125</v>
      </c>
      <c r="F136" s="193" t="s">
        <v>126</v>
      </c>
      <c r="J136" s="194">
        <f>BK136</f>
        <v>0</v>
      </c>
      <c r="L136" s="191"/>
      <c r="M136" s="195"/>
      <c r="N136" s="196"/>
      <c r="O136" s="196"/>
      <c r="P136" s="197">
        <f>P137+P141+P155+P177</f>
        <v>860.492247</v>
      </c>
      <c r="Q136" s="196"/>
      <c r="R136" s="197">
        <f>R137+R141+R155+R177</f>
        <v>7.25684298</v>
      </c>
      <c r="S136" s="196"/>
      <c r="T136" s="198">
        <f>T137+T141+T155+T177</f>
        <v>27.10817</v>
      </c>
      <c r="AR136" s="192" t="s">
        <v>77</v>
      </c>
      <c r="AT136" s="199" t="s">
        <v>68</v>
      </c>
      <c r="AU136" s="199" t="s">
        <v>69</v>
      </c>
      <c r="AY136" s="192" t="s">
        <v>127</v>
      </c>
      <c r="BK136" s="200">
        <f>BK137+BK141+BK155+BK177</f>
        <v>0</v>
      </c>
    </row>
    <row r="137" spans="2:63" s="190" customFormat="1" ht="22.9" customHeight="1">
      <c r="B137" s="191"/>
      <c r="D137" s="192" t="s">
        <v>68</v>
      </c>
      <c r="E137" s="201" t="s">
        <v>128</v>
      </c>
      <c r="F137" s="201" t="s">
        <v>129</v>
      </c>
      <c r="J137" s="202">
        <f>BK137</f>
        <v>0</v>
      </c>
      <c r="L137" s="191"/>
      <c r="M137" s="195"/>
      <c r="N137" s="196"/>
      <c r="O137" s="196"/>
      <c r="P137" s="197">
        <f>SUM(P138:P140)</f>
        <v>6.86052</v>
      </c>
      <c r="Q137" s="196"/>
      <c r="R137" s="197">
        <f>SUM(R138:R140)</f>
        <v>1.1189783</v>
      </c>
      <c r="S137" s="196"/>
      <c r="T137" s="198">
        <f>SUM(T138:T140)</f>
        <v>0</v>
      </c>
      <c r="AR137" s="192" t="s">
        <v>77</v>
      </c>
      <c r="AT137" s="199" t="s">
        <v>68</v>
      </c>
      <c r="AU137" s="199" t="s">
        <v>77</v>
      </c>
      <c r="AY137" s="192" t="s">
        <v>127</v>
      </c>
      <c r="BK137" s="200">
        <f>SUM(BK138:BK140)</f>
        <v>0</v>
      </c>
    </row>
    <row r="138" spans="1:65" s="123" customFormat="1" ht="21.75" customHeight="1">
      <c r="A138" s="120"/>
      <c r="B138" s="121"/>
      <c r="C138" s="203" t="s">
        <v>77</v>
      </c>
      <c r="D138" s="203" t="s">
        <v>130</v>
      </c>
      <c r="E138" s="204" t="s">
        <v>131</v>
      </c>
      <c r="F138" s="205" t="s">
        <v>132</v>
      </c>
      <c r="G138" s="206" t="s">
        <v>133</v>
      </c>
      <c r="H138" s="207">
        <v>10.24</v>
      </c>
      <c r="I138" s="208"/>
      <c r="J138" s="209">
        <f>ROUND(I138*H138,2)</f>
        <v>0</v>
      </c>
      <c r="K138" s="210"/>
      <c r="L138" s="121"/>
      <c r="M138" s="211"/>
      <c r="N138" s="212" t="s">
        <v>34</v>
      </c>
      <c r="O138" s="213">
        <v>0.525</v>
      </c>
      <c r="P138" s="213">
        <f>O138*H138</f>
        <v>5.376</v>
      </c>
      <c r="Q138" s="213">
        <v>0.06917</v>
      </c>
      <c r="R138" s="213">
        <f>Q138*H138</f>
        <v>0.7083008</v>
      </c>
      <c r="S138" s="213">
        <v>0</v>
      </c>
      <c r="T138" s="214">
        <f>S138*H138</f>
        <v>0</v>
      </c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R138" s="215" t="s">
        <v>134</v>
      </c>
      <c r="AT138" s="215" t="s">
        <v>130</v>
      </c>
      <c r="AU138" s="215" t="s">
        <v>79</v>
      </c>
      <c r="AY138" s="112" t="s">
        <v>127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12" t="s">
        <v>77</v>
      </c>
      <c r="BK138" s="216">
        <f>ROUND(I138*H138,2)</f>
        <v>0</v>
      </c>
      <c r="BL138" s="112" t="s">
        <v>134</v>
      </c>
      <c r="BM138" s="215" t="s">
        <v>135</v>
      </c>
    </row>
    <row r="139" spans="1:65" s="123" customFormat="1" ht="21.75" customHeight="1">
      <c r="A139" s="120"/>
      <c r="B139" s="121"/>
      <c r="C139" s="203" t="s">
        <v>79</v>
      </c>
      <c r="D139" s="203" t="s">
        <v>130</v>
      </c>
      <c r="E139" s="204" t="s">
        <v>136</v>
      </c>
      <c r="F139" s="205" t="s">
        <v>137</v>
      </c>
      <c r="G139" s="206" t="s">
        <v>133</v>
      </c>
      <c r="H139" s="207">
        <v>2.67</v>
      </c>
      <c r="I139" s="208"/>
      <c r="J139" s="209">
        <f>ROUND(I139*H139,2)</f>
        <v>0</v>
      </c>
      <c r="K139" s="210"/>
      <c r="L139" s="121"/>
      <c r="M139" s="211"/>
      <c r="N139" s="212" t="s">
        <v>34</v>
      </c>
      <c r="O139" s="213">
        <v>0.556</v>
      </c>
      <c r="P139" s="213">
        <f>O139*H139</f>
        <v>1.48452</v>
      </c>
      <c r="Q139" s="213">
        <v>0.10325</v>
      </c>
      <c r="R139" s="213">
        <f>Q139*H139</f>
        <v>0.2756775</v>
      </c>
      <c r="S139" s="213">
        <v>0</v>
      </c>
      <c r="T139" s="214">
        <f>S139*H139</f>
        <v>0</v>
      </c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R139" s="215" t="s">
        <v>134</v>
      </c>
      <c r="AT139" s="215" t="s">
        <v>130</v>
      </c>
      <c r="AU139" s="215" t="s">
        <v>79</v>
      </c>
      <c r="AY139" s="112" t="s">
        <v>127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12" t="s">
        <v>77</v>
      </c>
      <c r="BK139" s="216">
        <f>ROUND(I139*H139,2)</f>
        <v>0</v>
      </c>
      <c r="BL139" s="112" t="s">
        <v>134</v>
      </c>
      <c r="BM139" s="215" t="s">
        <v>138</v>
      </c>
    </row>
    <row r="140" spans="1:65" s="123" customFormat="1" ht="16.5" customHeight="1">
      <c r="A140" s="120"/>
      <c r="B140" s="121"/>
      <c r="C140" s="203" t="s">
        <v>128</v>
      </c>
      <c r="D140" s="203" t="s">
        <v>130</v>
      </c>
      <c r="E140" s="204" t="s">
        <v>139</v>
      </c>
      <c r="F140" s="205" t="s">
        <v>140</v>
      </c>
      <c r="G140" s="206" t="s">
        <v>141</v>
      </c>
      <c r="H140" s="207">
        <v>1</v>
      </c>
      <c r="I140" s="208"/>
      <c r="J140" s="209">
        <f>ROUND(I140*H140,2)</f>
        <v>0</v>
      </c>
      <c r="K140" s="210"/>
      <c r="L140" s="121"/>
      <c r="M140" s="211"/>
      <c r="N140" s="212" t="s">
        <v>34</v>
      </c>
      <c r="O140" s="213">
        <v>0</v>
      </c>
      <c r="P140" s="213">
        <f>O140*H140</f>
        <v>0</v>
      </c>
      <c r="Q140" s="213">
        <v>0.135</v>
      </c>
      <c r="R140" s="213">
        <f>Q140*H140</f>
        <v>0.135</v>
      </c>
      <c r="S140" s="213">
        <v>0</v>
      </c>
      <c r="T140" s="214">
        <f>S140*H140</f>
        <v>0</v>
      </c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R140" s="215" t="s">
        <v>134</v>
      </c>
      <c r="AT140" s="215" t="s">
        <v>130</v>
      </c>
      <c r="AU140" s="215" t="s">
        <v>79</v>
      </c>
      <c r="AY140" s="112" t="s">
        <v>127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12" t="s">
        <v>77</v>
      </c>
      <c r="BK140" s="216">
        <f>ROUND(I140*H140,2)</f>
        <v>0</v>
      </c>
      <c r="BL140" s="112" t="s">
        <v>134</v>
      </c>
      <c r="BM140" s="215" t="s">
        <v>142</v>
      </c>
    </row>
    <row r="141" spans="2:63" s="190" customFormat="1" ht="22.9" customHeight="1">
      <c r="B141" s="191"/>
      <c r="D141" s="192" t="s">
        <v>68</v>
      </c>
      <c r="E141" s="201" t="s">
        <v>143</v>
      </c>
      <c r="F141" s="201" t="s">
        <v>144</v>
      </c>
      <c r="I141" s="217"/>
      <c r="J141" s="202">
        <f>BK141</f>
        <v>0</v>
      </c>
      <c r="L141" s="191"/>
      <c r="M141" s="195"/>
      <c r="N141" s="196"/>
      <c r="O141" s="196"/>
      <c r="P141" s="197">
        <f>SUM(P142:P154)</f>
        <v>178.866904</v>
      </c>
      <c r="Q141" s="196"/>
      <c r="R141" s="197">
        <f>SUM(R142:R154)</f>
        <v>6.03594668</v>
      </c>
      <c r="S141" s="196"/>
      <c r="T141" s="198">
        <f>SUM(T142:T154)</f>
        <v>0</v>
      </c>
      <c r="AR141" s="192" t="s">
        <v>77</v>
      </c>
      <c r="AT141" s="199" t="s">
        <v>68</v>
      </c>
      <c r="AU141" s="199" t="s">
        <v>77</v>
      </c>
      <c r="AY141" s="192" t="s">
        <v>127</v>
      </c>
      <c r="BK141" s="200">
        <f>SUM(BK142:BK154)</f>
        <v>0</v>
      </c>
    </row>
    <row r="142" spans="1:65" s="123" customFormat="1" ht="16.5" customHeight="1">
      <c r="A142" s="120"/>
      <c r="B142" s="121"/>
      <c r="C142" s="203" t="s">
        <v>134</v>
      </c>
      <c r="D142" s="203" t="s">
        <v>130</v>
      </c>
      <c r="E142" s="204" t="s">
        <v>145</v>
      </c>
      <c r="F142" s="205" t="s">
        <v>146</v>
      </c>
      <c r="G142" s="206" t="s">
        <v>133</v>
      </c>
      <c r="H142" s="207">
        <v>163.4</v>
      </c>
      <c r="I142" s="208"/>
      <c r="J142" s="209">
        <f>ROUND(I142*H142,2)</f>
        <v>0</v>
      </c>
      <c r="K142" s="210"/>
      <c r="L142" s="121"/>
      <c r="M142" s="211"/>
      <c r="N142" s="212" t="s">
        <v>34</v>
      </c>
      <c r="O142" s="213">
        <v>0.08</v>
      </c>
      <c r="P142" s="213">
        <f>O142*H142</f>
        <v>13.072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R142" s="215" t="s">
        <v>134</v>
      </c>
      <c r="AT142" s="215" t="s">
        <v>130</v>
      </c>
      <c r="AU142" s="215" t="s">
        <v>79</v>
      </c>
      <c r="AY142" s="112" t="s">
        <v>127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12" t="s">
        <v>77</v>
      </c>
      <c r="BK142" s="216">
        <f>ROUND(I142*H142,2)</f>
        <v>0</v>
      </c>
      <c r="BL142" s="112" t="s">
        <v>134</v>
      </c>
      <c r="BM142" s="215" t="s">
        <v>147</v>
      </c>
    </row>
    <row r="143" spans="1:65" s="123" customFormat="1" ht="21.75" customHeight="1">
      <c r="A143" s="120"/>
      <c r="B143" s="121"/>
      <c r="C143" s="203" t="s">
        <v>148</v>
      </c>
      <c r="D143" s="203" t="s">
        <v>130</v>
      </c>
      <c r="E143" s="204" t="s">
        <v>149</v>
      </c>
      <c r="F143" s="205" t="s">
        <v>150</v>
      </c>
      <c r="G143" s="206" t="s">
        <v>133</v>
      </c>
      <c r="H143" s="207">
        <v>32.75</v>
      </c>
      <c r="I143" s="208"/>
      <c r="J143" s="209">
        <f>ROUND(I143*H143,2)</f>
        <v>0</v>
      </c>
      <c r="K143" s="210"/>
      <c r="L143" s="121"/>
      <c r="M143" s="211"/>
      <c r="N143" s="212" t="s">
        <v>34</v>
      </c>
      <c r="O143" s="213">
        <v>0.36</v>
      </c>
      <c r="P143" s="213">
        <f>O143*H143</f>
        <v>11.79</v>
      </c>
      <c r="Q143" s="213">
        <v>0.00438</v>
      </c>
      <c r="R143" s="213">
        <f>Q143*H143</f>
        <v>0.143445</v>
      </c>
      <c r="S143" s="213">
        <v>0</v>
      </c>
      <c r="T143" s="214">
        <f>S143*H143</f>
        <v>0</v>
      </c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R143" s="215" t="s">
        <v>134</v>
      </c>
      <c r="AT143" s="215" t="s">
        <v>130</v>
      </c>
      <c r="AU143" s="215" t="s">
        <v>79</v>
      </c>
      <c r="AY143" s="112" t="s">
        <v>127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12" t="s">
        <v>77</v>
      </c>
      <c r="BK143" s="216">
        <f>ROUND(I143*H143,2)</f>
        <v>0</v>
      </c>
      <c r="BL143" s="112" t="s">
        <v>134</v>
      </c>
      <c r="BM143" s="215" t="s">
        <v>151</v>
      </c>
    </row>
    <row r="144" spans="1:65" s="123" customFormat="1" ht="21.75" customHeight="1">
      <c r="A144" s="120"/>
      <c r="B144" s="121"/>
      <c r="C144" s="203" t="s">
        <v>143</v>
      </c>
      <c r="D144" s="203" t="s">
        <v>130</v>
      </c>
      <c r="E144" s="204" t="s">
        <v>152</v>
      </c>
      <c r="F144" s="205" t="s">
        <v>153</v>
      </c>
      <c r="G144" s="206" t="s">
        <v>133</v>
      </c>
      <c r="H144" s="207">
        <v>17.25</v>
      </c>
      <c r="I144" s="208"/>
      <c r="J144" s="209">
        <f>ROUND(I144*H144,2)</f>
        <v>0</v>
      </c>
      <c r="K144" s="210"/>
      <c r="L144" s="121"/>
      <c r="M144" s="211"/>
      <c r="N144" s="212" t="s">
        <v>34</v>
      </c>
      <c r="O144" s="213">
        <v>0.272</v>
      </c>
      <c r="P144" s="213">
        <f>O144*H144</f>
        <v>4.692</v>
      </c>
      <c r="Q144" s="213">
        <v>0.003</v>
      </c>
      <c r="R144" s="213">
        <f>Q144*H144</f>
        <v>0.05175</v>
      </c>
      <c r="S144" s="213">
        <v>0</v>
      </c>
      <c r="T144" s="214">
        <f>S144*H144</f>
        <v>0</v>
      </c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R144" s="215" t="s">
        <v>134</v>
      </c>
      <c r="AT144" s="215" t="s">
        <v>130</v>
      </c>
      <c r="AU144" s="215" t="s">
        <v>79</v>
      </c>
      <c r="AY144" s="112" t="s">
        <v>127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12" t="s">
        <v>77</v>
      </c>
      <c r="BK144" s="216">
        <f>ROUND(I144*H144,2)</f>
        <v>0</v>
      </c>
      <c r="BL144" s="112" t="s">
        <v>134</v>
      </c>
      <c r="BM144" s="215" t="s">
        <v>154</v>
      </c>
    </row>
    <row r="145" spans="1:65" s="123" customFormat="1" ht="21.75" customHeight="1">
      <c r="A145" s="120"/>
      <c r="B145" s="121"/>
      <c r="C145" s="203" t="s">
        <v>155</v>
      </c>
      <c r="D145" s="203" t="s">
        <v>130</v>
      </c>
      <c r="E145" s="204" t="s">
        <v>156</v>
      </c>
      <c r="F145" s="205" t="s">
        <v>157</v>
      </c>
      <c r="G145" s="206" t="s">
        <v>133</v>
      </c>
      <c r="H145" s="207">
        <v>43.5</v>
      </c>
      <c r="I145" s="208"/>
      <c r="J145" s="209">
        <f>ROUND(I145*H145,2)</f>
        <v>0</v>
      </c>
      <c r="K145" s="210"/>
      <c r="L145" s="121"/>
      <c r="M145" s="211"/>
      <c r="N145" s="212" t="s">
        <v>34</v>
      </c>
      <c r="O145" s="213">
        <v>0.39</v>
      </c>
      <c r="P145" s="213">
        <f>O145*H145</f>
        <v>16.965</v>
      </c>
      <c r="Q145" s="213">
        <v>0.0154</v>
      </c>
      <c r="R145" s="213">
        <f>Q145*H145</f>
        <v>0.6699</v>
      </c>
      <c r="S145" s="213">
        <v>0</v>
      </c>
      <c r="T145" s="214">
        <f>S145*H145</f>
        <v>0</v>
      </c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R145" s="215" t="s">
        <v>134</v>
      </c>
      <c r="AT145" s="215" t="s">
        <v>130</v>
      </c>
      <c r="AU145" s="215" t="s">
        <v>79</v>
      </c>
      <c r="AY145" s="112" t="s">
        <v>127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12" t="s">
        <v>77</v>
      </c>
      <c r="BK145" s="216">
        <f>ROUND(I145*H145,2)</f>
        <v>0</v>
      </c>
      <c r="BL145" s="112" t="s">
        <v>134</v>
      </c>
      <c r="BM145" s="215" t="s">
        <v>158</v>
      </c>
    </row>
    <row r="146" spans="1:65" s="123" customFormat="1" ht="21.75" customHeight="1">
      <c r="A146" s="120"/>
      <c r="B146" s="121"/>
      <c r="C146" s="203" t="s">
        <v>159</v>
      </c>
      <c r="D146" s="203" t="s">
        <v>130</v>
      </c>
      <c r="E146" s="204" t="s">
        <v>160</v>
      </c>
      <c r="F146" s="205" t="s">
        <v>161</v>
      </c>
      <c r="G146" s="206" t="s">
        <v>133</v>
      </c>
      <c r="H146" s="207">
        <v>76.1</v>
      </c>
      <c r="I146" s="208"/>
      <c r="J146" s="209">
        <f>ROUND(I146*H146,2)</f>
        <v>0</v>
      </c>
      <c r="K146" s="210"/>
      <c r="L146" s="121"/>
      <c r="M146" s="211"/>
      <c r="N146" s="212" t="s">
        <v>34</v>
      </c>
      <c r="O146" s="213">
        <v>0.47</v>
      </c>
      <c r="P146" s="213">
        <f>O146*H146</f>
        <v>35.767</v>
      </c>
      <c r="Q146" s="213">
        <v>0.01838</v>
      </c>
      <c r="R146" s="213">
        <f>Q146*H146</f>
        <v>1.398718</v>
      </c>
      <c r="S146" s="213">
        <v>0</v>
      </c>
      <c r="T146" s="214">
        <f>S146*H146</f>
        <v>0</v>
      </c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R146" s="215" t="s">
        <v>134</v>
      </c>
      <c r="AT146" s="215" t="s">
        <v>130</v>
      </c>
      <c r="AU146" s="215" t="s">
        <v>79</v>
      </c>
      <c r="AY146" s="112" t="s">
        <v>127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12" t="s">
        <v>77</v>
      </c>
      <c r="BK146" s="216">
        <f>ROUND(I146*H146,2)</f>
        <v>0</v>
      </c>
      <c r="BL146" s="112" t="s">
        <v>134</v>
      </c>
      <c r="BM146" s="215" t="s">
        <v>162</v>
      </c>
    </row>
    <row r="147" spans="1:65" s="123" customFormat="1" ht="21.75" customHeight="1">
      <c r="A147" s="120"/>
      <c r="B147" s="121"/>
      <c r="C147" s="203" t="s">
        <v>163</v>
      </c>
      <c r="D147" s="203" t="s">
        <v>130</v>
      </c>
      <c r="E147" s="204" t="s">
        <v>164</v>
      </c>
      <c r="F147" s="205" t="s">
        <v>165</v>
      </c>
      <c r="G147" s="206" t="s">
        <v>133</v>
      </c>
      <c r="H147" s="207">
        <v>119.6</v>
      </c>
      <c r="I147" s="208"/>
      <c r="J147" s="209">
        <f>ROUND(I147*H147,2)</f>
        <v>0</v>
      </c>
      <c r="K147" s="210"/>
      <c r="L147" s="121"/>
      <c r="M147" s="211"/>
      <c r="N147" s="212" t="s">
        <v>34</v>
      </c>
      <c r="O147" s="213">
        <v>0.09</v>
      </c>
      <c r="P147" s="213">
        <f>O147*H147</f>
        <v>10.764</v>
      </c>
      <c r="Q147" s="213">
        <v>0.0079</v>
      </c>
      <c r="R147" s="213">
        <f>Q147*H147</f>
        <v>0.94484</v>
      </c>
      <c r="S147" s="213">
        <v>0</v>
      </c>
      <c r="T147" s="214">
        <f>S147*H147</f>
        <v>0</v>
      </c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R147" s="215" t="s">
        <v>134</v>
      </c>
      <c r="AT147" s="215" t="s">
        <v>130</v>
      </c>
      <c r="AU147" s="215" t="s">
        <v>79</v>
      </c>
      <c r="AY147" s="112" t="s">
        <v>127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12" t="s">
        <v>77</v>
      </c>
      <c r="BK147" s="216">
        <f>ROUND(I147*H147,2)</f>
        <v>0</v>
      </c>
      <c r="BL147" s="112" t="s">
        <v>134</v>
      </c>
      <c r="BM147" s="215" t="s">
        <v>166</v>
      </c>
    </row>
    <row r="148" spans="1:65" s="123" customFormat="1" ht="21.75" customHeight="1">
      <c r="A148" s="120"/>
      <c r="B148" s="121"/>
      <c r="C148" s="203" t="s">
        <v>167</v>
      </c>
      <c r="D148" s="203" t="s">
        <v>130</v>
      </c>
      <c r="E148" s="204" t="s">
        <v>168</v>
      </c>
      <c r="F148" s="205" t="s">
        <v>169</v>
      </c>
      <c r="G148" s="206" t="s">
        <v>170</v>
      </c>
      <c r="H148" s="207">
        <v>195.94</v>
      </c>
      <c r="I148" s="208"/>
      <c r="J148" s="209">
        <f>ROUND(I148*H148,2)</f>
        <v>0</v>
      </c>
      <c r="K148" s="210"/>
      <c r="L148" s="121"/>
      <c r="M148" s="211"/>
      <c r="N148" s="212" t="s">
        <v>34</v>
      </c>
      <c r="O148" s="213">
        <v>0.37</v>
      </c>
      <c r="P148" s="213">
        <f>O148*H148</f>
        <v>72.4978</v>
      </c>
      <c r="Q148" s="213">
        <v>0.0015</v>
      </c>
      <c r="R148" s="213">
        <f>Q148*H148</f>
        <v>0.29391</v>
      </c>
      <c r="S148" s="213">
        <v>0</v>
      </c>
      <c r="T148" s="214">
        <f>S148*H148</f>
        <v>0</v>
      </c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R148" s="215" t="s">
        <v>134</v>
      </c>
      <c r="AT148" s="215" t="s">
        <v>130</v>
      </c>
      <c r="AU148" s="215" t="s">
        <v>79</v>
      </c>
      <c r="AY148" s="112" t="s">
        <v>127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12" t="s">
        <v>77</v>
      </c>
      <c r="BK148" s="216">
        <f>ROUND(I148*H148,2)</f>
        <v>0</v>
      </c>
      <c r="BL148" s="112" t="s">
        <v>134</v>
      </c>
      <c r="BM148" s="215" t="s">
        <v>171</v>
      </c>
    </row>
    <row r="149" spans="1:65" s="123" customFormat="1" ht="21.75" customHeight="1">
      <c r="A149" s="120"/>
      <c r="B149" s="121"/>
      <c r="C149" s="203" t="s">
        <v>172</v>
      </c>
      <c r="D149" s="203" t="s">
        <v>130</v>
      </c>
      <c r="E149" s="204" t="s">
        <v>173</v>
      </c>
      <c r="F149" s="205" t="s">
        <v>174</v>
      </c>
      <c r="G149" s="206" t="s">
        <v>175</v>
      </c>
      <c r="H149" s="207">
        <v>0.9</v>
      </c>
      <c r="I149" s="208"/>
      <c r="J149" s="209">
        <f>ROUND(I149*H149,2)</f>
        <v>0</v>
      </c>
      <c r="K149" s="210"/>
      <c r="L149" s="121"/>
      <c r="M149" s="211"/>
      <c r="N149" s="212" t="s">
        <v>34</v>
      </c>
      <c r="O149" s="213">
        <v>3.213</v>
      </c>
      <c r="P149" s="213">
        <f>O149*H149</f>
        <v>2.8917</v>
      </c>
      <c r="Q149" s="213">
        <v>2.45329</v>
      </c>
      <c r="R149" s="213">
        <f>Q149*H149</f>
        <v>2.207961</v>
      </c>
      <c r="S149" s="213">
        <v>0</v>
      </c>
      <c r="T149" s="214">
        <f>S149*H149</f>
        <v>0</v>
      </c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R149" s="215" t="s">
        <v>134</v>
      </c>
      <c r="AT149" s="215" t="s">
        <v>130</v>
      </c>
      <c r="AU149" s="215" t="s">
        <v>79</v>
      </c>
      <c r="AY149" s="112" t="s">
        <v>127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12" t="s">
        <v>77</v>
      </c>
      <c r="BK149" s="216">
        <f>ROUND(I149*H149,2)</f>
        <v>0</v>
      </c>
      <c r="BL149" s="112" t="s">
        <v>134</v>
      </c>
      <c r="BM149" s="215" t="s">
        <v>176</v>
      </c>
    </row>
    <row r="150" spans="1:65" s="123" customFormat="1" ht="21.75" customHeight="1">
      <c r="A150" s="120"/>
      <c r="B150" s="121"/>
      <c r="C150" s="203" t="s">
        <v>177</v>
      </c>
      <c r="D150" s="203" t="s">
        <v>130</v>
      </c>
      <c r="E150" s="204" t="s">
        <v>178</v>
      </c>
      <c r="F150" s="205" t="s">
        <v>179</v>
      </c>
      <c r="G150" s="206" t="s">
        <v>175</v>
      </c>
      <c r="H150" s="207">
        <v>0.9</v>
      </c>
      <c r="I150" s="208"/>
      <c r="J150" s="209">
        <f>ROUND(I150*H150,2)</f>
        <v>0</v>
      </c>
      <c r="K150" s="210"/>
      <c r="L150" s="121"/>
      <c r="M150" s="211"/>
      <c r="N150" s="212" t="s">
        <v>34</v>
      </c>
      <c r="O150" s="213">
        <v>0.82</v>
      </c>
      <c r="P150" s="213">
        <f>O150*H150</f>
        <v>0.738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R150" s="215" t="s">
        <v>134</v>
      </c>
      <c r="AT150" s="215" t="s">
        <v>130</v>
      </c>
      <c r="AU150" s="215" t="s">
        <v>79</v>
      </c>
      <c r="AY150" s="112" t="s">
        <v>127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12" t="s">
        <v>77</v>
      </c>
      <c r="BK150" s="216">
        <f>ROUND(I150*H150,2)</f>
        <v>0</v>
      </c>
      <c r="BL150" s="112" t="s">
        <v>134</v>
      </c>
      <c r="BM150" s="215" t="s">
        <v>180</v>
      </c>
    </row>
    <row r="151" spans="1:65" s="123" customFormat="1" ht="16.5" customHeight="1">
      <c r="A151" s="120"/>
      <c r="B151" s="121"/>
      <c r="C151" s="203" t="s">
        <v>181</v>
      </c>
      <c r="D151" s="203" t="s">
        <v>130</v>
      </c>
      <c r="E151" s="204" t="s">
        <v>182</v>
      </c>
      <c r="F151" s="205" t="s">
        <v>183</v>
      </c>
      <c r="G151" s="206" t="s">
        <v>184</v>
      </c>
      <c r="H151" s="207">
        <v>0.084</v>
      </c>
      <c r="I151" s="208"/>
      <c r="J151" s="209">
        <f>ROUND(I151*H151,2)</f>
        <v>0</v>
      </c>
      <c r="K151" s="210"/>
      <c r="L151" s="121"/>
      <c r="M151" s="211"/>
      <c r="N151" s="212" t="s">
        <v>34</v>
      </c>
      <c r="O151" s="213">
        <v>15.231</v>
      </c>
      <c r="P151" s="213">
        <f>O151*H151</f>
        <v>1.279404</v>
      </c>
      <c r="Q151" s="213">
        <v>1.06277</v>
      </c>
      <c r="R151" s="213">
        <f>Q151*H151</f>
        <v>0.08927268</v>
      </c>
      <c r="S151" s="213">
        <v>0</v>
      </c>
      <c r="T151" s="214">
        <f>S151*H151</f>
        <v>0</v>
      </c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R151" s="215" t="s">
        <v>134</v>
      </c>
      <c r="AT151" s="215" t="s">
        <v>130</v>
      </c>
      <c r="AU151" s="215" t="s">
        <v>79</v>
      </c>
      <c r="AY151" s="112" t="s">
        <v>127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12" t="s">
        <v>77</v>
      </c>
      <c r="BK151" s="216">
        <f>ROUND(I151*H151,2)</f>
        <v>0</v>
      </c>
      <c r="BL151" s="112" t="s">
        <v>134</v>
      </c>
      <c r="BM151" s="215" t="s">
        <v>185</v>
      </c>
    </row>
    <row r="152" spans="1:65" s="123" customFormat="1" ht="16.5" customHeight="1">
      <c r="A152" s="120"/>
      <c r="B152" s="121"/>
      <c r="C152" s="203" t="s">
        <v>186</v>
      </c>
      <c r="D152" s="203" t="s">
        <v>130</v>
      </c>
      <c r="E152" s="204" t="s">
        <v>187</v>
      </c>
      <c r="F152" s="205" t="s">
        <v>188</v>
      </c>
      <c r="G152" s="206" t="s">
        <v>133</v>
      </c>
      <c r="H152" s="207">
        <v>15</v>
      </c>
      <c r="I152" s="208"/>
      <c r="J152" s="209">
        <f>ROUND(I152*H152,2)</f>
        <v>0</v>
      </c>
      <c r="K152" s="210"/>
      <c r="L152" s="121"/>
      <c r="M152" s="211"/>
      <c r="N152" s="212" t="s">
        <v>34</v>
      </c>
      <c r="O152" s="213">
        <v>0.025</v>
      </c>
      <c r="P152" s="213">
        <f>O152*H152</f>
        <v>0.375</v>
      </c>
      <c r="Q152" s="213">
        <v>0.00013</v>
      </c>
      <c r="R152" s="213">
        <f>Q152*H152</f>
        <v>0.00195</v>
      </c>
      <c r="S152" s="213">
        <v>0</v>
      </c>
      <c r="T152" s="214">
        <f>S152*H152</f>
        <v>0</v>
      </c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R152" s="215" t="s">
        <v>134</v>
      </c>
      <c r="AT152" s="215" t="s">
        <v>130</v>
      </c>
      <c r="AU152" s="215" t="s">
        <v>79</v>
      </c>
      <c r="AY152" s="112" t="s">
        <v>127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12" t="s">
        <v>77</v>
      </c>
      <c r="BK152" s="216">
        <f>ROUND(I152*H152,2)</f>
        <v>0</v>
      </c>
      <c r="BL152" s="112" t="s">
        <v>134</v>
      </c>
      <c r="BM152" s="215" t="s">
        <v>189</v>
      </c>
    </row>
    <row r="153" spans="1:65" s="123" customFormat="1" ht="16.5" customHeight="1">
      <c r="A153" s="120"/>
      <c r="B153" s="121"/>
      <c r="C153" s="203" t="s">
        <v>7</v>
      </c>
      <c r="D153" s="203" t="s">
        <v>130</v>
      </c>
      <c r="E153" s="204" t="s">
        <v>190</v>
      </c>
      <c r="F153" s="205" t="s">
        <v>191</v>
      </c>
      <c r="G153" s="206" t="s">
        <v>192</v>
      </c>
      <c r="H153" s="207">
        <v>5</v>
      </c>
      <c r="I153" s="208"/>
      <c r="J153" s="209">
        <f>ROUND(I153*H153,2)</f>
        <v>0</v>
      </c>
      <c r="K153" s="210"/>
      <c r="L153" s="121"/>
      <c r="M153" s="211"/>
      <c r="N153" s="212" t="s">
        <v>34</v>
      </c>
      <c r="O153" s="213">
        <v>1.607</v>
      </c>
      <c r="P153" s="213">
        <f>O153*H153</f>
        <v>8.035</v>
      </c>
      <c r="Q153" s="213">
        <v>0.04684</v>
      </c>
      <c r="R153" s="213">
        <f>Q153*H153</f>
        <v>0.2342</v>
      </c>
      <c r="S153" s="213">
        <v>0</v>
      </c>
      <c r="T153" s="214">
        <f>S153*H153</f>
        <v>0</v>
      </c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R153" s="215" t="s">
        <v>134</v>
      </c>
      <c r="AT153" s="215" t="s">
        <v>130</v>
      </c>
      <c r="AU153" s="215" t="s">
        <v>79</v>
      </c>
      <c r="AY153" s="112" t="s">
        <v>127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12" t="s">
        <v>77</v>
      </c>
      <c r="BK153" s="216">
        <f>ROUND(I153*H153,2)</f>
        <v>0</v>
      </c>
      <c r="BL153" s="112" t="s">
        <v>134</v>
      </c>
      <c r="BM153" s="215" t="s">
        <v>193</v>
      </c>
    </row>
    <row r="154" spans="1:65" s="123" customFormat="1" ht="16.5" customHeight="1">
      <c r="A154" s="120"/>
      <c r="B154" s="121"/>
      <c r="C154" s="218" t="s">
        <v>194</v>
      </c>
      <c r="D154" s="218" t="s">
        <v>195</v>
      </c>
      <c r="E154" s="219" t="s">
        <v>196</v>
      </c>
      <c r="F154" s="220" t="s">
        <v>197</v>
      </c>
      <c r="G154" s="221" t="s">
        <v>192</v>
      </c>
      <c r="H154" s="222">
        <v>5</v>
      </c>
      <c r="I154" s="223"/>
      <c r="J154" s="224">
        <f>ROUND(I154*H154,2)</f>
        <v>0</v>
      </c>
      <c r="K154" s="225"/>
      <c r="L154" s="226"/>
      <c r="M154" s="227"/>
      <c r="N154" s="228" t="s">
        <v>34</v>
      </c>
      <c r="O154" s="213">
        <v>0</v>
      </c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R154" s="215" t="s">
        <v>159</v>
      </c>
      <c r="AT154" s="215" t="s">
        <v>195</v>
      </c>
      <c r="AU154" s="215" t="s">
        <v>79</v>
      </c>
      <c r="AY154" s="112" t="s">
        <v>127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12" t="s">
        <v>77</v>
      </c>
      <c r="BK154" s="216">
        <f>ROUND(I154*H154,2)</f>
        <v>0</v>
      </c>
      <c r="BL154" s="112" t="s">
        <v>134</v>
      </c>
      <c r="BM154" s="215" t="s">
        <v>198</v>
      </c>
    </row>
    <row r="155" spans="2:63" s="190" customFormat="1" ht="22.9" customHeight="1">
      <c r="B155" s="191"/>
      <c r="D155" s="192" t="s">
        <v>68</v>
      </c>
      <c r="E155" s="201" t="s">
        <v>163</v>
      </c>
      <c r="F155" s="201" t="s">
        <v>199</v>
      </c>
      <c r="I155" s="217"/>
      <c r="J155" s="202">
        <f>BK155</f>
        <v>0</v>
      </c>
      <c r="L155" s="191"/>
      <c r="M155" s="195"/>
      <c r="N155" s="196"/>
      <c r="O155" s="196"/>
      <c r="P155" s="197">
        <f>SUM(P156:P176)</f>
        <v>672.457097</v>
      </c>
      <c r="Q155" s="196"/>
      <c r="R155" s="197">
        <f>SUM(R156:R176)</f>
        <v>0.101918</v>
      </c>
      <c r="S155" s="196"/>
      <c r="T155" s="198">
        <f>SUM(T156:T176)</f>
        <v>27.10817</v>
      </c>
      <c r="AR155" s="192" t="s">
        <v>77</v>
      </c>
      <c r="AT155" s="199" t="s">
        <v>68</v>
      </c>
      <c r="AU155" s="199" t="s">
        <v>77</v>
      </c>
      <c r="AY155" s="192" t="s">
        <v>127</v>
      </c>
      <c r="BK155" s="200">
        <f>SUM(BK156:BK176)</f>
        <v>0</v>
      </c>
    </row>
    <row r="156" spans="1:65" s="123" customFormat="1" ht="16.5" customHeight="1">
      <c r="A156" s="120"/>
      <c r="B156" s="121"/>
      <c r="C156" s="203" t="s">
        <v>200</v>
      </c>
      <c r="D156" s="203" t="s">
        <v>130</v>
      </c>
      <c r="E156" s="204" t="s">
        <v>201</v>
      </c>
      <c r="F156" s="205" t="s">
        <v>202</v>
      </c>
      <c r="G156" s="206" t="s">
        <v>133</v>
      </c>
      <c r="H156" s="207">
        <v>768.2</v>
      </c>
      <c r="I156" s="208"/>
      <c r="J156" s="209">
        <f>ROUND(I156*H156,2)</f>
        <v>0</v>
      </c>
      <c r="K156" s="210"/>
      <c r="L156" s="121"/>
      <c r="M156" s="211"/>
      <c r="N156" s="212" t="s">
        <v>34</v>
      </c>
      <c r="O156" s="213">
        <v>0.354</v>
      </c>
      <c r="P156" s="213">
        <f>O156*H156</f>
        <v>271.9428</v>
      </c>
      <c r="Q156" s="213">
        <v>4E-05</v>
      </c>
      <c r="R156" s="213">
        <f>Q156*H156</f>
        <v>0.030728</v>
      </c>
      <c r="S156" s="213">
        <v>0</v>
      </c>
      <c r="T156" s="214">
        <f>S156*H156</f>
        <v>0</v>
      </c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R156" s="215" t="s">
        <v>134</v>
      </c>
      <c r="AT156" s="215" t="s">
        <v>130</v>
      </c>
      <c r="AU156" s="215" t="s">
        <v>79</v>
      </c>
      <c r="AY156" s="112" t="s">
        <v>127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12" t="s">
        <v>77</v>
      </c>
      <c r="BK156" s="216">
        <f>ROUND(I156*H156,2)</f>
        <v>0</v>
      </c>
      <c r="BL156" s="112" t="s">
        <v>134</v>
      </c>
      <c r="BM156" s="215" t="s">
        <v>203</v>
      </c>
    </row>
    <row r="157" spans="1:65" s="123" customFormat="1" ht="16.5" customHeight="1">
      <c r="A157" s="120"/>
      <c r="B157" s="121"/>
      <c r="C157" s="203" t="s">
        <v>204</v>
      </c>
      <c r="D157" s="203" t="s">
        <v>130</v>
      </c>
      <c r="E157" s="204" t="s">
        <v>205</v>
      </c>
      <c r="F157" s="205" t="s">
        <v>206</v>
      </c>
      <c r="G157" s="206" t="s">
        <v>133</v>
      </c>
      <c r="H157" s="207">
        <v>432</v>
      </c>
      <c r="I157" s="208"/>
      <c r="J157" s="209">
        <f>ROUND(I157*H157,2)</f>
        <v>0</v>
      </c>
      <c r="K157" s="210"/>
      <c r="L157" s="121"/>
      <c r="M157" s="211"/>
      <c r="N157" s="212" t="s">
        <v>34</v>
      </c>
      <c r="O157" s="213">
        <v>0.162</v>
      </c>
      <c r="P157" s="213">
        <f>O157*H157</f>
        <v>69.984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R157" s="215" t="s">
        <v>134</v>
      </c>
      <c r="AT157" s="215" t="s">
        <v>130</v>
      </c>
      <c r="AU157" s="215" t="s">
        <v>79</v>
      </c>
      <c r="AY157" s="112" t="s">
        <v>127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12" t="s">
        <v>77</v>
      </c>
      <c r="BK157" s="216">
        <f>ROUND(I157*H157,2)</f>
        <v>0</v>
      </c>
      <c r="BL157" s="112" t="s">
        <v>134</v>
      </c>
      <c r="BM157" s="215" t="s">
        <v>207</v>
      </c>
    </row>
    <row r="158" spans="1:65" s="123" customFormat="1" ht="21.75" customHeight="1">
      <c r="A158" s="120"/>
      <c r="B158" s="121"/>
      <c r="C158" s="203" t="s">
        <v>208</v>
      </c>
      <c r="D158" s="203" t="s">
        <v>130</v>
      </c>
      <c r="E158" s="204" t="s">
        <v>209</v>
      </c>
      <c r="F158" s="205" t="s">
        <v>210</v>
      </c>
      <c r="G158" s="206" t="s">
        <v>133</v>
      </c>
      <c r="H158" s="207">
        <v>8640</v>
      </c>
      <c r="I158" s="208"/>
      <c r="J158" s="209">
        <f>ROUND(I158*H158,2)</f>
        <v>0</v>
      </c>
      <c r="K158" s="210"/>
      <c r="L158" s="121"/>
      <c r="M158" s="211"/>
      <c r="N158" s="212" t="s">
        <v>34</v>
      </c>
      <c r="O158" s="213">
        <v>0</v>
      </c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R158" s="215" t="s">
        <v>134</v>
      </c>
      <c r="AT158" s="215" t="s">
        <v>130</v>
      </c>
      <c r="AU158" s="215" t="s">
        <v>79</v>
      </c>
      <c r="AY158" s="112" t="s">
        <v>127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12" t="s">
        <v>77</v>
      </c>
      <c r="BK158" s="216">
        <f>ROUND(I158*H158,2)</f>
        <v>0</v>
      </c>
      <c r="BL158" s="112" t="s">
        <v>134</v>
      </c>
      <c r="BM158" s="215" t="s">
        <v>211</v>
      </c>
    </row>
    <row r="159" spans="1:65" s="123" customFormat="1" ht="16.5" customHeight="1">
      <c r="A159" s="120"/>
      <c r="B159" s="121"/>
      <c r="C159" s="203" t="s">
        <v>212</v>
      </c>
      <c r="D159" s="203" t="s">
        <v>130</v>
      </c>
      <c r="E159" s="204" t="s">
        <v>213</v>
      </c>
      <c r="F159" s="205" t="s">
        <v>214</v>
      </c>
      <c r="G159" s="206" t="s">
        <v>133</v>
      </c>
      <c r="H159" s="207">
        <v>432</v>
      </c>
      <c r="I159" s="208"/>
      <c r="J159" s="209">
        <f>ROUND(I159*H159,2)</f>
        <v>0</v>
      </c>
      <c r="K159" s="210"/>
      <c r="L159" s="121"/>
      <c r="M159" s="211"/>
      <c r="N159" s="212" t="s">
        <v>34</v>
      </c>
      <c r="O159" s="213">
        <v>0.102</v>
      </c>
      <c r="P159" s="213">
        <f>O159*H159</f>
        <v>44.064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R159" s="215" t="s">
        <v>134</v>
      </c>
      <c r="AT159" s="215" t="s">
        <v>130</v>
      </c>
      <c r="AU159" s="215" t="s">
        <v>79</v>
      </c>
      <c r="AY159" s="112" t="s">
        <v>127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12" t="s">
        <v>77</v>
      </c>
      <c r="BK159" s="216">
        <f>ROUND(I159*H159,2)</f>
        <v>0</v>
      </c>
      <c r="BL159" s="112" t="s">
        <v>134</v>
      </c>
      <c r="BM159" s="215" t="s">
        <v>215</v>
      </c>
    </row>
    <row r="160" spans="1:65" s="123" customFormat="1" ht="21.75" customHeight="1">
      <c r="A160" s="120"/>
      <c r="B160" s="121"/>
      <c r="C160" s="203" t="s">
        <v>6</v>
      </c>
      <c r="D160" s="203" t="s">
        <v>130</v>
      </c>
      <c r="E160" s="204" t="s">
        <v>216</v>
      </c>
      <c r="F160" s="205" t="s">
        <v>217</v>
      </c>
      <c r="G160" s="206" t="s">
        <v>133</v>
      </c>
      <c r="H160" s="207">
        <v>339</v>
      </c>
      <c r="I160" s="208"/>
      <c r="J160" s="209">
        <f>ROUND(I160*H160,2)</f>
        <v>0</v>
      </c>
      <c r="K160" s="210"/>
      <c r="L160" s="121"/>
      <c r="M160" s="211"/>
      <c r="N160" s="212" t="s">
        <v>34</v>
      </c>
      <c r="O160" s="213">
        <v>0.126</v>
      </c>
      <c r="P160" s="213">
        <f>O160*H160</f>
        <v>42.714</v>
      </c>
      <c r="Q160" s="213">
        <v>0.00021</v>
      </c>
      <c r="R160" s="213">
        <f>Q160*H160</f>
        <v>0.07119</v>
      </c>
      <c r="S160" s="213">
        <v>0</v>
      </c>
      <c r="T160" s="214">
        <f>S160*H160</f>
        <v>0</v>
      </c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R160" s="215" t="s">
        <v>134</v>
      </c>
      <c r="AT160" s="215" t="s">
        <v>130</v>
      </c>
      <c r="AU160" s="215" t="s">
        <v>79</v>
      </c>
      <c r="AY160" s="112" t="s">
        <v>127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12" t="s">
        <v>77</v>
      </c>
      <c r="BK160" s="216">
        <f>ROUND(I160*H160,2)</f>
        <v>0</v>
      </c>
      <c r="BL160" s="112" t="s">
        <v>134</v>
      </c>
      <c r="BM160" s="215" t="s">
        <v>218</v>
      </c>
    </row>
    <row r="161" spans="1:65" s="123" customFormat="1" ht="21.75" customHeight="1">
      <c r="A161" s="120"/>
      <c r="B161" s="121"/>
      <c r="C161" s="203" t="s">
        <v>219</v>
      </c>
      <c r="D161" s="203" t="s">
        <v>130</v>
      </c>
      <c r="E161" s="204" t="s">
        <v>220</v>
      </c>
      <c r="F161" s="205" t="s">
        <v>221</v>
      </c>
      <c r="G161" s="206" t="s">
        <v>222</v>
      </c>
      <c r="H161" s="207">
        <v>10</v>
      </c>
      <c r="I161" s="208"/>
      <c r="J161" s="209">
        <f>ROUND(I161*H161,2)</f>
        <v>0</v>
      </c>
      <c r="K161" s="210"/>
      <c r="L161" s="121"/>
      <c r="M161" s="211"/>
      <c r="N161" s="212" t="s">
        <v>34</v>
      </c>
      <c r="O161" s="213">
        <v>0</v>
      </c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R161" s="215" t="s">
        <v>134</v>
      </c>
      <c r="AT161" s="215" t="s">
        <v>130</v>
      </c>
      <c r="AU161" s="215" t="s">
        <v>79</v>
      </c>
      <c r="AY161" s="112" t="s">
        <v>127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12" t="s">
        <v>77</v>
      </c>
      <c r="BK161" s="216">
        <f>ROUND(I161*H161,2)</f>
        <v>0</v>
      </c>
      <c r="BL161" s="112" t="s">
        <v>134</v>
      </c>
      <c r="BM161" s="215" t="s">
        <v>223</v>
      </c>
    </row>
    <row r="162" spans="1:65" s="123" customFormat="1" ht="16.5" customHeight="1">
      <c r="A162" s="120"/>
      <c r="B162" s="121"/>
      <c r="C162" s="203" t="s">
        <v>224</v>
      </c>
      <c r="D162" s="203" t="s">
        <v>130</v>
      </c>
      <c r="E162" s="204" t="s">
        <v>225</v>
      </c>
      <c r="F162" s="205" t="s">
        <v>226</v>
      </c>
      <c r="G162" s="206" t="s">
        <v>175</v>
      </c>
      <c r="H162" s="207">
        <v>0.92</v>
      </c>
      <c r="I162" s="208"/>
      <c r="J162" s="209">
        <f>ROUND(I162*H162,2)</f>
        <v>0</v>
      </c>
      <c r="K162" s="210"/>
      <c r="L162" s="121"/>
      <c r="M162" s="211"/>
      <c r="N162" s="212" t="s">
        <v>34</v>
      </c>
      <c r="O162" s="213">
        <v>3.048</v>
      </c>
      <c r="P162" s="213">
        <f>O162*H162</f>
        <v>2.80416</v>
      </c>
      <c r="Q162" s="213">
        <v>0</v>
      </c>
      <c r="R162" s="213">
        <f>Q162*H162</f>
        <v>0</v>
      </c>
      <c r="S162" s="213">
        <v>1.95</v>
      </c>
      <c r="T162" s="214">
        <f>S162*H162</f>
        <v>1.794</v>
      </c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R162" s="215" t="s">
        <v>134</v>
      </c>
      <c r="AT162" s="215" t="s">
        <v>130</v>
      </c>
      <c r="AU162" s="215" t="s">
        <v>79</v>
      </c>
      <c r="AY162" s="112" t="s">
        <v>127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12" t="s">
        <v>77</v>
      </c>
      <c r="BK162" s="216">
        <f>ROUND(I162*H162,2)</f>
        <v>0</v>
      </c>
      <c r="BL162" s="112" t="s">
        <v>134</v>
      </c>
      <c r="BM162" s="215" t="s">
        <v>227</v>
      </c>
    </row>
    <row r="163" spans="1:65" s="123" customFormat="1" ht="16.5" customHeight="1">
      <c r="A163" s="120"/>
      <c r="B163" s="121"/>
      <c r="C163" s="203" t="s">
        <v>228</v>
      </c>
      <c r="D163" s="203" t="s">
        <v>130</v>
      </c>
      <c r="E163" s="204" t="s">
        <v>229</v>
      </c>
      <c r="F163" s="205" t="s">
        <v>230</v>
      </c>
      <c r="G163" s="206" t="s">
        <v>133</v>
      </c>
      <c r="H163" s="207">
        <v>9</v>
      </c>
      <c r="I163" s="208"/>
      <c r="J163" s="209">
        <f>ROUND(I163*H163,2)</f>
        <v>0</v>
      </c>
      <c r="K163" s="210"/>
      <c r="L163" s="121"/>
      <c r="M163" s="211"/>
      <c r="N163" s="212" t="s">
        <v>34</v>
      </c>
      <c r="O163" s="213">
        <v>0.406</v>
      </c>
      <c r="P163" s="213">
        <f>O163*H163</f>
        <v>3.654</v>
      </c>
      <c r="Q163" s="213">
        <v>0</v>
      </c>
      <c r="R163" s="213">
        <f>Q163*H163</f>
        <v>0</v>
      </c>
      <c r="S163" s="213">
        <v>0.055</v>
      </c>
      <c r="T163" s="214">
        <f>S163*H163</f>
        <v>0.495</v>
      </c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R163" s="215" t="s">
        <v>134</v>
      </c>
      <c r="AT163" s="215" t="s">
        <v>130</v>
      </c>
      <c r="AU163" s="215" t="s">
        <v>79</v>
      </c>
      <c r="AY163" s="112" t="s">
        <v>127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12" t="s">
        <v>77</v>
      </c>
      <c r="BK163" s="216">
        <f>ROUND(I163*H163,2)</f>
        <v>0</v>
      </c>
      <c r="BL163" s="112" t="s">
        <v>134</v>
      </c>
      <c r="BM163" s="215" t="s">
        <v>231</v>
      </c>
    </row>
    <row r="164" spans="1:65" s="123" customFormat="1" ht="21.75" customHeight="1">
      <c r="A164" s="120"/>
      <c r="B164" s="121"/>
      <c r="C164" s="203" t="s">
        <v>232</v>
      </c>
      <c r="D164" s="203" t="s">
        <v>130</v>
      </c>
      <c r="E164" s="204" t="s">
        <v>233</v>
      </c>
      <c r="F164" s="205" t="s">
        <v>234</v>
      </c>
      <c r="G164" s="206" t="s">
        <v>133</v>
      </c>
      <c r="H164" s="207">
        <v>30</v>
      </c>
      <c r="I164" s="208"/>
      <c r="J164" s="209">
        <f>ROUND(I164*H164,2)</f>
        <v>0</v>
      </c>
      <c r="K164" s="210"/>
      <c r="L164" s="121"/>
      <c r="M164" s="211"/>
      <c r="N164" s="212" t="s">
        <v>34</v>
      </c>
      <c r="O164" s="213">
        <v>0.233</v>
      </c>
      <c r="P164" s="213">
        <f>O164*H164</f>
        <v>6.99</v>
      </c>
      <c r="Q164" s="213">
        <v>0</v>
      </c>
      <c r="R164" s="213">
        <f>Q164*H164</f>
        <v>0</v>
      </c>
      <c r="S164" s="213">
        <v>0.057</v>
      </c>
      <c r="T164" s="214">
        <f>S164*H164</f>
        <v>1.71</v>
      </c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R164" s="215" t="s">
        <v>134</v>
      </c>
      <c r="AT164" s="215" t="s">
        <v>130</v>
      </c>
      <c r="AU164" s="215" t="s">
        <v>79</v>
      </c>
      <c r="AY164" s="112" t="s">
        <v>127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12" t="s">
        <v>77</v>
      </c>
      <c r="BK164" s="216">
        <f>ROUND(I164*H164,2)</f>
        <v>0</v>
      </c>
      <c r="BL164" s="112" t="s">
        <v>134</v>
      </c>
      <c r="BM164" s="215" t="s">
        <v>235</v>
      </c>
    </row>
    <row r="165" spans="1:65" s="123" customFormat="1" ht="16.5" customHeight="1">
      <c r="A165" s="120"/>
      <c r="B165" s="121"/>
      <c r="C165" s="203" t="s">
        <v>236</v>
      </c>
      <c r="D165" s="203" t="s">
        <v>130</v>
      </c>
      <c r="E165" s="204" t="s">
        <v>237</v>
      </c>
      <c r="F165" s="205" t="s">
        <v>238</v>
      </c>
      <c r="G165" s="206" t="s">
        <v>170</v>
      </c>
      <c r="H165" s="207">
        <v>86</v>
      </c>
      <c r="I165" s="208"/>
      <c r="J165" s="209">
        <f>ROUND(I165*H165,2)</f>
        <v>0</v>
      </c>
      <c r="K165" s="210"/>
      <c r="L165" s="121"/>
      <c r="M165" s="211"/>
      <c r="N165" s="212" t="s">
        <v>34</v>
      </c>
      <c r="O165" s="213">
        <v>0.098</v>
      </c>
      <c r="P165" s="213">
        <f>O165*H165</f>
        <v>8.428</v>
      </c>
      <c r="Q165" s="213">
        <v>0</v>
      </c>
      <c r="R165" s="213">
        <f>Q165*H165</f>
        <v>0</v>
      </c>
      <c r="S165" s="213">
        <v>0.009</v>
      </c>
      <c r="T165" s="214">
        <f>S165*H165</f>
        <v>0.774</v>
      </c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R165" s="215" t="s">
        <v>134</v>
      </c>
      <c r="AT165" s="215" t="s">
        <v>130</v>
      </c>
      <c r="AU165" s="215" t="s">
        <v>79</v>
      </c>
      <c r="AY165" s="112" t="s">
        <v>127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12" t="s">
        <v>77</v>
      </c>
      <c r="BK165" s="216">
        <f>ROUND(I165*H165,2)</f>
        <v>0</v>
      </c>
      <c r="BL165" s="112" t="s">
        <v>134</v>
      </c>
      <c r="BM165" s="215" t="s">
        <v>239</v>
      </c>
    </row>
    <row r="166" spans="1:65" s="123" customFormat="1" ht="16.5" customHeight="1">
      <c r="A166" s="120"/>
      <c r="B166" s="121"/>
      <c r="C166" s="203" t="s">
        <v>240</v>
      </c>
      <c r="D166" s="203" t="s">
        <v>130</v>
      </c>
      <c r="E166" s="204" t="s">
        <v>241</v>
      </c>
      <c r="F166" s="205" t="s">
        <v>242</v>
      </c>
      <c r="G166" s="206" t="s">
        <v>133</v>
      </c>
      <c r="H166" s="207">
        <v>285</v>
      </c>
      <c r="I166" s="208"/>
      <c r="J166" s="209">
        <f>ROUND(I166*H166,2)</f>
        <v>0</v>
      </c>
      <c r="K166" s="210"/>
      <c r="L166" s="121"/>
      <c r="M166" s="211"/>
      <c r="N166" s="212" t="s">
        <v>34</v>
      </c>
      <c r="O166" s="213">
        <v>0.306</v>
      </c>
      <c r="P166" s="213">
        <f>O166*H166</f>
        <v>87.21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R166" s="215" t="s">
        <v>134</v>
      </c>
      <c r="AT166" s="215" t="s">
        <v>130</v>
      </c>
      <c r="AU166" s="215" t="s">
        <v>79</v>
      </c>
      <c r="AY166" s="112" t="s">
        <v>127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12" t="s">
        <v>77</v>
      </c>
      <c r="BK166" s="216">
        <f>ROUND(I166*H166,2)</f>
        <v>0</v>
      </c>
      <c r="BL166" s="112" t="s">
        <v>134</v>
      </c>
      <c r="BM166" s="215" t="s">
        <v>243</v>
      </c>
    </row>
    <row r="167" spans="1:65" s="123" customFormat="1" ht="21.75" customHeight="1">
      <c r="A167" s="120"/>
      <c r="B167" s="121"/>
      <c r="C167" s="203" t="s">
        <v>244</v>
      </c>
      <c r="D167" s="203" t="s">
        <v>130</v>
      </c>
      <c r="E167" s="204" t="s">
        <v>245</v>
      </c>
      <c r="F167" s="205" t="s">
        <v>246</v>
      </c>
      <c r="G167" s="206" t="s">
        <v>175</v>
      </c>
      <c r="H167" s="207">
        <v>1.5</v>
      </c>
      <c r="I167" s="208"/>
      <c r="J167" s="209">
        <f>ROUND(I167*H167,2)</f>
        <v>0</v>
      </c>
      <c r="K167" s="210"/>
      <c r="L167" s="121"/>
      <c r="M167" s="211"/>
      <c r="N167" s="212" t="s">
        <v>34</v>
      </c>
      <c r="O167" s="213">
        <v>7.195</v>
      </c>
      <c r="P167" s="213">
        <f>O167*H167</f>
        <v>10.7925</v>
      </c>
      <c r="Q167" s="213">
        <v>0</v>
      </c>
      <c r="R167" s="213">
        <f>Q167*H167</f>
        <v>0</v>
      </c>
      <c r="S167" s="213">
        <v>2.2</v>
      </c>
      <c r="T167" s="214">
        <f>S167*H167</f>
        <v>3.3</v>
      </c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R167" s="215" t="s">
        <v>134</v>
      </c>
      <c r="AT167" s="215" t="s">
        <v>130</v>
      </c>
      <c r="AU167" s="215" t="s">
        <v>79</v>
      </c>
      <c r="AY167" s="112" t="s">
        <v>127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12" t="s">
        <v>77</v>
      </c>
      <c r="BK167" s="216">
        <f>ROUND(I167*H167,2)</f>
        <v>0</v>
      </c>
      <c r="BL167" s="112" t="s">
        <v>134</v>
      </c>
      <c r="BM167" s="215" t="s">
        <v>247</v>
      </c>
    </row>
    <row r="168" spans="1:65" s="123" customFormat="1" ht="21.75" customHeight="1">
      <c r="A168" s="120"/>
      <c r="B168" s="121"/>
      <c r="C168" s="203" t="s">
        <v>248</v>
      </c>
      <c r="D168" s="203" t="s">
        <v>130</v>
      </c>
      <c r="E168" s="204" t="s">
        <v>249</v>
      </c>
      <c r="F168" s="205" t="s">
        <v>250</v>
      </c>
      <c r="G168" s="206" t="s">
        <v>133</v>
      </c>
      <c r="H168" s="207">
        <v>254.226</v>
      </c>
      <c r="I168" s="208"/>
      <c r="J168" s="209">
        <f>ROUND(I168*H168,2)</f>
        <v>0</v>
      </c>
      <c r="K168" s="210"/>
      <c r="L168" s="121"/>
      <c r="M168" s="211"/>
      <c r="N168" s="212" t="s">
        <v>34</v>
      </c>
      <c r="O168" s="213">
        <v>0</v>
      </c>
      <c r="P168" s="213">
        <f>O168*H168</f>
        <v>0</v>
      </c>
      <c r="Q168" s="213">
        <v>0</v>
      </c>
      <c r="R168" s="213">
        <f>Q168*H168</f>
        <v>0</v>
      </c>
      <c r="S168" s="213">
        <v>0.045</v>
      </c>
      <c r="T168" s="214">
        <f>S168*H168</f>
        <v>11.44017</v>
      </c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R168" s="215" t="s">
        <v>134</v>
      </c>
      <c r="AT168" s="215" t="s">
        <v>130</v>
      </c>
      <c r="AU168" s="215" t="s">
        <v>79</v>
      </c>
      <c r="AY168" s="112" t="s">
        <v>127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12" t="s">
        <v>77</v>
      </c>
      <c r="BK168" s="216">
        <f>ROUND(I168*H168,2)</f>
        <v>0</v>
      </c>
      <c r="BL168" s="112" t="s">
        <v>134</v>
      </c>
      <c r="BM168" s="215" t="s">
        <v>251</v>
      </c>
    </row>
    <row r="169" spans="1:65" s="123" customFormat="1" ht="21.75" customHeight="1">
      <c r="A169" s="120"/>
      <c r="B169" s="121"/>
      <c r="C169" s="203" t="s">
        <v>252</v>
      </c>
      <c r="D169" s="203" t="s">
        <v>130</v>
      </c>
      <c r="E169" s="204" t="s">
        <v>253</v>
      </c>
      <c r="F169" s="205" t="s">
        <v>254</v>
      </c>
      <c r="G169" s="206" t="s">
        <v>192</v>
      </c>
      <c r="H169" s="207">
        <v>2</v>
      </c>
      <c r="I169" s="208"/>
      <c r="J169" s="209">
        <f>ROUND(I169*H169,2)</f>
        <v>0</v>
      </c>
      <c r="K169" s="210"/>
      <c r="L169" s="121"/>
      <c r="M169" s="211"/>
      <c r="N169" s="212" t="s">
        <v>34</v>
      </c>
      <c r="O169" s="213">
        <v>0.05</v>
      </c>
      <c r="P169" s="213">
        <f>O169*H169</f>
        <v>0.1</v>
      </c>
      <c r="Q169" s="213">
        <v>0</v>
      </c>
      <c r="R169" s="213">
        <f>Q169*H169</f>
        <v>0</v>
      </c>
      <c r="S169" s="213">
        <v>0.024</v>
      </c>
      <c r="T169" s="214">
        <f>S169*H169</f>
        <v>0.048</v>
      </c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R169" s="215" t="s">
        <v>134</v>
      </c>
      <c r="AT169" s="215" t="s">
        <v>130</v>
      </c>
      <c r="AU169" s="215" t="s">
        <v>79</v>
      </c>
      <c r="AY169" s="112" t="s">
        <v>127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12" t="s">
        <v>77</v>
      </c>
      <c r="BK169" s="216">
        <f>ROUND(I169*H169,2)</f>
        <v>0</v>
      </c>
      <c r="BL169" s="112" t="s">
        <v>134</v>
      </c>
      <c r="BM169" s="215" t="s">
        <v>255</v>
      </c>
    </row>
    <row r="170" spans="1:65" s="123" customFormat="1" ht="21.75" customHeight="1">
      <c r="A170" s="120"/>
      <c r="B170" s="121"/>
      <c r="C170" s="203" t="s">
        <v>256</v>
      </c>
      <c r="D170" s="203" t="s">
        <v>130</v>
      </c>
      <c r="E170" s="204" t="s">
        <v>257</v>
      </c>
      <c r="F170" s="205" t="s">
        <v>258</v>
      </c>
      <c r="G170" s="206" t="s">
        <v>133</v>
      </c>
      <c r="H170" s="207">
        <v>90</v>
      </c>
      <c r="I170" s="208"/>
      <c r="J170" s="209">
        <f>ROUND(I170*H170,2)</f>
        <v>0</v>
      </c>
      <c r="K170" s="210"/>
      <c r="L170" s="121"/>
      <c r="M170" s="211"/>
      <c r="N170" s="212" t="s">
        <v>34</v>
      </c>
      <c r="O170" s="213">
        <v>0.26</v>
      </c>
      <c r="P170" s="213">
        <f>O170*H170</f>
        <v>23.4</v>
      </c>
      <c r="Q170" s="213">
        <v>0</v>
      </c>
      <c r="R170" s="213">
        <f>Q170*H170</f>
        <v>0</v>
      </c>
      <c r="S170" s="213">
        <v>0.046</v>
      </c>
      <c r="T170" s="214">
        <f>S170*H170</f>
        <v>4.14</v>
      </c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R170" s="215" t="s">
        <v>134</v>
      </c>
      <c r="AT170" s="215" t="s">
        <v>130</v>
      </c>
      <c r="AU170" s="215" t="s">
        <v>79</v>
      </c>
      <c r="AY170" s="112" t="s">
        <v>127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12" t="s">
        <v>77</v>
      </c>
      <c r="BK170" s="216">
        <f>ROUND(I170*H170,2)</f>
        <v>0</v>
      </c>
      <c r="BL170" s="112" t="s">
        <v>134</v>
      </c>
      <c r="BM170" s="215" t="s">
        <v>259</v>
      </c>
    </row>
    <row r="171" spans="1:65" s="123" customFormat="1" ht="21.75" customHeight="1">
      <c r="A171" s="120"/>
      <c r="B171" s="121"/>
      <c r="C171" s="203" t="s">
        <v>260</v>
      </c>
      <c r="D171" s="203" t="s">
        <v>130</v>
      </c>
      <c r="E171" s="204" t="s">
        <v>261</v>
      </c>
      <c r="F171" s="205" t="s">
        <v>262</v>
      </c>
      <c r="G171" s="206" t="s">
        <v>133</v>
      </c>
      <c r="H171" s="207">
        <v>34</v>
      </c>
      <c r="I171" s="208"/>
      <c r="J171" s="209">
        <f>ROUND(I171*H171,2)</f>
        <v>0</v>
      </c>
      <c r="K171" s="210"/>
      <c r="L171" s="121"/>
      <c r="M171" s="211"/>
      <c r="N171" s="212" t="s">
        <v>34</v>
      </c>
      <c r="O171" s="213">
        <v>0.3</v>
      </c>
      <c r="P171" s="213">
        <f>O171*H171</f>
        <v>10.2</v>
      </c>
      <c r="Q171" s="213">
        <v>0</v>
      </c>
      <c r="R171" s="213">
        <f>Q171*H171</f>
        <v>0</v>
      </c>
      <c r="S171" s="213">
        <v>0.068</v>
      </c>
      <c r="T171" s="214">
        <f>S171*H171</f>
        <v>2.312</v>
      </c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R171" s="215" t="s">
        <v>134</v>
      </c>
      <c r="AT171" s="215" t="s">
        <v>130</v>
      </c>
      <c r="AU171" s="215" t="s">
        <v>79</v>
      </c>
      <c r="AY171" s="112" t="s">
        <v>127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12" t="s">
        <v>77</v>
      </c>
      <c r="BK171" s="216">
        <f>ROUND(I171*H171,2)</f>
        <v>0</v>
      </c>
      <c r="BL171" s="112" t="s">
        <v>134</v>
      </c>
      <c r="BM171" s="215" t="s">
        <v>263</v>
      </c>
    </row>
    <row r="172" spans="1:65" s="123" customFormat="1" ht="16.5" customHeight="1">
      <c r="A172" s="120"/>
      <c r="B172" s="121"/>
      <c r="C172" s="203" t="s">
        <v>264</v>
      </c>
      <c r="D172" s="203" t="s">
        <v>130</v>
      </c>
      <c r="E172" s="204" t="s">
        <v>265</v>
      </c>
      <c r="F172" s="205" t="s">
        <v>266</v>
      </c>
      <c r="G172" s="206" t="s">
        <v>133</v>
      </c>
      <c r="H172" s="207">
        <v>15</v>
      </c>
      <c r="I172" s="208"/>
      <c r="J172" s="209">
        <f>ROUND(I172*H172,2)</f>
        <v>0</v>
      </c>
      <c r="K172" s="210"/>
      <c r="L172" s="121"/>
      <c r="M172" s="211"/>
      <c r="N172" s="212" t="s">
        <v>34</v>
      </c>
      <c r="O172" s="213">
        <v>0.54</v>
      </c>
      <c r="P172" s="213">
        <f>O172*H172</f>
        <v>8.1</v>
      </c>
      <c r="Q172" s="213">
        <v>0</v>
      </c>
      <c r="R172" s="213">
        <f>Q172*H172</f>
        <v>0</v>
      </c>
      <c r="S172" s="213">
        <v>0.073</v>
      </c>
      <c r="T172" s="214">
        <f>S172*H172</f>
        <v>1.095</v>
      </c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R172" s="215" t="s">
        <v>134</v>
      </c>
      <c r="AT172" s="215" t="s">
        <v>130</v>
      </c>
      <c r="AU172" s="215" t="s">
        <v>79</v>
      </c>
      <c r="AY172" s="112" t="s">
        <v>127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12" t="s">
        <v>77</v>
      </c>
      <c r="BK172" s="216">
        <f>ROUND(I172*H172,2)</f>
        <v>0</v>
      </c>
      <c r="BL172" s="112" t="s">
        <v>134</v>
      </c>
      <c r="BM172" s="215" t="s">
        <v>267</v>
      </c>
    </row>
    <row r="173" spans="1:65" s="123" customFormat="1" ht="21.75" customHeight="1">
      <c r="A173" s="120"/>
      <c r="B173" s="121"/>
      <c r="C173" s="203" t="s">
        <v>268</v>
      </c>
      <c r="D173" s="203" t="s">
        <v>130</v>
      </c>
      <c r="E173" s="204" t="s">
        <v>269</v>
      </c>
      <c r="F173" s="205" t="s">
        <v>270</v>
      </c>
      <c r="G173" s="206" t="s">
        <v>184</v>
      </c>
      <c r="H173" s="207">
        <v>42.993</v>
      </c>
      <c r="I173" s="208"/>
      <c r="J173" s="209">
        <f>ROUND(I173*H173,2)</f>
        <v>0</v>
      </c>
      <c r="K173" s="210"/>
      <c r="L173" s="121"/>
      <c r="M173" s="211"/>
      <c r="N173" s="212" t="s">
        <v>34</v>
      </c>
      <c r="O173" s="213">
        <v>1.51</v>
      </c>
      <c r="P173" s="213">
        <f>O173*H173</f>
        <v>64.91943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R173" s="215" t="s">
        <v>134</v>
      </c>
      <c r="AT173" s="215" t="s">
        <v>130</v>
      </c>
      <c r="AU173" s="215" t="s">
        <v>79</v>
      </c>
      <c r="AY173" s="112" t="s">
        <v>127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12" t="s">
        <v>77</v>
      </c>
      <c r="BK173" s="216">
        <f>ROUND(I173*H173,2)</f>
        <v>0</v>
      </c>
      <c r="BL173" s="112" t="s">
        <v>134</v>
      </c>
      <c r="BM173" s="215" t="s">
        <v>271</v>
      </c>
    </row>
    <row r="174" spans="1:65" s="123" customFormat="1" ht="21.75" customHeight="1">
      <c r="A174" s="120"/>
      <c r="B174" s="121"/>
      <c r="C174" s="203" t="s">
        <v>272</v>
      </c>
      <c r="D174" s="203" t="s">
        <v>130</v>
      </c>
      <c r="E174" s="204" t="s">
        <v>273</v>
      </c>
      <c r="F174" s="205" t="s">
        <v>274</v>
      </c>
      <c r="G174" s="206" t="s">
        <v>184</v>
      </c>
      <c r="H174" s="207">
        <v>42.993</v>
      </c>
      <c r="I174" s="208"/>
      <c r="J174" s="209">
        <f>ROUND(I174*H174,2)</f>
        <v>0</v>
      </c>
      <c r="K174" s="210"/>
      <c r="L174" s="121"/>
      <c r="M174" s="211"/>
      <c r="N174" s="212" t="s">
        <v>34</v>
      </c>
      <c r="O174" s="213">
        <v>0.255</v>
      </c>
      <c r="P174" s="213">
        <f>O174*H174</f>
        <v>10.963215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R174" s="215" t="s">
        <v>134</v>
      </c>
      <c r="AT174" s="215" t="s">
        <v>130</v>
      </c>
      <c r="AU174" s="215" t="s">
        <v>79</v>
      </c>
      <c r="AY174" s="112" t="s">
        <v>127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12" t="s">
        <v>77</v>
      </c>
      <c r="BK174" s="216">
        <f>ROUND(I174*H174,2)</f>
        <v>0</v>
      </c>
      <c r="BL174" s="112" t="s">
        <v>134</v>
      </c>
      <c r="BM174" s="215" t="s">
        <v>275</v>
      </c>
    </row>
    <row r="175" spans="1:65" s="123" customFormat="1" ht="21.75" customHeight="1">
      <c r="A175" s="120"/>
      <c r="B175" s="121"/>
      <c r="C175" s="203" t="s">
        <v>276</v>
      </c>
      <c r="D175" s="203" t="s">
        <v>130</v>
      </c>
      <c r="E175" s="204" t="s">
        <v>277</v>
      </c>
      <c r="F175" s="205" t="s">
        <v>278</v>
      </c>
      <c r="G175" s="206" t="s">
        <v>184</v>
      </c>
      <c r="H175" s="207">
        <v>1031.832</v>
      </c>
      <c r="I175" s="208"/>
      <c r="J175" s="209">
        <f>ROUND(I175*H175,2)</f>
        <v>0</v>
      </c>
      <c r="K175" s="210"/>
      <c r="L175" s="121"/>
      <c r="M175" s="211"/>
      <c r="N175" s="212" t="s">
        <v>34</v>
      </c>
      <c r="O175" s="213">
        <v>0.006</v>
      </c>
      <c r="P175" s="213">
        <f>O175*H175</f>
        <v>6.190992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R175" s="215" t="s">
        <v>134</v>
      </c>
      <c r="AT175" s="215" t="s">
        <v>130</v>
      </c>
      <c r="AU175" s="215" t="s">
        <v>79</v>
      </c>
      <c r="AY175" s="112" t="s">
        <v>127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12" t="s">
        <v>77</v>
      </c>
      <c r="BK175" s="216">
        <f>ROUND(I175*H175,2)</f>
        <v>0</v>
      </c>
      <c r="BL175" s="112" t="s">
        <v>134</v>
      </c>
      <c r="BM175" s="215" t="s">
        <v>279</v>
      </c>
    </row>
    <row r="176" spans="1:65" s="123" customFormat="1" ht="21.75" customHeight="1">
      <c r="A176" s="120"/>
      <c r="B176" s="121"/>
      <c r="C176" s="203" t="s">
        <v>280</v>
      </c>
      <c r="D176" s="203" t="s">
        <v>130</v>
      </c>
      <c r="E176" s="204" t="s">
        <v>281</v>
      </c>
      <c r="F176" s="205" t="s">
        <v>282</v>
      </c>
      <c r="G176" s="206" t="s">
        <v>184</v>
      </c>
      <c r="H176" s="207">
        <v>42.993</v>
      </c>
      <c r="I176" s="208"/>
      <c r="J176" s="209">
        <f>ROUND(I176*H176,2)</f>
        <v>0</v>
      </c>
      <c r="K176" s="210"/>
      <c r="L176" s="121"/>
      <c r="M176" s="211"/>
      <c r="N176" s="212" t="s">
        <v>34</v>
      </c>
      <c r="O176" s="213">
        <v>0</v>
      </c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R176" s="215" t="s">
        <v>134</v>
      </c>
      <c r="AT176" s="215" t="s">
        <v>130</v>
      </c>
      <c r="AU176" s="215" t="s">
        <v>79</v>
      </c>
      <c r="AY176" s="112" t="s">
        <v>127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12" t="s">
        <v>77</v>
      </c>
      <c r="BK176" s="216">
        <f>ROUND(I176*H176,2)</f>
        <v>0</v>
      </c>
      <c r="BL176" s="112" t="s">
        <v>134</v>
      </c>
      <c r="BM176" s="215" t="s">
        <v>283</v>
      </c>
    </row>
    <row r="177" spans="2:63" s="190" customFormat="1" ht="22.9" customHeight="1">
      <c r="B177" s="191"/>
      <c r="D177" s="192" t="s">
        <v>68</v>
      </c>
      <c r="E177" s="201" t="s">
        <v>284</v>
      </c>
      <c r="F177" s="201" t="s">
        <v>285</v>
      </c>
      <c r="I177" s="217"/>
      <c r="J177" s="202">
        <f>BK177</f>
        <v>0</v>
      </c>
      <c r="L177" s="191"/>
      <c r="M177" s="195"/>
      <c r="N177" s="196"/>
      <c r="O177" s="196"/>
      <c r="P177" s="197">
        <f>P178</f>
        <v>2.307726</v>
      </c>
      <c r="Q177" s="196"/>
      <c r="R177" s="197">
        <f>R178</f>
        <v>0</v>
      </c>
      <c r="S177" s="196"/>
      <c r="T177" s="198">
        <f>T178</f>
        <v>0</v>
      </c>
      <c r="AR177" s="192" t="s">
        <v>77</v>
      </c>
      <c r="AT177" s="199" t="s">
        <v>68</v>
      </c>
      <c r="AU177" s="199" t="s">
        <v>77</v>
      </c>
      <c r="AY177" s="192" t="s">
        <v>127</v>
      </c>
      <c r="BK177" s="200">
        <f>BK178</f>
        <v>0</v>
      </c>
    </row>
    <row r="178" spans="1:65" s="123" customFormat="1" ht="16.5" customHeight="1">
      <c r="A178" s="120"/>
      <c r="B178" s="121"/>
      <c r="C178" s="203" t="s">
        <v>286</v>
      </c>
      <c r="D178" s="203" t="s">
        <v>130</v>
      </c>
      <c r="E178" s="204" t="s">
        <v>287</v>
      </c>
      <c r="F178" s="205" t="s">
        <v>288</v>
      </c>
      <c r="G178" s="206" t="s">
        <v>184</v>
      </c>
      <c r="H178" s="207">
        <v>7.257</v>
      </c>
      <c r="I178" s="208"/>
      <c r="J178" s="209">
        <f>ROUND(I178*H178,2)</f>
        <v>0</v>
      </c>
      <c r="K178" s="210"/>
      <c r="L178" s="121"/>
      <c r="M178" s="211"/>
      <c r="N178" s="212" t="s">
        <v>34</v>
      </c>
      <c r="O178" s="213">
        <v>0.318</v>
      </c>
      <c r="P178" s="213">
        <f>O178*H178</f>
        <v>2.307726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R178" s="215" t="s">
        <v>134</v>
      </c>
      <c r="AT178" s="215" t="s">
        <v>130</v>
      </c>
      <c r="AU178" s="215" t="s">
        <v>79</v>
      </c>
      <c r="AY178" s="112" t="s">
        <v>127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12" t="s">
        <v>77</v>
      </c>
      <c r="BK178" s="216">
        <f>ROUND(I178*H178,2)</f>
        <v>0</v>
      </c>
      <c r="BL178" s="112" t="s">
        <v>134</v>
      </c>
      <c r="BM178" s="215" t="s">
        <v>289</v>
      </c>
    </row>
    <row r="179" spans="2:63" s="190" customFormat="1" ht="25.9" customHeight="1">
      <c r="B179" s="191"/>
      <c r="D179" s="192" t="s">
        <v>68</v>
      </c>
      <c r="E179" s="193" t="s">
        <v>290</v>
      </c>
      <c r="F179" s="193" t="s">
        <v>291</v>
      </c>
      <c r="I179" s="217"/>
      <c r="J179" s="194">
        <f>BK179</f>
        <v>0</v>
      </c>
      <c r="L179" s="191"/>
      <c r="M179" s="195"/>
      <c r="N179" s="196"/>
      <c r="O179" s="196"/>
      <c r="P179" s="197">
        <f>P180+P183+P187+P197+P201+P204+P221+P227+P233+P240+P246+P250</f>
        <v>860.88345</v>
      </c>
      <c r="Q179" s="196"/>
      <c r="R179" s="197">
        <f>R180+R183+R187+R197+R201+R204+R221+R227+R233+R240+R246+R250</f>
        <v>14.943952</v>
      </c>
      <c r="S179" s="196"/>
      <c r="T179" s="198">
        <f>T180+T183+T187+T197+T201+T204+T221+T227+T233+T240+T246+T250</f>
        <v>0.495</v>
      </c>
      <c r="AR179" s="192" t="s">
        <v>79</v>
      </c>
      <c r="AT179" s="199" t="s">
        <v>68</v>
      </c>
      <c r="AU179" s="199" t="s">
        <v>69</v>
      </c>
      <c r="AY179" s="192" t="s">
        <v>127</v>
      </c>
      <c r="BK179" s="200">
        <f>BK180+BK183+BK187+BK197+BK201+BK204+BK221+BK227+BK233+BK240+BK246+BK250</f>
        <v>0</v>
      </c>
    </row>
    <row r="180" spans="2:63" s="190" customFormat="1" ht="22.9" customHeight="1">
      <c r="B180" s="191"/>
      <c r="D180" s="192" t="s">
        <v>68</v>
      </c>
      <c r="E180" s="201" t="s">
        <v>292</v>
      </c>
      <c r="F180" s="201" t="s">
        <v>293</v>
      </c>
      <c r="I180" s="217"/>
      <c r="J180" s="202">
        <f>BK180</f>
        <v>0</v>
      </c>
      <c r="L180" s="191"/>
      <c r="M180" s="195"/>
      <c r="N180" s="196"/>
      <c r="O180" s="196"/>
      <c r="P180" s="197">
        <f>SUM(P181:P182)</f>
        <v>2.94</v>
      </c>
      <c r="Q180" s="196"/>
      <c r="R180" s="197">
        <f>SUM(R181:R182)</f>
        <v>0.049</v>
      </c>
      <c r="S180" s="196"/>
      <c r="T180" s="198">
        <f>SUM(T181:T182)</f>
        <v>0</v>
      </c>
      <c r="AR180" s="192" t="s">
        <v>79</v>
      </c>
      <c r="AT180" s="199" t="s">
        <v>68</v>
      </c>
      <c r="AU180" s="199" t="s">
        <v>77</v>
      </c>
      <c r="AY180" s="192" t="s">
        <v>127</v>
      </c>
      <c r="BK180" s="200">
        <f>SUM(BK181:BK182)</f>
        <v>0</v>
      </c>
    </row>
    <row r="181" spans="1:65" s="123" customFormat="1" ht="21.75" customHeight="1">
      <c r="A181" s="120"/>
      <c r="B181" s="121"/>
      <c r="C181" s="203" t="s">
        <v>294</v>
      </c>
      <c r="D181" s="203" t="s">
        <v>130</v>
      </c>
      <c r="E181" s="204" t="s">
        <v>295</v>
      </c>
      <c r="F181" s="205" t="s">
        <v>296</v>
      </c>
      <c r="G181" s="206" t="s">
        <v>133</v>
      </c>
      <c r="H181" s="207">
        <v>14</v>
      </c>
      <c r="I181" s="208"/>
      <c r="J181" s="209">
        <f>ROUND(I181*H181,2)</f>
        <v>0</v>
      </c>
      <c r="K181" s="210"/>
      <c r="L181" s="121"/>
      <c r="M181" s="211"/>
      <c r="N181" s="212" t="s">
        <v>34</v>
      </c>
      <c r="O181" s="213">
        <v>0.21</v>
      </c>
      <c r="P181" s="213">
        <f>O181*H181</f>
        <v>2.94</v>
      </c>
      <c r="Q181" s="213">
        <v>0.0035</v>
      </c>
      <c r="R181" s="213">
        <f>Q181*H181</f>
        <v>0.049</v>
      </c>
      <c r="S181" s="213">
        <v>0</v>
      </c>
      <c r="T181" s="214">
        <f>S181*H181</f>
        <v>0</v>
      </c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R181" s="215" t="s">
        <v>194</v>
      </c>
      <c r="AT181" s="215" t="s">
        <v>130</v>
      </c>
      <c r="AU181" s="215" t="s">
        <v>79</v>
      </c>
      <c r="AY181" s="112" t="s">
        <v>127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12" t="s">
        <v>77</v>
      </c>
      <c r="BK181" s="216">
        <f>ROUND(I181*H181,2)</f>
        <v>0</v>
      </c>
      <c r="BL181" s="112" t="s">
        <v>194</v>
      </c>
      <c r="BM181" s="215" t="s">
        <v>297</v>
      </c>
    </row>
    <row r="182" spans="1:65" s="123" customFormat="1" ht="21.75" customHeight="1">
      <c r="A182" s="120"/>
      <c r="B182" s="121"/>
      <c r="C182" s="203" t="s">
        <v>298</v>
      </c>
      <c r="D182" s="203" t="s">
        <v>130</v>
      </c>
      <c r="E182" s="204" t="s">
        <v>299</v>
      </c>
      <c r="F182" s="205" t="s">
        <v>300</v>
      </c>
      <c r="G182" s="206" t="s">
        <v>301</v>
      </c>
      <c r="H182" s="229"/>
      <c r="I182" s="208"/>
      <c r="J182" s="209">
        <f>ROUND(I182*H182,2)</f>
        <v>0</v>
      </c>
      <c r="K182" s="210"/>
      <c r="L182" s="121"/>
      <c r="M182" s="211"/>
      <c r="N182" s="212" t="s">
        <v>34</v>
      </c>
      <c r="O182" s="213">
        <v>0</v>
      </c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R182" s="215" t="s">
        <v>194</v>
      </c>
      <c r="AT182" s="215" t="s">
        <v>130</v>
      </c>
      <c r="AU182" s="215" t="s">
        <v>79</v>
      </c>
      <c r="AY182" s="112" t="s">
        <v>127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12" t="s">
        <v>77</v>
      </c>
      <c r="BK182" s="216">
        <f>ROUND(I182*H182,2)</f>
        <v>0</v>
      </c>
      <c r="BL182" s="112" t="s">
        <v>194</v>
      </c>
      <c r="BM182" s="215" t="s">
        <v>302</v>
      </c>
    </row>
    <row r="183" spans="2:63" s="190" customFormat="1" ht="22.9" customHeight="1">
      <c r="B183" s="191"/>
      <c r="D183" s="192" t="s">
        <v>68</v>
      </c>
      <c r="E183" s="201" t="s">
        <v>303</v>
      </c>
      <c r="F183" s="201" t="s">
        <v>304</v>
      </c>
      <c r="I183" s="217"/>
      <c r="J183" s="202">
        <f>BK183</f>
        <v>0</v>
      </c>
      <c r="L183" s="191"/>
      <c r="M183" s="195"/>
      <c r="N183" s="196"/>
      <c r="O183" s="196"/>
      <c r="P183" s="197">
        <f>SUM(P184:P186)</f>
        <v>1.35</v>
      </c>
      <c r="Q183" s="196"/>
      <c r="R183" s="197">
        <f>SUM(R184:R186)</f>
        <v>0.014175</v>
      </c>
      <c r="S183" s="196"/>
      <c r="T183" s="198">
        <f>SUM(T184:T186)</f>
        <v>0</v>
      </c>
      <c r="AR183" s="192" t="s">
        <v>79</v>
      </c>
      <c r="AT183" s="199" t="s">
        <v>68</v>
      </c>
      <c r="AU183" s="199" t="s">
        <v>77</v>
      </c>
      <c r="AY183" s="192" t="s">
        <v>127</v>
      </c>
      <c r="BK183" s="200">
        <f>SUM(BK184:BK186)</f>
        <v>0</v>
      </c>
    </row>
    <row r="184" spans="1:65" s="123" customFormat="1" ht="21.75" customHeight="1">
      <c r="A184" s="120"/>
      <c r="B184" s="121"/>
      <c r="C184" s="203" t="s">
        <v>305</v>
      </c>
      <c r="D184" s="203" t="s">
        <v>130</v>
      </c>
      <c r="E184" s="204" t="s">
        <v>306</v>
      </c>
      <c r="F184" s="205" t="s">
        <v>307</v>
      </c>
      <c r="G184" s="206" t="s">
        <v>133</v>
      </c>
      <c r="H184" s="207">
        <v>15</v>
      </c>
      <c r="I184" s="208"/>
      <c r="J184" s="209">
        <f>ROUND(I184*H184,2)</f>
        <v>0</v>
      </c>
      <c r="K184" s="210"/>
      <c r="L184" s="121"/>
      <c r="M184" s="211"/>
      <c r="N184" s="212" t="s">
        <v>34</v>
      </c>
      <c r="O184" s="213">
        <v>0.09</v>
      </c>
      <c r="P184" s="213">
        <f>O184*H184</f>
        <v>1.35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R184" s="215" t="s">
        <v>194</v>
      </c>
      <c r="AT184" s="215" t="s">
        <v>130</v>
      </c>
      <c r="AU184" s="215" t="s">
        <v>79</v>
      </c>
      <c r="AY184" s="112" t="s">
        <v>127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12" t="s">
        <v>77</v>
      </c>
      <c r="BK184" s="216">
        <f>ROUND(I184*H184,2)</f>
        <v>0</v>
      </c>
      <c r="BL184" s="112" t="s">
        <v>194</v>
      </c>
      <c r="BM184" s="215" t="s">
        <v>308</v>
      </c>
    </row>
    <row r="185" spans="1:65" s="123" customFormat="1" ht="16.5" customHeight="1">
      <c r="A185" s="120"/>
      <c r="B185" s="121"/>
      <c r="C185" s="218" t="s">
        <v>309</v>
      </c>
      <c r="D185" s="218" t="s">
        <v>195</v>
      </c>
      <c r="E185" s="219" t="s">
        <v>310</v>
      </c>
      <c r="F185" s="220" t="s">
        <v>311</v>
      </c>
      <c r="G185" s="221" t="s">
        <v>133</v>
      </c>
      <c r="H185" s="222">
        <v>15.75</v>
      </c>
      <c r="I185" s="223"/>
      <c r="J185" s="224">
        <f>ROUND(I185*H185,2)</f>
        <v>0</v>
      </c>
      <c r="K185" s="225"/>
      <c r="L185" s="226"/>
      <c r="M185" s="227"/>
      <c r="N185" s="228" t="s">
        <v>34</v>
      </c>
      <c r="O185" s="213">
        <v>0</v>
      </c>
      <c r="P185" s="213">
        <f>O185*H185</f>
        <v>0</v>
      </c>
      <c r="Q185" s="213">
        <v>0.0009</v>
      </c>
      <c r="R185" s="213">
        <f>Q185*H185</f>
        <v>0.014175</v>
      </c>
      <c r="S185" s="213">
        <v>0</v>
      </c>
      <c r="T185" s="214">
        <f>S185*H185</f>
        <v>0</v>
      </c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R185" s="215" t="s">
        <v>260</v>
      </c>
      <c r="AT185" s="215" t="s">
        <v>195</v>
      </c>
      <c r="AU185" s="215" t="s">
        <v>79</v>
      </c>
      <c r="AY185" s="112" t="s">
        <v>127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12" t="s">
        <v>77</v>
      </c>
      <c r="BK185" s="216">
        <f>ROUND(I185*H185,2)</f>
        <v>0</v>
      </c>
      <c r="BL185" s="112" t="s">
        <v>194</v>
      </c>
      <c r="BM185" s="215" t="s">
        <v>312</v>
      </c>
    </row>
    <row r="186" spans="1:65" s="123" customFormat="1" ht="21.75" customHeight="1">
      <c r="A186" s="120"/>
      <c r="B186" s="121"/>
      <c r="C186" s="203" t="s">
        <v>313</v>
      </c>
      <c r="D186" s="203" t="s">
        <v>130</v>
      </c>
      <c r="E186" s="204" t="s">
        <v>314</v>
      </c>
      <c r="F186" s="205" t="s">
        <v>315</v>
      </c>
      <c r="G186" s="206" t="s">
        <v>301</v>
      </c>
      <c r="H186" s="229"/>
      <c r="I186" s="208"/>
      <c r="J186" s="209">
        <f>ROUND(I186*H186,2)</f>
        <v>0</v>
      </c>
      <c r="K186" s="210"/>
      <c r="L186" s="121"/>
      <c r="M186" s="211"/>
      <c r="N186" s="212" t="s">
        <v>34</v>
      </c>
      <c r="O186" s="213">
        <v>0</v>
      </c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R186" s="215" t="s">
        <v>134</v>
      </c>
      <c r="AT186" s="215" t="s">
        <v>130</v>
      </c>
      <c r="AU186" s="215" t="s">
        <v>79</v>
      </c>
      <c r="AY186" s="112" t="s">
        <v>127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12" t="s">
        <v>77</v>
      </c>
      <c r="BK186" s="216">
        <f>ROUND(I186*H186,2)</f>
        <v>0</v>
      </c>
      <c r="BL186" s="112" t="s">
        <v>134</v>
      </c>
      <c r="BM186" s="215" t="s">
        <v>316</v>
      </c>
    </row>
    <row r="187" spans="2:63" s="190" customFormat="1" ht="22.9" customHeight="1">
      <c r="B187" s="191"/>
      <c r="D187" s="192" t="s">
        <v>68</v>
      </c>
      <c r="E187" s="201" t="s">
        <v>317</v>
      </c>
      <c r="F187" s="201" t="s">
        <v>318</v>
      </c>
      <c r="I187" s="217"/>
      <c r="J187" s="202">
        <f>BK187</f>
        <v>0</v>
      </c>
      <c r="L187" s="191"/>
      <c r="M187" s="195"/>
      <c r="N187" s="196"/>
      <c r="O187" s="196"/>
      <c r="P187" s="197">
        <f>SUM(P188:P196)</f>
        <v>0</v>
      </c>
      <c r="Q187" s="196"/>
      <c r="R187" s="197">
        <f>SUM(R188:R196)</f>
        <v>0</v>
      </c>
      <c r="S187" s="196"/>
      <c r="T187" s="198">
        <f>SUM(T188:T196)</f>
        <v>0.325</v>
      </c>
      <c r="AR187" s="192" t="s">
        <v>79</v>
      </c>
      <c r="AT187" s="199" t="s">
        <v>68</v>
      </c>
      <c r="AU187" s="199" t="s">
        <v>77</v>
      </c>
      <c r="AY187" s="192" t="s">
        <v>127</v>
      </c>
      <c r="BK187" s="200">
        <f>SUM(BK188:BK196)</f>
        <v>0</v>
      </c>
    </row>
    <row r="188" spans="1:65" s="123" customFormat="1" ht="16.5" customHeight="1">
      <c r="A188" s="120"/>
      <c r="B188" s="121"/>
      <c r="C188" s="203" t="s">
        <v>319</v>
      </c>
      <c r="D188" s="203" t="s">
        <v>130</v>
      </c>
      <c r="E188" s="204" t="s">
        <v>320</v>
      </c>
      <c r="F188" s="205" t="s">
        <v>321</v>
      </c>
      <c r="G188" s="206" t="s">
        <v>141</v>
      </c>
      <c r="H188" s="207">
        <v>1</v>
      </c>
      <c r="I188" s="208"/>
      <c r="J188" s="209">
        <f>ROUND(I188*H188,2)</f>
        <v>0</v>
      </c>
      <c r="K188" s="210"/>
      <c r="L188" s="121"/>
      <c r="M188" s="211"/>
      <c r="N188" s="212" t="s">
        <v>34</v>
      </c>
      <c r="O188" s="213">
        <v>0</v>
      </c>
      <c r="P188" s="213">
        <f>O188*H188</f>
        <v>0</v>
      </c>
      <c r="Q188" s="213">
        <v>0</v>
      </c>
      <c r="R188" s="213">
        <f>Q188*H188</f>
        <v>0</v>
      </c>
      <c r="S188" s="213">
        <v>0.325</v>
      </c>
      <c r="T188" s="214">
        <f>S188*H188</f>
        <v>0.325</v>
      </c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R188" s="215" t="s">
        <v>194</v>
      </c>
      <c r="AT188" s="215" t="s">
        <v>130</v>
      </c>
      <c r="AU188" s="215" t="s">
        <v>79</v>
      </c>
      <c r="AY188" s="112" t="s">
        <v>127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12" t="s">
        <v>77</v>
      </c>
      <c r="BK188" s="216">
        <f>ROUND(I188*H188,2)</f>
        <v>0</v>
      </c>
      <c r="BL188" s="112" t="s">
        <v>194</v>
      </c>
      <c r="BM188" s="215" t="s">
        <v>322</v>
      </c>
    </row>
    <row r="189" spans="1:65" s="123" customFormat="1" ht="16.5" customHeight="1">
      <c r="A189" s="120"/>
      <c r="B189" s="121"/>
      <c r="C189" s="203" t="s">
        <v>323</v>
      </c>
      <c r="D189" s="203" t="s">
        <v>130</v>
      </c>
      <c r="E189" s="204" t="s">
        <v>324</v>
      </c>
      <c r="F189" s="205" t="s">
        <v>325</v>
      </c>
      <c r="G189" s="206" t="s">
        <v>326</v>
      </c>
      <c r="H189" s="207">
        <v>2</v>
      </c>
      <c r="I189" s="208"/>
      <c r="J189" s="209">
        <f>ROUND(I189*H189,2)</f>
        <v>0</v>
      </c>
      <c r="K189" s="210"/>
      <c r="L189" s="121"/>
      <c r="M189" s="211"/>
      <c r="N189" s="212" t="s">
        <v>34</v>
      </c>
      <c r="O189" s="213">
        <v>0</v>
      </c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R189" s="215" t="s">
        <v>194</v>
      </c>
      <c r="AT189" s="215" t="s">
        <v>130</v>
      </c>
      <c r="AU189" s="215" t="s">
        <v>79</v>
      </c>
      <c r="AY189" s="112" t="s">
        <v>127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12" t="s">
        <v>77</v>
      </c>
      <c r="BK189" s="216">
        <f>ROUND(I189*H189,2)</f>
        <v>0</v>
      </c>
      <c r="BL189" s="112" t="s">
        <v>194</v>
      </c>
      <c r="BM189" s="215" t="s">
        <v>327</v>
      </c>
    </row>
    <row r="190" spans="1:65" s="123" customFormat="1" ht="16.5" customHeight="1">
      <c r="A190" s="120"/>
      <c r="B190" s="121"/>
      <c r="C190" s="203" t="s">
        <v>328</v>
      </c>
      <c r="D190" s="203" t="s">
        <v>130</v>
      </c>
      <c r="E190" s="204" t="s">
        <v>329</v>
      </c>
      <c r="F190" s="205" t="s">
        <v>330</v>
      </c>
      <c r="G190" s="206" t="s">
        <v>326</v>
      </c>
      <c r="H190" s="207">
        <v>1</v>
      </c>
      <c r="I190" s="208"/>
      <c r="J190" s="209">
        <f>ROUND(I190*H190,2)</f>
        <v>0</v>
      </c>
      <c r="K190" s="210"/>
      <c r="L190" s="121"/>
      <c r="M190" s="211"/>
      <c r="N190" s="212" t="s">
        <v>34</v>
      </c>
      <c r="O190" s="213">
        <v>0</v>
      </c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R190" s="215" t="s">
        <v>194</v>
      </c>
      <c r="AT190" s="215" t="s">
        <v>130</v>
      </c>
      <c r="AU190" s="215" t="s">
        <v>79</v>
      </c>
      <c r="AY190" s="112" t="s">
        <v>127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12" t="s">
        <v>77</v>
      </c>
      <c r="BK190" s="216">
        <f>ROUND(I190*H190,2)</f>
        <v>0</v>
      </c>
      <c r="BL190" s="112" t="s">
        <v>194</v>
      </c>
      <c r="BM190" s="215" t="s">
        <v>331</v>
      </c>
    </row>
    <row r="191" spans="1:65" s="123" customFormat="1" ht="21.75" customHeight="1">
      <c r="A191" s="120"/>
      <c r="B191" s="121"/>
      <c r="C191" s="203" t="s">
        <v>332</v>
      </c>
      <c r="D191" s="203" t="s">
        <v>130</v>
      </c>
      <c r="E191" s="204" t="s">
        <v>333</v>
      </c>
      <c r="F191" s="205" t="s">
        <v>334</v>
      </c>
      <c r="G191" s="206" t="s">
        <v>326</v>
      </c>
      <c r="H191" s="207">
        <v>2</v>
      </c>
      <c r="I191" s="208"/>
      <c r="J191" s="209">
        <f>ROUND(I191*H191,2)</f>
        <v>0</v>
      </c>
      <c r="K191" s="210"/>
      <c r="L191" s="121"/>
      <c r="M191" s="211"/>
      <c r="N191" s="212" t="s">
        <v>34</v>
      </c>
      <c r="O191" s="213">
        <v>0</v>
      </c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R191" s="215" t="s">
        <v>194</v>
      </c>
      <c r="AT191" s="215" t="s">
        <v>130</v>
      </c>
      <c r="AU191" s="215" t="s">
        <v>79</v>
      </c>
      <c r="AY191" s="112" t="s">
        <v>127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12" t="s">
        <v>77</v>
      </c>
      <c r="BK191" s="216">
        <f>ROUND(I191*H191,2)</f>
        <v>0</v>
      </c>
      <c r="BL191" s="112" t="s">
        <v>194</v>
      </c>
      <c r="BM191" s="215" t="s">
        <v>335</v>
      </c>
    </row>
    <row r="192" spans="1:65" s="123" customFormat="1" ht="28.35" customHeight="1">
      <c r="A192" s="120"/>
      <c r="B192" s="121"/>
      <c r="C192" s="203" t="s">
        <v>336</v>
      </c>
      <c r="D192" s="203" t="s">
        <v>130</v>
      </c>
      <c r="E192" s="204" t="s">
        <v>337</v>
      </c>
      <c r="F192" s="205" t="s">
        <v>338</v>
      </c>
      <c r="G192" s="206" t="s">
        <v>326</v>
      </c>
      <c r="H192" s="207">
        <v>2</v>
      </c>
      <c r="I192" s="208"/>
      <c r="J192" s="209">
        <f>ROUND(I192*H192,2)</f>
        <v>0</v>
      </c>
      <c r="K192" s="210"/>
      <c r="L192" s="121"/>
      <c r="M192" s="211"/>
      <c r="N192" s="212" t="s">
        <v>34</v>
      </c>
      <c r="O192" s="213">
        <v>0</v>
      </c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R192" s="215" t="s">
        <v>194</v>
      </c>
      <c r="AT192" s="215" t="s">
        <v>130</v>
      </c>
      <c r="AU192" s="215" t="s">
        <v>79</v>
      </c>
      <c r="AY192" s="112" t="s">
        <v>127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12" t="s">
        <v>77</v>
      </c>
      <c r="BK192" s="216">
        <f>ROUND(I192*H192,2)</f>
        <v>0</v>
      </c>
      <c r="BL192" s="112" t="s">
        <v>194</v>
      </c>
      <c r="BM192" s="215" t="s">
        <v>339</v>
      </c>
    </row>
    <row r="193" spans="1:65" s="123" customFormat="1" ht="21.75" customHeight="1">
      <c r="A193" s="120"/>
      <c r="B193" s="121"/>
      <c r="C193" s="203" t="s">
        <v>340</v>
      </c>
      <c r="D193" s="203" t="s">
        <v>130</v>
      </c>
      <c r="E193" s="204" t="s">
        <v>341</v>
      </c>
      <c r="F193" s="205" t="s">
        <v>342</v>
      </c>
      <c r="G193" s="206" t="s">
        <v>326</v>
      </c>
      <c r="H193" s="207">
        <v>1</v>
      </c>
      <c r="I193" s="208"/>
      <c r="J193" s="209">
        <f>ROUND(I193*H193,2)</f>
        <v>0</v>
      </c>
      <c r="K193" s="210"/>
      <c r="L193" s="121"/>
      <c r="M193" s="211"/>
      <c r="N193" s="212" t="s">
        <v>34</v>
      </c>
      <c r="O193" s="213">
        <v>0</v>
      </c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R193" s="215" t="s">
        <v>194</v>
      </c>
      <c r="AT193" s="215" t="s">
        <v>130</v>
      </c>
      <c r="AU193" s="215" t="s">
        <v>79</v>
      </c>
      <c r="AY193" s="112" t="s">
        <v>127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12" t="s">
        <v>77</v>
      </c>
      <c r="BK193" s="216">
        <f>ROUND(I193*H193,2)</f>
        <v>0</v>
      </c>
      <c r="BL193" s="112" t="s">
        <v>194</v>
      </c>
      <c r="BM193" s="215" t="s">
        <v>343</v>
      </c>
    </row>
    <row r="194" spans="1:65" s="123" customFormat="1" ht="32.85" customHeight="1">
      <c r="A194" s="120"/>
      <c r="B194" s="121"/>
      <c r="C194" s="203" t="s">
        <v>344</v>
      </c>
      <c r="D194" s="203" t="s">
        <v>130</v>
      </c>
      <c r="E194" s="204" t="s">
        <v>345</v>
      </c>
      <c r="F194" s="205" t="s">
        <v>346</v>
      </c>
      <c r="G194" s="206" t="s">
        <v>141</v>
      </c>
      <c r="H194" s="207">
        <v>1</v>
      </c>
      <c r="I194" s="208"/>
      <c r="J194" s="209">
        <f>ROUND(I194*H194,2)</f>
        <v>0</v>
      </c>
      <c r="K194" s="210"/>
      <c r="L194" s="121"/>
      <c r="M194" s="211"/>
      <c r="N194" s="212" t="s">
        <v>34</v>
      </c>
      <c r="O194" s="213">
        <v>0</v>
      </c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R194" s="215" t="s">
        <v>194</v>
      </c>
      <c r="AT194" s="215" t="s">
        <v>130</v>
      </c>
      <c r="AU194" s="215" t="s">
        <v>79</v>
      </c>
      <c r="AY194" s="112" t="s">
        <v>127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12" t="s">
        <v>77</v>
      </c>
      <c r="BK194" s="216">
        <f>ROUND(I194*H194,2)</f>
        <v>0</v>
      </c>
      <c r="BL194" s="112" t="s">
        <v>194</v>
      </c>
      <c r="BM194" s="215" t="s">
        <v>347</v>
      </c>
    </row>
    <row r="195" spans="1:65" s="123" customFormat="1" ht="16.5" customHeight="1">
      <c r="A195" s="120"/>
      <c r="B195" s="121"/>
      <c r="C195" s="203" t="s">
        <v>348</v>
      </c>
      <c r="D195" s="203" t="s">
        <v>130</v>
      </c>
      <c r="E195" s="204" t="s">
        <v>349</v>
      </c>
      <c r="F195" s="205" t="s">
        <v>350</v>
      </c>
      <c r="G195" s="206" t="s">
        <v>141</v>
      </c>
      <c r="H195" s="207">
        <v>1</v>
      </c>
      <c r="I195" s="208"/>
      <c r="J195" s="209">
        <f>ROUND(I195*H195,2)</f>
        <v>0</v>
      </c>
      <c r="K195" s="210"/>
      <c r="L195" s="121"/>
      <c r="M195" s="211"/>
      <c r="N195" s="212" t="s">
        <v>34</v>
      </c>
      <c r="O195" s="213">
        <v>0</v>
      </c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R195" s="215" t="s">
        <v>194</v>
      </c>
      <c r="AT195" s="215" t="s">
        <v>130</v>
      </c>
      <c r="AU195" s="215" t="s">
        <v>79</v>
      </c>
      <c r="AY195" s="112" t="s">
        <v>127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12" t="s">
        <v>77</v>
      </c>
      <c r="BK195" s="216">
        <f>ROUND(I195*H195,2)</f>
        <v>0</v>
      </c>
      <c r="BL195" s="112" t="s">
        <v>194</v>
      </c>
      <c r="BM195" s="215" t="s">
        <v>351</v>
      </c>
    </row>
    <row r="196" spans="1:65" s="123" customFormat="1" ht="21.75" customHeight="1">
      <c r="A196" s="120"/>
      <c r="B196" s="121"/>
      <c r="C196" s="203" t="s">
        <v>352</v>
      </c>
      <c r="D196" s="203" t="s">
        <v>130</v>
      </c>
      <c r="E196" s="204" t="s">
        <v>353</v>
      </c>
      <c r="F196" s="205" t="s">
        <v>354</v>
      </c>
      <c r="G196" s="206" t="s">
        <v>301</v>
      </c>
      <c r="H196" s="229"/>
      <c r="I196" s="208"/>
      <c r="J196" s="209">
        <f>ROUND(I196*H196,2)</f>
        <v>0</v>
      </c>
      <c r="K196" s="210"/>
      <c r="L196" s="121"/>
      <c r="M196" s="211"/>
      <c r="N196" s="212" t="s">
        <v>34</v>
      </c>
      <c r="O196" s="213">
        <v>0</v>
      </c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R196" s="215" t="s">
        <v>194</v>
      </c>
      <c r="AT196" s="215" t="s">
        <v>130</v>
      </c>
      <c r="AU196" s="215" t="s">
        <v>79</v>
      </c>
      <c r="AY196" s="112" t="s">
        <v>127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12" t="s">
        <v>77</v>
      </c>
      <c r="BK196" s="216">
        <f>ROUND(I196*H196,2)</f>
        <v>0</v>
      </c>
      <c r="BL196" s="112" t="s">
        <v>194</v>
      </c>
      <c r="BM196" s="215" t="s">
        <v>355</v>
      </c>
    </row>
    <row r="197" spans="2:63" s="190" customFormat="1" ht="22.9" customHeight="1">
      <c r="B197" s="191"/>
      <c r="D197" s="192" t="s">
        <v>68</v>
      </c>
      <c r="E197" s="201" t="s">
        <v>356</v>
      </c>
      <c r="F197" s="201" t="s">
        <v>357</v>
      </c>
      <c r="I197" s="217"/>
      <c r="J197" s="202">
        <f>BK197</f>
        <v>0</v>
      </c>
      <c r="L197" s="191"/>
      <c r="M197" s="195"/>
      <c r="N197" s="196"/>
      <c r="O197" s="196"/>
      <c r="P197" s="197">
        <f>SUM(P198:P200)</f>
        <v>540.564</v>
      </c>
      <c r="Q197" s="196"/>
      <c r="R197" s="197">
        <f>SUM(R198:R200)</f>
        <v>10.58847</v>
      </c>
      <c r="S197" s="196"/>
      <c r="T197" s="198">
        <f>SUM(T198:T200)</f>
        <v>0</v>
      </c>
      <c r="AR197" s="192" t="s">
        <v>79</v>
      </c>
      <c r="AT197" s="199" t="s">
        <v>68</v>
      </c>
      <c r="AU197" s="199" t="s">
        <v>77</v>
      </c>
      <c r="AY197" s="192" t="s">
        <v>127</v>
      </c>
      <c r="BK197" s="200">
        <f>SUM(BK198:BK200)</f>
        <v>0</v>
      </c>
    </row>
    <row r="198" spans="1:65" s="123" customFormat="1" ht="21.75" customHeight="1">
      <c r="A198" s="120"/>
      <c r="B198" s="121"/>
      <c r="C198" s="203" t="s">
        <v>358</v>
      </c>
      <c r="D198" s="203" t="s">
        <v>130</v>
      </c>
      <c r="E198" s="204" t="s">
        <v>359</v>
      </c>
      <c r="F198" s="205" t="s">
        <v>360</v>
      </c>
      <c r="G198" s="206" t="s">
        <v>133</v>
      </c>
      <c r="H198" s="207">
        <v>89</v>
      </c>
      <c r="I198" s="208"/>
      <c r="J198" s="209">
        <f>ROUND(I198*H198,2)</f>
        <v>0</v>
      </c>
      <c r="K198" s="210"/>
      <c r="L198" s="121"/>
      <c r="M198" s="211"/>
      <c r="N198" s="212" t="s">
        <v>34</v>
      </c>
      <c r="O198" s="213">
        <v>1.296</v>
      </c>
      <c r="P198" s="213">
        <f>O198*H198</f>
        <v>115.344</v>
      </c>
      <c r="Q198" s="213">
        <v>0.05403</v>
      </c>
      <c r="R198" s="213">
        <f>Q198*H198</f>
        <v>4.80867</v>
      </c>
      <c r="S198" s="213">
        <v>0</v>
      </c>
      <c r="T198" s="214">
        <f>S198*H198</f>
        <v>0</v>
      </c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R198" s="215" t="s">
        <v>194</v>
      </c>
      <c r="AT198" s="215" t="s">
        <v>130</v>
      </c>
      <c r="AU198" s="215" t="s">
        <v>79</v>
      </c>
      <c r="AY198" s="112" t="s">
        <v>127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12" t="s">
        <v>77</v>
      </c>
      <c r="BK198" s="216">
        <f>ROUND(I198*H198,2)</f>
        <v>0</v>
      </c>
      <c r="BL198" s="112" t="s">
        <v>194</v>
      </c>
      <c r="BM198" s="215" t="s">
        <v>361</v>
      </c>
    </row>
    <row r="199" spans="1:65" s="123" customFormat="1" ht="49.9" customHeight="1">
      <c r="A199" s="120"/>
      <c r="B199" s="121"/>
      <c r="C199" s="203" t="s">
        <v>362</v>
      </c>
      <c r="D199" s="203" t="s">
        <v>130</v>
      </c>
      <c r="E199" s="204" t="s">
        <v>363</v>
      </c>
      <c r="F199" s="205" t="s">
        <v>364</v>
      </c>
      <c r="G199" s="206" t="s">
        <v>133</v>
      </c>
      <c r="H199" s="207">
        <v>285</v>
      </c>
      <c r="I199" s="208"/>
      <c r="J199" s="209">
        <f>ROUND(I199*H199,2)</f>
        <v>0</v>
      </c>
      <c r="K199" s="210"/>
      <c r="L199" s="121"/>
      <c r="M199" s="211"/>
      <c r="N199" s="212" t="s">
        <v>34</v>
      </c>
      <c r="O199" s="213">
        <v>1.492</v>
      </c>
      <c r="P199" s="213">
        <f>O199*H199</f>
        <v>425.22</v>
      </c>
      <c r="Q199" s="213">
        <v>0.02028</v>
      </c>
      <c r="R199" s="213">
        <f>Q199*H199</f>
        <v>5.7798</v>
      </c>
      <c r="S199" s="213">
        <v>0</v>
      </c>
      <c r="T199" s="214">
        <f>S199*H199</f>
        <v>0</v>
      </c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R199" s="215" t="s">
        <v>194</v>
      </c>
      <c r="AT199" s="215" t="s">
        <v>130</v>
      </c>
      <c r="AU199" s="215" t="s">
        <v>79</v>
      </c>
      <c r="AY199" s="112" t="s">
        <v>127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12" t="s">
        <v>77</v>
      </c>
      <c r="BK199" s="216">
        <f>ROUND(I199*H199,2)</f>
        <v>0</v>
      </c>
      <c r="BL199" s="112" t="s">
        <v>194</v>
      </c>
      <c r="BM199" s="215" t="s">
        <v>365</v>
      </c>
    </row>
    <row r="200" spans="1:65" s="123" customFormat="1" ht="21.75" customHeight="1">
      <c r="A200" s="120"/>
      <c r="B200" s="121"/>
      <c r="C200" s="203" t="s">
        <v>366</v>
      </c>
      <c r="D200" s="203" t="s">
        <v>130</v>
      </c>
      <c r="E200" s="204" t="s">
        <v>367</v>
      </c>
      <c r="F200" s="205" t="s">
        <v>368</v>
      </c>
      <c r="G200" s="206" t="s">
        <v>301</v>
      </c>
      <c r="H200" s="229"/>
      <c r="I200" s="208"/>
      <c r="J200" s="209">
        <f>ROUND(I200*H200,2)</f>
        <v>0</v>
      </c>
      <c r="K200" s="210"/>
      <c r="L200" s="121"/>
      <c r="M200" s="211"/>
      <c r="N200" s="212" t="s">
        <v>34</v>
      </c>
      <c r="O200" s="213">
        <v>0</v>
      </c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R200" s="215" t="s">
        <v>194</v>
      </c>
      <c r="AT200" s="215" t="s">
        <v>130</v>
      </c>
      <c r="AU200" s="215" t="s">
        <v>79</v>
      </c>
      <c r="AY200" s="112" t="s">
        <v>127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12" t="s">
        <v>77</v>
      </c>
      <c r="BK200" s="216">
        <f>ROUND(I200*H200,2)</f>
        <v>0</v>
      </c>
      <c r="BL200" s="112" t="s">
        <v>194</v>
      </c>
      <c r="BM200" s="215" t="s">
        <v>369</v>
      </c>
    </row>
    <row r="201" spans="2:63" s="190" customFormat="1" ht="22.9" customHeight="1">
      <c r="B201" s="191"/>
      <c r="D201" s="192" t="s">
        <v>68</v>
      </c>
      <c r="E201" s="201" t="s">
        <v>370</v>
      </c>
      <c r="F201" s="201" t="s">
        <v>371</v>
      </c>
      <c r="I201" s="217"/>
      <c r="J201" s="202">
        <f>BK201</f>
        <v>0</v>
      </c>
      <c r="L201" s="191"/>
      <c r="M201" s="195"/>
      <c r="N201" s="196"/>
      <c r="O201" s="196"/>
      <c r="P201" s="197">
        <f>SUM(P202:P203)</f>
        <v>0</v>
      </c>
      <c r="Q201" s="196"/>
      <c r="R201" s="197">
        <f>SUM(R202:R203)</f>
        <v>0</v>
      </c>
      <c r="S201" s="196"/>
      <c r="T201" s="198">
        <f>SUM(T202:T203)</f>
        <v>0.17</v>
      </c>
      <c r="AR201" s="192" t="s">
        <v>79</v>
      </c>
      <c r="AT201" s="199" t="s">
        <v>68</v>
      </c>
      <c r="AU201" s="199" t="s">
        <v>77</v>
      </c>
      <c r="AY201" s="192" t="s">
        <v>127</v>
      </c>
      <c r="BK201" s="200">
        <f>SUM(BK202:BK203)</f>
        <v>0</v>
      </c>
    </row>
    <row r="202" spans="1:65" s="123" customFormat="1" ht="16.5" customHeight="1">
      <c r="A202" s="120"/>
      <c r="B202" s="121"/>
      <c r="C202" s="203" t="s">
        <v>372</v>
      </c>
      <c r="D202" s="203" t="s">
        <v>130</v>
      </c>
      <c r="E202" s="204" t="s">
        <v>373</v>
      </c>
      <c r="F202" s="205" t="s">
        <v>374</v>
      </c>
      <c r="G202" s="206" t="s">
        <v>141</v>
      </c>
      <c r="H202" s="207">
        <v>1</v>
      </c>
      <c r="I202" s="208"/>
      <c r="J202" s="209">
        <f>ROUND(I202*H202,2)</f>
        <v>0</v>
      </c>
      <c r="K202" s="210"/>
      <c r="L202" s="121"/>
      <c r="M202" s="211"/>
      <c r="N202" s="212" t="s">
        <v>34</v>
      </c>
      <c r="O202" s="213">
        <v>0</v>
      </c>
      <c r="P202" s="213">
        <f>O202*H202</f>
        <v>0</v>
      </c>
      <c r="Q202" s="213">
        <v>0</v>
      </c>
      <c r="R202" s="213">
        <f>Q202*H202</f>
        <v>0</v>
      </c>
      <c r="S202" s="213">
        <v>0.17</v>
      </c>
      <c r="T202" s="214">
        <f>S202*H202</f>
        <v>0.17</v>
      </c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R202" s="215" t="s">
        <v>194</v>
      </c>
      <c r="AT202" s="215" t="s">
        <v>130</v>
      </c>
      <c r="AU202" s="215" t="s">
        <v>79</v>
      </c>
      <c r="AY202" s="112" t="s">
        <v>127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12" t="s">
        <v>77</v>
      </c>
      <c r="BK202" s="216">
        <f>ROUND(I202*H202,2)</f>
        <v>0</v>
      </c>
      <c r="BL202" s="112" t="s">
        <v>194</v>
      </c>
      <c r="BM202" s="215" t="s">
        <v>375</v>
      </c>
    </row>
    <row r="203" spans="1:65" s="123" customFormat="1" ht="21.75" customHeight="1">
      <c r="A203" s="120"/>
      <c r="B203" s="121"/>
      <c r="C203" s="203" t="s">
        <v>376</v>
      </c>
      <c r="D203" s="203" t="s">
        <v>130</v>
      </c>
      <c r="E203" s="204" t="s">
        <v>377</v>
      </c>
      <c r="F203" s="205" t="s">
        <v>378</v>
      </c>
      <c r="G203" s="206" t="s">
        <v>301</v>
      </c>
      <c r="H203" s="229"/>
      <c r="I203" s="208"/>
      <c r="J203" s="209">
        <f>ROUND(I203*H203,2)</f>
        <v>0</v>
      </c>
      <c r="K203" s="210"/>
      <c r="L203" s="121"/>
      <c r="M203" s="211"/>
      <c r="N203" s="212" t="s">
        <v>34</v>
      </c>
      <c r="O203" s="213">
        <v>0</v>
      </c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R203" s="215" t="s">
        <v>194</v>
      </c>
      <c r="AT203" s="215" t="s">
        <v>130</v>
      </c>
      <c r="AU203" s="215" t="s">
        <v>79</v>
      </c>
      <c r="AY203" s="112" t="s">
        <v>127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12" t="s">
        <v>77</v>
      </c>
      <c r="BK203" s="216">
        <f>ROUND(I203*H203,2)</f>
        <v>0</v>
      </c>
      <c r="BL203" s="112" t="s">
        <v>194</v>
      </c>
      <c r="BM203" s="215" t="s">
        <v>379</v>
      </c>
    </row>
    <row r="204" spans="2:63" s="190" customFormat="1" ht="22.9" customHeight="1">
      <c r="B204" s="191"/>
      <c r="D204" s="192" t="s">
        <v>68</v>
      </c>
      <c r="E204" s="201" t="s">
        <v>380</v>
      </c>
      <c r="F204" s="201" t="s">
        <v>381</v>
      </c>
      <c r="I204" s="217"/>
      <c r="J204" s="202">
        <f>BK204</f>
        <v>0</v>
      </c>
      <c r="L204" s="191"/>
      <c r="M204" s="195"/>
      <c r="N204" s="196"/>
      <c r="O204" s="196"/>
      <c r="P204" s="197">
        <f>SUM(P205:P220)</f>
        <v>0</v>
      </c>
      <c r="Q204" s="196"/>
      <c r="R204" s="197">
        <f>SUM(R205:R220)</f>
        <v>0</v>
      </c>
      <c r="S204" s="196"/>
      <c r="T204" s="198">
        <f>SUM(T205:T220)</f>
        <v>0</v>
      </c>
      <c r="AR204" s="192" t="s">
        <v>79</v>
      </c>
      <c r="AT204" s="199" t="s">
        <v>68</v>
      </c>
      <c r="AU204" s="199" t="s">
        <v>77</v>
      </c>
      <c r="AY204" s="192" t="s">
        <v>127</v>
      </c>
      <c r="BK204" s="200">
        <f>SUM(BK205:BK220)</f>
        <v>0</v>
      </c>
    </row>
    <row r="205" spans="1:65" s="123" customFormat="1" ht="44.25" customHeight="1">
      <c r="A205" s="120"/>
      <c r="B205" s="121"/>
      <c r="C205" s="203" t="s">
        <v>382</v>
      </c>
      <c r="D205" s="203" t="s">
        <v>130</v>
      </c>
      <c r="E205" s="204" t="s">
        <v>383</v>
      </c>
      <c r="F205" s="205" t="s">
        <v>384</v>
      </c>
      <c r="G205" s="206" t="s">
        <v>326</v>
      </c>
      <c r="H205" s="207">
        <v>8</v>
      </c>
      <c r="I205" s="208"/>
      <c r="J205" s="209">
        <f>ROUND(I205*H205,2)</f>
        <v>0</v>
      </c>
      <c r="K205" s="210"/>
      <c r="L205" s="121"/>
      <c r="M205" s="211"/>
      <c r="N205" s="212" t="s">
        <v>34</v>
      </c>
      <c r="O205" s="213">
        <v>0</v>
      </c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R205" s="215" t="s">
        <v>194</v>
      </c>
      <c r="AT205" s="215" t="s">
        <v>130</v>
      </c>
      <c r="AU205" s="215" t="s">
        <v>79</v>
      </c>
      <c r="AY205" s="112" t="s">
        <v>127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12" t="s">
        <v>77</v>
      </c>
      <c r="BK205" s="216">
        <f>ROUND(I205*H205,2)</f>
        <v>0</v>
      </c>
      <c r="BL205" s="112" t="s">
        <v>194</v>
      </c>
      <c r="BM205" s="215" t="s">
        <v>385</v>
      </c>
    </row>
    <row r="206" spans="1:65" s="123" customFormat="1" ht="44.25" customHeight="1">
      <c r="A206" s="120"/>
      <c r="B206" s="121"/>
      <c r="C206" s="203" t="s">
        <v>386</v>
      </c>
      <c r="D206" s="203" t="s">
        <v>130</v>
      </c>
      <c r="E206" s="204" t="s">
        <v>387</v>
      </c>
      <c r="F206" s="205" t="s">
        <v>388</v>
      </c>
      <c r="G206" s="206" t="s">
        <v>326</v>
      </c>
      <c r="H206" s="207">
        <v>1</v>
      </c>
      <c r="I206" s="208"/>
      <c r="J206" s="209">
        <f>ROUND(I206*H206,2)</f>
        <v>0</v>
      </c>
      <c r="K206" s="210"/>
      <c r="L206" s="121"/>
      <c r="M206" s="211"/>
      <c r="N206" s="212" t="s">
        <v>34</v>
      </c>
      <c r="O206" s="213">
        <v>0</v>
      </c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R206" s="215" t="s">
        <v>194</v>
      </c>
      <c r="AT206" s="215" t="s">
        <v>130</v>
      </c>
      <c r="AU206" s="215" t="s">
        <v>79</v>
      </c>
      <c r="AY206" s="112" t="s">
        <v>127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12" t="s">
        <v>77</v>
      </c>
      <c r="BK206" s="216">
        <f>ROUND(I206*H206,2)</f>
        <v>0</v>
      </c>
      <c r="BL206" s="112" t="s">
        <v>194</v>
      </c>
      <c r="BM206" s="215" t="s">
        <v>389</v>
      </c>
    </row>
    <row r="207" spans="1:65" s="123" customFormat="1" ht="44.25" customHeight="1">
      <c r="A207" s="120"/>
      <c r="B207" s="121"/>
      <c r="C207" s="203" t="s">
        <v>390</v>
      </c>
      <c r="D207" s="203" t="s">
        <v>130</v>
      </c>
      <c r="E207" s="204" t="s">
        <v>391</v>
      </c>
      <c r="F207" s="205" t="s">
        <v>392</v>
      </c>
      <c r="G207" s="206" t="s">
        <v>326</v>
      </c>
      <c r="H207" s="207">
        <v>1</v>
      </c>
      <c r="I207" s="208"/>
      <c r="J207" s="209">
        <f>ROUND(I207*H207,2)</f>
        <v>0</v>
      </c>
      <c r="K207" s="210"/>
      <c r="L207" s="121"/>
      <c r="M207" s="211"/>
      <c r="N207" s="212" t="s">
        <v>34</v>
      </c>
      <c r="O207" s="213">
        <v>0</v>
      </c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R207" s="215" t="s">
        <v>194</v>
      </c>
      <c r="AT207" s="215" t="s">
        <v>130</v>
      </c>
      <c r="AU207" s="215" t="s">
        <v>79</v>
      </c>
      <c r="AY207" s="112" t="s">
        <v>127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12" t="s">
        <v>77</v>
      </c>
      <c r="BK207" s="216">
        <f>ROUND(I207*H207,2)</f>
        <v>0</v>
      </c>
      <c r="BL207" s="112" t="s">
        <v>194</v>
      </c>
      <c r="BM207" s="215" t="s">
        <v>393</v>
      </c>
    </row>
    <row r="208" spans="1:65" s="123" customFormat="1" ht="44.25" customHeight="1">
      <c r="A208" s="120"/>
      <c r="B208" s="121"/>
      <c r="C208" s="203" t="s">
        <v>394</v>
      </c>
      <c r="D208" s="203" t="s">
        <v>130</v>
      </c>
      <c r="E208" s="204" t="s">
        <v>395</v>
      </c>
      <c r="F208" s="205" t="s">
        <v>396</v>
      </c>
      <c r="G208" s="206" t="s">
        <v>326</v>
      </c>
      <c r="H208" s="207">
        <v>1</v>
      </c>
      <c r="I208" s="208"/>
      <c r="J208" s="209">
        <f>ROUND(I208*H208,2)</f>
        <v>0</v>
      </c>
      <c r="K208" s="210"/>
      <c r="L208" s="121"/>
      <c r="M208" s="211"/>
      <c r="N208" s="212" t="s">
        <v>34</v>
      </c>
      <c r="O208" s="213">
        <v>0</v>
      </c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R208" s="215" t="s">
        <v>194</v>
      </c>
      <c r="AT208" s="215" t="s">
        <v>130</v>
      </c>
      <c r="AU208" s="215" t="s">
        <v>79</v>
      </c>
      <c r="AY208" s="112" t="s">
        <v>127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12" t="s">
        <v>77</v>
      </c>
      <c r="BK208" s="216">
        <f>ROUND(I208*H208,2)</f>
        <v>0</v>
      </c>
      <c r="BL208" s="112" t="s">
        <v>194</v>
      </c>
      <c r="BM208" s="215" t="s">
        <v>397</v>
      </c>
    </row>
    <row r="209" spans="1:65" s="123" customFormat="1" ht="44.25" customHeight="1">
      <c r="A209" s="120"/>
      <c r="B209" s="121"/>
      <c r="C209" s="203" t="s">
        <v>398</v>
      </c>
      <c r="D209" s="203" t="s">
        <v>130</v>
      </c>
      <c r="E209" s="204" t="s">
        <v>399</v>
      </c>
      <c r="F209" s="205" t="s">
        <v>400</v>
      </c>
      <c r="G209" s="206" t="s">
        <v>326</v>
      </c>
      <c r="H209" s="207">
        <v>1</v>
      </c>
      <c r="I209" s="208"/>
      <c r="J209" s="209">
        <f>ROUND(I209*H209,2)</f>
        <v>0</v>
      </c>
      <c r="K209" s="210"/>
      <c r="L209" s="121"/>
      <c r="M209" s="211"/>
      <c r="N209" s="212" t="s">
        <v>34</v>
      </c>
      <c r="O209" s="213">
        <v>0</v>
      </c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R209" s="215" t="s">
        <v>194</v>
      </c>
      <c r="AT209" s="215" t="s">
        <v>130</v>
      </c>
      <c r="AU209" s="215" t="s">
        <v>79</v>
      </c>
      <c r="AY209" s="112" t="s">
        <v>127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12" t="s">
        <v>77</v>
      </c>
      <c r="BK209" s="216">
        <f>ROUND(I209*H209,2)</f>
        <v>0</v>
      </c>
      <c r="BL209" s="112" t="s">
        <v>194</v>
      </c>
      <c r="BM209" s="215" t="s">
        <v>401</v>
      </c>
    </row>
    <row r="210" spans="1:65" s="123" customFormat="1" ht="44.25" customHeight="1">
      <c r="A210" s="120"/>
      <c r="B210" s="121"/>
      <c r="C210" s="203" t="s">
        <v>402</v>
      </c>
      <c r="D210" s="203" t="s">
        <v>130</v>
      </c>
      <c r="E210" s="204" t="s">
        <v>403</v>
      </c>
      <c r="F210" s="205" t="s">
        <v>404</v>
      </c>
      <c r="G210" s="206" t="s">
        <v>326</v>
      </c>
      <c r="H210" s="207">
        <v>1</v>
      </c>
      <c r="I210" s="208"/>
      <c r="J210" s="209">
        <f>ROUND(I210*H210,2)</f>
        <v>0</v>
      </c>
      <c r="K210" s="210"/>
      <c r="L210" s="121"/>
      <c r="M210" s="211"/>
      <c r="N210" s="212" t="s">
        <v>34</v>
      </c>
      <c r="O210" s="213">
        <v>0</v>
      </c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R210" s="215" t="s">
        <v>194</v>
      </c>
      <c r="AT210" s="215" t="s">
        <v>130</v>
      </c>
      <c r="AU210" s="215" t="s">
        <v>79</v>
      </c>
      <c r="AY210" s="112" t="s">
        <v>127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12" t="s">
        <v>77</v>
      </c>
      <c r="BK210" s="216">
        <f>ROUND(I210*H210,2)</f>
        <v>0</v>
      </c>
      <c r="BL210" s="112" t="s">
        <v>194</v>
      </c>
      <c r="BM210" s="215" t="s">
        <v>405</v>
      </c>
    </row>
    <row r="211" spans="1:65" s="123" customFormat="1" ht="44.25" customHeight="1">
      <c r="A211" s="120"/>
      <c r="B211" s="121"/>
      <c r="C211" s="203" t="s">
        <v>406</v>
      </c>
      <c r="D211" s="203" t="s">
        <v>130</v>
      </c>
      <c r="E211" s="204" t="s">
        <v>407</v>
      </c>
      <c r="F211" s="205" t="s">
        <v>408</v>
      </c>
      <c r="G211" s="206" t="s">
        <v>326</v>
      </c>
      <c r="H211" s="207">
        <v>2</v>
      </c>
      <c r="I211" s="208"/>
      <c r="J211" s="209">
        <f>ROUND(I211*H211,2)</f>
        <v>0</v>
      </c>
      <c r="K211" s="210"/>
      <c r="L211" s="121"/>
      <c r="M211" s="211"/>
      <c r="N211" s="212" t="s">
        <v>34</v>
      </c>
      <c r="O211" s="213">
        <v>0</v>
      </c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R211" s="215" t="s">
        <v>194</v>
      </c>
      <c r="AT211" s="215" t="s">
        <v>130</v>
      </c>
      <c r="AU211" s="215" t="s">
        <v>79</v>
      </c>
      <c r="AY211" s="112" t="s">
        <v>127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12" t="s">
        <v>77</v>
      </c>
      <c r="BK211" s="216">
        <f>ROUND(I211*H211,2)</f>
        <v>0</v>
      </c>
      <c r="BL211" s="112" t="s">
        <v>194</v>
      </c>
      <c r="BM211" s="215" t="s">
        <v>409</v>
      </c>
    </row>
    <row r="212" spans="1:65" s="123" customFormat="1" ht="44.25" customHeight="1">
      <c r="A212" s="120"/>
      <c r="B212" s="121"/>
      <c r="C212" s="203" t="s">
        <v>410</v>
      </c>
      <c r="D212" s="203" t="s">
        <v>130</v>
      </c>
      <c r="E212" s="204" t="s">
        <v>411</v>
      </c>
      <c r="F212" s="205" t="s">
        <v>412</v>
      </c>
      <c r="G212" s="206" t="s">
        <v>326</v>
      </c>
      <c r="H212" s="207">
        <v>1</v>
      </c>
      <c r="I212" s="208"/>
      <c r="J212" s="209">
        <f>ROUND(I212*H212,2)</f>
        <v>0</v>
      </c>
      <c r="K212" s="210"/>
      <c r="L212" s="121"/>
      <c r="M212" s="211"/>
      <c r="N212" s="212" t="s">
        <v>34</v>
      </c>
      <c r="O212" s="213">
        <v>0</v>
      </c>
      <c r="P212" s="213">
        <f>O212*H212</f>
        <v>0</v>
      </c>
      <c r="Q212" s="213">
        <v>0</v>
      </c>
      <c r="R212" s="213">
        <f>Q212*H212</f>
        <v>0</v>
      </c>
      <c r="S212" s="213">
        <v>0</v>
      </c>
      <c r="T212" s="214">
        <f>S212*H212</f>
        <v>0</v>
      </c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R212" s="215" t="s">
        <v>194</v>
      </c>
      <c r="AT212" s="215" t="s">
        <v>130</v>
      </c>
      <c r="AU212" s="215" t="s">
        <v>79</v>
      </c>
      <c r="AY212" s="112" t="s">
        <v>127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12" t="s">
        <v>77</v>
      </c>
      <c r="BK212" s="216">
        <f>ROUND(I212*H212,2)</f>
        <v>0</v>
      </c>
      <c r="BL212" s="112" t="s">
        <v>194</v>
      </c>
      <c r="BM212" s="215" t="s">
        <v>413</v>
      </c>
    </row>
    <row r="213" spans="1:65" s="123" customFormat="1" ht="44.25" customHeight="1">
      <c r="A213" s="120"/>
      <c r="B213" s="121"/>
      <c r="C213" s="203" t="s">
        <v>414</v>
      </c>
      <c r="D213" s="203" t="s">
        <v>130</v>
      </c>
      <c r="E213" s="204" t="s">
        <v>415</v>
      </c>
      <c r="F213" s="205" t="s">
        <v>416</v>
      </c>
      <c r="G213" s="206" t="s">
        <v>326</v>
      </c>
      <c r="H213" s="207">
        <v>19</v>
      </c>
      <c r="I213" s="208"/>
      <c r="J213" s="209">
        <f>ROUND(I213*H213,2)</f>
        <v>0</v>
      </c>
      <c r="K213" s="210"/>
      <c r="L213" s="121"/>
      <c r="M213" s="211"/>
      <c r="N213" s="212" t="s">
        <v>34</v>
      </c>
      <c r="O213" s="213">
        <v>0</v>
      </c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R213" s="215" t="s">
        <v>194</v>
      </c>
      <c r="AT213" s="215" t="s">
        <v>130</v>
      </c>
      <c r="AU213" s="215" t="s">
        <v>79</v>
      </c>
      <c r="AY213" s="112" t="s">
        <v>127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12" t="s">
        <v>77</v>
      </c>
      <c r="BK213" s="216">
        <f>ROUND(I213*H213,2)</f>
        <v>0</v>
      </c>
      <c r="BL213" s="112" t="s">
        <v>194</v>
      </c>
      <c r="BM213" s="215" t="s">
        <v>417</v>
      </c>
    </row>
    <row r="214" spans="1:65" s="123" customFormat="1" ht="44.25" customHeight="1">
      <c r="A214" s="120"/>
      <c r="B214" s="121"/>
      <c r="C214" s="203" t="s">
        <v>418</v>
      </c>
      <c r="D214" s="203" t="s">
        <v>130</v>
      </c>
      <c r="E214" s="204" t="s">
        <v>419</v>
      </c>
      <c r="F214" s="205" t="s">
        <v>416</v>
      </c>
      <c r="G214" s="206" t="s">
        <v>326</v>
      </c>
      <c r="H214" s="207">
        <v>5</v>
      </c>
      <c r="I214" s="208"/>
      <c r="J214" s="209">
        <f>ROUND(I214*H214,2)</f>
        <v>0</v>
      </c>
      <c r="K214" s="210"/>
      <c r="L214" s="121"/>
      <c r="M214" s="211"/>
      <c r="N214" s="212" t="s">
        <v>34</v>
      </c>
      <c r="O214" s="213">
        <v>0</v>
      </c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R214" s="215" t="s">
        <v>194</v>
      </c>
      <c r="AT214" s="215" t="s">
        <v>130</v>
      </c>
      <c r="AU214" s="215" t="s">
        <v>79</v>
      </c>
      <c r="AY214" s="112" t="s">
        <v>127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12" t="s">
        <v>77</v>
      </c>
      <c r="BK214" s="216">
        <f>ROUND(I214*H214,2)</f>
        <v>0</v>
      </c>
      <c r="BL214" s="112" t="s">
        <v>194</v>
      </c>
      <c r="BM214" s="215" t="s">
        <v>420</v>
      </c>
    </row>
    <row r="215" spans="1:65" s="123" customFormat="1" ht="44.25" customHeight="1">
      <c r="A215" s="120"/>
      <c r="B215" s="121"/>
      <c r="C215" s="203" t="s">
        <v>421</v>
      </c>
      <c r="D215" s="203" t="s">
        <v>130</v>
      </c>
      <c r="E215" s="204" t="s">
        <v>422</v>
      </c>
      <c r="F215" s="205" t="s">
        <v>423</v>
      </c>
      <c r="G215" s="206" t="s">
        <v>326</v>
      </c>
      <c r="H215" s="207">
        <v>24</v>
      </c>
      <c r="I215" s="208"/>
      <c r="J215" s="209">
        <f>ROUND(I215*H215,2)</f>
        <v>0</v>
      </c>
      <c r="K215" s="210"/>
      <c r="L215" s="121"/>
      <c r="M215" s="211"/>
      <c r="N215" s="212" t="s">
        <v>34</v>
      </c>
      <c r="O215" s="213">
        <v>0</v>
      </c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R215" s="215" t="s">
        <v>194</v>
      </c>
      <c r="AT215" s="215" t="s">
        <v>130</v>
      </c>
      <c r="AU215" s="215" t="s">
        <v>79</v>
      </c>
      <c r="AY215" s="112" t="s">
        <v>127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12" t="s">
        <v>77</v>
      </c>
      <c r="BK215" s="216">
        <f>ROUND(I215*H215,2)</f>
        <v>0</v>
      </c>
      <c r="BL215" s="112" t="s">
        <v>194</v>
      </c>
      <c r="BM215" s="215" t="s">
        <v>424</v>
      </c>
    </row>
    <row r="216" spans="1:65" s="123" customFormat="1" ht="44.25" customHeight="1">
      <c r="A216" s="120"/>
      <c r="B216" s="121"/>
      <c r="C216" s="203" t="s">
        <v>425</v>
      </c>
      <c r="D216" s="203" t="s">
        <v>130</v>
      </c>
      <c r="E216" s="204" t="s">
        <v>426</v>
      </c>
      <c r="F216" s="205" t="s">
        <v>423</v>
      </c>
      <c r="G216" s="206" t="s">
        <v>326</v>
      </c>
      <c r="H216" s="207">
        <v>36</v>
      </c>
      <c r="I216" s="208"/>
      <c r="J216" s="209">
        <f>ROUND(I216*H216,2)</f>
        <v>0</v>
      </c>
      <c r="K216" s="210"/>
      <c r="L216" s="121"/>
      <c r="M216" s="211"/>
      <c r="N216" s="212" t="s">
        <v>34</v>
      </c>
      <c r="O216" s="213">
        <v>0</v>
      </c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R216" s="215" t="s">
        <v>194</v>
      </c>
      <c r="AT216" s="215" t="s">
        <v>130</v>
      </c>
      <c r="AU216" s="215" t="s">
        <v>79</v>
      </c>
      <c r="AY216" s="112" t="s">
        <v>127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12" t="s">
        <v>77</v>
      </c>
      <c r="BK216" s="216">
        <f>ROUND(I216*H216,2)</f>
        <v>0</v>
      </c>
      <c r="BL216" s="112" t="s">
        <v>194</v>
      </c>
      <c r="BM216" s="215" t="s">
        <v>427</v>
      </c>
    </row>
    <row r="217" spans="1:65" s="123" customFormat="1" ht="33" customHeight="1">
      <c r="A217" s="120"/>
      <c r="B217" s="121"/>
      <c r="C217" s="203" t="s">
        <v>428</v>
      </c>
      <c r="D217" s="203" t="s">
        <v>130</v>
      </c>
      <c r="E217" s="204" t="s">
        <v>429</v>
      </c>
      <c r="F217" s="205" t="s">
        <v>430</v>
      </c>
      <c r="G217" s="206" t="s">
        <v>326</v>
      </c>
      <c r="H217" s="207">
        <v>1</v>
      </c>
      <c r="I217" s="208"/>
      <c r="J217" s="209">
        <f>ROUND(I217*H217,2)</f>
        <v>0</v>
      </c>
      <c r="K217" s="210"/>
      <c r="L217" s="121"/>
      <c r="M217" s="211"/>
      <c r="N217" s="212" t="s">
        <v>34</v>
      </c>
      <c r="O217" s="213">
        <v>0</v>
      </c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R217" s="215" t="s">
        <v>194</v>
      </c>
      <c r="AT217" s="215" t="s">
        <v>130</v>
      </c>
      <c r="AU217" s="215" t="s">
        <v>79</v>
      </c>
      <c r="AY217" s="112" t="s">
        <v>127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12" t="s">
        <v>77</v>
      </c>
      <c r="BK217" s="216">
        <f>ROUND(I217*H217,2)</f>
        <v>0</v>
      </c>
      <c r="BL217" s="112" t="s">
        <v>194</v>
      </c>
      <c r="BM217" s="215" t="s">
        <v>431</v>
      </c>
    </row>
    <row r="218" spans="1:65" s="123" customFormat="1" ht="31.35" customHeight="1">
      <c r="A218" s="120"/>
      <c r="B218" s="121"/>
      <c r="C218" s="203" t="s">
        <v>432</v>
      </c>
      <c r="D218" s="203" t="s">
        <v>130</v>
      </c>
      <c r="E218" s="204" t="s">
        <v>433</v>
      </c>
      <c r="F218" s="205" t="s">
        <v>434</v>
      </c>
      <c r="G218" s="206" t="s">
        <v>326</v>
      </c>
      <c r="H218" s="207">
        <v>2</v>
      </c>
      <c r="I218" s="208"/>
      <c r="J218" s="209">
        <f>ROUND(I218*H218,2)</f>
        <v>0</v>
      </c>
      <c r="K218" s="210"/>
      <c r="L218" s="121"/>
      <c r="M218" s="211"/>
      <c r="N218" s="212" t="s">
        <v>34</v>
      </c>
      <c r="O218" s="213">
        <v>0</v>
      </c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R218" s="215" t="s">
        <v>194</v>
      </c>
      <c r="AT218" s="215" t="s">
        <v>130</v>
      </c>
      <c r="AU218" s="215" t="s">
        <v>79</v>
      </c>
      <c r="AY218" s="112" t="s">
        <v>127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12" t="s">
        <v>77</v>
      </c>
      <c r="BK218" s="216">
        <f>ROUND(I218*H218,2)</f>
        <v>0</v>
      </c>
      <c r="BL218" s="112" t="s">
        <v>194</v>
      </c>
      <c r="BM218" s="215" t="s">
        <v>435</v>
      </c>
    </row>
    <row r="219" spans="1:65" s="123" customFormat="1" ht="39.6" customHeight="1">
      <c r="A219" s="120"/>
      <c r="B219" s="121"/>
      <c r="C219" s="203" t="s">
        <v>436</v>
      </c>
      <c r="D219" s="203" t="s">
        <v>130</v>
      </c>
      <c r="E219" s="204" t="s">
        <v>437</v>
      </c>
      <c r="F219" s="205" t="s">
        <v>438</v>
      </c>
      <c r="G219" s="206" t="s">
        <v>326</v>
      </c>
      <c r="H219" s="207">
        <v>5</v>
      </c>
      <c r="I219" s="208"/>
      <c r="J219" s="209">
        <f>ROUND(I219*H219,2)</f>
        <v>0</v>
      </c>
      <c r="K219" s="210"/>
      <c r="L219" s="121"/>
      <c r="M219" s="211"/>
      <c r="N219" s="212" t="s">
        <v>34</v>
      </c>
      <c r="O219" s="213">
        <v>0</v>
      </c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R219" s="215" t="s">
        <v>194</v>
      </c>
      <c r="AT219" s="215" t="s">
        <v>130</v>
      </c>
      <c r="AU219" s="215" t="s">
        <v>79</v>
      </c>
      <c r="AY219" s="112" t="s">
        <v>127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12" t="s">
        <v>77</v>
      </c>
      <c r="BK219" s="216">
        <f>ROUND(I219*H219,2)</f>
        <v>0</v>
      </c>
      <c r="BL219" s="112" t="s">
        <v>194</v>
      </c>
      <c r="BM219" s="215" t="s">
        <v>439</v>
      </c>
    </row>
    <row r="220" spans="1:65" s="123" customFormat="1" ht="21.75" customHeight="1">
      <c r="A220" s="120"/>
      <c r="B220" s="121"/>
      <c r="C220" s="203" t="s">
        <v>440</v>
      </c>
      <c r="D220" s="203" t="s">
        <v>130</v>
      </c>
      <c r="E220" s="204" t="s">
        <v>441</v>
      </c>
      <c r="F220" s="205" t="s">
        <v>442</v>
      </c>
      <c r="G220" s="206" t="s">
        <v>301</v>
      </c>
      <c r="H220" s="229"/>
      <c r="I220" s="208"/>
      <c r="J220" s="209">
        <f>ROUND(I220*H220,2)</f>
        <v>0</v>
      </c>
      <c r="K220" s="210"/>
      <c r="L220" s="121"/>
      <c r="M220" s="211"/>
      <c r="N220" s="212" t="s">
        <v>34</v>
      </c>
      <c r="O220" s="213">
        <v>0</v>
      </c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R220" s="215" t="s">
        <v>194</v>
      </c>
      <c r="AT220" s="215" t="s">
        <v>130</v>
      </c>
      <c r="AU220" s="215" t="s">
        <v>79</v>
      </c>
      <c r="AY220" s="112" t="s">
        <v>127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12" t="s">
        <v>77</v>
      </c>
      <c r="BK220" s="216">
        <f>ROUND(I220*H220,2)</f>
        <v>0</v>
      </c>
      <c r="BL220" s="112" t="s">
        <v>194</v>
      </c>
      <c r="BM220" s="215" t="s">
        <v>443</v>
      </c>
    </row>
    <row r="221" spans="2:63" s="190" customFormat="1" ht="22.9" customHeight="1">
      <c r="B221" s="191"/>
      <c r="D221" s="192" t="s">
        <v>68</v>
      </c>
      <c r="E221" s="201" t="s">
        <v>444</v>
      </c>
      <c r="F221" s="201" t="s">
        <v>445</v>
      </c>
      <c r="I221" s="217"/>
      <c r="J221" s="202">
        <f>BK221</f>
        <v>0</v>
      </c>
      <c r="L221" s="191"/>
      <c r="M221" s="195"/>
      <c r="N221" s="196"/>
      <c r="O221" s="196"/>
      <c r="P221" s="197">
        <f>SUM(P222:P226)</f>
        <v>0</v>
      </c>
      <c r="Q221" s="196"/>
      <c r="R221" s="197">
        <f>SUM(R222:R226)</f>
        <v>0</v>
      </c>
      <c r="S221" s="196"/>
      <c r="T221" s="198">
        <f>SUM(T222:T226)</f>
        <v>0</v>
      </c>
      <c r="AR221" s="192" t="s">
        <v>79</v>
      </c>
      <c r="AT221" s="199" t="s">
        <v>68</v>
      </c>
      <c r="AU221" s="199" t="s">
        <v>77</v>
      </c>
      <c r="AY221" s="192" t="s">
        <v>127</v>
      </c>
      <c r="BK221" s="200">
        <f>SUM(BK222:BK226)</f>
        <v>0</v>
      </c>
    </row>
    <row r="222" spans="1:65" s="123" customFormat="1" ht="48" customHeight="1">
      <c r="A222" s="120"/>
      <c r="B222" s="121"/>
      <c r="C222" s="203" t="s">
        <v>446</v>
      </c>
      <c r="D222" s="203" t="s">
        <v>130</v>
      </c>
      <c r="E222" s="204" t="s">
        <v>447</v>
      </c>
      <c r="F222" s="205" t="s">
        <v>448</v>
      </c>
      <c r="G222" s="206" t="s">
        <v>133</v>
      </c>
      <c r="H222" s="207">
        <v>92</v>
      </c>
      <c r="I222" s="208"/>
      <c r="J222" s="209">
        <f>ROUND(I222*H222,2)</f>
        <v>0</v>
      </c>
      <c r="K222" s="210"/>
      <c r="L222" s="121"/>
      <c r="M222" s="211"/>
      <c r="N222" s="212" t="s">
        <v>34</v>
      </c>
      <c r="O222" s="213">
        <v>0</v>
      </c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R222" s="215" t="s">
        <v>194</v>
      </c>
      <c r="AT222" s="215" t="s">
        <v>130</v>
      </c>
      <c r="AU222" s="215" t="s">
        <v>79</v>
      </c>
      <c r="AY222" s="112" t="s">
        <v>127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12" t="s">
        <v>77</v>
      </c>
      <c r="BK222" s="216">
        <f>ROUND(I222*H222,2)</f>
        <v>0</v>
      </c>
      <c r="BL222" s="112" t="s">
        <v>194</v>
      </c>
      <c r="BM222" s="215" t="s">
        <v>449</v>
      </c>
    </row>
    <row r="223" spans="1:65" s="123" customFormat="1" ht="33" customHeight="1">
      <c r="A223" s="120"/>
      <c r="B223" s="121"/>
      <c r="C223" s="203" t="s">
        <v>450</v>
      </c>
      <c r="D223" s="203" t="s">
        <v>130</v>
      </c>
      <c r="E223" s="204" t="s">
        <v>451</v>
      </c>
      <c r="F223" s="205" t="s">
        <v>452</v>
      </c>
      <c r="G223" s="206" t="s">
        <v>453</v>
      </c>
      <c r="H223" s="207">
        <v>700</v>
      </c>
      <c r="I223" s="208"/>
      <c r="J223" s="209">
        <f>ROUND(I223*H223,2)</f>
        <v>0</v>
      </c>
      <c r="K223" s="210"/>
      <c r="L223" s="121"/>
      <c r="M223" s="211"/>
      <c r="N223" s="212" t="s">
        <v>34</v>
      </c>
      <c r="O223" s="213">
        <v>0</v>
      </c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R223" s="215" t="s">
        <v>194</v>
      </c>
      <c r="AT223" s="215" t="s">
        <v>130</v>
      </c>
      <c r="AU223" s="215" t="s">
        <v>79</v>
      </c>
      <c r="AY223" s="112" t="s">
        <v>127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12" t="s">
        <v>77</v>
      </c>
      <c r="BK223" s="216">
        <f>ROUND(I223*H223,2)</f>
        <v>0</v>
      </c>
      <c r="BL223" s="112" t="s">
        <v>194</v>
      </c>
      <c r="BM223" s="215" t="s">
        <v>454</v>
      </c>
    </row>
    <row r="224" spans="1:65" s="123" customFormat="1" ht="33" customHeight="1">
      <c r="A224" s="120"/>
      <c r="B224" s="121"/>
      <c r="C224" s="203" t="s">
        <v>455</v>
      </c>
      <c r="D224" s="203" t="s">
        <v>130</v>
      </c>
      <c r="E224" s="204" t="s">
        <v>456</v>
      </c>
      <c r="F224" s="205" t="s">
        <v>457</v>
      </c>
      <c r="G224" s="206" t="s">
        <v>326</v>
      </c>
      <c r="H224" s="207">
        <v>1</v>
      </c>
      <c r="I224" s="208"/>
      <c r="J224" s="209">
        <f>ROUND(I224*H224,2)</f>
        <v>0</v>
      </c>
      <c r="K224" s="210"/>
      <c r="L224" s="121"/>
      <c r="M224" s="211"/>
      <c r="N224" s="212" t="s">
        <v>34</v>
      </c>
      <c r="O224" s="213">
        <v>0</v>
      </c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R224" s="215" t="s">
        <v>194</v>
      </c>
      <c r="AT224" s="215" t="s">
        <v>130</v>
      </c>
      <c r="AU224" s="215" t="s">
        <v>79</v>
      </c>
      <c r="AY224" s="112" t="s">
        <v>127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12" t="s">
        <v>77</v>
      </c>
      <c r="BK224" s="216">
        <f>ROUND(I224*H224,2)</f>
        <v>0</v>
      </c>
      <c r="BL224" s="112" t="s">
        <v>194</v>
      </c>
      <c r="BM224" s="215" t="s">
        <v>458</v>
      </c>
    </row>
    <row r="225" spans="1:65" s="123" customFormat="1" ht="33" customHeight="1">
      <c r="A225" s="120"/>
      <c r="B225" s="121"/>
      <c r="C225" s="203" t="s">
        <v>459</v>
      </c>
      <c r="D225" s="203" t="s">
        <v>130</v>
      </c>
      <c r="E225" s="204" t="s">
        <v>460</v>
      </c>
      <c r="F225" s="205" t="s">
        <v>461</v>
      </c>
      <c r="G225" s="206" t="s">
        <v>326</v>
      </c>
      <c r="H225" s="207">
        <v>1</v>
      </c>
      <c r="I225" s="208"/>
      <c r="J225" s="209">
        <f>ROUND(I225*H225,2)</f>
        <v>0</v>
      </c>
      <c r="K225" s="210"/>
      <c r="L225" s="121"/>
      <c r="M225" s="211"/>
      <c r="N225" s="212" t="s">
        <v>34</v>
      </c>
      <c r="O225" s="213">
        <v>0</v>
      </c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R225" s="215" t="s">
        <v>194</v>
      </c>
      <c r="AT225" s="215" t="s">
        <v>130</v>
      </c>
      <c r="AU225" s="215" t="s">
        <v>79</v>
      </c>
      <c r="AY225" s="112" t="s">
        <v>127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12" t="s">
        <v>77</v>
      </c>
      <c r="BK225" s="216">
        <f>ROUND(I225*H225,2)</f>
        <v>0</v>
      </c>
      <c r="BL225" s="112" t="s">
        <v>194</v>
      </c>
      <c r="BM225" s="215" t="s">
        <v>462</v>
      </c>
    </row>
    <row r="226" spans="1:65" s="123" customFormat="1" ht="21.75" customHeight="1">
      <c r="A226" s="120"/>
      <c r="B226" s="121"/>
      <c r="C226" s="203" t="s">
        <v>463</v>
      </c>
      <c r="D226" s="203" t="s">
        <v>130</v>
      </c>
      <c r="E226" s="204" t="s">
        <v>464</v>
      </c>
      <c r="F226" s="205" t="s">
        <v>465</v>
      </c>
      <c r="G226" s="206" t="s">
        <v>301</v>
      </c>
      <c r="H226" s="229"/>
      <c r="I226" s="208"/>
      <c r="J226" s="209">
        <f>ROUND(I226*H226,2)</f>
        <v>0</v>
      </c>
      <c r="K226" s="210"/>
      <c r="L226" s="121"/>
      <c r="M226" s="211"/>
      <c r="N226" s="212" t="s">
        <v>34</v>
      </c>
      <c r="O226" s="213">
        <v>0</v>
      </c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R226" s="215" t="s">
        <v>194</v>
      </c>
      <c r="AT226" s="215" t="s">
        <v>130</v>
      </c>
      <c r="AU226" s="215" t="s">
        <v>79</v>
      </c>
      <c r="AY226" s="112" t="s">
        <v>127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12" t="s">
        <v>77</v>
      </c>
      <c r="BK226" s="216">
        <f>ROUND(I226*H226,2)</f>
        <v>0</v>
      </c>
      <c r="BL226" s="112" t="s">
        <v>194</v>
      </c>
      <c r="BM226" s="215" t="s">
        <v>466</v>
      </c>
    </row>
    <row r="227" spans="2:63" s="190" customFormat="1" ht="22.9" customHeight="1">
      <c r="B227" s="191"/>
      <c r="D227" s="192" t="s">
        <v>68</v>
      </c>
      <c r="E227" s="201" t="s">
        <v>467</v>
      </c>
      <c r="F227" s="201" t="s">
        <v>468</v>
      </c>
      <c r="I227" s="217"/>
      <c r="J227" s="202">
        <f>BK227</f>
        <v>0</v>
      </c>
      <c r="L227" s="191"/>
      <c r="M227" s="195"/>
      <c r="N227" s="196"/>
      <c r="O227" s="196"/>
      <c r="P227" s="197">
        <f>SUM(P228:P232)</f>
        <v>13.345</v>
      </c>
      <c r="Q227" s="196"/>
      <c r="R227" s="197">
        <f>SUM(R228:R232)</f>
        <v>0.1234</v>
      </c>
      <c r="S227" s="196"/>
      <c r="T227" s="198">
        <f>SUM(T228:T232)</f>
        <v>0</v>
      </c>
      <c r="AR227" s="192" t="s">
        <v>79</v>
      </c>
      <c r="AT227" s="199" t="s">
        <v>68</v>
      </c>
      <c r="AU227" s="199" t="s">
        <v>77</v>
      </c>
      <c r="AY227" s="192" t="s">
        <v>127</v>
      </c>
      <c r="BK227" s="200">
        <f>SUM(BK228:BK232)</f>
        <v>0</v>
      </c>
    </row>
    <row r="228" spans="1:65" s="123" customFormat="1" ht="21.75" customHeight="1">
      <c r="A228" s="120"/>
      <c r="B228" s="121"/>
      <c r="C228" s="203" t="s">
        <v>469</v>
      </c>
      <c r="D228" s="203" t="s">
        <v>130</v>
      </c>
      <c r="E228" s="204" t="s">
        <v>470</v>
      </c>
      <c r="F228" s="205" t="s">
        <v>471</v>
      </c>
      <c r="G228" s="206" t="s">
        <v>133</v>
      </c>
      <c r="H228" s="207">
        <v>15</v>
      </c>
      <c r="I228" s="208"/>
      <c r="J228" s="209">
        <f>ROUND(I228*H228,2)</f>
        <v>0</v>
      </c>
      <c r="K228" s="210"/>
      <c r="L228" s="121"/>
      <c r="M228" s="211"/>
      <c r="N228" s="212" t="s">
        <v>34</v>
      </c>
      <c r="O228" s="213">
        <v>0.764</v>
      </c>
      <c r="P228" s="213">
        <f>O228*H228</f>
        <v>11.46</v>
      </c>
      <c r="Q228" s="213">
        <v>0.0054</v>
      </c>
      <c r="R228" s="213">
        <f>Q228*H228</f>
        <v>0.081</v>
      </c>
      <c r="S228" s="213">
        <v>0</v>
      </c>
      <c r="T228" s="214">
        <f>S228*H228</f>
        <v>0</v>
      </c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R228" s="215" t="s">
        <v>194</v>
      </c>
      <c r="AT228" s="215" t="s">
        <v>130</v>
      </c>
      <c r="AU228" s="215" t="s">
        <v>79</v>
      </c>
      <c r="AY228" s="112" t="s">
        <v>127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12" t="s">
        <v>77</v>
      </c>
      <c r="BK228" s="216">
        <f>ROUND(I228*H228,2)</f>
        <v>0</v>
      </c>
      <c r="BL228" s="112" t="s">
        <v>194</v>
      </c>
      <c r="BM228" s="215" t="s">
        <v>472</v>
      </c>
    </row>
    <row r="229" spans="1:65" s="123" customFormat="1" ht="16.5" customHeight="1">
      <c r="A229" s="120"/>
      <c r="B229" s="121"/>
      <c r="C229" s="218" t="s">
        <v>473</v>
      </c>
      <c r="D229" s="218" t="s">
        <v>195</v>
      </c>
      <c r="E229" s="219" t="s">
        <v>474</v>
      </c>
      <c r="F229" s="220" t="s">
        <v>475</v>
      </c>
      <c r="G229" s="221" t="s">
        <v>133</v>
      </c>
      <c r="H229" s="222">
        <v>18</v>
      </c>
      <c r="I229" s="223"/>
      <c r="J229" s="224">
        <f>ROUND(I229*H229,2)</f>
        <v>0</v>
      </c>
      <c r="K229" s="225"/>
      <c r="L229" s="226"/>
      <c r="M229" s="227"/>
      <c r="N229" s="228" t="s">
        <v>34</v>
      </c>
      <c r="O229" s="213">
        <v>0</v>
      </c>
      <c r="P229" s="213">
        <f>O229*H229</f>
        <v>0</v>
      </c>
      <c r="Q229" s="213">
        <v>0</v>
      </c>
      <c r="R229" s="213">
        <f>Q229*H229</f>
        <v>0</v>
      </c>
      <c r="S229" s="213">
        <v>0</v>
      </c>
      <c r="T229" s="214">
        <f>S229*H229</f>
        <v>0</v>
      </c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R229" s="215" t="s">
        <v>260</v>
      </c>
      <c r="AT229" s="215" t="s">
        <v>195</v>
      </c>
      <c r="AU229" s="215" t="s">
        <v>79</v>
      </c>
      <c r="AY229" s="112" t="s">
        <v>127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112" t="s">
        <v>77</v>
      </c>
      <c r="BK229" s="216">
        <f>ROUND(I229*H229,2)</f>
        <v>0</v>
      </c>
      <c r="BL229" s="112" t="s">
        <v>194</v>
      </c>
      <c r="BM229" s="215" t="s">
        <v>476</v>
      </c>
    </row>
    <row r="230" spans="1:65" s="123" customFormat="1" ht="16.5" customHeight="1">
      <c r="A230" s="120"/>
      <c r="B230" s="121"/>
      <c r="C230" s="203" t="s">
        <v>477</v>
      </c>
      <c r="D230" s="203" t="s">
        <v>130</v>
      </c>
      <c r="E230" s="204" t="s">
        <v>478</v>
      </c>
      <c r="F230" s="205" t="s">
        <v>479</v>
      </c>
      <c r="G230" s="206" t="s">
        <v>133</v>
      </c>
      <c r="H230" s="207">
        <v>15</v>
      </c>
      <c r="I230" s="208"/>
      <c r="J230" s="209">
        <f>ROUND(I230*H230,2)</f>
        <v>0</v>
      </c>
      <c r="K230" s="210"/>
      <c r="L230" s="121"/>
      <c r="M230" s="211"/>
      <c r="N230" s="212" t="s">
        <v>34</v>
      </c>
      <c r="O230" s="213">
        <v>0.044</v>
      </c>
      <c r="P230" s="213">
        <f>O230*H230</f>
        <v>0.66</v>
      </c>
      <c r="Q230" s="213">
        <v>0.0003</v>
      </c>
      <c r="R230" s="213">
        <f>Q230*H230</f>
        <v>0.0045</v>
      </c>
      <c r="S230" s="213">
        <v>0</v>
      </c>
      <c r="T230" s="214">
        <f>S230*H230</f>
        <v>0</v>
      </c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R230" s="215" t="s">
        <v>194</v>
      </c>
      <c r="AT230" s="215" t="s">
        <v>130</v>
      </c>
      <c r="AU230" s="215" t="s">
        <v>79</v>
      </c>
      <c r="AY230" s="112" t="s">
        <v>127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12" t="s">
        <v>77</v>
      </c>
      <c r="BK230" s="216">
        <f>ROUND(I230*H230,2)</f>
        <v>0</v>
      </c>
      <c r="BL230" s="112" t="s">
        <v>194</v>
      </c>
      <c r="BM230" s="215" t="s">
        <v>480</v>
      </c>
    </row>
    <row r="231" spans="1:65" s="123" customFormat="1" ht="16.5" customHeight="1">
      <c r="A231" s="120"/>
      <c r="B231" s="121"/>
      <c r="C231" s="203" t="s">
        <v>481</v>
      </c>
      <c r="D231" s="203" t="s">
        <v>130</v>
      </c>
      <c r="E231" s="204" t="s">
        <v>482</v>
      </c>
      <c r="F231" s="205" t="s">
        <v>483</v>
      </c>
      <c r="G231" s="206" t="s">
        <v>133</v>
      </c>
      <c r="H231" s="207">
        <v>5</v>
      </c>
      <c r="I231" s="208"/>
      <c r="J231" s="209">
        <f>ROUND(I231*H231,2)</f>
        <v>0</v>
      </c>
      <c r="K231" s="210"/>
      <c r="L231" s="121"/>
      <c r="M231" s="211"/>
      <c r="N231" s="212" t="s">
        <v>34</v>
      </c>
      <c r="O231" s="213">
        <v>0.245</v>
      </c>
      <c r="P231" s="213">
        <f>O231*H231</f>
        <v>1.225</v>
      </c>
      <c r="Q231" s="213">
        <v>0.00758</v>
      </c>
      <c r="R231" s="213">
        <f>Q231*H231</f>
        <v>0.0379</v>
      </c>
      <c r="S231" s="213">
        <v>0</v>
      </c>
      <c r="T231" s="214">
        <f>S231*H231</f>
        <v>0</v>
      </c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R231" s="215" t="s">
        <v>194</v>
      </c>
      <c r="AT231" s="215" t="s">
        <v>130</v>
      </c>
      <c r="AU231" s="215" t="s">
        <v>79</v>
      </c>
      <c r="AY231" s="112" t="s">
        <v>127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12" t="s">
        <v>77</v>
      </c>
      <c r="BK231" s="216">
        <f>ROUND(I231*H231,2)</f>
        <v>0</v>
      </c>
      <c r="BL231" s="112" t="s">
        <v>194</v>
      </c>
      <c r="BM231" s="215" t="s">
        <v>484</v>
      </c>
    </row>
    <row r="232" spans="1:65" s="123" customFormat="1" ht="21.75" customHeight="1">
      <c r="A232" s="120"/>
      <c r="B232" s="121"/>
      <c r="C232" s="203" t="s">
        <v>485</v>
      </c>
      <c r="D232" s="203" t="s">
        <v>130</v>
      </c>
      <c r="E232" s="204" t="s">
        <v>486</v>
      </c>
      <c r="F232" s="205" t="s">
        <v>487</v>
      </c>
      <c r="G232" s="206" t="s">
        <v>301</v>
      </c>
      <c r="H232" s="207">
        <v>177.33</v>
      </c>
      <c r="I232" s="208"/>
      <c r="J232" s="209">
        <f>ROUND(I232*H232,2)</f>
        <v>0</v>
      </c>
      <c r="K232" s="210"/>
      <c r="L232" s="121"/>
      <c r="M232" s="211"/>
      <c r="N232" s="212" t="s">
        <v>34</v>
      </c>
      <c r="O232" s="213">
        <v>0</v>
      </c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R232" s="215" t="s">
        <v>194</v>
      </c>
      <c r="AT232" s="215" t="s">
        <v>130</v>
      </c>
      <c r="AU232" s="215" t="s">
        <v>79</v>
      </c>
      <c r="AY232" s="112" t="s">
        <v>127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12" t="s">
        <v>77</v>
      </c>
      <c r="BK232" s="216">
        <f>ROUND(I232*H232,2)</f>
        <v>0</v>
      </c>
      <c r="BL232" s="112" t="s">
        <v>194</v>
      </c>
      <c r="BM232" s="215" t="s">
        <v>488</v>
      </c>
    </row>
    <row r="233" spans="2:63" s="190" customFormat="1" ht="22.9" customHeight="1">
      <c r="B233" s="191"/>
      <c r="D233" s="192" t="s">
        <v>68</v>
      </c>
      <c r="E233" s="201" t="s">
        <v>489</v>
      </c>
      <c r="F233" s="201" t="s">
        <v>490</v>
      </c>
      <c r="I233" s="217"/>
      <c r="J233" s="202">
        <f>BK233</f>
        <v>0</v>
      </c>
      <c r="L233" s="191"/>
      <c r="M233" s="195"/>
      <c r="N233" s="196"/>
      <c r="O233" s="196"/>
      <c r="P233" s="197">
        <f>SUM(P234:P239)</f>
        <v>186.7506</v>
      </c>
      <c r="Q233" s="196"/>
      <c r="R233" s="197">
        <f>SUM(R234:R239)</f>
        <v>2.78913</v>
      </c>
      <c r="S233" s="196"/>
      <c r="T233" s="198">
        <f>SUM(T234:T239)</f>
        <v>0</v>
      </c>
      <c r="AR233" s="192" t="s">
        <v>79</v>
      </c>
      <c r="AT233" s="199" t="s">
        <v>68</v>
      </c>
      <c r="AU233" s="199" t="s">
        <v>77</v>
      </c>
      <c r="AY233" s="192" t="s">
        <v>127</v>
      </c>
      <c r="BK233" s="200">
        <f>SUM(BK234:BK239)</f>
        <v>0</v>
      </c>
    </row>
    <row r="234" spans="1:65" s="123" customFormat="1" ht="16.5" customHeight="1">
      <c r="A234" s="120"/>
      <c r="B234" s="121"/>
      <c r="C234" s="203" t="s">
        <v>491</v>
      </c>
      <c r="D234" s="203" t="s">
        <v>130</v>
      </c>
      <c r="E234" s="204" t="s">
        <v>492</v>
      </c>
      <c r="F234" s="205" t="s">
        <v>493</v>
      </c>
      <c r="G234" s="206" t="s">
        <v>170</v>
      </c>
      <c r="H234" s="207">
        <v>86</v>
      </c>
      <c r="I234" s="208"/>
      <c r="J234" s="209">
        <f>ROUND(I234*H234,2)</f>
        <v>0</v>
      </c>
      <c r="K234" s="210"/>
      <c r="L234" s="121"/>
      <c r="M234" s="211"/>
      <c r="N234" s="212" t="s">
        <v>34</v>
      </c>
      <c r="O234" s="213">
        <v>0.141</v>
      </c>
      <c r="P234" s="213">
        <f>O234*H234</f>
        <v>12.126</v>
      </c>
      <c r="Q234" s="213">
        <v>2E-05</v>
      </c>
      <c r="R234" s="213">
        <f>Q234*H234</f>
        <v>0.00172</v>
      </c>
      <c r="S234" s="213">
        <v>0</v>
      </c>
      <c r="T234" s="214">
        <f>S234*H234</f>
        <v>0</v>
      </c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R234" s="215" t="s">
        <v>194</v>
      </c>
      <c r="AT234" s="215" t="s">
        <v>130</v>
      </c>
      <c r="AU234" s="215" t="s">
        <v>79</v>
      </c>
      <c r="AY234" s="112" t="s">
        <v>127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12" t="s">
        <v>77</v>
      </c>
      <c r="BK234" s="216">
        <f>ROUND(I234*H234,2)</f>
        <v>0</v>
      </c>
      <c r="BL234" s="112" t="s">
        <v>194</v>
      </c>
      <c r="BM234" s="215" t="s">
        <v>494</v>
      </c>
    </row>
    <row r="235" spans="1:65" s="123" customFormat="1" ht="42.6" customHeight="1">
      <c r="A235" s="120"/>
      <c r="B235" s="121"/>
      <c r="C235" s="203" t="s">
        <v>495</v>
      </c>
      <c r="D235" s="203" t="s">
        <v>130</v>
      </c>
      <c r="E235" s="204" t="s">
        <v>496</v>
      </c>
      <c r="F235" s="205" t="s">
        <v>497</v>
      </c>
      <c r="G235" s="206" t="s">
        <v>133</v>
      </c>
      <c r="H235" s="207">
        <v>41.4</v>
      </c>
      <c r="I235" s="208"/>
      <c r="J235" s="209">
        <f>ROUND(I235*H235,2)</f>
        <v>0</v>
      </c>
      <c r="K235" s="210"/>
      <c r="L235" s="121"/>
      <c r="M235" s="211"/>
      <c r="N235" s="212" t="s">
        <v>34</v>
      </c>
      <c r="O235" s="213">
        <v>0.269</v>
      </c>
      <c r="P235" s="213">
        <f>O235*H235</f>
        <v>11.1366</v>
      </c>
      <c r="Q235" s="213">
        <v>0.01175</v>
      </c>
      <c r="R235" s="213">
        <f>Q235*H235</f>
        <v>0.48645</v>
      </c>
      <c r="S235" s="213">
        <v>0</v>
      </c>
      <c r="T235" s="214">
        <f>S235*H235</f>
        <v>0</v>
      </c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R235" s="215" t="s">
        <v>194</v>
      </c>
      <c r="AT235" s="215" t="s">
        <v>130</v>
      </c>
      <c r="AU235" s="215" t="s">
        <v>79</v>
      </c>
      <c r="AY235" s="112" t="s">
        <v>127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12" t="s">
        <v>77</v>
      </c>
      <c r="BK235" s="216">
        <f>ROUND(I235*H235,2)</f>
        <v>0</v>
      </c>
      <c r="BL235" s="112" t="s">
        <v>194</v>
      </c>
      <c r="BM235" s="215" t="s">
        <v>498</v>
      </c>
    </row>
    <row r="236" spans="1:65" s="123" customFormat="1" ht="16.5" customHeight="1">
      <c r="A236" s="120"/>
      <c r="B236" s="121"/>
      <c r="C236" s="203" t="s">
        <v>499</v>
      </c>
      <c r="D236" s="203" t="s">
        <v>130</v>
      </c>
      <c r="E236" s="204" t="s">
        <v>500</v>
      </c>
      <c r="F236" s="205" t="s">
        <v>501</v>
      </c>
      <c r="G236" s="206" t="s">
        <v>133</v>
      </c>
      <c r="H236" s="207">
        <v>285</v>
      </c>
      <c r="I236" s="208"/>
      <c r="J236" s="209">
        <f>ROUND(I236*H236,2)</f>
        <v>0</v>
      </c>
      <c r="K236" s="210"/>
      <c r="L236" s="121"/>
      <c r="M236" s="211"/>
      <c r="N236" s="212" t="s">
        <v>34</v>
      </c>
      <c r="O236" s="213">
        <v>0.36</v>
      </c>
      <c r="P236" s="213">
        <f>O236*H236</f>
        <v>102.6</v>
      </c>
      <c r="Q236" s="213">
        <v>0.0054</v>
      </c>
      <c r="R236" s="213">
        <f>Q236*H236</f>
        <v>1.539</v>
      </c>
      <c r="S236" s="213">
        <v>0</v>
      </c>
      <c r="T236" s="214">
        <f>S236*H236</f>
        <v>0</v>
      </c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R236" s="215" t="s">
        <v>194</v>
      </c>
      <c r="AT236" s="215" t="s">
        <v>130</v>
      </c>
      <c r="AU236" s="215" t="s">
        <v>79</v>
      </c>
      <c r="AY236" s="112" t="s">
        <v>127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12" t="s">
        <v>77</v>
      </c>
      <c r="BK236" s="216">
        <f>ROUND(I236*H236,2)</f>
        <v>0</v>
      </c>
      <c r="BL236" s="112" t="s">
        <v>194</v>
      </c>
      <c r="BM236" s="215" t="s">
        <v>502</v>
      </c>
    </row>
    <row r="237" spans="1:65" s="123" customFormat="1" ht="21.75" customHeight="1">
      <c r="A237" s="120"/>
      <c r="B237" s="121"/>
      <c r="C237" s="203" t="s">
        <v>503</v>
      </c>
      <c r="D237" s="203" t="s">
        <v>130</v>
      </c>
      <c r="E237" s="204" t="s">
        <v>504</v>
      </c>
      <c r="F237" s="205" t="s">
        <v>505</v>
      </c>
      <c r="G237" s="206" t="s">
        <v>133</v>
      </c>
      <c r="H237" s="207">
        <v>86</v>
      </c>
      <c r="I237" s="208"/>
      <c r="J237" s="209">
        <f>ROUND(I237*H237,2)</f>
        <v>0</v>
      </c>
      <c r="K237" s="210"/>
      <c r="L237" s="121"/>
      <c r="M237" s="211"/>
      <c r="N237" s="212" t="s">
        <v>34</v>
      </c>
      <c r="O237" s="213">
        <v>0.36</v>
      </c>
      <c r="P237" s="213">
        <f>O237*H237</f>
        <v>30.96</v>
      </c>
      <c r="Q237" s="213">
        <v>0.0054</v>
      </c>
      <c r="R237" s="213">
        <f>Q237*H237</f>
        <v>0.4644</v>
      </c>
      <c r="S237" s="213">
        <v>0</v>
      </c>
      <c r="T237" s="214">
        <f>S237*H237</f>
        <v>0</v>
      </c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R237" s="215" t="s">
        <v>194</v>
      </c>
      <c r="AT237" s="215" t="s">
        <v>130</v>
      </c>
      <c r="AU237" s="215" t="s">
        <v>79</v>
      </c>
      <c r="AY237" s="112" t="s">
        <v>127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12" t="s">
        <v>77</v>
      </c>
      <c r="BK237" s="216">
        <f>ROUND(I237*H237,2)</f>
        <v>0</v>
      </c>
      <c r="BL237" s="112" t="s">
        <v>194</v>
      </c>
      <c r="BM237" s="215" t="s">
        <v>506</v>
      </c>
    </row>
    <row r="238" spans="1:65" s="123" customFormat="1" ht="16.5" customHeight="1">
      <c r="A238" s="120"/>
      <c r="B238" s="121"/>
      <c r="C238" s="203" t="s">
        <v>507</v>
      </c>
      <c r="D238" s="203" t="s">
        <v>130</v>
      </c>
      <c r="E238" s="204" t="s">
        <v>508</v>
      </c>
      <c r="F238" s="205" t="s">
        <v>509</v>
      </c>
      <c r="G238" s="206" t="s">
        <v>170</v>
      </c>
      <c r="H238" s="207">
        <v>86</v>
      </c>
      <c r="I238" s="208"/>
      <c r="J238" s="209">
        <f>ROUND(I238*H238,2)</f>
        <v>0</v>
      </c>
      <c r="K238" s="210"/>
      <c r="L238" s="121"/>
      <c r="M238" s="211"/>
      <c r="N238" s="212" t="s">
        <v>34</v>
      </c>
      <c r="O238" s="213">
        <v>0.348</v>
      </c>
      <c r="P238" s="213">
        <f>O238*H238</f>
        <v>29.928</v>
      </c>
      <c r="Q238" s="213">
        <v>0.00346</v>
      </c>
      <c r="R238" s="213">
        <f>Q238*H238</f>
        <v>0.29756</v>
      </c>
      <c r="S238" s="213">
        <v>0</v>
      </c>
      <c r="T238" s="214">
        <f>S238*H238</f>
        <v>0</v>
      </c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R238" s="215" t="s">
        <v>194</v>
      </c>
      <c r="AT238" s="215" t="s">
        <v>130</v>
      </c>
      <c r="AU238" s="215" t="s">
        <v>79</v>
      </c>
      <c r="AY238" s="112" t="s">
        <v>127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12" t="s">
        <v>77</v>
      </c>
      <c r="BK238" s="216">
        <f>ROUND(I238*H238,2)</f>
        <v>0</v>
      </c>
      <c r="BL238" s="112" t="s">
        <v>194</v>
      </c>
      <c r="BM238" s="215" t="s">
        <v>510</v>
      </c>
    </row>
    <row r="239" spans="1:65" s="123" customFormat="1" ht="21.75" customHeight="1">
      <c r="A239" s="120"/>
      <c r="B239" s="121"/>
      <c r="C239" s="203" t="s">
        <v>511</v>
      </c>
      <c r="D239" s="203" t="s">
        <v>130</v>
      </c>
      <c r="E239" s="204" t="s">
        <v>512</v>
      </c>
      <c r="F239" s="205" t="s">
        <v>513</v>
      </c>
      <c r="G239" s="206" t="s">
        <v>301</v>
      </c>
      <c r="H239" s="229"/>
      <c r="I239" s="208"/>
      <c r="J239" s="209">
        <f>ROUND(I239*H239,2)</f>
        <v>0</v>
      </c>
      <c r="K239" s="210"/>
      <c r="L239" s="121"/>
      <c r="M239" s="211"/>
      <c r="N239" s="212" t="s">
        <v>34</v>
      </c>
      <c r="O239" s="213">
        <v>0</v>
      </c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R239" s="215" t="s">
        <v>194</v>
      </c>
      <c r="AT239" s="215" t="s">
        <v>130</v>
      </c>
      <c r="AU239" s="215" t="s">
        <v>79</v>
      </c>
      <c r="AY239" s="112" t="s">
        <v>127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12" t="s">
        <v>77</v>
      </c>
      <c r="BK239" s="216">
        <f>ROUND(I239*H239,2)</f>
        <v>0</v>
      </c>
      <c r="BL239" s="112" t="s">
        <v>194</v>
      </c>
      <c r="BM239" s="215" t="s">
        <v>514</v>
      </c>
    </row>
    <row r="240" spans="2:63" s="190" customFormat="1" ht="22.9" customHeight="1">
      <c r="B240" s="191"/>
      <c r="D240" s="192" t="s">
        <v>68</v>
      </c>
      <c r="E240" s="201" t="s">
        <v>515</v>
      </c>
      <c r="F240" s="201" t="s">
        <v>516</v>
      </c>
      <c r="I240" s="217"/>
      <c r="J240" s="202">
        <f>BK240</f>
        <v>0</v>
      </c>
      <c r="L240" s="191"/>
      <c r="M240" s="195"/>
      <c r="N240" s="196"/>
      <c r="O240" s="196"/>
      <c r="P240" s="197">
        <f>SUM(P241:P245)</f>
        <v>46.61</v>
      </c>
      <c r="Q240" s="196"/>
      <c r="R240" s="197">
        <f>SUM(R241:R245)</f>
        <v>1.1958</v>
      </c>
      <c r="S240" s="196"/>
      <c r="T240" s="198">
        <f>SUM(T241:T245)</f>
        <v>0</v>
      </c>
      <c r="AR240" s="192" t="s">
        <v>79</v>
      </c>
      <c r="AT240" s="199" t="s">
        <v>68</v>
      </c>
      <c r="AU240" s="199" t="s">
        <v>77</v>
      </c>
      <c r="AY240" s="192" t="s">
        <v>127</v>
      </c>
      <c r="BK240" s="200">
        <f>SUM(BK241:BK245)</f>
        <v>0</v>
      </c>
    </row>
    <row r="241" spans="1:65" s="123" customFormat="1" ht="21.75" customHeight="1">
      <c r="A241" s="120"/>
      <c r="B241" s="121"/>
      <c r="C241" s="203" t="s">
        <v>517</v>
      </c>
      <c r="D241" s="203" t="s">
        <v>130</v>
      </c>
      <c r="E241" s="204" t="s">
        <v>518</v>
      </c>
      <c r="F241" s="205" t="s">
        <v>519</v>
      </c>
      <c r="G241" s="206" t="s">
        <v>133</v>
      </c>
      <c r="H241" s="207">
        <v>59</v>
      </c>
      <c r="I241" s="208"/>
      <c r="J241" s="209">
        <f>ROUND(I241*H241,2)</f>
        <v>0</v>
      </c>
      <c r="K241" s="210"/>
      <c r="L241" s="121"/>
      <c r="M241" s="211"/>
      <c r="N241" s="212" t="s">
        <v>34</v>
      </c>
      <c r="O241" s="213">
        <v>0.746</v>
      </c>
      <c r="P241" s="213">
        <f>O241*H241</f>
        <v>44.014</v>
      </c>
      <c r="Q241" s="213">
        <v>0.0051</v>
      </c>
      <c r="R241" s="213">
        <f>Q241*H241</f>
        <v>0.3009</v>
      </c>
      <c r="S241" s="213">
        <v>0</v>
      </c>
      <c r="T241" s="214">
        <f>S241*H241</f>
        <v>0</v>
      </c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R241" s="215" t="s">
        <v>194</v>
      </c>
      <c r="AT241" s="215" t="s">
        <v>130</v>
      </c>
      <c r="AU241" s="215" t="s">
        <v>79</v>
      </c>
      <c r="AY241" s="112" t="s">
        <v>127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12" t="s">
        <v>77</v>
      </c>
      <c r="BK241" s="216">
        <f>ROUND(I241*H241,2)</f>
        <v>0</v>
      </c>
      <c r="BL241" s="112" t="s">
        <v>194</v>
      </c>
      <c r="BM241" s="215" t="s">
        <v>520</v>
      </c>
    </row>
    <row r="242" spans="1:65" s="123" customFormat="1" ht="16.5" customHeight="1">
      <c r="A242" s="120"/>
      <c r="B242" s="121"/>
      <c r="C242" s="203" t="s">
        <v>521</v>
      </c>
      <c r="D242" s="203" t="s">
        <v>130</v>
      </c>
      <c r="E242" s="204" t="s">
        <v>522</v>
      </c>
      <c r="F242" s="205" t="s">
        <v>523</v>
      </c>
      <c r="G242" s="206" t="s">
        <v>133</v>
      </c>
      <c r="H242" s="207">
        <v>59</v>
      </c>
      <c r="I242" s="208"/>
      <c r="J242" s="209">
        <f>ROUND(I242*H242,2)</f>
        <v>0</v>
      </c>
      <c r="K242" s="210"/>
      <c r="L242" s="121"/>
      <c r="M242" s="211"/>
      <c r="N242" s="212" t="s">
        <v>34</v>
      </c>
      <c r="O242" s="213">
        <v>0.044</v>
      </c>
      <c r="P242" s="213">
        <f>O242*H242</f>
        <v>2.596</v>
      </c>
      <c r="Q242" s="213">
        <v>0.0003</v>
      </c>
      <c r="R242" s="213">
        <f>Q242*H242</f>
        <v>0.0177</v>
      </c>
      <c r="S242" s="213">
        <v>0</v>
      </c>
      <c r="T242" s="214">
        <f>S242*H242</f>
        <v>0</v>
      </c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R242" s="215" t="s">
        <v>194</v>
      </c>
      <c r="AT242" s="215" t="s">
        <v>130</v>
      </c>
      <c r="AU242" s="215" t="s">
        <v>79</v>
      </c>
      <c r="AY242" s="112" t="s">
        <v>127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12" t="s">
        <v>77</v>
      </c>
      <c r="BK242" s="216">
        <f>ROUND(I242*H242,2)</f>
        <v>0</v>
      </c>
      <c r="BL242" s="112" t="s">
        <v>194</v>
      </c>
      <c r="BM242" s="215" t="s">
        <v>524</v>
      </c>
    </row>
    <row r="243" spans="1:65" s="123" customFormat="1" ht="16.5" customHeight="1">
      <c r="A243" s="120"/>
      <c r="B243" s="121"/>
      <c r="C243" s="218" t="s">
        <v>525</v>
      </c>
      <c r="D243" s="218" t="s">
        <v>195</v>
      </c>
      <c r="E243" s="219" t="s">
        <v>526</v>
      </c>
      <c r="F243" s="220" t="s">
        <v>527</v>
      </c>
      <c r="G243" s="221" t="s">
        <v>133</v>
      </c>
      <c r="H243" s="222">
        <v>68</v>
      </c>
      <c r="I243" s="223"/>
      <c r="J243" s="224">
        <f>ROUND(I243*H243,2)</f>
        <v>0</v>
      </c>
      <c r="K243" s="225"/>
      <c r="L243" s="226"/>
      <c r="M243" s="227"/>
      <c r="N243" s="228" t="s">
        <v>34</v>
      </c>
      <c r="O243" s="213">
        <v>0</v>
      </c>
      <c r="P243" s="213">
        <f>O243*H243</f>
        <v>0</v>
      </c>
      <c r="Q243" s="213">
        <v>0.0129</v>
      </c>
      <c r="R243" s="213">
        <f>Q243*H243</f>
        <v>0.8772</v>
      </c>
      <c r="S243" s="213">
        <v>0</v>
      </c>
      <c r="T243" s="214">
        <f>S243*H243</f>
        <v>0</v>
      </c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R243" s="215" t="s">
        <v>260</v>
      </c>
      <c r="AT243" s="215" t="s">
        <v>195</v>
      </c>
      <c r="AU243" s="215" t="s">
        <v>79</v>
      </c>
      <c r="AY243" s="112" t="s">
        <v>127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12" t="s">
        <v>77</v>
      </c>
      <c r="BK243" s="216">
        <f>ROUND(I243*H243,2)</f>
        <v>0</v>
      </c>
      <c r="BL243" s="112" t="s">
        <v>194</v>
      </c>
      <c r="BM243" s="215" t="s">
        <v>528</v>
      </c>
    </row>
    <row r="244" spans="1:65" s="123" customFormat="1" ht="16.5" customHeight="1">
      <c r="A244" s="120"/>
      <c r="B244" s="121"/>
      <c r="C244" s="203" t="s">
        <v>529</v>
      </c>
      <c r="D244" s="203" t="s">
        <v>130</v>
      </c>
      <c r="E244" s="204" t="s">
        <v>530</v>
      </c>
      <c r="F244" s="205" t="s">
        <v>531</v>
      </c>
      <c r="G244" s="206" t="s">
        <v>133</v>
      </c>
      <c r="H244" s="207">
        <v>59</v>
      </c>
      <c r="I244" s="208"/>
      <c r="J244" s="209">
        <f>ROUND(I244*H244,2)</f>
        <v>0</v>
      </c>
      <c r="K244" s="210"/>
      <c r="L244" s="121"/>
      <c r="M244" s="211"/>
      <c r="N244" s="212" t="s">
        <v>34</v>
      </c>
      <c r="O244" s="213">
        <v>0</v>
      </c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R244" s="215" t="s">
        <v>194</v>
      </c>
      <c r="AT244" s="215" t="s">
        <v>130</v>
      </c>
      <c r="AU244" s="215" t="s">
        <v>79</v>
      </c>
      <c r="AY244" s="112" t="s">
        <v>127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12" t="s">
        <v>77</v>
      </c>
      <c r="BK244" s="216">
        <f>ROUND(I244*H244,2)</f>
        <v>0</v>
      </c>
      <c r="BL244" s="112" t="s">
        <v>194</v>
      </c>
      <c r="BM244" s="215" t="s">
        <v>532</v>
      </c>
    </row>
    <row r="245" spans="1:65" s="123" customFormat="1" ht="21.75" customHeight="1">
      <c r="A245" s="120"/>
      <c r="B245" s="121"/>
      <c r="C245" s="203" t="s">
        <v>533</v>
      </c>
      <c r="D245" s="203" t="s">
        <v>130</v>
      </c>
      <c r="E245" s="204" t="s">
        <v>534</v>
      </c>
      <c r="F245" s="205" t="s">
        <v>535</v>
      </c>
      <c r="G245" s="206" t="s">
        <v>301</v>
      </c>
      <c r="H245" s="229"/>
      <c r="I245" s="208"/>
      <c r="J245" s="209">
        <f>ROUND(I245*H245,2)</f>
        <v>0</v>
      </c>
      <c r="K245" s="210"/>
      <c r="L245" s="121"/>
      <c r="M245" s="211"/>
      <c r="N245" s="212" t="s">
        <v>34</v>
      </c>
      <c r="O245" s="213">
        <v>0</v>
      </c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R245" s="215" t="s">
        <v>194</v>
      </c>
      <c r="AT245" s="215" t="s">
        <v>130</v>
      </c>
      <c r="AU245" s="215" t="s">
        <v>79</v>
      </c>
      <c r="AY245" s="112" t="s">
        <v>127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12" t="s">
        <v>77</v>
      </c>
      <c r="BK245" s="216">
        <f>ROUND(I245*H245,2)</f>
        <v>0</v>
      </c>
      <c r="BL245" s="112" t="s">
        <v>194</v>
      </c>
      <c r="BM245" s="215" t="s">
        <v>536</v>
      </c>
    </row>
    <row r="246" spans="2:63" s="190" customFormat="1" ht="22.9" customHeight="1">
      <c r="B246" s="191"/>
      <c r="D246" s="192" t="s">
        <v>68</v>
      </c>
      <c r="E246" s="201" t="s">
        <v>537</v>
      </c>
      <c r="F246" s="201" t="s">
        <v>538</v>
      </c>
      <c r="I246" s="217"/>
      <c r="J246" s="202">
        <f>BK246</f>
        <v>0</v>
      </c>
      <c r="L246" s="191"/>
      <c r="M246" s="195"/>
      <c r="N246" s="196"/>
      <c r="O246" s="196"/>
      <c r="P246" s="197">
        <f>SUM(P247:P249)</f>
        <v>7.569</v>
      </c>
      <c r="Q246" s="196"/>
      <c r="R246" s="197">
        <f>SUM(R247:R249)</f>
        <v>0.005945</v>
      </c>
      <c r="S246" s="196"/>
      <c r="T246" s="198">
        <f>SUM(T247:T249)</f>
        <v>0</v>
      </c>
      <c r="AR246" s="192" t="s">
        <v>79</v>
      </c>
      <c r="AT246" s="199" t="s">
        <v>68</v>
      </c>
      <c r="AU246" s="199" t="s">
        <v>77</v>
      </c>
      <c r="AY246" s="192" t="s">
        <v>127</v>
      </c>
      <c r="BK246" s="200">
        <f>SUM(BK247:BK249)</f>
        <v>0</v>
      </c>
    </row>
    <row r="247" spans="1:65" s="123" customFormat="1" ht="21.75" customHeight="1">
      <c r="A247" s="120"/>
      <c r="B247" s="121"/>
      <c r="C247" s="203" t="s">
        <v>539</v>
      </c>
      <c r="D247" s="203" t="s">
        <v>130</v>
      </c>
      <c r="E247" s="204" t="s">
        <v>540</v>
      </c>
      <c r="F247" s="205" t="s">
        <v>541</v>
      </c>
      <c r="G247" s="206" t="s">
        <v>133</v>
      </c>
      <c r="H247" s="207">
        <v>14.5</v>
      </c>
      <c r="I247" s="208"/>
      <c r="J247" s="209">
        <f>ROUND(I247*H247,2)</f>
        <v>0</v>
      </c>
      <c r="K247" s="210"/>
      <c r="L247" s="121"/>
      <c r="M247" s="211"/>
      <c r="N247" s="212" t="s">
        <v>34</v>
      </c>
      <c r="O247" s="213">
        <v>0.184</v>
      </c>
      <c r="P247" s="213">
        <f>O247*H247</f>
        <v>2.668</v>
      </c>
      <c r="Q247" s="213">
        <v>0.00017</v>
      </c>
      <c r="R247" s="213">
        <f>Q247*H247</f>
        <v>0.002465</v>
      </c>
      <c r="S247" s="213">
        <v>0</v>
      </c>
      <c r="T247" s="214">
        <f>S247*H247</f>
        <v>0</v>
      </c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R247" s="215" t="s">
        <v>194</v>
      </c>
      <c r="AT247" s="215" t="s">
        <v>130</v>
      </c>
      <c r="AU247" s="215" t="s">
        <v>79</v>
      </c>
      <c r="AY247" s="112" t="s">
        <v>127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12" t="s">
        <v>77</v>
      </c>
      <c r="BK247" s="216">
        <f>ROUND(I247*H247,2)</f>
        <v>0</v>
      </c>
      <c r="BL247" s="112" t="s">
        <v>194</v>
      </c>
      <c r="BM247" s="215" t="s">
        <v>542</v>
      </c>
    </row>
    <row r="248" spans="1:65" s="123" customFormat="1" ht="21.75" customHeight="1">
      <c r="A248" s="120"/>
      <c r="B248" s="121"/>
      <c r="C248" s="203" t="s">
        <v>543</v>
      </c>
      <c r="D248" s="203" t="s">
        <v>130</v>
      </c>
      <c r="E248" s="204" t="s">
        <v>544</v>
      </c>
      <c r="F248" s="205" t="s">
        <v>545</v>
      </c>
      <c r="G248" s="206" t="s">
        <v>133</v>
      </c>
      <c r="H248" s="207">
        <v>14.5</v>
      </c>
      <c r="I248" s="208"/>
      <c r="J248" s="209">
        <f>ROUND(I248*H248,2)</f>
        <v>0</v>
      </c>
      <c r="K248" s="210"/>
      <c r="L248" s="121"/>
      <c r="M248" s="211"/>
      <c r="N248" s="212" t="s">
        <v>34</v>
      </c>
      <c r="O248" s="213">
        <v>0.166</v>
      </c>
      <c r="P248" s="213">
        <f>O248*H248</f>
        <v>2.407</v>
      </c>
      <c r="Q248" s="213">
        <v>0.00012</v>
      </c>
      <c r="R248" s="213">
        <f>Q248*H248</f>
        <v>0.00174</v>
      </c>
      <c r="S248" s="213">
        <v>0</v>
      </c>
      <c r="T248" s="214">
        <f>S248*H248</f>
        <v>0</v>
      </c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R248" s="215" t="s">
        <v>194</v>
      </c>
      <c r="AT248" s="215" t="s">
        <v>130</v>
      </c>
      <c r="AU248" s="215" t="s">
        <v>79</v>
      </c>
      <c r="AY248" s="112" t="s">
        <v>127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12" t="s">
        <v>77</v>
      </c>
      <c r="BK248" s="216">
        <f>ROUND(I248*H248,2)</f>
        <v>0</v>
      </c>
      <c r="BL248" s="112" t="s">
        <v>194</v>
      </c>
      <c r="BM248" s="215" t="s">
        <v>546</v>
      </c>
    </row>
    <row r="249" spans="1:65" s="123" customFormat="1" ht="21.75" customHeight="1">
      <c r="A249" s="120"/>
      <c r="B249" s="121"/>
      <c r="C249" s="203" t="s">
        <v>547</v>
      </c>
      <c r="D249" s="203" t="s">
        <v>130</v>
      </c>
      <c r="E249" s="204" t="s">
        <v>548</v>
      </c>
      <c r="F249" s="205" t="s">
        <v>549</v>
      </c>
      <c r="G249" s="206" t="s">
        <v>133</v>
      </c>
      <c r="H249" s="207">
        <v>14.5</v>
      </c>
      <c r="I249" s="208"/>
      <c r="J249" s="209">
        <f>ROUND(I249*H249,2)</f>
        <v>0</v>
      </c>
      <c r="K249" s="210"/>
      <c r="L249" s="121"/>
      <c r="M249" s="211"/>
      <c r="N249" s="212" t="s">
        <v>34</v>
      </c>
      <c r="O249" s="213">
        <v>0.172</v>
      </c>
      <c r="P249" s="213">
        <f>O249*H249</f>
        <v>2.494</v>
      </c>
      <c r="Q249" s="213">
        <v>0.00012</v>
      </c>
      <c r="R249" s="213">
        <f>Q249*H249</f>
        <v>0.00174</v>
      </c>
      <c r="S249" s="213">
        <v>0</v>
      </c>
      <c r="T249" s="214">
        <f>S249*H249</f>
        <v>0</v>
      </c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R249" s="215" t="s">
        <v>194</v>
      </c>
      <c r="AT249" s="215" t="s">
        <v>130</v>
      </c>
      <c r="AU249" s="215" t="s">
        <v>79</v>
      </c>
      <c r="AY249" s="112" t="s">
        <v>127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12" t="s">
        <v>77</v>
      </c>
      <c r="BK249" s="216">
        <f>ROUND(I249*H249,2)</f>
        <v>0</v>
      </c>
      <c r="BL249" s="112" t="s">
        <v>194</v>
      </c>
      <c r="BM249" s="215" t="s">
        <v>550</v>
      </c>
    </row>
    <row r="250" spans="2:63" s="190" customFormat="1" ht="22.9" customHeight="1">
      <c r="B250" s="191"/>
      <c r="D250" s="192" t="s">
        <v>68</v>
      </c>
      <c r="E250" s="201" t="s">
        <v>551</v>
      </c>
      <c r="F250" s="201" t="s">
        <v>552</v>
      </c>
      <c r="I250" s="217"/>
      <c r="J250" s="202">
        <f>BK250</f>
        <v>0</v>
      </c>
      <c r="L250" s="191"/>
      <c r="M250" s="195"/>
      <c r="N250" s="196"/>
      <c r="O250" s="196"/>
      <c r="P250" s="197">
        <f>P251</f>
        <v>61.75485</v>
      </c>
      <c r="Q250" s="196"/>
      <c r="R250" s="197">
        <f>R251</f>
        <v>0.178032</v>
      </c>
      <c r="S250" s="196"/>
      <c r="T250" s="198">
        <f>T251</f>
        <v>0</v>
      </c>
      <c r="AR250" s="192" t="s">
        <v>79</v>
      </c>
      <c r="AT250" s="199" t="s">
        <v>68</v>
      </c>
      <c r="AU250" s="199" t="s">
        <v>77</v>
      </c>
      <c r="AY250" s="192" t="s">
        <v>127</v>
      </c>
      <c r="BK250" s="200">
        <f>BK251</f>
        <v>0</v>
      </c>
    </row>
    <row r="251" spans="1:65" s="123" customFormat="1" ht="21.75" customHeight="1">
      <c r="A251" s="120"/>
      <c r="B251" s="121"/>
      <c r="C251" s="203" t="s">
        <v>553</v>
      </c>
      <c r="D251" s="203" t="s">
        <v>130</v>
      </c>
      <c r="E251" s="204" t="s">
        <v>554</v>
      </c>
      <c r="F251" s="205" t="s">
        <v>555</v>
      </c>
      <c r="G251" s="206" t="s">
        <v>133</v>
      </c>
      <c r="H251" s="207">
        <v>556.35</v>
      </c>
      <c r="I251" s="208"/>
      <c r="J251" s="209">
        <f>ROUND(I251*H251,2)</f>
        <v>0</v>
      </c>
      <c r="K251" s="210"/>
      <c r="L251" s="121"/>
      <c r="M251" s="211"/>
      <c r="N251" s="212" t="s">
        <v>34</v>
      </c>
      <c r="O251" s="213">
        <v>0.111</v>
      </c>
      <c r="P251" s="213">
        <f>O251*H251</f>
        <v>61.75485</v>
      </c>
      <c r="Q251" s="213">
        <v>0.00032</v>
      </c>
      <c r="R251" s="213">
        <f>Q251*H251</f>
        <v>0.178032</v>
      </c>
      <c r="S251" s="213">
        <v>0</v>
      </c>
      <c r="T251" s="214">
        <f>S251*H251</f>
        <v>0</v>
      </c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R251" s="215" t="s">
        <v>194</v>
      </c>
      <c r="AT251" s="215" t="s">
        <v>130</v>
      </c>
      <c r="AU251" s="215" t="s">
        <v>79</v>
      </c>
      <c r="AY251" s="112" t="s">
        <v>127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12" t="s">
        <v>77</v>
      </c>
      <c r="BK251" s="216">
        <f>ROUND(I251*H251,2)</f>
        <v>0</v>
      </c>
      <c r="BL251" s="112" t="s">
        <v>194</v>
      </c>
      <c r="BM251" s="215" t="s">
        <v>556</v>
      </c>
    </row>
    <row r="252" spans="2:63" s="190" customFormat="1" ht="25.9" customHeight="1">
      <c r="B252" s="191"/>
      <c r="D252" s="192" t="s">
        <v>68</v>
      </c>
      <c r="E252" s="193" t="s">
        <v>557</v>
      </c>
      <c r="F252" s="193" t="s">
        <v>558</v>
      </c>
      <c r="I252" s="217"/>
      <c r="J252" s="194">
        <f>BK252</f>
        <v>0</v>
      </c>
      <c r="L252" s="191"/>
      <c r="M252" s="195"/>
      <c r="N252" s="196"/>
      <c r="O252" s="196"/>
      <c r="P252" s="197">
        <f>SUM(P253:P258)</f>
        <v>0</v>
      </c>
      <c r="Q252" s="196"/>
      <c r="R252" s="197">
        <f>SUM(R253:R258)</f>
        <v>0</v>
      </c>
      <c r="S252" s="196"/>
      <c r="T252" s="198">
        <f>SUM(T253:T258)</f>
        <v>0</v>
      </c>
      <c r="AR252" s="192" t="s">
        <v>148</v>
      </c>
      <c r="AT252" s="199" t="s">
        <v>68</v>
      </c>
      <c r="AU252" s="199" t="s">
        <v>69</v>
      </c>
      <c r="AY252" s="192" t="s">
        <v>127</v>
      </c>
      <c r="BK252" s="200">
        <f>SUM(BK253:BK258)</f>
        <v>0</v>
      </c>
    </row>
    <row r="253" spans="1:65" s="123" customFormat="1" ht="16.5" customHeight="1">
      <c r="A253" s="120"/>
      <c r="B253" s="121"/>
      <c r="C253" s="203" t="s">
        <v>284</v>
      </c>
      <c r="D253" s="203" t="s">
        <v>130</v>
      </c>
      <c r="E253" s="204" t="s">
        <v>559</v>
      </c>
      <c r="F253" s="205" t="s">
        <v>560</v>
      </c>
      <c r="G253" s="206" t="s">
        <v>141</v>
      </c>
      <c r="H253" s="207">
        <v>1</v>
      </c>
      <c r="I253" s="208"/>
      <c r="J253" s="209">
        <f>ROUND(I253*H253,2)</f>
        <v>0</v>
      </c>
      <c r="K253" s="210"/>
      <c r="L253" s="121"/>
      <c r="M253" s="211"/>
      <c r="N253" s="212" t="s">
        <v>34</v>
      </c>
      <c r="O253" s="213">
        <v>0</v>
      </c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R253" s="215" t="s">
        <v>561</v>
      </c>
      <c r="AT253" s="215" t="s">
        <v>130</v>
      </c>
      <c r="AU253" s="215" t="s">
        <v>77</v>
      </c>
      <c r="AY253" s="112" t="s">
        <v>127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12" t="s">
        <v>77</v>
      </c>
      <c r="BK253" s="216">
        <f>ROUND(I253*H253,2)</f>
        <v>0</v>
      </c>
      <c r="BL253" s="112" t="s">
        <v>561</v>
      </c>
      <c r="BM253" s="215" t="s">
        <v>562</v>
      </c>
    </row>
    <row r="254" spans="1:65" s="123" customFormat="1" ht="21.75" customHeight="1">
      <c r="A254" s="120"/>
      <c r="B254" s="121"/>
      <c r="C254" s="203" t="s">
        <v>563</v>
      </c>
      <c r="D254" s="203" t="s">
        <v>130</v>
      </c>
      <c r="E254" s="204" t="s">
        <v>564</v>
      </c>
      <c r="F254" s="205" t="s">
        <v>565</v>
      </c>
      <c r="G254" s="206" t="s">
        <v>141</v>
      </c>
      <c r="H254" s="207">
        <v>1</v>
      </c>
      <c r="I254" s="208"/>
      <c r="J254" s="209">
        <f>ROUND(I254*H254,2)</f>
        <v>0</v>
      </c>
      <c r="K254" s="210"/>
      <c r="L254" s="121"/>
      <c r="M254" s="211"/>
      <c r="N254" s="212" t="s">
        <v>34</v>
      </c>
      <c r="O254" s="213">
        <v>0</v>
      </c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R254" s="215" t="s">
        <v>561</v>
      </c>
      <c r="AT254" s="215" t="s">
        <v>130</v>
      </c>
      <c r="AU254" s="215" t="s">
        <v>77</v>
      </c>
      <c r="AY254" s="112" t="s">
        <v>127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12" t="s">
        <v>77</v>
      </c>
      <c r="BK254" s="216">
        <f>ROUND(I254*H254,2)</f>
        <v>0</v>
      </c>
      <c r="BL254" s="112" t="s">
        <v>561</v>
      </c>
      <c r="BM254" s="215" t="s">
        <v>566</v>
      </c>
    </row>
    <row r="255" spans="1:65" s="123" customFormat="1" ht="16.5" customHeight="1">
      <c r="A255" s="120"/>
      <c r="B255" s="121"/>
      <c r="C255" s="203" t="s">
        <v>567</v>
      </c>
      <c r="D255" s="203" t="s">
        <v>130</v>
      </c>
      <c r="E255" s="204" t="s">
        <v>568</v>
      </c>
      <c r="F255" s="205" t="s">
        <v>569</v>
      </c>
      <c r="G255" s="206" t="s">
        <v>141</v>
      </c>
      <c r="H255" s="207">
        <v>1</v>
      </c>
      <c r="I255" s="208"/>
      <c r="J255" s="209">
        <f>ROUND(I255*H255,2)</f>
        <v>0</v>
      </c>
      <c r="K255" s="210"/>
      <c r="L255" s="121"/>
      <c r="M255" s="211"/>
      <c r="N255" s="212" t="s">
        <v>34</v>
      </c>
      <c r="O255" s="213">
        <v>0</v>
      </c>
      <c r="P255" s="213">
        <f>O255*H255</f>
        <v>0</v>
      </c>
      <c r="Q255" s="213">
        <v>0</v>
      </c>
      <c r="R255" s="213">
        <f>Q255*H255</f>
        <v>0</v>
      </c>
      <c r="S255" s="213">
        <v>0</v>
      </c>
      <c r="T255" s="214">
        <f>S255*H255</f>
        <v>0</v>
      </c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R255" s="215" t="s">
        <v>561</v>
      </c>
      <c r="AT255" s="215" t="s">
        <v>130</v>
      </c>
      <c r="AU255" s="215" t="s">
        <v>77</v>
      </c>
      <c r="AY255" s="112" t="s">
        <v>127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12" t="s">
        <v>77</v>
      </c>
      <c r="BK255" s="216">
        <f>ROUND(I255*H255,2)</f>
        <v>0</v>
      </c>
      <c r="BL255" s="112" t="s">
        <v>561</v>
      </c>
      <c r="BM255" s="215" t="s">
        <v>570</v>
      </c>
    </row>
    <row r="256" spans="1:65" s="123" customFormat="1" ht="16.5" customHeight="1">
      <c r="A256" s="120"/>
      <c r="B256" s="121"/>
      <c r="C256" s="203" t="s">
        <v>571</v>
      </c>
      <c r="D256" s="203" t="s">
        <v>130</v>
      </c>
      <c r="E256" s="204" t="s">
        <v>572</v>
      </c>
      <c r="F256" s="205" t="s">
        <v>573</v>
      </c>
      <c r="G256" s="206" t="s">
        <v>141</v>
      </c>
      <c r="H256" s="207">
        <v>1</v>
      </c>
      <c r="I256" s="208"/>
      <c r="J256" s="209">
        <f>ROUND(I256*H256,2)</f>
        <v>0</v>
      </c>
      <c r="K256" s="210"/>
      <c r="L256" s="121"/>
      <c r="M256" s="211"/>
      <c r="N256" s="212" t="s">
        <v>34</v>
      </c>
      <c r="O256" s="213">
        <v>0</v>
      </c>
      <c r="P256" s="213">
        <f>O256*H256</f>
        <v>0</v>
      </c>
      <c r="Q256" s="213">
        <v>0</v>
      </c>
      <c r="R256" s="213">
        <f>Q256*H256</f>
        <v>0</v>
      </c>
      <c r="S256" s="213">
        <v>0</v>
      </c>
      <c r="T256" s="214">
        <f>S256*H256</f>
        <v>0</v>
      </c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R256" s="215" t="s">
        <v>561</v>
      </c>
      <c r="AT256" s="215" t="s">
        <v>130</v>
      </c>
      <c r="AU256" s="215" t="s">
        <v>77</v>
      </c>
      <c r="AY256" s="112" t="s">
        <v>127</v>
      </c>
      <c r="BE256" s="216">
        <f>IF(N256="základní",J256,0)</f>
        <v>0</v>
      </c>
      <c r="BF256" s="216">
        <f>IF(N256="snížená",J256,0)</f>
        <v>0</v>
      </c>
      <c r="BG256" s="216">
        <f>IF(N256="zákl. přenesená",J256,0)</f>
        <v>0</v>
      </c>
      <c r="BH256" s="216">
        <f>IF(N256="sníž. přenesená",J256,0)</f>
        <v>0</v>
      </c>
      <c r="BI256" s="216">
        <f>IF(N256="nulová",J256,0)</f>
        <v>0</v>
      </c>
      <c r="BJ256" s="112" t="s">
        <v>77</v>
      </c>
      <c r="BK256" s="216">
        <f>ROUND(I256*H256,2)</f>
        <v>0</v>
      </c>
      <c r="BL256" s="112" t="s">
        <v>561</v>
      </c>
      <c r="BM256" s="215" t="s">
        <v>574</v>
      </c>
    </row>
    <row r="257" spans="1:65" s="123" customFormat="1" ht="16.5" customHeight="1">
      <c r="A257" s="120"/>
      <c r="B257" s="121"/>
      <c r="C257" s="203" t="s">
        <v>575</v>
      </c>
      <c r="D257" s="203" t="s">
        <v>130</v>
      </c>
      <c r="E257" s="204" t="s">
        <v>576</v>
      </c>
      <c r="F257" s="205" t="s">
        <v>577</v>
      </c>
      <c r="G257" s="206" t="s">
        <v>141</v>
      </c>
      <c r="H257" s="207">
        <v>1</v>
      </c>
      <c r="I257" s="208"/>
      <c r="J257" s="209">
        <f>ROUND(I257*H257,2)</f>
        <v>0</v>
      </c>
      <c r="K257" s="210"/>
      <c r="L257" s="121"/>
      <c r="M257" s="211"/>
      <c r="N257" s="212" t="s">
        <v>34</v>
      </c>
      <c r="O257" s="213">
        <v>0</v>
      </c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R257" s="215" t="s">
        <v>561</v>
      </c>
      <c r="AT257" s="215" t="s">
        <v>130</v>
      </c>
      <c r="AU257" s="215" t="s">
        <v>77</v>
      </c>
      <c r="AY257" s="112" t="s">
        <v>127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12" t="s">
        <v>77</v>
      </c>
      <c r="BK257" s="216">
        <f>ROUND(I257*H257,2)</f>
        <v>0</v>
      </c>
      <c r="BL257" s="112" t="s">
        <v>561</v>
      </c>
      <c r="BM257" s="215" t="s">
        <v>578</v>
      </c>
    </row>
    <row r="258" spans="1:65" s="123" customFormat="1" ht="16.5" customHeight="1">
      <c r="A258" s="120"/>
      <c r="B258" s="121"/>
      <c r="C258" s="203" t="s">
        <v>579</v>
      </c>
      <c r="D258" s="203" t="s">
        <v>130</v>
      </c>
      <c r="E258" s="204" t="s">
        <v>580</v>
      </c>
      <c r="F258" s="205" t="s">
        <v>581</v>
      </c>
      <c r="G258" s="206" t="s">
        <v>141</v>
      </c>
      <c r="H258" s="207">
        <v>1</v>
      </c>
      <c r="I258" s="208"/>
      <c r="J258" s="209">
        <f>ROUND(I258*H258,2)</f>
        <v>0</v>
      </c>
      <c r="K258" s="210"/>
      <c r="L258" s="121"/>
      <c r="M258" s="230"/>
      <c r="N258" s="231" t="s">
        <v>34</v>
      </c>
      <c r="O258" s="232">
        <v>0</v>
      </c>
      <c r="P258" s="232">
        <f>O258*H258</f>
        <v>0</v>
      </c>
      <c r="Q258" s="232">
        <v>0</v>
      </c>
      <c r="R258" s="232">
        <f>Q258*H258</f>
        <v>0</v>
      </c>
      <c r="S258" s="232">
        <v>0</v>
      </c>
      <c r="T258" s="233">
        <f>S258*H258</f>
        <v>0</v>
      </c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R258" s="215" t="s">
        <v>561</v>
      </c>
      <c r="AT258" s="215" t="s">
        <v>130</v>
      </c>
      <c r="AU258" s="215" t="s">
        <v>77</v>
      </c>
      <c r="AY258" s="112" t="s">
        <v>127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12" t="s">
        <v>77</v>
      </c>
      <c r="BK258" s="216">
        <f>ROUND(I258*H258,2)</f>
        <v>0</v>
      </c>
      <c r="BL258" s="112" t="s">
        <v>561</v>
      </c>
      <c r="BM258" s="215" t="s">
        <v>582</v>
      </c>
    </row>
    <row r="259" spans="1:31" s="123" customFormat="1" ht="6.95" customHeight="1">
      <c r="A259" s="120"/>
      <c r="B259" s="154"/>
      <c r="C259" s="155"/>
      <c r="D259" s="155"/>
      <c r="E259" s="155"/>
      <c r="F259" s="155"/>
      <c r="G259" s="155"/>
      <c r="H259" s="155"/>
      <c r="I259" s="155"/>
      <c r="J259" s="155"/>
      <c r="K259" s="155"/>
      <c r="L259" s="121"/>
      <c r="M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</row>
  </sheetData>
  <sheetProtection password="BBAB" sheet="1" objects="1" scenarios="1"/>
  <autoFilter ref="C134:K258"/>
  <mergeCells count="9">
    <mergeCell ref="L2:V2"/>
    <mergeCell ref="E7:H7"/>
    <mergeCell ref="E9:H9"/>
    <mergeCell ref="E18:H18"/>
    <mergeCell ref="E27:H27"/>
    <mergeCell ref="E85:H85"/>
    <mergeCell ref="E87:H87"/>
    <mergeCell ref="E125:H125"/>
    <mergeCell ref="E127:H127"/>
  </mergeCells>
  <printOptions/>
  <pageMargins left="0.39375" right="0.39375" top="0.39375" bottom="0.39375" header="0.511805555555555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M287"/>
  <sheetViews>
    <sheetView tabSelected="1" workbookViewId="0" topLeftCell="A1">
      <selection activeCell="D11" sqref="D11"/>
    </sheetView>
  </sheetViews>
  <sheetFormatPr defaultColWidth="8.8515625" defaultRowHeight="12"/>
  <cols>
    <col min="3" max="3" width="60.28125" style="0" customWidth="1"/>
    <col min="4" max="4" width="50.140625" style="0" customWidth="1"/>
    <col min="5" max="5" width="9.140625" style="0" customWidth="1"/>
    <col min="6" max="6" width="15.28125" style="0" customWidth="1"/>
    <col min="9" max="13" width="16.00390625" style="0" customWidth="1"/>
  </cols>
  <sheetData>
    <row r="1" spans="1:13" ht="12.75">
      <c r="A1" s="234"/>
      <c r="B1" s="235" t="s">
        <v>583</v>
      </c>
      <c r="C1" s="236" t="s">
        <v>584</v>
      </c>
      <c r="D1" s="237"/>
      <c r="E1" s="237"/>
      <c r="F1" s="237"/>
      <c r="G1" s="237"/>
      <c r="H1" s="237"/>
      <c r="I1" s="238"/>
      <c r="J1" s="238"/>
      <c r="K1" s="238"/>
      <c r="L1" s="238"/>
      <c r="M1" s="238"/>
    </row>
    <row r="2" spans="1:13" ht="12.75">
      <c r="A2" s="234" t="s">
        <v>22</v>
      </c>
      <c r="B2" s="239" t="s">
        <v>585</v>
      </c>
      <c r="C2" s="240" t="s">
        <v>586</v>
      </c>
      <c r="D2" s="237"/>
      <c r="E2" s="237"/>
      <c r="F2" s="237"/>
      <c r="G2" s="237"/>
      <c r="H2" s="237"/>
      <c r="I2" s="238"/>
      <c r="J2" s="241">
        <v>0.5</v>
      </c>
      <c r="K2" s="238"/>
      <c r="L2" s="238"/>
      <c r="M2" s="238"/>
    </row>
    <row r="3" spans="1:13" ht="15">
      <c r="A3" s="242"/>
      <c r="B3" s="243" t="s">
        <v>586</v>
      </c>
      <c r="C3" s="243"/>
      <c r="D3" s="243"/>
      <c r="E3" s="243"/>
      <c r="F3" s="243"/>
      <c r="G3" s="243"/>
      <c r="H3" s="244"/>
      <c r="I3" s="245" t="s">
        <v>587</v>
      </c>
      <c r="J3" s="245"/>
      <c r="K3" s="245" t="s">
        <v>588</v>
      </c>
      <c r="L3" s="245"/>
      <c r="M3" s="246" t="s">
        <v>589</v>
      </c>
    </row>
    <row r="4" spans="1:13" ht="22.5">
      <c r="A4" s="247" t="s">
        <v>590</v>
      </c>
      <c r="B4" s="247" t="s">
        <v>591</v>
      </c>
      <c r="C4" s="247" t="s">
        <v>592</v>
      </c>
      <c r="D4" s="247" t="s">
        <v>54</v>
      </c>
      <c r="E4" s="247" t="s">
        <v>593</v>
      </c>
      <c r="F4" s="247" t="s">
        <v>594</v>
      </c>
      <c r="G4" s="247" t="s">
        <v>115</v>
      </c>
      <c r="H4" s="247" t="s">
        <v>595</v>
      </c>
      <c r="I4" s="248" t="s">
        <v>596</v>
      </c>
      <c r="J4" s="249" t="s">
        <v>597</v>
      </c>
      <c r="K4" s="248" t="s">
        <v>598</v>
      </c>
      <c r="L4" s="249" t="s">
        <v>599</v>
      </c>
      <c r="M4" s="250" t="s">
        <v>600</v>
      </c>
    </row>
    <row r="5" spans="1:13" ht="12.75">
      <c r="A5" s="247"/>
      <c r="B5" s="247"/>
      <c r="C5" s="247"/>
      <c r="D5" s="247"/>
      <c r="E5" s="247"/>
      <c r="F5" s="247"/>
      <c r="G5" s="247"/>
      <c r="H5" s="247"/>
      <c r="I5" s="251" t="s">
        <v>601</v>
      </c>
      <c r="J5" s="252" t="s">
        <v>601</v>
      </c>
      <c r="K5" s="251" t="s">
        <v>601</v>
      </c>
      <c r="L5" s="252" t="s">
        <v>601</v>
      </c>
      <c r="M5" s="253" t="s">
        <v>601</v>
      </c>
    </row>
    <row r="6" spans="1:13" ht="12.75">
      <c r="A6" s="254" t="s">
        <v>22</v>
      </c>
      <c r="B6" s="254" t="s">
        <v>22</v>
      </c>
      <c r="C6" s="255" t="s">
        <v>602</v>
      </c>
      <c r="D6" s="256"/>
      <c r="E6" s="254" t="s">
        <v>22</v>
      </c>
      <c r="F6" s="254" t="s">
        <v>22</v>
      </c>
      <c r="G6" s="254" t="s">
        <v>22</v>
      </c>
      <c r="H6" s="254" t="s">
        <v>22</v>
      </c>
      <c r="I6" s="257" t="s">
        <v>22</v>
      </c>
      <c r="J6" s="258" t="s">
        <v>22</v>
      </c>
      <c r="K6" s="259" t="s">
        <v>22</v>
      </c>
      <c r="L6" s="258" t="s">
        <v>22</v>
      </c>
      <c r="M6" s="260" t="s">
        <v>22</v>
      </c>
    </row>
    <row r="7" spans="1:13" ht="12.75">
      <c r="A7" s="261"/>
      <c r="B7" s="261"/>
      <c r="C7" s="262"/>
      <c r="D7" s="263" t="s">
        <v>22</v>
      </c>
      <c r="E7" s="261"/>
      <c r="F7" s="261"/>
      <c r="G7" s="261" t="s">
        <v>22</v>
      </c>
      <c r="H7" s="261" t="s">
        <v>22</v>
      </c>
      <c r="I7" s="264"/>
      <c r="J7" s="265"/>
      <c r="K7" s="266"/>
      <c r="L7" s="265"/>
      <c r="M7" s="267"/>
    </row>
    <row r="8" spans="1:13" ht="44.25" customHeight="1">
      <c r="A8" s="261">
        <v>1</v>
      </c>
      <c r="B8" s="268" t="s">
        <v>603</v>
      </c>
      <c r="C8" s="262" t="s">
        <v>604</v>
      </c>
      <c r="D8" s="263" t="s">
        <v>605</v>
      </c>
      <c r="E8" s="261"/>
      <c r="F8" s="261"/>
      <c r="G8" s="261">
        <v>3</v>
      </c>
      <c r="H8" s="261" t="s">
        <v>606</v>
      </c>
      <c r="I8" s="264"/>
      <c r="J8" s="269">
        <f>I8*G8</f>
        <v>0</v>
      </c>
      <c r="K8" s="266"/>
      <c r="L8" s="269">
        <f>K8*G8</f>
        <v>0</v>
      </c>
      <c r="M8" s="267">
        <f>L8+J8</f>
        <v>0</v>
      </c>
    </row>
    <row r="9" spans="1:13" ht="12.75">
      <c r="A9" s="261">
        <v>2</v>
      </c>
      <c r="B9" s="261" t="s">
        <v>22</v>
      </c>
      <c r="C9" s="262" t="s">
        <v>607</v>
      </c>
      <c r="D9" s="263" t="s">
        <v>608</v>
      </c>
      <c r="E9" s="261"/>
      <c r="F9" s="261"/>
      <c r="G9" s="261">
        <v>6</v>
      </c>
      <c r="H9" s="261" t="s">
        <v>606</v>
      </c>
      <c r="I9" s="264"/>
      <c r="J9" s="269">
        <f>I9*G9</f>
        <v>0</v>
      </c>
      <c r="K9" s="266"/>
      <c r="L9" s="269">
        <f>K9*G9</f>
        <v>0</v>
      </c>
      <c r="M9" s="267">
        <f>L9+J9</f>
        <v>0</v>
      </c>
    </row>
    <row r="10" spans="1:13" ht="46.5" customHeight="1">
      <c r="A10" s="261">
        <v>3</v>
      </c>
      <c r="B10" s="261"/>
      <c r="C10" s="262" t="s">
        <v>609</v>
      </c>
      <c r="D10" s="263"/>
      <c r="E10" s="261"/>
      <c r="F10" s="261"/>
      <c r="G10" s="261">
        <v>3</v>
      </c>
      <c r="H10" s="261" t="s">
        <v>326</v>
      </c>
      <c r="I10" s="264"/>
      <c r="J10" s="269">
        <f>I10*G10</f>
        <v>0</v>
      </c>
      <c r="K10" s="266"/>
      <c r="L10" s="269">
        <f>K10*G10</f>
        <v>0</v>
      </c>
      <c r="M10" s="267">
        <f>L10+J10</f>
        <v>0</v>
      </c>
    </row>
    <row r="11" spans="1:13" ht="48.75" customHeight="1">
      <c r="A11" s="261">
        <v>4</v>
      </c>
      <c r="B11" s="261">
        <v>6</v>
      </c>
      <c r="C11" s="262" t="s">
        <v>610</v>
      </c>
      <c r="D11" s="263"/>
      <c r="E11" s="261"/>
      <c r="F11" s="261"/>
      <c r="G11" s="261">
        <v>6</v>
      </c>
      <c r="H11" s="261" t="s">
        <v>326</v>
      </c>
      <c r="I11" s="264"/>
      <c r="J11" s="269">
        <f>I11*G11</f>
        <v>0</v>
      </c>
      <c r="K11" s="266"/>
      <c r="L11" s="269">
        <f>K11*G11</f>
        <v>0</v>
      </c>
      <c r="M11" s="267">
        <f>L11+J11</f>
        <v>0</v>
      </c>
    </row>
    <row r="12" spans="1:13" ht="171.75" customHeight="1">
      <c r="A12" s="261">
        <v>5</v>
      </c>
      <c r="B12" s="261">
        <v>5</v>
      </c>
      <c r="C12" s="262" t="s">
        <v>611</v>
      </c>
      <c r="D12" s="263"/>
      <c r="E12" s="261"/>
      <c r="F12" s="261"/>
      <c r="G12" s="261">
        <v>3</v>
      </c>
      <c r="H12" s="261" t="s">
        <v>606</v>
      </c>
      <c r="I12" s="264"/>
      <c r="J12" s="269">
        <f>I12*G12</f>
        <v>0</v>
      </c>
      <c r="K12" s="266"/>
      <c r="L12" s="269">
        <f>K12*G12</f>
        <v>0</v>
      </c>
      <c r="M12" s="267">
        <f>L12+J12</f>
        <v>0</v>
      </c>
    </row>
    <row r="13" spans="1:13" ht="49.5" customHeight="1">
      <c r="A13" s="261">
        <v>6</v>
      </c>
      <c r="B13" s="261">
        <v>4</v>
      </c>
      <c r="C13" s="262" t="s">
        <v>612</v>
      </c>
      <c r="D13" s="263"/>
      <c r="E13" s="261"/>
      <c r="F13" s="261"/>
      <c r="G13" s="261">
        <v>6</v>
      </c>
      <c r="H13" s="261" t="s">
        <v>606</v>
      </c>
      <c r="I13" s="264"/>
      <c r="J13" s="269">
        <f>I13*G13</f>
        <v>0</v>
      </c>
      <c r="K13" s="266"/>
      <c r="L13" s="269">
        <f>K13*G13</f>
        <v>0</v>
      </c>
      <c r="M13" s="267">
        <f>L13+J13</f>
        <v>0</v>
      </c>
    </row>
    <row r="14" spans="1:13" ht="12.75">
      <c r="A14" s="261">
        <v>7</v>
      </c>
      <c r="B14" s="261">
        <v>7</v>
      </c>
      <c r="C14" s="262" t="s">
        <v>613</v>
      </c>
      <c r="D14" s="263" t="s">
        <v>614</v>
      </c>
      <c r="E14" s="261"/>
      <c r="F14" s="261"/>
      <c r="G14" s="261">
        <v>6</v>
      </c>
      <c r="H14" s="261" t="s">
        <v>326</v>
      </c>
      <c r="I14" s="264"/>
      <c r="J14" s="269">
        <f>I14*G14</f>
        <v>0</v>
      </c>
      <c r="K14" s="266"/>
      <c r="L14" s="269">
        <f>K14*G14</f>
        <v>0</v>
      </c>
      <c r="M14" s="267">
        <f>L14+J14</f>
        <v>0</v>
      </c>
    </row>
    <row r="15" spans="1:13" ht="96.75" customHeight="1">
      <c r="A15" s="261">
        <v>8</v>
      </c>
      <c r="B15" s="261">
        <v>10</v>
      </c>
      <c r="C15" s="262" t="s">
        <v>615</v>
      </c>
      <c r="D15" s="263" t="s">
        <v>616</v>
      </c>
      <c r="E15" s="261" t="s">
        <v>617</v>
      </c>
      <c r="F15" s="261" t="s">
        <v>618</v>
      </c>
      <c r="G15" s="261">
        <v>1</v>
      </c>
      <c r="H15" s="261" t="s">
        <v>606</v>
      </c>
      <c r="I15" s="264"/>
      <c r="J15" s="269">
        <f>I15*G15</f>
        <v>0</v>
      </c>
      <c r="K15" s="266"/>
      <c r="L15" s="269">
        <f>K15*G15</f>
        <v>0</v>
      </c>
      <c r="M15" s="267">
        <f>L15+J15</f>
        <v>0</v>
      </c>
    </row>
    <row r="16" spans="1:13" ht="60" customHeight="1">
      <c r="A16" s="261">
        <v>9</v>
      </c>
      <c r="B16" s="261">
        <v>11.12</v>
      </c>
      <c r="C16" s="262" t="s">
        <v>619</v>
      </c>
      <c r="D16" s="263" t="s">
        <v>620</v>
      </c>
      <c r="E16" s="261" t="s">
        <v>621</v>
      </c>
      <c r="F16" s="261" t="s">
        <v>622</v>
      </c>
      <c r="G16" s="261">
        <v>2</v>
      </c>
      <c r="H16" s="261" t="s">
        <v>326</v>
      </c>
      <c r="I16" s="264"/>
      <c r="J16" s="269">
        <f>I16*G16</f>
        <v>0</v>
      </c>
      <c r="K16" s="266"/>
      <c r="L16" s="269">
        <f>K16*G16</f>
        <v>0</v>
      </c>
      <c r="M16" s="267">
        <f>L16+J16</f>
        <v>0</v>
      </c>
    </row>
    <row r="17" spans="1:13" ht="75.75" customHeight="1">
      <c r="A17" s="261">
        <v>10</v>
      </c>
      <c r="B17" s="261">
        <v>13</v>
      </c>
      <c r="C17" s="262" t="s">
        <v>615</v>
      </c>
      <c r="D17" s="263" t="s">
        <v>623</v>
      </c>
      <c r="E17" s="261" t="s">
        <v>617</v>
      </c>
      <c r="F17" s="261" t="s">
        <v>624</v>
      </c>
      <c r="G17" s="261">
        <v>1</v>
      </c>
      <c r="H17" s="261" t="s">
        <v>606</v>
      </c>
      <c r="I17" s="264"/>
      <c r="J17" s="269">
        <f>I17*G17</f>
        <v>0</v>
      </c>
      <c r="K17" s="266"/>
      <c r="L17" s="269">
        <f>K17*G17</f>
        <v>0</v>
      </c>
      <c r="M17" s="267">
        <f>L17+J17</f>
        <v>0</v>
      </c>
    </row>
    <row r="18" spans="1:13" ht="83.25" customHeight="1">
      <c r="A18" s="261">
        <v>11</v>
      </c>
      <c r="B18" s="261">
        <v>14</v>
      </c>
      <c r="C18" s="262" t="s">
        <v>615</v>
      </c>
      <c r="D18" s="263" t="s">
        <v>616</v>
      </c>
      <c r="E18" s="261" t="s">
        <v>617</v>
      </c>
      <c r="F18" s="261" t="s">
        <v>618</v>
      </c>
      <c r="G18" s="261">
        <v>1</v>
      </c>
      <c r="H18" s="261" t="s">
        <v>606</v>
      </c>
      <c r="I18" s="264"/>
      <c r="J18" s="269">
        <f>I18*G18</f>
        <v>0</v>
      </c>
      <c r="K18" s="266"/>
      <c r="L18" s="269">
        <f>K18*G18</f>
        <v>0</v>
      </c>
      <c r="M18" s="267">
        <f>L18+J18</f>
        <v>0</v>
      </c>
    </row>
    <row r="19" spans="1:13" ht="51.75" customHeight="1">
      <c r="A19" s="261">
        <v>12</v>
      </c>
      <c r="B19" s="261">
        <v>15.16</v>
      </c>
      <c r="C19" s="262" t="s">
        <v>619</v>
      </c>
      <c r="D19" s="263" t="s">
        <v>620</v>
      </c>
      <c r="E19" s="261" t="s">
        <v>621</v>
      </c>
      <c r="F19" s="261" t="s">
        <v>622</v>
      </c>
      <c r="G19" s="261">
        <v>2</v>
      </c>
      <c r="H19" s="261" t="s">
        <v>326</v>
      </c>
      <c r="I19" s="264"/>
      <c r="J19" s="269">
        <f>I19*G19</f>
        <v>0</v>
      </c>
      <c r="K19" s="266"/>
      <c r="L19" s="269">
        <f>K19*G19</f>
        <v>0</v>
      </c>
      <c r="M19" s="267">
        <f>L19+J19</f>
        <v>0</v>
      </c>
    </row>
    <row r="20" spans="1:13" ht="22.5">
      <c r="A20" s="247" t="s">
        <v>590</v>
      </c>
      <c r="B20" s="247" t="s">
        <v>591</v>
      </c>
      <c r="C20" s="247" t="s">
        <v>592</v>
      </c>
      <c r="D20" s="247" t="s">
        <v>54</v>
      </c>
      <c r="E20" s="247" t="s">
        <v>593</v>
      </c>
      <c r="F20" s="247" t="s">
        <v>594</v>
      </c>
      <c r="G20" s="247" t="s">
        <v>115</v>
      </c>
      <c r="H20" s="247" t="s">
        <v>595</v>
      </c>
      <c r="I20" s="270" t="s">
        <v>596</v>
      </c>
      <c r="J20" s="271" t="s">
        <v>597</v>
      </c>
      <c r="K20" s="270" t="s">
        <v>598</v>
      </c>
      <c r="L20" s="271" t="s">
        <v>599</v>
      </c>
      <c r="M20" s="272" t="s">
        <v>600</v>
      </c>
    </row>
    <row r="21" spans="1:13" ht="12.75">
      <c r="A21" s="247"/>
      <c r="B21" s="247"/>
      <c r="C21" s="247"/>
      <c r="D21" s="247"/>
      <c r="E21" s="247"/>
      <c r="F21" s="247"/>
      <c r="G21" s="247"/>
      <c r="H21" s="247"/>
      <c r="I21" s="251" t="s">
        <v>601</v>
      </c>
      <c r="J21" s="273" t="s">
        <v>601</v>
      </c>
      <c r="K21" s="251" t="s">
        <v>601</v>
      </c>
      <c r="L21" s="273" t="s">
        <v>601</v>
      </c>
      <c r="M21" s="253"/>
    </row>
    <row r="22" spans="1:13" ht="245.25" customHeight="1">
      <c r="A22" s="261">
        <v>13</v>
      </c>
      <c r="B22" s="261">
        <v>18</v>
      </c>
      <c r="C22" s="262" t="s">
        <v>625</v>
      </c>
      <c r="D22" s="262" t="s">
        <v>626</v>
      </c>
      <c r="E22" s="261"/>
      <c r="F22" s="261"/>
      <c r="G22" s="261">
        <v>1</v>
      </c>
      <c r="H22" s="261" t="s">
        <v>606</v>
      </c>
      <c r="I22" s="264"/>
      <c r="J22" s="269">
        <f>I22*G22</f>
        <v>0</v>
      </c>
      <c r="K22" s="266"/>
      <c r="L22" s="269">
        <f>K22*G22</f>
        <v>0</v>
      </c>
      <c r="M22" s="267">
        <f>L22+J22</f>
        <v>0</v>
      </c>
    </row>
    <row r="23" spans="1:13" ht="65.25" customHeight="1">
      <c r="A23" s="261">
        <v>14</v>
      </c>
      <c r="B23" s="261"/>
      <c r="C23" s="262" t="s">
        <v>627</v>
      </c>
      <c r="D23" s="262"/>
      <c r="E23" s="261" t="s">
        <v>628</v>
      </c>
      <c r="F23" s="261" t="s">
        <v>629</v>
      </c>
      <c r="G23" s="261">
        <v>1</v>
      </c>
      <c r="H23" s="261" t="s">
        <v>326</v>
      </c>
      <c r="I23" s="264"/>
      <c r="J23" s="269">
        <f>I23*G23</f>
        <v>0</v>
      </c>
      <c r="K23" s="266"/>
      <c r="L23" s="269">
        <f>K23*G23</f>
        <v>0</v>
      </c>
      <c r="M23" s="267">
        <f>L23+J23</f>
        <v>0</v>
      </c>
    </row>
    <row r="24" spans="1:13" ht="12.75">
      <c r="A24" s="261">
        <v>15</v>
      </c>
      <c r="B24" s="261"/>
      <c r="C24" s="262" t="s">
        <v>630</v>
      </c>
      <c r="D24" s="262" t="s">
        <v>631</v>
      </c>
      <c r="E24" s="261" t="s">
        <v>632</v>
      </c>
      <c r="F24" s="261" t="s">
        <v>633</v>
      </c>
      <c r="G24" s="274">
        <v>5</v>
      </c>
      <c r="H24" s="261" t="s">
        <v>170</v>
      </c>
      <c r="I24" s="264"/>
      <c r="J24" s="269">
        <f>I24*G24</f>
        <v>0</v>
      </c>
      <c r="K24" s="266"/>
      <c r="L24" s="269">
        <f>K24*G24</f>
        <v>0</v>
      </c>
      <c r="M24" s="267">
        <f>L24+J24</f>
        <v>0</v>
      </c>
    </row>
    <row r="25" spans="1:13" ht="12.75">
      <c r="A25" s="261">
        <v>16</v>
      </c>
      <c r="B25" s="261"/>
      <c r="C25" s="262" t="s">
        <v>630</v>
      </c>
      <c r="D25" s="262" t="s">
        <v>631</v>
      </c>
      <c r="E25" s="261" t="s">
        <v>632</v>
      </c>
      <c r="F25" s="261" t="s">
        <v>634</v>
      </c>
      <c r="G25" s="274">
        <v>71</v>
      </c>
      <c r="H25" s="261" t="s">
        <v>170</v>
      </c>
      <c r="I25" s="264"/>
      <c r="J25" s="269">
        <f>I25*G25</f>
        <v>0</v>
      </c>
      <c r="K25" s="266"/>
      <c r="L25" s="269">
        <f>K25*G25</f>
        <v>0</v>
      </c>
      <c r="M25" s="267">
        <f>L25+J25</f>
        <v>0</v>
      </c>
    </row>
    <row r="26" spans="1:13" ht="12.75">
      <c r="A26" s="261">
        <v>17</v>
      </c>
      <c r="B26" s="261"/>
      <c r="C26" s="262" t="s">
        <v>630</v>
      </c>
      <c r="D26" s="262" t="s">
        <v>631</v>
      </c>
      <c r="E26" s="261" t="s">
        <v>632</v>
      </c>
      <c r="F26" s="261" t="s">
        <v>635</v>
      </c>
      <c r="G26" s="274">
        <v>54</v>
      </c>
      <c r="H26" s="261" t="s">
        <v>170</v>
      </c>
      <c r="I26" s="264"/>
      <c r="J26" s="269">
        <f>I26*G26</f>
        <v>0</v>
      </c>
      <c r="K26" s="266"/>
      <c r="L26" s="269">
        <f>K26*G26</f>
        <v>0</v>
      </c>
      <c r="M26" s="267">
        <f>L26+J26</f>
        <v>0</v>
      </c>
    </row>
    <row r="27" spans="1:13" ht="12.75">
      <c r="A27" s="261">
        <v>18</v>
      </c>
      <c r="B27" s="261"/>
      <c r="C27" s="262" t="s">
        <v>630</v>
      </c>
      <c r="D27" s="262" t="s">
        <v>631</v>
      </c>
      <c r="E27" s="261" t="s">
        <v>632</v>
      </c>
      <c r="F27" s="261" t="s">
        <v>636</v>
      </c>
      <c r="G27" s="274">
        <v>8</v>
      </c>
      <c r="H27" s="261" t="s">
        <v>170</v>
      </c>
      <c r="I27" s="264"/>
      <c r="J27" s="269">
        <f>I27*G27</f>
        <v>0</v>
      </c>
      <c r="K27" s="266"/>
      <c r="L27" s="269">
        <f>K27*G27</f>
        <v>0</v>
      </c>
      <c r="M27" s="267">
        <f>L27+J27</f>
        <v>0</v>
      </c>
    </row>
    <row r="28" spans="1:13" ht="12.75">
      <c r="A28" s="261">
        <v>19</v>
      </c>
      <c r="B28" s="261"/>
      <c r="C28" s="262" t="s">
        <v>630</v>
      </c>
      <c r="D28" s="262" t="s">
        <v>631</v>
      </c>
      <c r="E28" s="261" t="s">
        <v>632</v>
      </c>
      <c r="F28" s="261" t="s">
        <v>637</v>
      </c>
      <c r="G28" s="274">
        <v>2</v>
      </c>
      <c r="H28" s="261" t="s">
        <v>170</v>
      </c>
      <c r="I28" s="264"/>
      <c r="J28" s="269">
        <f>I28*G28</f>
        <v>0</v>
      </c>
      <c r="K28" s="266"/>
      <c r="L28" s="269">
        <f>K28*G28</f>
        <v>0</v>
      </c>
      <c r="M28" s="267">
        <f>L28+J28</f>
        <v>0</v>
      </c>
    </row>
    <row r="29" spans="1:13" ht="12.75">
      <c r="A29" s="261">
        <v>20</v>
      </c>
      <c r="B29" s="261"/>
      <c r="C29" s="262" t="s">
        <v>630</v>
      </c>
      <c r="D29" s="262" t="s">
        <v>631</v>
      </c>
      <c r="E29" s="261" t="s">
        <v>632</v>
      </c>
      <c r="F29" s="261" t="s">
        <v>638</v>
      </c>
      <c r="G29" s="274">
        <v>8</v>
      </c>
      <c r="H29" s="261" t="s">
        <v>170</v>
      </c>
      <c r="I29" s="264"/>
      <c r="J29" s="269">
        <f>I29*G29</f>
        <v>0</v>
      </c>
      <c r="K29" s="266"/>
      <c r="L29" s="269">
        <f>K29*G29</f>
        <v>0</v>
      </c>
      <c r="M29" s="267">
        <f>L29+J29</f>
        <v>0</v>
      </c>
    </row>
    <row r="30" spans="1:13" ht="12.75">
      <c r="A30" s="261">
        <v>21</v>
      </c>
      <c r="B30" s="261"/>
      <c r="C30" s="262" t="s">
        <v>630</v>
      </c>
      <c r="D30" s="262" t="s">
        <v>631</v>
      </c>
      <c r="E30" s="261" t="s">
        <v>632</v>
      </c>
      <c r="F30" s="261" t="s">
        <v>639</v>
      </c>
      <c r="G30" s="274">
        <v>35</v>
      </c>
      <c r="H30" s="261" t="s">
        <v>170</v>
      </c>
      <c r="I30" s="264"/>
      <c r="J30" s="269">
        <f>I30*G30</f>
        <v>0</v>
      </c>
      <c r="K30" s="266"/>
      <c r="L30" s="269">
        <f>K30*G30</f>
        <v>0</v>
      </c>
      <c r="M30" s="267">
        <f>L30+J30</f>
        <v>0</v>
      </c>
    </row>
    <row r="31" spans="1:13" ht="12.75">
      <c r="A31" s="261">
        <v>22</v>
      </c>
      <c r="B31" s="261"/>
      <c r="C31" s="262" t="s">
        <v>630</v>
      </c>
      <c r="D31" s="275" t="s">
        <v>631</v>
      </c>
      <c r="E31" s="261" t="s">
        <v>632</v>
      </c>
      <c r="F31" s="261" t="s">
        <v>640</v>
      </c>
      <c r="G31" s="274">
        <v>18</v>
      </c>
      <c r="H31" s="261" t="s">
        <v>170</v>
      </c>
      <c r="I31" s="264"/>
      <c r="J31" s="269">
        <f>I31*G31</f>
        <v>0</v>
      </c>
      <c r="K31" s="266"/>
      <c r="L31" s="269">
        <f>K31*G31</f>
        <v>0</v>
      </c>
      <c r="M31" s="267">
        <f>L31+J31</f>
        <v>0</v>
      </c>
    </row>
    <row r="32" spans="1:13" ht="12.75">
      <c r="A32" s="261">
        <v>23</v>
      </c>
      <c r="B32" s="261"/>
      <c r="C32" s="262" t="s">
        <v>630</v>
      </c>
      <c r="D32" s="275" t="s">
        <v>631</v>
      </c>
      <c r="E32" s="261" t="s">
        <v>632</v>
      </c>
      <c r="F32" s="261" t="s">
        <v>641</v>
      </c>
      <c r="G32" s="274">
        <v>4</v>
      </c>
      <c r="H32" s="261" t="s">
        <v>170</v>
      </c>
      <c r="I32" s="264"/>
      <c r="J32" s="269">
        <f>I32*G32</f>
        <v>0</v>
      </c>
      <c r="K32" s="266"/>
      <c r="L32" s="269">
        <f>K32*G32</f>
        <v>0</v>
      </c>
      <c r="M32" s="267">
        <f>L32+J32</f>
        <v>0</v>
      </c>
    </row>
    <row r="33" spans="1:13" ht="12.75">
      <c r="A33" s="261">
        <v>24</v>
      </c>
      <c r="B33" s="261"/>
      <c r="C33" s="262" t="s">
        <v>630</v>
      </c>
      <c r="D33" s="275" t="s">
        <v>631</v>
      </c>
      <c r="E33" s="261" t="s">
        <v>632</v>
      </c>
      <c r="F33" s="261" t="s">
        <v>642</v>
      </c>
      <c r="G33" s="274">
        <v>3</v>
      </c>
      <c r="H33" s="261" t="s">
        <v>170</v>
      </c>
      <c r="I33" s="264"/>
      <c r="J33" s="269">
        <f>I33*G33</f>
        <v>0</v>
      </c>
      <c r="K33" s="266"/>
      <c r="L33" s="269">
        <f>K33*G33</f>
        <v>0</v>
      </c>
      <c r="M33" s="267">
        <f>L33+J33</f>
        <v>0</v>
      </c>
    </row>
    <row r="34" spans="1:13" ht="12.75">
      <c r="A34" s="261">
        <v>25</v>
      </c>
      <c r="B34" s="276"/>
      <c r="C34" s="262" t="s">
        <v>630</v>
      </c>
      <c r="D34" s="277" t="s">
        <v>631</v>
      </c>
      <c r="E34" s="276" t="s">
        <v>632</v>
      </c>
      <c r="F34" s="276" t="s">
        <v>643</v>
      </c>
      <c r="G34" s="278">
        <v>41</v>
      </c>
      <c r="H34" s="276" t="s">
        <v>170</v>
      </c>
      <c r="I34" s="264"/>
      <c r="J34" s="269">
        <f>I34*G34</f>
        <v>0</v>
      </c>
      <c r="K34" s="266"/>
      <c r="L34" s="269">
        <f>K34*G34</f>
        <v>0</v>
      </c>
      <c r="M34" s="267">
        <f>L34+J34</f>
        <v>0</v>
      </c>
    </row>
    <row r="35" spans="1:13" ht="12.75">
      <c r="A35" s="261">
        <v>26</v>
      </c>
      <c r="B35" s="261"/>
      <c r="C35" s="275" t="s">
        <v>644</v>
      </c>
      <c r="D35" s="275" t="s">
        <v>645</v>
      </c>
      <c r="E35" s="261" t="s">
        <v>632</v>
      </c>
      <c r="F35" s="261" t="s">
        <v>646</v>
      </c>
      <c r="G35" s="274">
        <v>4</v>
      </c>
      <c r="H35" s="261" t="s">
        <v>326</v>
      </c>
      <c r="I35" s="264"/>
      <c r="J35" s="269">
        <f>I35*G35</f>
        <v>0</v>
      </c>
      <c r="K35" s="266"/>
      <c r="L35" s="269">
        <f>K35*G35</f>
        <v>0</v>
      </c>
      <c r="M35" s="267">
        <f>L35+J35</f>
        <v>0</v>
      </c>
    </row>
    <row r="36" spans="1:13" ht="12.75">
      <c r="A36" s="261">
        <v>27</v>
      </c>
      <c r="B36" s="261"/>
      <c r="C36" s="275" t="s">
        <v>644</v>
      </c>
      <c r="D36" s="275" t="s">
        <v>645</v>
      </c>
      <c r="E36" s="261"/>
      <c r="F36" s="261" t="s">
        <v>647</v>
      </c>
      <c r="G36" s="274">
        <v>2</v>
      </c>
      <c r="H36" s="261" t="s">
        <v>326</v>
      </c>
      <c r="I36" s="264"/>
      <c r="J36" s="269">
        <f>I36*G36</f>
        <v>0</v>
      </c>
      <c r="K36" s="266"/>
      <c r="L36" s="269">
        <f>K36*G36</f>
        <v>0</v>
      </c>
      <c r="M36" s="267">
        <f>L36+J36</f>
        <v>0</v>
      </c>
    </row>
    <row r="37" spans="1:13" ht="12.75">
      <c r="A37" s="261">
        <v>28</v>
      </c>
      <c r="B37" s="261"/>
      <c r="C37" s="275" t="s">
        <v>644</v>
      </c>
      <c r="D37" s="275" t="s">
        <v>645</v>
      </c>
      <c r="E37" s="261"/>
      <c r="F37" s="261" t="s">
        <v>648</v>
      </c>
      <c r="G37" s="274">
        <v>6</v>
      </c>
      <c r="H37" s="261" t="s">
        <v>326</v>
      </c>
      <c r="I37" s="264"/>
      <c r="J37" s="269">
        <f>I37*G37</f>
        <v>0</v>
      </c>
      <c r="K37" s="266"/>
      <c r="L37" s="269">
        <f>K37*G37</f>
        <v>0</v>
      </c>
      <c r="M37" s="267">
        <f>L37+J37</f>
        <v>0</v>
      </c>
    </row>
    <row r="38" spans="1:13" ht="12.75">
      <c r="A38" s="261">
        <v>29</v>
      </c>
      <c r="B38" s="261"/>
      <c r="C38" s="275" t="s">
        <v>644</v>
      </c>
      <c r="D38" s="275" t="s">
        <v>645</v>
      </c>
      <c r="E38" s="261"/>
      <c r="F38" s="261" t="s">
        <v>649</v>
      </c>
      <c r="G38" s="274">
        <v>7</v>
      </c>
      <c r="H38" s="261" t="s">
        <v>326</v>
      </c>
      <c r="I38" s="264"/>
      <c r="J38" s="269">
        <f>I38*G38</f>
        <v>0</v>
      </c>
      <c r="K38" s="266"/>
      <c r="L38" s="269">
        <f>K38*G38</f>
        <v>0</v>
      </c>
      <c r="M38" s="267">
        <f>L38+J38</f>
        <v>0</v>
      </c>
    </row>
    <row r="39" spans="1:13" ht="12.75">
      <c r="A39" s="261">
        <v>30</v>
      </c>
      <c r="B39" s="261"/>
      <c r="C39" s="275" t="s">
        <v>650</v>
      </c>
      <c r="D39" s="275" t="s">
        <v>651</v>
      </c>
      <c r="E39" s="261"/>
      <c r="F39" s="261" t="s">
        <v>634</v>
      </c>
      <c r="G39" s="274">
        <v>6</v>
      </c>
      <c r="H39" s="261" t="s">
        <v>326</v>
      </c>
      <c r="I39" s="264"/>
      <c r="J39" s="269">
        <f>I39*G39</f>
        <v>0</v>
      </c>
      <c r="K39" s="266"/>
      <c r="L39" s="269">
        <f>K39*G39</f>
        <v>0</v>
      </c>
      <c r="M39" s="267">
        <f>L39+J39</f>
        <v>0</v>
      </c>
    </row>
    <row r="40" spans="1:13" ht="12.75">
      <c r="A40" s="261">
        <v>31</v>
      </c>
      <c r="B40" s="261"/>
      <c r="C40" s="275" t="s">
        <v>650</v>
      </c>
      <c r="D40" s="275" t="s">
        <v>651</v>
      </c>
      <c r="E40" s="261"/>
      <c r="F40" s="261" t="s">
        <v>635</v>
      </c>
      <c r="G40" s="274">
        <v>15</v>
      </c>
      <c r="H40" s="261" t="s">
        <v>326</v>
      </c>
      <c r="I40" s="264"/>
      <c r="J40" s="269">
        <f>I40*G40</f>
        <v>0</v>
      </c>
      <c r="K40" s="266"/>
      <c r="L40" s="269">
        <f>K40*G40</f>
        <v>0</v>
      </c>
      <c r="M40" s="267">
        <f>L40+J40</f>
        <v>0</v>
      </c>
    </row>
    <row r="41" spans="1:13" ht="12.75">
      <c r="A41" s="261">
        <v>32</v>
      </c>
      <c r="B41" s="261"/>
      <c r="C41" s="275" t="s">
        <v>650</v>
      </c>
      <c r="D41" s="275" t="s">
        <v>651</v>
      </c>
      <c r="E41" s="261"/>
      <c r="F41" s="261" t="s">
        <v>638</v>
      </c>
      <c r="G41" s="274">
        <v>12</v>
      </c>
      <c r="H41" s="261" t="s">
        <v>326</v>
      </c>
      <c r="I41" s="264"/>
      <c r="J41" s="269">
        <f>I41*G41</f>
        <v>0</v>
      </c>
      <c r="K41" s="266"/>
      <c r="L41" s="269">
        <f>K41*G41</f>
        <v>0</v>
      </c>
      <c r="M41" s="267">
        <f>L41+J41</f>
        <v>0</v>
      </c>
    </row>
    <row r="42" spans="1:13" ht="12.75">
      <c r="A42" s="261">
        <v>33</v>
      </c>
      <c r="B42" s="261"/>
      <c r="C42" s="275" t="s">
        <v>650</v>
      </c>
      <c r="D42" s="275" t="s">
        <v>651</v>
      </c>
      <c r="E42" s="261"/>
      <c r="F42" s="261" t="s">
        <v>639</v>
      </c>
      <c r="G42" s="279">
        <v>16</v>
      </c>
      <c r="H42" s="261" t="s">
        <v>326</v>
      </c>
      <c r="I42" s="264"/>
      <c r="J42" s="269">
        <f>I42*G42</f>
        <v>0</v>
      </c>
      <c r="K42" s="266"/>
      <c r="L42" s="269">
        <f>K42*G42</f>
        <v>0</v>
      </c>
      <c r="M42" s="267">
        <f>L42+J42</f>
        <v>0</v>
      </c>
    </row>
    <row r="43" spans="1:13" ht="12.75">
      <c r="A43" s="261">
        <v>34</v>
      </c>
      <c r="B43" s="261"/>
      <c r="C43" s="275" t="s">
        <v>650</v>
      </c>
      <c r="D43" s="275" t="s">
        <v>651</v>
      </c>
      <c r="E43" s="261"/>
      <c r="F43" s="261" t="s">
        <v>640</v>
      </c>
      <c r="G43" s="261">
        <v>18</v>
      </c>
      <c r="H43" s="261" t="s">
        <v>326</v>
      </c>
      <c r="I43" s="264"/>
      <c r="J43" s="269">
        <f>I43*G43</f>
        <v>0</v>
      </c>
      <c r="K43" s="266"/>
      <c r="L43" s="269">
        <f>K43*G43</f>
        <v>0</v>
      </c>
      <c r="M43" s="267">
        <f>L43+J43</f>
        <v>0</v>
      </c>
    </row>
    <row r="44" spans="1:13" ht="12.75">
      <c r="A44" s="261">
        <v>35</v>
      </c>
      <c r="B44" s="261"/>
      <c r="C44" s="275" t="s">
        <v>650</v>
      </c>
      <c r="D44" s="275" t="s">
        <v>651</v>
      </c>
      <c r="E44" s="261"/>
      <c r="F44" s="261" t="s">
        <v>641</v>
      </c>
      <c r="G44" s="261">
        <v>2</v>
      </c>
      <c r="H44" s="261" t="s">
        <v>326</v>
      </c>
      <c r="I44" s="264"/>
      <c r="J44" s="269">
        <f>I44*G44</f>
        <v>0</v>
      </c>
      <c r="K44" s="266"/>
      <c r="L44" s="269">
        <f>K44*G44</f>
        <v>0</v>
      </c>
      <c r="M44" s="267">
        <f>L44+J44</f>
        <v>0</v>
      </c>
    </row>
    <row r="45" spans="1:13" ht="12.75">
      <c r="A45" s="261">
        <v>36</v>
      </c>
      <c r="B45" s="261"/>
      <c r="C45" s="275" t="s">
        <v>650</v>
      </c>
      <c r="D45" s="275" t="s">
        <v>651</v>
      </c>
      <c r="E45" s="261"/>
      <c r="F45" s="261" t="s">
        <v>642</v>
      </c>
      <c r="G45" s="261">
        <v>2</v>
      </c>
      <c r="H45" s="261" t="s">
        <v>326</v>
      </c>
      <c r="I45" s="264"/>
      <c r="J45" s="269">
        <f>I45*G45</f>
        <v>0</v>
      </c>
      <c r="K45" s="266"/>
      <c r="L45" s="269">
        <f>K45*G45</f>
        <v>0</v>
      </c>
      <c r="M45" s="267">
        <f>L45+J45</f>
        <v>0</v>
      </c>
    </row>
    <row r="46" spans="1:13" ht="12.75">
      <c r="A46" s="261">
        <v>37</v>
      </c>
      <c r="B46" s="261"/>
      <c r="C46" s="275" t="s">
        <v>650</v>
      </c>
      <c r="D46" s="275" t="s">
        <v>651</v>
      </c>
      <c r="E46" s="261"/>
      <c r="F46" s="261" t="s">
        <v>652</v>
      </c>
      <c r="G46" s="261">
        <v>16</v>
      </c>
      <c r="H46" s="261" t="s">
        <v>326</v>
      </c>
      <c r="I46" s="264"/>
      <c r="J46" s="269">
        <f>I46*G46</f>
        <v>0</v>
      </c>
      <c r="K46" s="266"/>
      <c r="L46" s="269">
        <f>K46*G46</f>
        <v>0</v>
      </c>
      <c r="M46" s="267">
        <f>L46+J46</f>
        <v>0</v>
      </c>
    </row>
    <row r="47" spans="1:13" ht="12.75">
      <c r="A47" s="261">
        <v>38</v>
      </c>
      <c r="B47" s="261"/>
      <c r="C47" s="275" t="s">
        <v>653</v>
      </c>
      <c r="D47" s="275" t="s">
        <v>654</v>
      </c>
      <c r="E47" s="261"/>
      <c r="F47" s="261" t="s">
        <v>655</v>
      </c>
      <c r="G47" s="261">
        <v>4</v>
      </c>
      <c r="H47" s="261" t="s">
        <v>326</v>
      </c>
      <c r="I47" s="264"/>
      <c r="J47" s="269">
        <f>I47*G47</f>
        <v>0</v>
      </c>
      <c r="K47" s="266"/>
      <c r="L47" s="269">
        <f>K47*G47</f>
        <v>0</v>
      </c>
      <c r="M47" s="267">
        <f>L47+J47</f>
        <v>0</v>
      </c>
    </row>
    <row r="48" spans="1:13" ht="12.75">
      <c r="A48" s="261">
        <v>39</v>
      </c>
      <c r="B48" s="261"/>
      <c r="C48" s="275" t="s">
        <v>653</v>
      </c>
      <c r="D48" s="275" t="s">
        <v>654</v>
      </c>
      <c r="E48" s="261"/>
      <c r="F48" s="261" t="s">
        <v>656</v>
      </c>
      <c r="G48" s="261">
        <v>8</v>
      </c>
      <c r="H48" s="261" t="s">
        <v>326</v>
      </c>
      <c r="I48" s="264"/>
      <c r="J48" s="269">
        <f>I48*G48</f>
        <v>0</v>
      </c>
      <c r="K48" s="266"/>
      <c r="L48" s="269">
        <f>K48*G48</f>
        <v>0</v>
      </c>
      <c r="M48" s="267">
        <f>L48+J48</f>
        <v>0</v>
      </c>
    </row>
    <row r="49" spans="1:13" ht="12.75">
      <c r="A49" s="261">
        <v>40</v>
      </c>
      <c r="B49" s="261"/>
      <c r="C49" s="275" t="s">
        <v>653</v>
      </c>
      <c r="D49" s="275" t="s">
        <v>657</v>
      </c>
      <c r="E49" s="261"/>
      <c r="F49" s="261" t="s">
        <v>658</v>
      </c>
      <c r="G49" s="261">
        <v>2</v>
      </c>
      <c r="H49" s="261" t="s">
        <v>326</v>
      </c>
      <c r="I49" s="264"/>
      <c r="J49" s="269">
        <f>I49*G49</f>
        <v>0</v>
      </c>
      <c r="K49" s="266"/>
      <c r="L49" s="269">
        <f>K49*G49</f>
        <v>0</v>
      </c>
      <c r="M49" s="267">
        <f>L49+J49</f>
        <v>0</v>
      </c>
    </row>
    <row r="50" spans="1:13" ht="12.75">
      <c r="A50" s="261">
        <v>41</v>
      </c>
      <c r="B50" s="261"/>
      <c r="C50" s="275" t="s">
        <v>653</v>
      </c>
      <c r="D50" s="275" t="s">
        <v>657</v>
      </c>
      <c r="E50" s="261"/>
      <c r="F50" s="261" t="s">
        <v>659</v>
      </c>
      <c r="G50" s="261">
        <v>2</v>
      </c>
      <c r="H50" s="261" t="s">
        <v>326</v>
      </c>
      <c r="I50" s="264"/>
      <c r="J50" s="269">
        <f>I50*G50</f>
        <v>0</v>
      </c>
      <c r="K50" s="266"/>
      <c r="L50" s="269">
        <f>K50*G50</f>
        <v>0</v>
      </c>
      <c r="M50" s="267">
        <f>L50+J50</f>
        <v>0</v>
      </c>
    </row>
    <row r="51" spans="1:13" ht="12.75">
      <c r="A51" s="261">
        <v>42</v>
      </c>
      <c r="B51" s="261"/>
      <c r="C51" s="275" t="s">
        <v>653</v>
      </c>
      <c r="D51" s="275" t="s">
        <v>660</v>
      </c>
      <c r="E51" s="261"/>
      <c r="F51" s="261" t="s">
        <v>661</v>
      </c>
      <c r="G51" s="261">
        <v>6</v>
      </c>
      <c r="H51" s="261" t="s">
        <v>326</v>
      </c>
      <c r="I51" s="264"/>
      <c r="J51" s="269">
        <f>I51*G51</f>
        <v>0</v>
      </c>
      <c r="K51" s="266"/>
      <c r="L51" s="269">
        <f>K51*G51</f>
        <v>0</v>
      </c>
      <c r="M51" s="267">
        <f>L51+J51</f>
        <v>0</v>
      </c>
    </row>
    <row r="52" spans="1:13" ht="12.75">
      <c r="A52" s="261">
        <v>43</v>
      </c>
      <c r="B52" s="261"/>
      <c r="C52" s="275" t="s">
        <v>662</v>
      </c>
      <c r="D52" s="275" t="s">
        <v>22</v>
      </c>
      <c r="E52" s="261" t="s">
        <v>22</v>
      </c>
      <c r="F52" s="261" t="s">
        <v>22</v>
      </c>
      <c r="G52" s="261">
        <v>1</v>
      </c>
      <c r="H52" s="261" t="s">
        <v>606</v>
      </c>
      <c r="I52" s="264"/>
      <c r="J52" s="269">
        <f>I52*G52</f>
        <v>0</v>
      </c>
      <c r="K52" s="266"/>
      <c r="L52" s="269">
        <f>K52*G52</f>
        <v>0</v>
      </c>
      <c r="M52" s="267">
        <f>L52+J52</f>
        <v>0</v>
      </c>
    </row>
    <row r="53" spans="1:13" ht="22.5">
      <c r="A53" s="247" t="s">
        <v>590</v>
      </c>
      <c r="B53" s="247" t="s">
        <v>591</v>
      </c>
      <c r="C53" s="247" t="s">
        <v>592</v>
      </c>
      <c r="D53" s="247" t="s">
        <v>54</v>
      </c>
      <c r="E53" s="247" t="s">
        <v>593</v>
      </c>
      <c r="F53" s="247" t="s">
        <v>594</v>
      </c>
      <c r="G53" s="247" t="s">
        <v>115</v>
      </c>
      <c r="H53" s="247" t="s">
        <v>595</v>
      </c>
      <c r="I53" s="270" t="s">
        <v>596</v>
      </c>
      <c r="J53" s="271" t="s">
        <v>597</v>
      </c>
      <c r="K53" s="270" t="s">
        <v>598</v>
      </c>
      <c r="L53" s="271" t="s">
        <v>599</v>
      </c>
      <c r="M53" s="272" t="s">
        <v>600</v>
      </c>
    </row>
    <row r="54" spans="1:13" ht="12.75">
      <c r="A54" s="247"/>
      <c r="B54" s="247"/>
      <c r="C54" s="247"/>
      <c r="D54" s="247"/>
      <c r="E54" s="247"/>
      <c r="F54" s="247"/>
      <c r="G54" s="247"/>
      <c r="H54" s="247"/>
      <c r="I54" s="251" t="s">
        <v>601</v>
      </c>
      <c r="J54" s="273" t="s">
        <v>601</v>
      </c>
      <c r="K54" s="251" t="s">
        <v>601</v>
      </c>
      <c r="L54" s="273" t="s">
        <v>601</v>
      </c>
      <c r="M54" s="253"/>
    </row>
    <row r="55" spans="1:13" ht="12.75">
      <c r="A55" s="261">
        <v>44</v>
      </c>
      <c r="B55" s="261"/>
      <c r="C55" s="275" t="s">
        <v>663</v>
      </c>
      <c r="D55" s="275" t="s">
        <v>664</v>
      </c>
      <c r="E55" s="261" t="s">
        <v>665</v>
      </c>
      <c r="F55" s="261" t="s">
        <v>666</v>
      </c>
      <c r="G55" s="261">
        <v>6</v>
      </c>
      <c r="H55" s="261" t="s">
        <v>326</v>
      </c>
      <c r="I55" s="264"/>
      <c r="J55" s="269">
        <f>I55*G55</f>
        <v>0</v>
      </c>
      <c r="K55" s="280"/>
      <c r="L55" s="269">
        <f>K55*G55</f>
        <v>0</v>
      </c>
      <c r="M55" s="267">
        <f>L55+J55</f>
        <v>0</v>
      </c>
    </row>
    <row r="56" spans="1:13" ht="12.75">
      <c r="A56" s="261">
        <v>45</v>
      </c>
      <c r="B56" s="261"/>
      <c r="C56" s="275" t="s">
        <v>663</v>
      </c>
      <c r="D56" s="275" t="s">
        <v>667</v>
      </c>
      <c r="E56" s="261" t="s">
        <v>665</v>
      </c>
      <c r="F56" s="261" t="s">
        <v>668</v>
      </c>
      <c r="G56" s="261">
        <v>6</v>
      </c>
      <c r="H56" s="261" t="s">
        <v>326</v>
      </c>
      <c r="I56" s="264"/>
      <c r="J56" s="269">
        <f>I56*G56</f>
        <v>0</v>
      </c>
      <c r="K56" s="280"/>
      <c r="L56" s="269">
        <f>K56*G56</f>
        <v>0</v>
      </c>
      <c r="M56" s="267">
        <f>L56+J56</f>
        <v>0</v>
      </c>
    </row>
    <row r="57" spans="1:13" ht="12.75">
      <c r="A57" s="261">
        <v>46</v>
      </c>
      <c r="B57" s="261"/>
      <c r="C57" s="275" t="s">
        <v>663</v>
      </c>
      <c r="D57" s="275" t="s">
        <v>669</v>
      </c>
      <c r="E57" s="261" t="s">
        <v>670</v>
      </c>
      <c r="F57" s="261" t="s">
        <v>671</v>
      </c>
      <c r="G57" s="261">
        <v>4</v>
      </c>
      <c r="H57" s="261" t="s">
        <v>326</v>
      </c>
      <c r="I57" s="264"/>
      <c r="J57" s="269">
        <f>I57*G57</f>
        <v>0</v>
      </c>
      <c r="K57" s="280"/>
      <c r="L57" s="269">
        <f>K57*G57</f>
        <v>0</v>
      </c>
      <c r="M57" s="267">
        <f>L57+J57</f>
        <v>0</v>
      </c>
    </row>
    <row r="58" spans="1:13" ht="12.75">
      <c r="A58" s="261">
        <v>47</v>
      </c>
      <c r="B58" s="261"/>
      <c r="C58" s="275" t="s">
        <v>663</v>
      </c>
      <c r="D58" s="275" t="s">
        <v>664</v>
      </c>
      <c r="E58" s="261" t="s">
        <v>670</v>
      </c>
      <c r="F58" s="261" t="s">
        <v>666</v>
      </c>
      <c r="G58" s="261">
        <v>22</v>
      </c>
      <c r="H58" s="261" t="s">
        <v>326</v>
      </c>
      <c r="I58" s="264"/>
      <c r="J58" s="269">
        <f>I58*G58</f>
        <v>0</v>
      </c>
      <c r="K58" s="280"/>
      <c r="L58" s="269">
        <f>K58*G58</f>
        <v>0</v>
      </c>
      <c r="M58" s="267">
        <f>L58+J58</f>
        <v>0</v>
      </c>
    </row>
    <row r="59" spans="1:13" ht="12.75">
      <c r="A59" s="261">
        <v>48</v>
      </c>
      <c r="B59" s="261"/>
      <c r="C59" s="275" t="s">
        <v>663</v>
      </c>
      <c r="D59" s="275" t="s">
        <v>667</v>
      </c>
      <c r="E59" s="261" t="s">
        <v>670</v>
      </c>
      <c r="F59" s="261" t="s">
        <v>668</v>
      </c>
      <c r="G59" s="261">
        <v>14</v>
      </c>
      <c r="H59" s="261" t="s">
        <v>326</v>
      </c>
      <c r="I59" s="264"/>
      <c r="J59" s="269">
        <f>I59*G59</f>
        <v>0</v>
      </c>
      <c r="K59" s="280"/>
      <c r="L59" s="269">
        <f>K59*G59</f>
        <v>0</v>
      </c>
      <c r="M59" s="267">
        <f>L59+J59</f>
        <v>0</v>
      </c>
    </row>
    <row r="60" spans="1:13" ht="12.75">
      <c r="A60" s="261">
        <v>49</v>
      </c>
      <c r="B60" s="261"/>
      <c r="C60" s="275" t="s">
        <v>663</v>
      </c>
      <c r="D60" s="275" t="s">
        <v>672</v>
      </c>
      <c r="E60" s="261" t="s">
        <v>670</v>
      </c>
      <c r="F60" s="261" t="s">
        <v>622</v>
      </c>
      <c r="G60" s="261">
        <v>8</v>
      </c>
      <c r="H60" s="261" t="s">
        <v>326</v>
      </c>
      <c r="I60" s="264"/>
      <c r="J60" s="269">
        <f>I60*G60</f>
        <v>0</v>
      </c>
      <c r="K60" s="280"/>
      <c r="L60" s="269">
        <f>K60*G60</f>
        <v>0</v>
      </c>
      <c r="M60" s="267">
        <f>L60+J60</f>
        <v>0</v>
      </c>
    </row>
    <row r="61" spans="1:13" ht="12.75">
      <c r="A61" s="261">
        <v>50</v>
      </c>
      <c r="B61" s="261"/>
      <c r="C61" s="275" t="s">
        <v>663</v>
      </c>
      <c r="D61" s="275" t="s">
        <v>673</v>
      </c>
      <c r="E61" s="261" t="s">
        <v>670</v>
      </c>
      <c r="F61" s="261" t="s">
        <v>674</v>
      </c>
      <c r="G61" s="261">
        <v>6</v>
      </c>
      <c r="H61" s="261" t="s">
        <v>326</v>
      </c>
      <c r="I61" s="264"/>
      <c r="J61" s="269">
        <f>I61*G61</f>
        <v>0</v>
      </c>
      <c r="K61" s="280"/>
      <c r="L61" s="269">
        <f>K61*G61</f>
        <v>0</v>
      </c>
      <c r="M61" s="267">
        <f>L61+J61</f>
        <v>0</v>
      </c>
    </row>
    <row r="62" spans="1:13" ht="12.75">
      <c r="A62" s="261">
        <v>51</v>
      </c>
      <c r="B62" s="261"/>
      <c r="C62" s="275" t="s">
        <v>663</v>
      </c>
      <c r="D62" s="275" t="s">
        <v>675</v>
      </c>
      <c r="E62" s="261" t="s">
        <v>670</v>
      </c>
      <c r="F62" s="261" t="s">
        <v>676</v>
      </c>
      <c r="G62" s="261">
        <v>8</v>
      </c>
      <c r="H62" s="261" t="s">
        <v>326</v>
      </c>
      <c r="I62" s="264"/>
      <c r="J62" s="269">
        <f>I62*G62</f>
        <v>0</v>
      </c>
      <c r="K62" s="280"/>
      <c r="L62" s="269">
        <f>K62*G62</f>
        <v>0</v>
      </c>
      <c r="M62" s="267">
        <f>L62+J62</f>
        <v>0</v>
      </c>
    </row>
    <row r="63" spans="1:13" ht="12.75">
      <c r="A63" s="261">
        <v>52</v>
      </c>
      <c r="B63" s="261"/>
      <c r="C63" s="275" t="s">
        <v>663</v>
      </c>
      <c r="D63" s="275" t="s">
        <v>677</v>
      </c>
      <c r="E63" s="261" t="s">
        <v>670</v>
      </c>
      <c r="F63" s="261" t="s">
        <v>678</v>
      </c>
      <c r="G63" s="261">
        <v>6</v>
      </c>
      <c r="H63" s="261" t="s">
        <v>326</v>
      </c>
      <c r="I63" s="264"/>
      <c r="J63" s="269">
        <f>I63*G63</f>
        <v>0</v>
      </c>
      <c r="K63" s="280"/>
      <c r="L63" s="269">
        <f>K63*G63</f>
        <v>0</v>
      </c>
      <c r="M63" s="267">
        <f>L63+J63</f>
        <v>0</v>
      </c>
    </row>
    <row r="64" spans="1:13" ht="12.75">
      <c r="A64" s="261">
        <v>53</v>
      </c>
      <c r="B64" s="261"/>
      <c r="C64" s="275" t="s">
        <v>663</v>
      </c>
      <c r="D64" s="275" t="s">
        <v>679</v>
      </c>
      <c r="E64" s="261" t="s">
        <v>670</v>
      </c>
      <c r="F64" s="261" t="s">
        <v>680</v>
      </c>
      <c r="G64" s="261">
        <v>2</v>
      </c>
      <c r="H64" s="261" t="s">
        <v>326</v>
      </c>
      <c r="I64" s="264"/>
      <c r="J64" s="269">
        <f>I64*G64</f>
        <v>0</v>
      </c>
      <c r="K64" s="280"/>
      <c r="L64" s="269">
        <f>K64*G64</f>
        <v>0</v>
      </c>
      <c r="M64" s="267">
        <f>L64+J64</f>
        <v>0</v>
      </c>
    </row>
    <row r="65" spans="1:13" ht="12.75">
      <c r="A65" s="261">
        <v>54</v>
      </c>
      <c r="B65" s="261"/>
      <c r="C65" s="275" t="s">
        <v>663</v>
      </c>
      <c r="D65" s="275" t="s">
        <v>681</v>
      </c>
      <c r="E65" s="261" t="s">
        <v>632</v>
      </c>
      <c r="F65" s="261" t="s">
        <v>682</v>
      </c>
      <c r="G65" s="261">
        <v>4</v>
      </c>
      <c r="H65" s="261" t="s">
        <v>326</v>
      </c>
      <c r="I65" s="264"/>
      <c r="J65" s="269">
        <f>I65*G65</f>
        <v>0</v>
      </c>
      <c r="K65" s="280"/>
      <c r="L65" s="269">
        <f>K65*G65</f>
        <v>0</v>
      </c>
      <c r="M65" s="267">
        <f>L65+J65</f>
        <v>0</v>
      </c>
    </row>
    <row r="66" spans="1:13" ht="12.75">
      <c r="A66" s="261">
        <v>55</v>
      </c>
      <c r="B66" s="261"/>
      <c r="C66" s="275" t="s">
        <v>663</v>
      </c>
      <c r="D66" s="275" t="s">
        <v>679</v>
      </c>
      <c r="E66" s="261" t="s">
        <v>632</v>
      </c>
      <c r="F66" s="261" t="s">
        <v>680</v>
      </c>
      <c r="G66" s="261">
        <v>2</v>
      </c>
      <c r="H66" s="261" t="s">
        <v>326</v>
      </c>
      <c r="I66" s="264"/>
      <c r="J66" s="269">
        <f>I66*G66</f>
        <v>0</v>
      </c>
      <c r="K66" s="280"/>
      <c r="L66" s="269">
        <f>K66*G66</f>
        <v>0</v>
      </c>
      <c r="M66" s="267">
        <f>L66+J66</f>
        <v>0</v>
      </c>
    </row>
    <row r="67" spans="1:13" ht="12.75">
      <c r="A67" s="261">
        <v>56</v>
      </c>
      <c r="B67" s="261"/>
      <c r="C67" s="275" t="s">
        <v>683</v>
      </c>
      <c r="D67" s="275" t="s">
        <v>684</v>
      </c>
      <c r="E67" s="261" t="s">
        <v>670</v>
      </c>
      <c r="F67" s="261" t="s">
        <v>668</v>
      </c>
      <c r="G67" s="261">
        <v>2</v>
      </c>
      <c r="H67" s="261" t="s">
        <v>326</v>
      </c>
      <c r="I67" s="264"/>
      <c r="J67" s="269">
        <f>I67*G67</f>
        <v>0</v>
      </c>
      <c r="K67" s="280"/>
      <c r="L67" s="269">
        <f>K67*G67</f>
        <v>0</v>
      </c>
      <c r="M67" s="267">
        <f>L67+J67</f>
        <v>0</v>
      </c>
    </row>
    <row r="68" spans="1:13" ht="12.75">
      <c r="A68" s="261">
        <v>57</v>
      </c>
      <c r="B68" s="261"/>
      <c r="C68" s="275" t="s">
        <v>685</v>
      </c>
      <c r="D68" s="275" t="s">
        <v>686</v>
      </c>
      <c r="E68" s="261" t="s">
        <v>665</v>
      </c>
      <c r="F68" s="261" t="s">
        <v>666</v>
      </c>
      <c r="G68" s="261">
        <v>6</v>
      </c>
      <c r="H68" s="261" t="s">
        <v>326</v>
      </c>
      <c r="I68" s="264"/>
      <c r="J68" s="269">
        <f>I68*G68</f>
        <v>0</v>
      </c>
      <c r="K68" s="280"/>
      <c r="L68" s="269">
        <f>K68*G68</f>
        <v>0</v>
      </c>
      <c r="M68" s="267">
        <f>L68+J68</f>
        <v>0</v>
      </c>
    </row>
    <row r="69" spans="1:13" ht="12.75">
      <c r="A69" s="261">
        <v>58</v>
      </c>
      <c r="B69" s="261"/>
      <c r="C69" s="275" t="s">
        <v>685</v>
      </c>
      <c r="D69" s="275" t="s">
        <v>686</v>
      </c>
      <c r="E69" s="261" t="s">
        <v>665</v>
      </c>
      <c r="F69" s="261" t="s">
        <v>668</v>
      </c>
      <c r="G69" s="261">
        <v>6</v>
      </c>
      <c r="H69" s="261" t="s">
        <v>326</v>
      </c>
      <c r="I69" s="264"/>
      <c r="J69" s="269">
        <f>I69*G69</f>
        <v>0</v>
      </c>
      <c r="K69" s="280"/>
      <c r="L69" s="269">
        <f>K69*G69</f>
        <v>0</v>
      </c>
      <c r="M69" s="267">
        <f>L69+J69</f>
        <v>0</v>
      </c>
    </row>
    <row r="70" spans="1:13" ht="12.75">
      <c r="A70" s="261">
        <v>59</v>
      </c>
      <c r="B70" s="261"/>
      <c r="C70" s="275" t="s">
        <v>685</v>
      </c>
      <c r="D70" s="275" t="s">
        <v>686</v>
      </c>
      <c r="E70" s="261" t="s">
        <v>670</v>
      </c>
      <c r="F70" s="261" t="s">
        <v>671</v>
      </c>
      <c r="G70" s="261">
        <v>2</v>
      </c>
      <c r="H70" s="261" t="s">
        <v>326</v>
      </c>
      <c r="I70" s="264"/>
      <c r="J70" s="269">
        <f>I70*G70</f>
        <v>0</v>
      </c>
      <c r="K70" s="280"/>
      <c r="L70" s="269">
        <f>K70*G70</f>
        <v>0</v>
      </c>
      <c r="M70" s="267">
        <f>L70+J70</f>
        <v>0</v>
      </c>
    </row>
    <row r="71" spans="1:13" ht="12.75">
      <c r="A71" s="261">
        <v>60</v>
      </c>
      <c r="B71" s="261"/>
      <c r="C71" s="275" t="s">
        <v>685</v>
      </c>
      <c r="D71" s="275" t="s">
        <v>686</v>
      </c>
      <c r="E71" s="261" t="s">
        <v>670</v>
      </c>
      <c r="F71" s="261" t="s">
        <v>622</v>
      </c>
      <c r="G71" s="261">
        <v>8</v>
      </c>
      <c r="H71" s="261" t="s">
        <v>326</v>
      </c>
      <c r="I71" s="264"/>
      <c r="J71" s="269">
        <f>I71*G71</f>
        <v>0</v>
      </c>
      <c r="K71" s="280"/>
      <c r="L71" s="269">
        <f>K71*G71</f>
        <v>0</v>
      </c>
      <c r="M71" s="267">
        <f>L71+J71</f>
        <v>0</v>
      </c>
    </row>
    <row r="72" spans="1:13" ht="12.75">
      <c r="A72" s="261">
        <v>61</v>
      </c>
      <c r="B72" s="261"/>
      <c r="C72" s="275" t="s">
        <v>685</v>
      </c>
      <c r="D72" s="275" t="s">
        <v>686</v>
      </c>
      <c r="E72" s="261" t="s">
        <v>670</v>
      </c>
      <c r="F72" s="261" t="s">
        <v>674</v>
      </c>
      <c r="G72" s="261">
        <v>6</v>
      </c>
      <c r="H72" s="261" t="s">
        <v>326</v>
      </c>
      <c r="I72" s="264"/>
      <c r="J72" s="269">
        <f>I72*G72</f>
        <v>0</v>
      </c>
      <c r="K72" s="280"/>
      <c r="L72" s="269">
        <f>K72*G72</f>
        <v>0</v>
      </c>
      <c r="M72" s="267">
        <f>L72+J72</f>
        <v>0</v>
      </c>
    </row>
    <row r="73" spans="1:13" ht="12.75">
      <c r="A73" s="261">
        <v>62</v>
      </c>
      <c r="B73" s="261"/>
      <c r="C73" s="275" t="s">
        <v>685</v>
      </c>
      <c r="D73" s="275" t="s">
        <v>686</v>
      </c>
      <c r="E73" s="261" t="s">
        <v>670</v>
      </c>
      <c r="F73" s="261" t="s">
        <v>676</v>
      </c>
      <c r="G73" s="261">
        <v>2</v>
      </c>
      <c r="H73" s="261" t="s">
        <v>326</v>
      </c>
      <c r="I73" s="264"/>
      <c r="J73" s="269">
        <f>I73*G73</f>
        <v>0</v>
      </c>
      <c r="K73" s="280"/>
      <c r="L73" s="269">
        <f>K73*G73</f>
        <v>0</v>
      </c>
      <c r="M73" s="267">
        <f>L73+J73</f>
        <v>0</v>
      </c>
    </row>
    <row r="74" spans="1:13" ht="12.75">
      <c r="A74" s="261">
        <v>63</v>
      </c>
      <c r="B74" s="261"/>
      <c r="C74" s="275" t="s">
        <v>685</v>
      </c>
      <c r="D74" s="275" t="s">
        <v>686</v>
      </c>
      <c r="E74" s="261" t="s">
        <v>670</v>
      </c>
      <c r="F74" s="261" t="s">
        <v>678</v>
      </c>
      <c r="G74" s="261">
        <v>6</v>
      </c>
      <c r="H74" s="261" t="s">
        <v>326</v>
      </c>
      <c r="I74" s="264"/>
      <c r="J74" s="269">
        <f>I74*G74</f>
        <v>0</v>
      </c>
      <c r="K74" s="280"/>
      <c r="L74" s="269">
        <f>K74*G74</f>
        <v>0</v>
      </c>
      <c r="M74" s="267">
        <f>L74+J74</f>
        <v>0</v>
      </c>
    </row>
    <row r="75" spans="1:13" ht="12.75">
      <c r="A75" s="261">
        <v>64</v>
      </c>
      <c r="B75" s="261"/>
      <c r="C75" s="275" t="s">
        <v>685</v>
      </c>
      <c r="D75" s="275" t="s">
        <v>686</v>
      </c>
      <c r="E75" s="261" t="s">
        <v>632</v>
      </c>
      <c r="F75" s="261" t="s">
        <v>687</v>
      </c>
      <c r="G75" s="261">
        <v>4</v>
      </c>
      <c r="H75" s="261" t="s">
        <v>326</v>
      </c>
      <c r="I75" s="264"/>
      <c r="J75" s="269">
        <f>I75*G75</f>
        <v>0</v>
      </c>
      <c r="K75" s="280"/>
      <c r="L75" s="269">
        <f>K75*G75</f>
        <v>0</v>
      </c>
      <c r="M75" s="267">
        <f>L75+J75</f>
        <v>0</v>
      </c>
    </row>
    <row r="76" spans="1:13" ht="12.75">
      <c r="A76" s="261">
        <v>65</v>
      </c>
      <c r="B76" s="261"/>
      <c r="C76" s="275" t="s">
        <v>685</v>
      </c>
      <c r="D76" s="275" t="s">
        <v>686</v>
      </c>
      <c r="E76" s="261" t="s">
        <v>632</v>
      </c>
      <c r="F76" s="261" t="s">
        <v>680</v>
      </c>
      <c r="G76" s="261">
        <v>2</v>
      </c>
      <c r="H76" s="261" t="s">
        <v>326</v>
      </c>
      <c r="I76" s="264"/>
      <c r="J76" s="269">
        <f>I76*G76</f>
        <v>0</v>
      </c>
      <c r="K76" s="280"/>
      <c r="L76" s="269">
        <f>K76*G76</f>
        <v>0</v>
      </c>
      <c r="M76" s="267">
        <f>L76+J76</f>
        <v>0</v>
      </c>
    </row>
    <row r="77" spans="1:13" ht="12.75">
      <c r="A77" s="261">
        <v>66</v>
      </c>
      <c r="B77" s="261"/>
      <c r="C77" s="275" t="s">
        <v>688</v>
      </c>
      <c r="D77" s="275" t="s">
        <v>689</v>
      </c>
      <c r="E77" s="261" t="s">
        <v>670</v>
      </c>
      <c r="F77" s="261" t="s">
        <v>666</v>
      </c>
      <c r="G77" s="261">
        <v>11</v>
      </c>
      <c r="H77" s="261" t="s">
        <v>326</v>
      </c>
      <c r="I77" s="264"/>
      <c r="J77" s="269">
        <f>I77*G77</f>
        <v>0</v>
      </c>
      <c r="K77" s="280"/>
      <c r="L77" s="269">
        <f>K77*G77</f>
        <v>0</v>
      </c>
      <c r="M77" s="267">
        <f>L77+J77</f>
        <v>0</v>
      </c>
    </row>
    <row r="78" spans="1:13" ht="12.75">
      <c r="A78" s="261">
        <v>67</v>
      </c>
      <c r="B78" s="261"/>
      <c r="C78" s="275" t="s">
        <v>688</v>
      </c>
      <c r="D78" s="275" t="s">
        <v>689</v>
      </c>
      <c r="E78" s="261" t="s">
        <v>670</v>
      </c>
      <c r="F78" s="261" t="s">
        <v>668</v>
      </c>
      <c r="G78" s="261">
        <v>8</v>
      </c>
      <c r="H78" s="261" t="s">
        <v>326</v>
      </c>
      <c r="I78" s="264"/>
      <c r="J78" s="269">
        <f>I78*G78</f>
        <v>0</v>
      </c>
      <c r="K78" s="280"/>
      <c r="L78" s="269">
        <f>K78*G78</f>
        <v>0</v>
      </c>
      <c r="M78" s="267">
        <f>L78+J78</f>
        <v>0</v>
      </c>
    </row>
    <row r="79" spans="1:13" ht="12.75">
      <c r="A79" s="261">
        <v>68</v>
      </c>
      <c r="B79" s="261"/>
      <c r="C79" s="275" t="s">
        <v>688</v>
      </c>
      <c r="D79" s="275" t="s">
        <v>689</v>
      </c>
      <c r="E79" s="261" t="s">
        <v>670</v>
      </c>
      <c r="F79" s="261" t="s">
        <v>676</v>
      </c>
      <c r="G79" s="261">
        <v>3</v>
      </c>
      <c r="H79" s="261" t="s">
        <v>326</v>
      </c>
      <c r="I79" s="264"/>
      <c r="J79" s="269">
        <f>I79*G79</f>
        <v>0</v>
      </c>
      <c r="K79" s="280"/>
      <c r="L79" s="269">
        <f>K79*G79</f>
        <v>0</v>
      </c>
      <c r="M79" s="267">
        <f>L79+J79</f>
        <v>0</v>
      </c>
    </row>
    <row r="80" spans="1:13" ht="12.75">
      <c r="A80" s="261">
        <v>69</v>
      </c>
      <c r="B80" s="261"/>
      <c r="C80" s="275" t="s">
        <v>688</v>
      </c>
      <c r="D80" s="275" t="s">
        <v>689</v>
      </c>
      <c r="E80" s="261" t="s">
        <v>670</v>
      </c>
      <c r="F80" s="261" t="s">
        <v>680</v>
      </c>
      <c r="G80" s="261">
        <v>1</v>
      </c>
      <c r="H80" s="261" t="s">
        <v>326</v>
      </c>
      <c r="I80" s="264"/>
      <c r="J80" s="269">
        <f>I80*G80</f>
        <v>0</v>
      </c>
      <c r="K80" s="280"/>
      <c r="L80" s="269">
        <f>K80*G80</f>
        <v>0</v>
      </c>
      <c r="M80" s="267">
        <f>L80+J80</f>
        <v>0</v>
      </c>
    </row>
    <row r="81" spans="1:13" ht="12.75">
      <c r="A81" s="261">
        <v>70</v>
      </c>
      <c r="B81" s="261"/>
      <c r="C81" s="275" t="s">
        <v>690</v>
      </c>
      <c r="D81" s="275" t="s">
        <v>691</v>
      </c>
      <c r="E81" s="261" t="s">
        <v>670</v>
      </c>
      <c r="F81" s="261" t="s">
        <v>692</v>
      </c>
      <c r="G81" s="261">
        <v>6</v>
      </c>
      <c r="H81" s="261" t="s">
        <v>326</v>
      </c>
      <c r="I81" s="264"/>
      <c r="J81" s="269">
        <f>I81*G81</f>
        <v>0</v>
      </c>
      <c r="K81" s="280"/>
      <c r="L81" s="269">
        <f>K81*G81</f>
        <v>0</v>
      </c>
      <c r="M81" s="267">
        <f>L81+J81</f>
        <v>0</v>
      </c>
    </row>
    <row r="82" spans="1:13" ht="12.75">
      <c r="A82" s="261">
        <v>71</v>
      </c>
      <c r="B82" s="261"/>
      <c r="C82" s="275" t="s">
        <v>693</v>
      </c>
      <c r="D82" s="275"/>
      <c r="E82" s="261" t="s">
        <v>670</v>
      </c>
      <c r="F82" s="261" t="s">
        <v>666</v>
      </c>
      <c r="G82" s="261">
        <v>11</v>
      </c>
      <c r="H82" s="261" t="s">
        <v>326</v>
      </c>
      <c r="I82" s="264"/>
      <c r="J82" s="269">
        <f>I82*G82</f>
        <v>0</v>
      </c>
      <c r="K82" s="280"/>
      <c r="L82" s="269">
        <f>K82*G82</f>
        <v>0</v>
      </c>
      <c r="M82" s="267">
        <f>L82+J82</f>
        <v>0</v>
      </c>
    </row>
    <row r="83" spans="1:13" ht="12.75">
      <c r="A83" s="261">
        <v>72</v>
      </c>
      <c r="B83" s="261"/>
      <c r="C83" s="275" t="s">
        <v>694</v>
      </c>
      <c r="D83" s="275"/>
      <c r="E83" s="261" t="s">
        <v>670</v>
      </c>
      <c r="F83" s="261" t="s">
        <v>668</v>
      </c>
      <c r="G83" s="261">
        <v>8</v>
      </c>
      <c r="H83" s="261" t="s">
        <v>326</v>
      </c>
      <c r="I83" s="264"/>
      <c r="J83" s="269">
        <f>I83*G83</f>
        <v>0</v>
      </c>
      <c r="K83" s="280"/>
      <c r="L83" s="269">
        <f>K83*G83</f>
        <v>0</v>
      </c>
      <c r="M83" s="267">
        <f>L83+J83</f>
        <v>0</v>
      </c>
    </row>
    <row r="84" spans="1:13" ht="12.75">
      <c r="A84" s="261">
        <v>73</v>
      </c>
      <c r="B84" s="261"/>
      <c r="C84" s="275" t="s">
        <v>694</v>
      </c>
      <c r="D84" s="275"/>
      <c r="E84" s="261" t="s">
        <v>670</v>
      </c>
      <c r="F84" s="261" t="s">
        <v>676</v>
      </c>
      <c r="G84" s="261">
        <v>3</v>
      </c>
      <c r="H84" s="261" t="s">
        <v>326</v>
      </c>
      <c r="I84" s="264"/>
      <c r="J84" s="269">
        <f>I84*G84</f>
        <v>0</v>
      </c>
      <c r="K84" s="280"/>
      <c r="L84" s="269">
        <f>K84*G84</f>
        <v>0</v>
      </c>
      <c r="M84" s="267">
        <f>L84+J84</f>
        <v>0</v>
      </c>
    </row>
    <row r="85" spans="1:13" ht="12.75">
      <c r="A85" s="261">
        <v>74</v>
      </c>
      <c r="B85" s="261"/>
      <c r="C85" s="275" t="s">
        <v>694</v>
      </c>
      <c r="D85" s="275"/>
      <c r="E85" s="261" t="s">
        <v>670</v>
      </c>
      <c r="F85" s="261" t="s">
        <v>680</v>
      </c>
      <c r="G85" s="261">
        <v>1</v>
      </c>
      <c r="H85" s="261" t="s">
        <v>326</v>
      </c>
      <c r="I85" s="264"/>
      <c r="J85" s="269">
        <f>I85*G85</f>
        <v>0</v>
      </c>
      <c r="K85" s="280"/>
      <c r="L85" s="269">
        <f>K85*G85</f>
        <v>0</v>
      </c>
      <c r="M85" s="267">
        <f>L85+J85</f>
        <v>0</v>
      </c>
    </row>
    <row r="86" spans="1:13" ht="12.75">
      <c r="A86" s="261">
        <v>75</v>
      </c>
      <c r="B86" s="261"/>
      <c r="C86" s="275" t="s">
        <v>695</v>
      </c>
      <c r="D86" s="275"/>
      <c r="E86" s="261" t="s">
        <v>670</v>
      </c>
      <c r="F86" s="261" t="s">
        <v>676</v>
      </c>
      <c r="G86" s="261">
        <v>2</v>
      </c>
      <c r="H86" s="261" t="s">
        <v>326</v>
      </c>
      <c r="I86" s="264"/>
      <c r="J86" s="269">
        <f>I86*G86</f>
        <v>0</v>
      </c>
      <c r="K86" s="280"/>
      <c r="L86" s="269">
        <f>K86*G86</f>
        <v>0</v>
      </c>
      <c r="M86" s="267">
        <f>L86+J86</f>
        <v>0</v>
      </c>
    </row>
    <row r="87" spans="1:13" ht="12.75">
      <c r="A87" s="261">
        <v>76</v>
      </c>
      <c r="B87" s="261"/>
      <c r="C87" s="275" t="s">
        <v>696</v>
      </c>
      <c r="D87" s="281"/>
      <c r="E87" s="261" t="s">
        <v>617</v>
      </c>
      <c r="F87" s="261" t="s">
        <v>697</v>
      </c>
      <c r="G87" s="261">
        <v>2</v>
      </c>
      <c r="H87" s="261" t="s">
        <v>326</v>
      </c>
      <c r="I87" s="264"/>
      <c r="J87" s="269">
        <f>I87*G87</f>
        <v>0</v>
      </c>
      <c r="K87" s="280"/>
      <c r="L87" s="269">
        <f>K87*G87</f>
        <v>0</v>
      </c>
      <c r="M87" s="267">
        <f>L87+J87</f>
        <v>0</v>
      </c>
    </row>
    <row r="88" spans="1:13" ht="12.75">
      <c r="A88" s="261">
        <v>77</v>
      </c>
      <c r="B88" s="261"/>
      <c r="C88" s="275" t="s">
        <v>696</v>
      </c>
      <c r="D88" s="281"/>
      <c r="E88" s="261" t="s">
        <v>617</v>
      </c>
      <c r="F88" s="261" t="s">
        <v>698</v>
      </c>
      <c r="G88" s="261">
        <v>14</v>
      </c>
      <c r="H88" s="261" t="s">
        <v>326</v>
      </c>
      <c r="I88" s="264"/>
      <c r="J88" s="269">
        <f>I88*G88</f>
        <v>0</v>
      </c>
      <c r="K88" s="280"/>
      <c r="L88" s="269">
        <f>K88*G88</f>
        <v>0</v>
      </c>
      <c r="M88" s="267">
        <f>L88+J88</f>
        <v>0</v>
      </c>
    </row>
    <row r="89" spans="1:13" ht="12.75">
      <c r="A89" s="261">
        <v>78</v>
      </c>
      <c r="B89" s="261"/>
      <c r="C89" s="275" t="s">
        <v>696</v>
      </c>
      <c r="D89" s="281"/>
      <c r="E89" s="261" t="s">
        <v>617</v>
      </c>
      <c r="F89" s="261" t="s">
        <v>629</v>
      </c>
      <c r="G89" s="261">
        <v>13</v>
      </c>
      <c r="H89" s="261" t="s">
        <v>326</v>
      </c>
      <c r="I89" s="264"/>
      <c r="J89" s="269">
        <f>I89*G89</f>
        <v>0</v>
      </c>
      <c r="K89" s="280"/>
      <c r="L89" s="269">
        <f>K89*G89</f>
        <v>0</v>
      </c>
      <c r="M89" s="267">
        <f>L89+J89</f>
        <v>0</v>
      </c>
    </row>
    <row r="90" spans="1:13" ht="12.75">
      <c r="A90" s="261">
        <v>79</v>
      </c>
      <c r="B90" s="261"/>
      <c r="C90" s="275" t="s">
        <v>699</v>
      </c>
      <c r="D90" s="281"/>
      <c r="E90" s="261" t="s">
        <v>700</v>
      </c>
      <c r="F90" s="261" t="s">
        <v>701</v>
      </c>
      <c r="G90" s="261">
        <v>6</v>
      </c>
      <c r="H90" s="261" t="s">
        <v>326</v>
      </c>
      <c r="I90" s="264"/>
      <c r="J90" s="269">
        <f>I90*G90</f>
        <v>0</v>
      </c>
      <c r="K90" s="280"/>
      <c r="L90" s="269">
        <f>K90*G90</f>
        <v>0</v>
      </c>
      <c r="M90" s="267">
        <f>L90+J90</f>
        <v>0</v>
      </c>
    </row>
    <row r="91" spans="1:13" ht="12.75">
      <c r="A91" s="261">
        <v>80</v>
      </c>
      <c r="B91" s="261"/>
      <c r="C91" s="275" t="s">
        <v>702</v>
      </c>
      <c r="D91" s="281"/>
      <c r="E91" s="261"/>
      <c r="F91" s="261" t="s">
        <v>697</v>
      </c>
      <c r="G91" s="261">
        <v>2</v>
      </c>
      <c r="H91" s="261" t="s">
        <v>326</v>
      </c>
      <c r="I91" s="264"/>
      <c r="J91" s="269">
        <f>I91*G91</f>
        <v>0</v>
      </c>
      <c r="K91" s="280"/>
      <c r="L91" s="269">
        <f>K91*G91</f>
        <v>0</v>
      </c>
      <c r="M91" s="267">
        <f>L91+J91</f>
        <v>0</v>
      </c>
    </row>
    <row r="92" spans="1:13" ht="12.75">
      <c r="A92" s="261">
        <v>81</v>
      </c>
      <c r="B92" s="261"/>
      <c r="C92" s="275" t="s">
        <v>702</v>
      </c>
      <c r="D92" s="281"/>
      <c r="E92" s="261"/>
      <c r="F92" s="261" t="s">
        <v>698</v>
      </c>
      <c r="G92" s="261">
        <v>14</v>
      </c>
      <c r="H92" s="261" t="s">
        <v>326</v>
      </c>
      <c r="I92" s="264"/>
      <c r="J92" s="269">
        <f>I92*G92</f>
        <v>0</v>
      </c>
      <c r="K92" s="280"/>
      <c r="L92" s="269">
        <f>K92*G92</f>
        <v>0</v>
      </c>
      <c r="M92" s="267">
        <f>L92+J92</f>
        <v>0</v>
      </c>
    </row>
    <row r="93" spans="1:13" ht="12.75">
      <c r="A93" s="261">
        <v>82</v>
      </c>
      <c r="B93" s="261"/>
      <c r="C93" s="275" t="s">
        <v>703</v>
      </c>
      <c r="D93" s="281"/>
      <c r="E93" s="261" t="s">
        <v>704</v>
      </c>
      <c r="F93" s="261" t="s">
        <v>705</v>
      </c>
      <c r="G93" s="261">
        <v>1</v>
      </c>
      <c r="H93" s="261" t="s">
        <v>326</v>
      </c>
      <c r="I93" s="264"/>
      <c r="J93" s="269">
        <f>I93*G93</f>
        <v>0</v>
      </c>
      <c r="K93" s="280"/>
      <c r="L93" s="269">
        <f>K93*G93</f>
        <v>0</v>
      </c>
      <c r="M93" s="267">
        <f>L93+J93</f>
        <v>0</v>
      </c>
    </row>
    <row r="94" spans="1:13" ht="12.75">
      <c r="A94" s="261">
        <v>83</v>
      </c>
      <c r="B94" s="261"/>
      <c r="C94" s="275" t="s">
        <v>706</v>
      </c>
      <c r="D94" s="281"/>
      <c r="E94" s="261" t="s">
        <v>700</v>
      </c>
      <c r="F94" s="261" t="s">
        <v>629</v>
      </c>
      <c r="G94" s="261">
        <v>6</v>
      </c>
      <c r="H94" s="261" t="s">
        <v>326</v>
      </c>
      <c r="I94" s="264"/>
      <c r="J94" s="269">
        <f>I94*G94</f>
        <v>0</v>
      </c>
      <c r="K94" s="280"/>
      <c r="L94" s="269">
        <f>K94*G94</f>
        <v>0</v>
      </c>
      <c r="M94" s="267">
        <f>L94+J94</f>
        <v>0</v>
      </c>
    </row>
    <row r="95" spans="1:13" ht="12.75">
      <c r="A95" s="261">
        <v>84</v>
      </c>
      <c r="B95" s="261"/>
      <c r="C95" s="275" t="s">
        <v>707</v>
      </c>
      <c r="D95" s="281" t="s">
        <v>708</v>
      </c>
      <c r="E95" s="261" t="s">
        <v>709</v>
      </c>
      <c r="F95" s="261" t="s">
        <v>710</v>
      </c>
      <c r="G95" s="261">
        <v>6</v>
      </c>
      <c r="H95" s="261" t="s">
        <v>326</v>
      </c>
      <c r="I95" s="264"/>
      <c r="J95" s="269">
        <f>I95*G95</f>
        <v>0</v>
      </c>
      <c r="K95" s="280"/>
      <c r="L95" s="269">
        <f>K95*G95</f>
        <v>0</v>
      </c>
      <c r="M95" s="267">
        <f>L95+J95</f>
        <v>0</v>
      </c>
    </row>
    <row r="96" spans="1:13" ht="12.75">
      <c r="A96" s="261">
        <v>85</v>
      </c>
      <c r="B96" s="261"/>
      <c r="C96" s="275" t="s">
        <v>711</v>
      </c>
      <c r="D96" s="281" t="s">
        <v>712</v>
      </c>
      <c r="E96" s="261" t="s">
        <v>617</v>
      </c>
      <c r="F96" s="261" t="s">
        <v>710</v>
      </c>
      <c r="G96" s="261">
        <v>8</v>
      </c>
      <c r="H96" s="261" t="s">
        <v>326</v>
      </c>
      <c r="I96" s="264"/>
      <c r="J96" s="269">
        <f>I96*G96</f>
        <v>0</v>
      </c>
      <c r="K96" s="280"/>
      <c r="L96" s="269">
        <f>K96*G96</f>
        <v>0</v>
      </c>
      <c r="M96" s="267">
        <f>L96+J96</f>
        <v>0</v>
      </c>
    </row>
    <row r="97" spans="1:13" ht="22.5">
      <c r="A97" s="247" t="s">
        <v>590</v>
      </c>
      <c r="B97" s="247" t="s">
        <v>591</v>
      </c>
      <c r="C97" s="247" t="s">
        <v>592</v>
      </c>
      <c r="D97" s="247" t="s">
        <v>54</v>
      </c>
      <c r="E97" s="247" t="s">
        <v>593</v>
      </c>
      <c r="F97" s="247" t="s">
        <v>594</v>
      </c>
      <c r="G97" s="247" t="s">
        <v>115</v>
      </c>
      <c r="H97" s="247" t="s">
        <v>595</v>
      </c>
      <c r="I97" s="270" t="s">
        <v>596</v>
      </c>
      <c r="J97" s="271" t="s">
        <v>597</v>
      </c>
      <c r="K97" s="270" t="s">
        <v>598</v>
      </c>
      <c r="L97" s="271" t="s">
        <v>599</v>
      </c>
      <c r="M97" s="272" t="s">
        <v>600</v>
      </c>
    </row>
    <row r="98" spans="1:13" ht="12.75">
      <c r="A98" s="247"/>
      <c r="B98" s="247"/>
      <c r="C98" s="247"/>
      <c r="D98" s="247"/>
      <c r="E98" s="247"/>
      <c r="F98" s="247"/>
      <c r="G98" s="247"/>
      <c r="H98" s="247"/>
      <c r="I98" s="251" t="s">
        <v>601</v>
      </c>
      <c r="J98" s="273" t="s">
        <v>601</v>
      </c>
      <c r="K98" s="251" t="s">
        <v>601</v>
      </c>
      <c r="L98" s="273" t="s">
        <v>601</v>
      </c>
      <c r="M98" s="253"/>
    </row>
    <row r="99" spans="1:13" ht="12.75">
      <c r="A99" s="261">
        <v>86</v>
      </c>
      <c r="B99" s="261"/>
      <c r="C99" s="275" t="s">
        <v>713</v>
      </c>
      <c r="D99" s="275" t="s">
        <v>714</v>
      </c>
      <c r="E99" s="261"/>
      <c r="F99" s="276" t="s">
        <v>710</v>
      </c>
      <c r="G99" s="261">
        <v>8</v>
      </c>
      <c r="H99" s="261" t="s">
        <v>326</v>
      </c>
      <c r="I99" s="264"/>
      <c r="J99" s="269">
        <f>I99*G99</f>
        <v>0</v>
      </c>
      <c r="K99" s="280"/>
      <c r="L99" s="269">
        <f>K99*G99</f>
        <v>0</v>
      </c>
      <c r="M99" s="267">
        <f>L99+J99</f>
        <v>0</v>
      </c>
    </row>
    <row r="100" spans="1:13" ht="12.75">
      <c r="A100" s="261">
        <v>87</v>
      </c>
      <c r="B100" s="261"/>
      <c r="C100" s="275" t="s">
        <v>715</v>
      </c>
      <c r="D100" s="275" t="s">
        <v>716</v>
      </c>
      <c r="E100" s="261"/>
      <c r="F100" s="276" t="s">
        <v>710</v>
      </c>
      <c r="G100" s="261">
        <v>6</v>
      </c>
      <c r="H100" s="261" t="s">
        <v>326</v>
      </c>
      <c r="I100" s="264"/>
      <c r="J100" s="269">
        <f>I100*G100</f>
        <v>0</v>
      </c>
      <c r="K100" s="280"/>
      <c r="L100" s="269">
        <f>K100*G100</f>
        <v>0</v>
      </c>
      <c r="M100" s="267">
        <f>L100+J100</f>
        <v>0</v>
      </c>
    </row>
    <row r="101" spans="1:13" ht="12.75">
      <c r="A101" s="261">
        <v>88</v>
      </c>
      <c r="B101" s="261"/>
      <c r="C101" s="275" t="s">
        <v>717</v>
      </c>
      <c r="D101" s="275" t="s">
        <v>718</v>
      </c>
      <c r="E101" s="261" t="s">
        <v>704</v>
      </c>
      <c r="F101" s="276" t="s">
        <v>705</v>
      </c>
      <c r="G101" s="261">
        <v>8</v>
      </c>
      <c r="H101" s="261" t="s">
        <v>326</v>
      </c>
      <c r="I101" s="264"/>
      <c r="J101" s="269">
        <f>I101*G101</f>
        <v>0</v>
      </c>
      <c r="K101" s="280"/>
      <c r="L101" s="269">
        <f>K101*G101</f>
        <v>0</v>
      </c>
      <c r="M101" s="267">
        <f>L101+J101</f>
        <v>0</v>
      </c>
    </row>
    <row r="102" spans="1:13" ht="12.75">
      <c r="A102" s="261">
        <v>89</v>
      </c>
      <c r="B102" s="261"/>
      <c r="C102" s="275" t="s">
        <v>717</v>
      </c>
      <c r="D102" s="275" t="s">
        <v>718</v>
      </c>
      <c r="E102" s="261" t="s">
        <v>704</v>
      </c>
      <c r="F102" s="276" t="s">
        <v>701</v>
      </c>
      <c r="G102" s="261">
        <v>12</v>
      </c>
      <c r="H102" s="261" t="s">
        <v>326</v>
      </c>
      <c r="I102" s="264"/>
      <c r="J102" s="269">
        <f>I102*G102</f>
        <v>0</v>
      </c>
      <c r="K102" s="280"/>
      <c r="L102" s="269">
        <f>K102*G102</f>
        <v>0</v>
      </c>
      <c r="M102" s="267">
        <f>L102+J102</f>
        <v>0</v>
      </c>
    </row>
    <row r="103" spans="1:13" ht="12.75">
      <c r="A103" s="261">
        <v>90</v>
      </c>
      <c r="B103" s="261"/>
      <c r="C103" s="275" t="s">
        <v>717</v>
      </c>
      <c r="D103" s="275" t="s">
        <v>718</v>
      </c>
      <c r="E103" s="261" t="s">
        <v>704</v>
      </c>
      <c r="F103" s="276" t="s">
        <v>697</v>
      </c>
      <c r="G103" s="261">
        <v>8</v>
      </c>
      <c r="H103" s="261" t="s">
        <v>326</v>
      </c>
      <c r="I103" s="264"/>
      <c r="J103" s="269">
        <f>I103*G103</f>
        <v>0</v>
      </c>
      <c r="K103" s="280"/>
      <c r="L103" s="269">
        <f>K103*G103</f>
        <v>0</v>
      </c>
      <c r="M103" s="267">
        <f>L103+J103</f>
        <v>0</v>
      </c>
    </row>
    <row r="104" spans="1:13" ht="12.75">
      <c r="A104" s="261">
        <v>91</v>
      </c>
      <c r="B104" s="261"/>
      <c r="C104" s="275" t="s">
        <v>717</v>
      </c>
      <c r="D104" s="275" t="s">
        <v>718</v>
      </c>
      <c r="E104" s="261" t="s">
        <v>704</v>
      </c>
      <c r="F104" s="276" t="s">
        <v>698</v>
      </c>
      <c r="G104" s="261">
        <v>14</v>
      </c>
      <c r="H104" s="261" t="s">
        <v>326</v>
      </c>
      <c r="I104" s="264"/>
      <c r="J104" s="269">
        <f>I104*G104</f>
        <v>0</v>
      </c>
      <c r="K104" s="280"/>
      <c r="L104" s="269">
        <f>K104*G104</f>
        <v>0</v>
      </c>
      <c r="M104" s="267">
        <f>L104+J104</f>
        <v>0</v>
      </c>
    </row>
    <row r="105" spans="1:13" ht="12.75">
      <c r="A105" s="261">
        <v>92</v>
      </c>
      <c r="B105" s="261"/>
      <c r="C105" s="275" t="s">
        <v>717</v>
      </c>
      <c r="D105" s="275" t="s">
        <v>718</v>
      </c>
      <c r="E105" s="261" t="s">
        <v>704</v>
      </c>
      <c r="F105" s="261" t="s">
        <v>629</v>
      </c>
      <c r="G105" s="261">
        <v>27</v>
      </c>
      <c r="H105" s="261" t="s">
        <v>326</v>
      </c>
      <c r="I105" s="264"/>
      <c r="J105" s="269">
        <f>I105*G105</f>
        <v>0</v>
      </c>
      <c r="K105" s="280"/>
      <c r="L105" s="269">
        <f>K105*G105</f>
        <v>0</v>
      </c>
      <c r="M105" s="267">
        <f>L105+J105</f>
        <v>0</v>
      </c>
    </row>
    <row r="106" spans="1:13" ht="12.75">
      <c r="A106" s="261">
        <v>93</v>
      </c>
      <c r="B106" s="261"/>
      <c r="C106" s="275" t="s">
        <v>719</v>
      </c>
      <c r="D106" s="262"/>
      <c r="E106" s="261"/>
      <c r="F106" s="261" t="s">
        <v>629</v>
      </c>
      <c r="G106" s="261">
        <v>8</v>
      </c>
      <c r="H106" s="261" t="s">
        <v>326</v>
      </c>
      <c r="I106" s="264"/>
      <c r="J106" s="269">
        <f>I106*G106</f>
        <v>0</v>
      </c>
      <c r="K106" s="280"/>
      <c r="L106" s="269">
        <f>K106*G106</f>
        <v>0</v>
      </c>
      <c r="M106" s="267">
        <f>L106+J106</f>
        <v>0</v>
      </c>
    </row>
    <row r="107" spans="1:13" ht="12.75">
      <c r="A107" s="261">
        <v>94</v>
      </c>
      <c r="B107" s="261"/>
      <c r="C107" s="275" t="s">
        <v>719</v>
      </c>
      <c r="D107" s="262"/>
      <c r="E107" s="261"/>
      <c r="F107" s="261" t="s">
        <v>720</v>
      </c>
      <c r="G107" s="261">
        <v>6</v>
      </c>
      <c r="H107" s="261" t="s">
        <v>326</v>
      </c>
      <c r="I107" s="264"/>
      <c r="J107" s="269">
        <f>I107*G107</f>
        <v>0</v>
      </c>
      <c r="K107" s="280"/>
      <c r="L107" s="269">
        <f>K107*G107</f>
        <v>0</v>
      </c>
      <c r="M107" s="267">
        <f>L107+J107</f>
        <v>0</v>
      </c>
    </row>
    <row r="108" spans="1:13" ht="12.75">
      <c r="A108" s="261">
        <v>95</v>
      </c>
      <c r="B108" s="261"/>
      <c r="C108" s="277" t="s">
        <v>721</v>
      </c>
      <c r="D108" s="277" t="s">
        <v>722</v>
      </c>
      <c r="E108" s="261"/>
      <c r="F108" s="276" t="s">
        <v>710</v>
      </c>
      <c r="G108" s="261">
        <v>8</v>
      </c>
      <c r="H108" s="261" t="s">
        <v>326</v>
      </c>
      <c r="I108" s="264"/>
      <c r="J108" s="269">
        <f>I108*G108</f>
        <v>0</v>
      </c>
      <c r="K108" s="280"/>
      <c r="L108" s="269">
        <f>K108*G108</f>
        <v>0</v>
      </c>
      <c r="M108" s="267">
        <f>L108+J108</f>
        <v>0</v>
      </c>
    </row>
    <row r="109" spans="1:13" ht="12.75">
      <c r="A109" s="261">
        <v>96</v>
      </c>
      <c r="B109" s="261"/>
      <c r="C109" s="275" t="s">
        <v>723</v>
      </c>
      <c r="D109" s="275" t="s">
        <v>724</v>
      </c>
      <c r="E109" s="261" t="s">
        <v>665</v>
      </c>
      <c r="F109" s="261" t="s">
        <v>629</v>
      </c>
      <c r="G109" s="261">
        <v>2</v>
      </c>
      <c r="H109" s="261" t="s">
        <v>326</v>
      </c>
      <c r="I109" s="264"/>
      <c r="J109" s="269">
        <f>I109*G109</f>
        <v>0</v>
      </c>
      <c r="K109" s="280"/>
      <c r="L109" s="269">
        <f>K109*G109</f>
        <v>0</v>
      </c>
      <c r="M109" s="267">
        <f>L109+J109</f>
        <v>0</v>
      </c>
    </row>
    <row r="110" spans="1:13" ht="12.75">
      <c r="A110" s="261">
        <v>97</v>
      </c>
      <c r="B110" s="261"/>
      <c r="C110" s="275" t="s">
        <v>723</v>
      </c>
      <c r="D110" s="275" t="s">
        <v>725</v>
      </c>
      <c r="E110" s="261" t="s">
        <v>665</v>
      </c>
      <c r="F110" s="261" t="s">
        <v>629</v>
      </c>
      <c r="G110" s="261">
        <v>2</v>
      </c>
      <c r="H110" s="261" t="s">
        <v>326</v>
      </c>
      <c r="I110" s="264"/>
      <c r="J110" s="269">
        <f>I110*G110</f>
        <v>0</v>
      </c>
      <c r="K110" s="280"/>
      <c r="L110" s="269">
        <f>K110*G110</f>
        <v>0</v>
      </c>
      <c r="M110" s="267">
        <f>L110+J110</f>
        <v>0</v>
      </c>
    </row>
    <row r="111" spans="1:13" ht="12.75">
      <c r="A111" s="261">
        <v>98</v>
      </c>
      <c r="B111" s="261"/>
      <c r="C111" s="275" t="s">
        <v>726</v>
      </c>
      <c r="D111" s="275" t="s">
        <v>727</v>
      </c>
      <c r="E111" s="261"/>
      <c r="F111" s="261" t="s">
        <v>680</v>
      </c>
      <c r="G111" s="261">
        <v>20</v>
      </c>
      <c r="H111" s="261" t="s">
        <v>170</v>
      </c>
      <c r="I111" s="264"/>
      <c r="J111" s="269">
        <f>I111*G111</f>
        <v>0</v>
      </c>
      <c r="K111" s="280"/>
      <c r="L111" s="269">
        <f>K111*G111</f>
        <v>0</v>
      </c>
      <c r="M111" s="267">
        <f>L111+J111</f>
        <v>0</v>
      </c>
    </row>
    <row r="112" spans="1:13" ht="12.75">
      <c r="A112" s="261">
        <v>99</v>
      </c>
      <c r="B112" s="261"/>
      <c r="C112" s="275" t="s">
        <v>728</v>
      </c>
      <c r="D112" s="275"/>
      <c r="E112" s="261"/>
      <c r="F112" s="261" t="s">
        <v>680</v>
      </c>
      <c r="G112" s="261">
        <v>6</v>
      </c>
      <c r="H112" s="261" t="s">
        <v>326</v>
      </c>
      <c r="I112" s="264"/>
      <c r="J112" s="269">
        <f>I112*G112</f>
        <v>0</v>
      </c>
      <c r="K112" s="280"/>
      <c r="L112" s="269">
        <f>K112*G112</f>
        <v>0</v>
      </c>
      <c r="M112" s="267">
        <f>L112+J112</f>
        <v>0</v>
      </c>
    </row>
    <row r="113" spans="1:13" ht="12.75">
      <c r="A113" s="261">
        <v>100</v>
      </c>
      <c r="B113" s="261"/>
      <c r="C113" s="275" t="s">
        <v>729</v>
      </c>
      <c r="D113" s="275"/>
      <c r="E113" s="261"/>
      <c r="F113" s="261" t="s">
        <v>730</v>
      </c>
      <c r="G113" s="261">
        <v>10</v>
      </c>
      <c r="H113" s="261" t="s">
        <v>170</v>
      </c>
      <c r="I113" s="264"/>
      <c r="J113" s="269">
        <f>I113*G113</f>
        <v>0</v>
      </c>
      <c r="K113" s="280"/>
      <c r="L113" s="269">
        <f>K113*G113</f>
        <v>0</v>
      </c>
      <c r="M113" s="267">
        <f>L113+J113</f>
        <v>0</v>
      </c>
    </row>
    <row r="114" spans="1:13" ht="12.75">
      <c r="A114" s="261">
        <v>101</v>
      </c>
      <c r="B114" s="261"/>
      <c r="C114" s="275" t="s">
        <v>731</v>
      </c>
      <c r="D114" s="275" t="s">
        <v>732</v>
      </c>
      <c r="E114" s="261"/>
      <c r="F114" s="261" t="s">
        <v>671</v>
      </c>
      <c r="G114" s="261">
        <v>71</v>
      </c>
      <c r="H114" s="261" t="s">
        <v>170</v>
      </c>
      <c r="I114" s="264"/>
      <c r="J114" s="269">
        <f>I114*G114</f>
        <v>0</v>
      </c>
      <c r="K114" s="280"/>
      <c r="L114" s="269">
        <f>K114*G114</f>
        <v>0</v>
      </c>
      <c r="M114" s="267">
        <f>L114+J114</f>
        <v>0</v>
      </c>
    </row>
    <row r="115" spans="1:13" ht="12.75">
      <c r="A115" s="261">
        <v>102</v>
      </c>
      <c r="B115" s="261"/>
      <c r="C115" s="275" t="s">
        <v>731</v>
      </c>
      <c r="D115" s="275" t="s">
        <v>733</v>
      </c>
      <c r="E115" s="261"/>
      <c r="F115" s="261" t="s">
        <v>666</v>
      </c>
      <c r="G115" s="261">
        <v>54</v>
      </c>
      <c r="H115" s="261" t="s">
        <v>170</v>
      </c>
      <c r="I115" s="264"/>
      <c r="J115" s="269">
        <f>I115*G115</f>
        <v>0</v>
      </c>
      <c r="K115" s="280"/>
      <c r="L115" s="269">
        <f>K115*G115</f>
        <v>0</v>
      </c>
      <c r="M115" s="267">
        <f>L115+J115</f>
        <v>0</v>
      </c>
    </row>
    <row r="116" spans="1:13" ht="12.75">
      <c r="A116" s="261">
        <v>103</v>
      </c>
      <c r="B116" s="261"/>
      <c r="C116" s="275" t="s">
        <v>731</v>
      </c>
      <c r="D116" s="275" t="s">
        <v>733</v>
      </c>
      <c r="E116" s="261"/>
      <c r="F116" s="261" t="s">
        <v>668</v>
      </c>
      <c r="G116" s="261">
        <v>7</v>
      </c>
      <c r="H116" s="261" t="s">
        <v>170</v>
      </c>
      <c r="I116" s="264"/>
      <c r="J116" s="269">
        <f>I116*G116</f>
        <v>0</v>
      </c>
      <c r="K116" s="280"/>
      <c r="L116" s="269">
        <f>K116*G116</f>
        <v>0</v>
      </c>
      <c r="M116" s="267">
        <f>L116+J116</f>
        <v>0</v>
      </c>
    </row>
    <row r="117" spans="1:13" ht="12.75">
      <c r="A117" s="261">
        <v>104</v>
      </c>
      <c r="B117" s="261"/>
      <c r="C117" s="275" t="s">
        <v>731</v>
      </c>
      <c r="D117" s="275" t="s">
        <v>734</v>
      </c>
      <c r="E117" s="261"/>
      <c r="F117" s="261" t="s">
        <v>687</v>
      </c>
      <c r="G117" s="261">
        <v>2</v>
      </c>
      <c r="H117" s="261" t="s">
        <v>170</v>
      </c>
      <c r="I117" s="264"/>
      <c r="J117" s="269">
        <f>I117*G117</f>
        <v>0</v>
      </c>
      <c r="K117" s="280"/>
      <c r="L117" s="269">
        <f>K117*G117</f>
        <v>0</v>
      </c>
      <c r="M117" s="267">
        <f>L117+J117</f>
        <v>0</v>
      </c>
    </row>
    <row r="118" spans="1:13" ht="12.75">
      <c r="A118" s="261">
        <v>105</v>
      </c>
      <c r="B118" s="261"/>
      <c r="C118" s="275" t="s">
        <v>731</v>
      </c>
      <c r="D118" s="275" t="s">
        <v>735</v>
      </c>
      <c r="E118" s="261"/>
      <c r="F118" s="261" t="s">
        <v>676</v>
      </c>
      <c r="G118" s="261">
        <v>35</v>
      </c>
      <c r="H118" s="261" t="s">
        <v>170</v>
      </c>
      <c r="I118" s="264"/>
      <c r="J118" s="269">
        <f>I118*G118</f>
        <v>0</v>
      </c>
      <c r="K118" s="280"/>
      <c r="L118" s="269">
        <f>K118*G118</f>
        <v>0</v>
      </c>
      <c r="M118" s="267">
        <f>L118+J118</f>
        <v>0</v>
      </c>
    </row>
    <row r="119" spans="1:13" ht="12.75">
      <c r="A119" s="261">
        <v>106</v>
      </c>
      <c r="B119" s="261"/>
      <c r="C119" s="275" t="s">
        <v>731</v>
      </c>
      <c r="D119" s="275" t="s">
        <v>735</v>
      </c>
      <c r="E119" s="261"/>
      <c r="F119" s="261" t="s">
        <v>678</v>
      </c>
      <c r="G119" s="261">
        <v>18</v>
      </c>
      <c r="H119" s="261" t="s">
        <v>170</v>
      </c>
      <c r="I119" s="264"/>
      <c r="J119" s="269">
        <f>I119*G119</f>
        <v>0</v>
      </c>
      <c r="K119" s="280"/>
      <c r="L119" s="269">
        <f>K119*G119</f>
        <v>0</v>
      </c>
      <c r="M119" s="267">
        <f>L119+J119</f>
        <v>0</v>
      </c>
    </row>
    <row r="120" spans="1:13" ht="12.75">
      <c r="A120" s="261">
        <v>107</v>
      </c>
      <c r="B120" s="261"/>
      <c r="C120" s="275" t="s">
        <v>731</v>
      </c>
      <c r="D120" s="275" t="s">
        <v>735</v>
      </c>
      <c r="E120" s="261"/>
      <c r="F120" s="261" t="s">
        <v>680</v>
      </c>
      <c r="G120" s="261">
        <v>4</v>
      </c>
      <c r="H120" s="261" t="s">
        <v>170</v>
      </c>
      <c r="I120" s="264"/>
      <c r="J120" s="269">
        <f>I120*G120</f>
        <v>0</v>
      </c>
      <c r="K120" s="280"/>
      <c r="L120" s="269">
        <f>K120*G120</f>
        <v>0</v>
      </c>
      <c r="M120" s="267">
        <f>L120+J120</f>
        <v>0</v>
      </c>
    </row>
    <row r="121" spans="1:13" ht="12.75">
      <c r="A121" s="261">
        <v>108</v>
      </c>
      <c r="B121" s="261"/>
      <c r="C121" s="275" t="s">
        <v>731</v>
      </c>
      <c r="D121" s="275" t="s">
        <v>735</v>
      </c>
      <c r="E121" s="261"/>
      <c r="F121" s="261" t="s">
        <v>730</v>
      </c>
      <c r="G121" s="261">
        <v>3</v>
      </c>
      <c r="H121" s="261" t="s">
        <v>170</v>
      </c>
      <c r="I121" s="264"/>
      <c r="J121" s="269">
        <f>I121*G121</f>
        <v>0</v>
      </c>
      <c r="K121" s="280"/>
      <c r="L121" s="269">
        <f>K121*G121</f>
        <v>0</v>
      </c>
      <c r="M121" s="267">
        <f>L121+J121</f>
        <v>0</v>
      </c>
    </row>
    <row r="122" spans="1:13" ht="12.75">
      <c r="A122" s="261">
        <v>109</v>
      </c>
      <c r="B122" s="261"/>
      <c r="C122" s="275" t="s">
        <v>731</v>
      </c>
      <c r="D122" s="275" t="s">
        <v>735</v>
      </c>
      <c r="E122" s="261"/>
      <c r="F122" s="261" t="s">
        <v>736</v>
      </c>
      <c r="G122" s="261">
        <v>3</v>
      </c>
      <c r="H122" s="261" t="s">
        <v>170</v>
      </c>
      <c r="I122" s="264"/>
      <c r="J122" s="269">
        <f>I122*G122</f>
        <v>0</v>
      </c>
      <c r="K122" s="280"/>
      <c r="L122" s="269">
        <f>K122*G122</f>
        <v>0</v>
      </c>
      <c r="M122" s="267">
        <f>L122+J122</f>
        <v>0</v>
      </c>
    </row>
    <row r="123" spans="1:13" ht="87" customHeight="1">
      <c r="A123" s="261">
        <v>110</v>
      </c>
      <c r="B123" s="261"/>
      <c r="C123" s="275" t="s">
        <v>737</v>
      </c>
      <c r="D123" s="262" t="s">
        <v>738</v>
      </c>
      <c r="E123" s="261"/>
      <c r="F123" s="261" t="s">
        <v>666</v>
      </c>
      <c r="G123" s="261">
        <v>11</v>
      </c>
      <c r="H123" s="261" t="s">
        <v>326</v>
      </c>
      <c r="I123" s="264"/>
      <c r="J123" s="269">
        <f>I123*G123</f>
        <v>0</v>
      </c>
      <c r="K123" s="280"/>
      <c r="L123" s="269">
        <f>K123*G123</f>
        <v>0</v>
      </c>
      <c r="M123" s="267">
        <f>L123+J123</f>
        <v>0</v>
      </c>
    </row>
    <row r="124" spans="1:13" ht="81" customHeight="1">
      <c r="A124" s="261">
        <v>111</v>
      </c>
      <c r="B124" s="261"/>
      <c r="C124" s="275" t="s">
        <v>737</v>
      </c>
      <c r="D124" s="262" t="s">
        <v>739</v>
      </c>
      <c r="E124" s="261"/>
      <c r="F124" s="261" t="s">
        <v>668</v>
      </c>
      <c r="G124" s="261">
        <v>20</v>
      </c>
      <c r="H124" s="261" t="s">
        <v>326</v>
      </c>
      <c r="I124" s="264"/>
      <c r="J124" s="269">
        <f>I124*G124</f>
        <v>0</v>
      </c>
      <c r="K124" s="280"/>
      <c r="L124" s="269">
        <f>K124*G124</f>
        <v>0</v>
      </c>
      <c r="M124" s="267">
        <f>L124+J124</f>
        <v>0</v>
      </c>
    </row>
    <row r="125" spans="1:13" ht="79.5" customHeight="1">
      <c r="A125" s="261">
        <v>112</v>
      </c>
      <c r="B125" s="261"/>
      <c r="C125" s="275" t="s">
        <v>737</v>
      </c>
      <c r="D125" s="262" t="s">
        <v>739</v>
      </c>
      <c r="E125" s="261"/>
      <c r="F125" s="261" t="s">
        <v>687</v>
      </c>
      <c r="G125" s="261">
        <v>2</v>
      </c>
      <c r="H125" s="261" t="s">
        <v>326</v>
      </c>
      <c r="I125" s="264"/>
      <c r="J125" s="269">
        <f>I125*G125</f>
        <v>0</v>
      </c>
      <c r="K125" s="280"/>
      <c r="L125" s="269">
        <f>K125*G125</f>
        <v>0</v>
      </c>
      <c r="M125" s="267">
        <f>L125+J125</f>
        <v>0</v>
      </c>
    </row>
    <row r="126" spans="1:13" ht="81.75" customHeight="1">
      <c r="A126" s="261">
        <v>113</v>
      </c>
      <c r="B126" s="261"/>
      <c r="C126" s="275" t="s">
        <v>737</v>
      </c>
      <c r="D126" s="262" t="s">
        <v>740</v>
      </c>
      <c r="E126" s="261"/>
      <c r="F126" s="261" t="s">
        <v>676</v>
      </c>
      <c r="G126" s="261">
        <v>5</v>
      </c>
      <c r="H126" s="261" t="s">
        <v>326</v>
      </c>
      <c r="I126" s="264"/>
      <c r="J126" s="269">
        <f>I126*G126</f>
        <v>0</v>
      </c>
      <c r="K126" s="280"/>
      <c r="L126" s="269">
        <f>K126*G126</f>
        <v>0</v>
      </c>
      <c r="M126" s="267">
        <f>L126+J126</f>
        <v>0</v>
      </c>
    </row>
    <row r="127" spans="1:13" ht="78" customHeight="1">
      <c r="A127" s="261">
        <v>114</v>
      </c>
      <c r="B127" s="261"/>
      <c r="C127" s="275" t="s">
        <v>737</v>
      </c>
      <c r="D127" s="262" t="s">
        <v>740</v>
      </c>
      <c r="E127" s="261"/>
      <c r="F127" s="261" t="s">
        <v>678</v>
      </c>
      <c r="G127" s="261">
        <v>6</v>
      </c>
      <c r="H127" s="261" t="s">
        <v>326</v>
      </c>
      <c r="I127" s="264"/>
      <c r="J127" s="269">
        <f>I127*G127</f>
        <v>0</v>
      </c>
      <c r="K127" s="280"/>
      <c r="L127" s="269">
        <f>K127*G127</f>
        <v>0</v>
      </c>
      <c r="M127" s="267">
        <f>L127+J127</f>
        <v>0</v>
      </c>
    </row>
    <row r="128" spans="1:13" ht="87" customHeight="1">
      <c r="A128" s="261">
        <v>115</v>
      </c>
      <c r="B128" s="261"/>
      <c r="C128" s="275" t="s">
        <v>737</v>
      </c>
      <c r="D128" s="262" t="s">
        <v>740</v>
      </c>
      <c r="E128" s="261"/>
      <c r="F128" s="261" t="s">
        <v>680</v>
      </c>
      <c r="G128" s="261">
        <v>3</v>
      </c>
      <c r="H128" s="261" t="s">
        <v>326</v>
      </c>
      <c r="I128" s="264"/>
      <c r="J128" s="269">
        <f>I128*G128</f>
        <v>0</v>
      </c>
      <c r="K128" s="280"/>
      <c r="L128" s="269">
        <f>K128*G128</f>
        <v>0</v>
      </c>
      <c r="M128" s="267">
        <f>L128+J128</f>
        <v>0</v>
      </c>
    </row>
    <row r="129" spans="1:13" ht="84" customHeight="1">
      <c r="A129" s="261">
        <v>116</v>
      </c>
      <c r="B129" s="261"/>
      <c r="C129" s="275" t="s">
        <v>737</v>
      </c>
      <c r="D129" s="262" t="s">
        <v>740</v>
      </c>
      <c r="E129" s="261"/>
      <c r="F129" s="261" t="s">
        <v>730</v>
      </c>
      <c r="G129" s="261">
        <v>14</v>
      </c>
      <c r="H129" s="261" t="s">
        <v>326</v>
      </c>
      <c r="I129" s="264"/>
      <c r="J129" s="269">
        <f>I129*G129</f>
        <v>0</v>
      </c>
      <c r="K129" s="280"/>
      <c r="L129" s="269">
        <f>K129*G129</f>
        <v>0</v>
      </c>
      <c r="M129" s="267">
        <f>L129+J129</f>
        <v>0</v>
      </c>
    </row>
    <row r="130" spans="1:13" ht="96.75" customHeight="1">
      <c r="A130" s="261">
        <v>117</v>
      </c>
      <c r="B130" s="261"/>
      <c r="C130" s="275" t="s">
        <v>737</v>
      </c>
      <c r="D130" s="262" t="s">
        <v>740</v>
      </c>
      <c r="E130" s="261"/>
      <c r="F130" s="261" t="s">
        <v>736</v>
      </c>
      <c r="G130" s="261">
        <v>7</v>
      </c>
      <c r="H130" s="261" t="s">
        <v>326</v>
      </c>
      <c r="I130" s="264"/>
      <c r="J130" s="269">
        <f>I130*G130</f>
        <v>0</v>
      </c>
      <c r="K130" s="280"/>
      <c r="L130" s="269">
        <f>K130*G130</f>
        <v>0</v>
      </c>
      <c r="M130" s="267">
        <f>L130+J130</f>
        <v>0</v>
      </c>
    </row>
    <row r="131" spans="1:13" ht="66" customHeight="1">
      <c r="A131" s="261">
        <v>118</v>
      </c>
      <c r="B131" s="261"/>
      <c r="C131" s="275" t="s">
        <v>741</v>
      </c>
      <c r="D131" s="262" t="s">
        <v>742</v>
      </c>
      <c r="E131" s="261"/>
      <c r="F131" s="261" t="s">
        <v>22</v>
      </c>
      <c r="G131" s="261">
        <v>16</v>
      </c>
      <c r="H131" s="261" t="s">
        <v>133</v>
      </c>
      <c r="I131" s="264"/>
      <c r="J131" s="269">
        <f>I131*G131</f>
        <v>0</v>
      </c>
      <c r="K131" s="280"/>
      <c r="L131" s="269">
        <f>K131*G131</f>
        <v>0</v>
      </c>
      <c r="M131" s="267">
        <f>L131+J131</f>
        <v>0</v>
      </c>
    </row>
    <row r="132" spans="1:13" ht="22.5">
      <c r="A132" s="247" t="s">
        <v>590</v>
      </c>
      <c r="B132" s="247" t="s">
        <v>591</v>
      </c>
      <c r="C132" s="247" t="s">
        <v>592</v>
      </c>
      <c r="D132" s="247" t="s">
        <v>54</v>
      </c>
      <c r="E132" s="247" t="s">
        <v>593</v>
      </c>
      <c r="F132" s="247" t="s">
        <v>594</v>
      </c>
      <c r="G132" s="247" t="s">
        <v>115</v>
      </c>
      <c r="H132" s="247" t="s">
        <v>595</v>
      </c>
      <c r="I132" s="270" t="s">
        <v>596</v>
      </c>
      <c r="J132" s="271" t="s">
        <v>597</v>
      </c>
      <c r="K132" s="270" t="s">
        <v>598</v>
      </c>
      <c r="L132" s="271" t="s">
        <v>599</v>
      </c>
      <c r="M132" s="272" t="s">
        <v>600</v>
      </c>
    </row>
    <row r="133" spans="1:13" ht="12.75">
      <c r="A133" s="247"/>
      <c r="B133" s="247"/>
      <c r="C133" s="247"/>
      <c r="D133" s="247"/>
      <c r="E133" s="247"/>
      <c r="F133" s="247"/>
      <c r="G133" s="247"/>
      <c r="H133" s="247"/>
      <c r="I133" s="251" t="s">
        <v>601</v>
      </c>
      <c r="J133" s="273" t="s">
        <v>601</v>
      </c>
      <c r="K133" s="251" t="s">
        <v>601</v>
      </c>
      <c r="L133" s="273" t="s">
        <v>601</v>
      </c>
      <c r="M133" s="253"/>
    </row>
    <row r="134" spans="1:13" ht="12.75">
      <c r="A134" s="261" t="s">
        <v>22</v>
      </c>
      <c r="B134" s="261"/>
      <c r="C134" s="282" t="s">
        <v>743</v>
      </c>
      <c r="D134" s="262" t="s">
        <v>22</v>
      </c>
      <c r="E134" s="261"/>
      <c r="F134" s="261"/>
      <c r="G134" s="261"/>
      <c r="H134" s="261"/>
      <c r="I134" s="283"/>
      <c r="J134" s="284"/>
      <c r="K134" s="285"/>
      <c r="L134" s="284"/>
      <c r="M134" s="286"/>
    </row>
    <row r="135" spans="1:13" ht="12.75">
      <c r="A135" s="261">
        <v>119</v>
      </c>
      <c r="B135" s="261">
        <v>22.23</v>
      </c>
      <c r="C135" s="275" t="s">
        <v>744</v>
      </c>
      <c r="D135" s="262"/>
      <c r="E135" s="261" t="s">
        <v>670</v>
      </c>
      <c r="F135" s="261" t="s">
        <v>698</v>
      </c>
      <c r="G135" s="261">
        <v>2</v>
      </c>
      <c r="H135" s="261" t="s">
        <v>326</v>
      </c>
      <c r="I135" s="264"/>
      <c r="J135" s="269">
        <f>I135*G135</f>
        <v>0</v>
      </c>
      <c r="K135" s="266"/>
      <c r="L135" s="269">
        <f>K135*G135</f>
        <v>0</v>
      </c>
      <c r="M135" s="267">
        <f>L135+J135</f>
        <v>0</v>
      </c>
    </row>
    <row r="136" spans="1:13" ht="12.75">
      <c r="A136" s="261">
        <v>120</v>
      </c>
      <c r="B136" s="261">
        <v>21</v>
      </c>
      <c r="C136" s="275" t="s">
        <v>745</v>
      </c>
      <c r="D136" s="262"/>
      <c r="E136" s="261"/>
      <c r="F136" s="261" t="s">
        <v>697</v>
      </c>
      <c r="G136" s="261">
        <v>1</v>
      </c>
      <c r="H136" s="261" t="s">
        <v>326</v>
      </c>
      <c r="I136" s="264"/>
      <c r="J136" s="269">
        <f>I136*G136</f>
        <v>0</v>
      </c>
      <c r="K136" s="266"/>
      <c r="L136" s="269">
        <f>K136*G136</f>
        <v>0</v>
      </c>
      <c r="M136" s="267">
        <f>L136+J136</f>
        <v>0</v>
      </c>
    </row>
    <row r="137" spans="1:13" ht="25.5">
      <c r="A137" s="261">
        <v>121</v>
      </c>
      <c r="B137" s="261">
        <v>24</v>
      </c>
      <c r="C137" s="275" t="s">
        <v>746</v>
      </c>
      <c r="D137" s="262" t="s">
        <v>747</v>
      </c>
      <c r="E137" s="261" t="s">
        <v>22</v>
      </c>
      <c r="F137" s="261" t="s">
        <v>697</v>
      </c>
      <c r="G137" s="261">
        <v>1</v>
      </c>
      <c r="H137" s="261" t="s">
        <v>326</v>
      </c>
      <c r="I137" s="264"/>
      <c r="J137" s="269">
        <f>I137*G137</f>
        <v>0</v>
      </c>
      <c r="K137" s="266"/>
      <c r="L137" s="269">
        <f>K137*G137</f>
        <v>0</v>
      </c>
      <c r="M137" s="267">
        <f>L137+J137</f>
        <v>0</v>
      </c>
    </row>
    <row r="138" spans="1:13" ht="38.25">
      <c r="A138" s="261">
        <v>122</v>
      </c>
      <c r="B138" s="261">
        <v>25</v>
      </c>
      <c r="C138" s="275" t="s">
        <v>748</v>
      </c>
      <c r="D138" s="262" t="s">
        <v>749</v>
      </c>
      <c r="E138" s="261"/>
      <c r="F138" s="261"/>
      <c r="G138" s="261">
        <v>1</v>
      </c>
      <c r="H138" s="261" t="s">
        <v>606</v>
      </c>
      <c r="I138" s="264"/>
      <c r="J138" s="269">
        <f>I138*G138</f>
        <v>0</v>
      </c>
      <c r="K138" s="266"/>
      <c r="L138" s="269">
        <f>K138*G138</f>
        <v>0</v>
      </c>
      <c r="M138" s="267">
        <f>L138+J138</f>
        <v>0</v>
      </c>
    </row>
    <row r="139" spans="1:13" ht="12.75">
      <c r="A139" s="261">
        <v>123</v>
      </c>
      <c r="B139" s="261"/>
      <c r="C139" s="275" t="s">
        <v>750</v>
      </c>
      <c r="D139" s="262"/>
      <c r="E139" s="261"/>
      <c r="F139" s="261"/>
      <c r="G139" s="261">
        <v>1</v>
      </c>
      <c r="H139" s="261" t="s">
        <v>606</v>
      </c>
      <c r="I139" s="264"/>
      <c r="J139" s="269">
        <f>I139*G139</f>
        <v>0</v>
      </c>
      <c r="K139" s="266"/>
      <c r="L139" s="269">
        <f>K139*G139</f>
        <v>0</v>
      </c>
      <c r="M139" s="267">
        <f>L139+J139</f>
        <v>0</v>
      </c>
    </row>
    <row r="140" spans="1:13" ht="12.75">
      <c r="A140" s="261">
        <v>124</v>
      </c>
      <c r="B140" s="261"/>
      <c r="C140" s="275" t="s">
        <v>751</v>
      </c>
      <c r="D140" s="262"/>
      <c r="E140" s="261"/>
      <c r="F140" s="261"/>
      <c r="G140" s="261">
        <v>1</v>
      </c>
      <c r="H140" s="261" t="s">
        <v>606</v>
      </c>
      <c r="I140" s="264"/>
      <c r="J140" s="269">
        <f>I140*G140</f>
        <v>0</v>
      </c>
      <c r="K140" s="266"/>
      <c r="L140" s="269">
        <f>K140*G140</f>
        <v>0</v>
      </c>
      <c r="M140" s="267">
        <f>L140+J140</f>
        <v>0</v>
      </c>
    </row>
    <row r="141" spans="1:13" ht="12.75">
      <c r="A141" s="261">
        <v>125</v>
      </c>
      <c r="B141" s="261"/>
      <c r="C141" s="275" t="s">
        <v>752</v>
      </c>
      <c r="D141" s="262"/>
      <c r="E141" s="261"/>
      <c r="F141" s="261"/>
      <c r="G141" s="261">
        <v>2</v>
      </c>
      <c r="H141" s="261" t="s">
        <v>753</v>
      </c>
      <c r="I141" s="264"/>
      <c r="J141" s="269">
        <f>I141*G141</f>
        <v>0</v>
      </c>
      <c r="K141" s="266"/>
      <c r="L141" s="269">
        <f>K141*G141</f>
        <v>0</v>
      </c>
      <c r="M141" s="267">
        <f>L141+J141</f>
        <v>0</v>
      </c>
    </row>
    <row r="142" spans="1:13" ht="12.75">
      <c r="A142" s="261">
        <v>126</v>
      </c>
      <c r="B142" s="261"/>
      <c r="C142" s="262" t="s">
        <v>754</v>
      </c>
      <c r="D142" s="262"/>
      <c r="E142" s="261" t="s">
        <v>755</v>
      </c>
      <c r="F142" s="261" t="s">
        <v>756</v>
      </c>
      <c r="G142" s="261">
        <v>28</v>
      </c>
      <c r="H142" s="261" t="s">
        <v>170</v>
      </c>
      <c r="I142" s="264"/>
      <c r="J142" s="269">
        <f>I142*G142</f>
        <v>0</v>
      </c>
      <c r="K142" s="266"/>
      <c r="L142" s="269">
        <f>K142*G142</f>
        <v>0</v>
      </c>
      <c r="M142" s="267">
        <f>L142+J142</f>
        <v>0</v>
      </c>
    </row>
    <row r="143" spans="1:13" ht="12.75">
      <c r="A143" s="261">
        <v>127</v>
      </c>
      <c r="B143" s="261"/>
      <c r="C143" s="262" t="s">
        <v>754</v>
      </c>
      <c r="D143" s="262"/>
      <c r="E143" s="261"/>
      <c r="F143" s="261" t="s">
        <v>757</v>
      </c>
      <c r="G143" s="261">
        <v>2</v>
      </c>
      <c r="H143" s="261" t="s">
        <v>170</v>
      </c>
      <c r="I143" s="264"/>
      <c r="J143" s="269">
        <f>I143*G143</f>
        <v>0</v>
      </c>
      <c r="K143" s="266"/>
      <c r="L143" s="269">
        <f>K143*G143</f>
        <v>0</v>
      </c>
      <c r="M143" s="267">
        <f>L143+J143</f>
        <v>0</v>
      </c>
    </row>
    <row r="144" spans="1:13" ht="12.75">
      <c r="A144" s="261">
        <v>128</v>
      </c>
      <c r="B144" s="261"/>
      <c r="C144" s="262" t="s">
        <v>754</v>
      </c>
      <c r="D144" s="262"/>
      <c r="E144" s="261"/>
      <c r="F144" s="261" t="s">
        <v>758</v>
      </c>
      <c r="G144" s="261">
        <v>2</v>
      </c>
      <c r="H144" s="261" t="s">
        <v>170</v>
      </c>
      <c r="I144" s="264"/>
      <c r="J144" s="269">
        <f>I144*G144</f>
        <v>0</v>
      </c>
      <c r="K144" s="266"/>
      <c r="L144" s="269">
        <f>K144*G144</f>
        <v>0</v>
      </c>
      <c r="M144" s="267">
        <f>L144+J144</f>
        <v>0</v>
      </c>
    </row>
    <row r="145" spans="1:13" ht="12.75">
      <c r="A145" s="261">
        <v>129</v>
      </c>
      <c r="B145" s="261"/>
      <c r="C145" s="262" t="s">
        <v>759</v>
      </c>
      <c r="D145" s="262" t="s">
        <v>22</v>
      </c>
      <c r="E145" s="261" t="s">
        <v>22</v>
      </c>
      <c r="F145" s="261" t="s">
        <v>22</v>
      </c>
      <c r="G145" s="261">
        <v>1</v>
      </c>
      <c r="H145" s="261" t="s">
        <v>606</v>
      </c>
      <c r="I145" s="264"/>
      <c r="J145" s="269">
        <f>I145*G145</f>
        <v>0</v>
      </c>
      <c r="K145" s="266"/>
      <c r="L145" s="269">
        <f>K145*G145</f>
        <v>0</v>
      </c>
      <c r="M145" s="267">
        <f>L145+J145</f>
        <v>0</v>
      </c>
    </row>
    <row r="146" spans="1:13" ht="12.75">
      <c r="A146" s="261">
        <v>130</v>
      </c>
      <c r="B146" s="261"/>
      <c r="C146" s="262" t="s">
        <v>760</v>
      </c>
      <c r="D146" s="262" t="s">
        <v>761</v>
      </c>
      <c r="E146" s="261" t="s">
        <v>22</v>
      </c>
      <c r="F146" s="261" t="s">
        <v>676</v>
      </c>
      <c r="G146" s="261">
        <v>4</v>
      </c>
      <c r="H146" s="261" t="s">
        <v>170</v>
      </c>
      <c r="I146" s="264"/>
      <c r="J146" s="269">
        <f>I146*G146</f>
        <v>0</v>
      </c>
      <c r="K146" s="266"/>
      <c r="L146" s="269">
        <f>K146*G146</f>
        <v>0</v>
      </c>
      <c r="M146" s="267">
        <f>L146+J146</f>
        <v>0</v>
      </c>
    </row>
    <row r="147" spans="1:13" ht="12.75">
      <c r="A147" s="261">
        <v>131</v>
      </c>
      <c r="B147" s="261"/>
      <c r="C147" s="275" t="s">
        <v>729</v>
      </c>
      <c r="D147" s="275" t="s">
        <v>22</v>
      </c>
      <c r="E147" s="261"/>
      <c r="F147" s="261" t="s">
        <v>736</v>
      </c>
      <c r="G147" s="261">
        <v>4</v>
      </c>
      <c r="H147" s="261" t="s">
        <v>326</v>
      </c>
      <c r="I147" s="264"/>
      <c r="J147" s="269">
        <f>I147*G147</f>
        <v>0</v>
      </c>
      <c r="K147" s="266"/>
      <c r="L147" s="269">
        <f>K147*G147</f>
        <v>0</v>
      </c>
      <c r="M147" s="267">
        <f>L147+J147</f>
        <v>0</v>
      </c>
    </row>
    <row r="148" spans="1:13" ht="12.75">
      <c r="A148" s="261">
        <v>132</v>
      </c>
      <c r="B148" s="261"/>
      <c r="C148" s="275" t="s">
        <v>762</v>
      </c>
      <c r="D148" s="262" t="s">
        <v>763</v>
      </c>
      <c r="E148" s="261" t="s">
        <v>632</v>
      </c>
      <c r="F148" s="261" t="s">
        <v>701</v>
      </c>
      <c r="G148" s="261">
        <v>5</v>
      </c>
      <c r="H148" s="261" t="s">
        <v>326</v>
      </c>
      <c r="I148" s="264"/>
      <c r="J148" s="269">
        <f>I148*G148</f>
        <v>0</v>
      </c>
      <c r="K148" s="266"/>
      <c r="L148" s="269">
        <f>K148*G148</f>
        <v>0</v>
      </c>
      <c r="M148" s="267">
        <f>L148+J148</f>
        <v>0</v>
      </c>
    </row>
    <row r="149" spans="1:13" ht="12.75">
      <c r="A149" s="261">
        <v>133</v>
      </c>
      <c r="B149" s="261"/>
      <c r="C149" s="275" t="s">
        <v>762</v>
      </c>
      <c r="D149" s="262" t="s">
        <v>763</v>
      </c>
      <c r="E149" s="261" t="s">
        <v>632</v>
      </c>
      <c r="F149" s="261" t="s">
        <v>764</v>
      </c>
      <c r="G149" s="261">
        <v>1</v>
      </c>
      <c r="H149" s="261" t="s">
        <v>326</v>
      </c>
      <c r="I149" s="264"/>
      <c r="J149" s="269">
        <f>I149*G149</f>
        <v>0</v>
      </c>
      <c r="K149" s="266"/>
      <c r="L149" s="269">
        <f>K149*G149</f>
        <v>0</v>
      </c>
      <c r="M149" s="267">
        <f>L149+J149</f>
        <v>0</v>
      </c>
    </row>
    <row r="150" spans="1:13" ht="12.75">
      <c r="A150" s="261">
        <v>134</v>
      </c>
      <c r="B150" s="261"/>
      <c r="C150" s="275" t="s">
        <v>762</v>
      </c>
      <c r="D150" s="262" t="s">
        <v>763</v>
      </c>
      <c r="E150" s="261" t="s">
        <v>632</v>
      </c>
      <c r="F150" s="261" t="s">
        <v>697</v>
      </c>
      <c r="G150" s="261">
        <v>4</v>
      </c>
      <c r="H150" s="261" t="s">
        <v>326</v>
      </c>
      <c r="I150" s="264"/>
      <c r="J150" s="269">
        <f>I150*G150</f>
        <v>0</v>
      </c>
      <c r="K150" s="266"/>
      <c r="L150" s="269">
        <f>K150*G150</f>
        <v>0</v>
      </c>
      <c r="M150" s="267">
        <f>L150+J150</f>
        <v>0</v>
      </c>
    </row>
    <row r="151" spans="1:13" ht="12.75">
      <c r="A151" s="261">
        <v>135</v>
      </c>
      <c r="B151" s="261"/>
      <c r="C151" s="275" t="s">
        <v>762</v>
      </c>
      <c r="D151" s="262" t="s">
        <v>763</v>
      </c>
      <c r="E151" s="261" t="s">
        <v>632</v>
      </c>
      <c r="F151" s="261" t="s">
        <v>629</v>
      </c>
      <c r="G151" s="261">
        <v>2</v>
      </c>
      <c r="H151" s="261" t="s">
        <v>326</v>
      </c>
      <c r="I151" s="264"/>
      <c r="J151" s="269">
        <f>I151*G151</f>
        <v>0</v>
      </c>
      <c r="K151" s="266"/>
      <c r="L151" s="269">
        <f>K151*G151</f>
        <v>0</v>
      </c>
      <c r="M151" s="267">
        <f>L151+J151</f>
        <v>0</v>
      </c>
    </row>
    <row r="152" spans="1:13" ht="12.75">
      <c r="A152" s="261">
        <v>136</v>
      </c>
      <c r="B152" s="261"/>
      <c r="C152" s="275" t="s">
        <v>765</v>
      </c>
      <c r="D152" s="262"/>
      <c r="E152" s="261" t="s">
        <v>700</v>
      </c>
      <c r="F152" s="261" t="s">
        <v>697</v>
      </c>
      <c r="G152" s="261">
        <v>1</v>
      </c>
      <c r="H152" s="261" t="s">
        <v>326</v>
      </c>
      <c r="I152" s="264"/>
      <c r="J152" s="269">
        <f>I152*G152</f>
        <v>0</v>
      </c>
      <c r="K152" s="266"/>
      <c r="L152" s="269">
        <f>K152*G152</f>
        <v>0</v>
      </c>
      <c r="M152" s="267">
        <f>L152+J152</f>
        <v>0</v>
      </c>
    </row>
    <row r="153" spans="1:13" ht="12.75">
      <c r="A153" s="261">
        <v>137</v>
      </c>
      <c r="B153" s="261"/>
      <c r="C153" s="275" t="s">
        <v>702</v>
      </c>
      <c r="D153" s="262"/>
      <c r="E153" s="261"/>
      <c r="F153" s="261" t="s">
        <v>629</v>
      </c>
      <c r="G153" s="261">
        <v>2</v>
      </c>
      <c r="H153" s="261" t="s">
        <v>326</v>
      </c>
      <c r="I153" s="264"/>
      <c r="J153" s="269">
        <f>I153*G153</f>
        <v>0</v>
      </c>
      <c r="K153" s="266"/>
      <c r="L153" s="269">
        <f>K153*G153</f>
        <v>0</v>
      </c>
      <c r="M153" s="267">
        <f>L153+J153</f>
        <v>0</v>
      </c>
    </row>
    <row r="154" spans="1:13" ht="12.75">
      <c r="A154" s="261">
        <v>138</v>
      </c>
      <c r="B154" s="261"/>
      <c r="C154" s="275" t="s">
        <v>766</v>
      </c>
      <c r="D154" s="262" t="s">
        <v>712</v>
      </c>
      <c r="E154" s="261" t="s">
        <v>617</v>
      </c>
      <c r="F154" s="261" t="s">
        <v>710</v>
      </c>
      <c r="G154" s="261">
        <v>3</v>
      </c>
      <c r="H154" s="261" t="s">
        <v>326</v>
      </c>
      <c r="I154" s="264"/>
      <c r="J154" s="269">
        <f>I154*G154</f>
        <v>0</v>
      </c>
      <c r="K154" s="266"/>
      <c r="L154" s="269">
        <f>K154*G154</f>
        <v>0</v>
      </c>
      <c r="M154" s="267">
        <f>L154+J154</f>
        <v>0</v>
      </c>
    </row>
    <row r="155" spans="1:13" ht="12.75">
      <c r="A155" s="261">
        <v>139</v>
      </c>
      <c r="B155" s="261"/>
      <c r="C155" s="275" t="s">
        <v>767</v>
      </c>
      <c r="D155" s="262"/>
      <c r="E155" s="261"/>
      <c r="F155" s="261"/>
      <c r="G155" s="261">
        <v>3</v>
      </c>
      <c r="H155" s="261" t="s">
        <v>326</v>
      </c>
      <c r="I155" s="264"/>
      <c r="J155" s="269">
        <f>I155*G155</f>
        <v>0</v>
      </c>
      <c r="K155" s="266"/>
      <c r="L155" s="269">
        <f>K155*G155</f>
        <v>0</v>
      </c>
      <c r="M155" s="267">
        <f>L155+J155</f>
        <v>0</v>
      </c>
    </row>
    <row r="156" spans="1:13" ht="12.75">
      <c r="A156" s="261">
        <v>140</v>
      </c>
      <c r="B156" s="261"/>
      <c r="C156" s="275" t="s">
        <v>721</v>
      </c>
      <c r="D156" s="277" t="s">
        <v>768</v>
      </c>
      <c r="E156" s="261" t="s">
        <v>22</v>
      </c>
      <c r="F156" s="261" t="s">
        <v>710</v>
      </c>
      <c r="G156" s="261">
        <v>3</v>
      </c>
      <c r="H156" s="261" t="s">
        <v>326</v>
      </c>
      <c r="I156" s="264"/>
      <c r="J156" s="269">
        <f>I156*G156</f>
        <v>0</v>
      </c>
      <c r="K156" s="266"/>
      <c r="L156" s="269">
        <f>K156*G156</f>
        <v>0</v>
      </c>
      <c r="M156" s="267">
        <f>L156+J156</f>
        <v>0</v>
      </c>
    </row>
    <row r="157" spans="1:13" ht="12.75">
      <c r="A157" s="261">
        <v>141</v>
      </c>
      <c r="B157" s="261"/>
      <c r="C157" s="275" t="s">
        <v>769</v>
      </c>
      <c r="D157" s="275" t="s">
        <v>770</v>
      </c>
      <c r="E157" s="261"/>
      <c r="F157" s="261" t="s">
        <v>771</v>
      </c>
      <c r="G157" s="261">
        <v>28</v>
      </c>
      <c r="H157" s="261" t="s">
        <v>170</v>
      </c>
      <c r="I157" s="264"/>
      <c r="J157" s="269">
        <f>I157*G157</f>
        <v>0</v>
      </c>
      <c r="K157" s="266"/>
      <c r="L157" s="269">
        <f>K157*G157</f>
        <v>0</v>
      </c>
      <c r="M157" s="267">
        <f>L157+J157</f>
        <v>0</v>
      </c>
    </row>
    <row r="158" spans="1:13" ht="12.75">
      <c r="A158" s="261">
        <v>142</v>
      </c>
      <c r="B158" s="261"/>
      <c r="C158" s="275" t="s">
        <v>769</v>
      </c>
      <c r="D158" s="275" t="s">
        <v>770</v>
      </c>
      <c r="E158" s="261"/>
      <c r="F158" s="261" t="s">
        <v>772</v>
      </c>
      <c r="G158" s="261">
        <v>2</v>
      </c>
      <c r="H158" s="261" t="s">
        <v>170</v>
      </c>
      <c r="I158" s="264"/>
      <c r="J158" s="269">
        <f>I158*G158</f>
        <v>0</v>
      </c>
      <c r="K158" s="266"/>
      <c r="L158" s="269">
        <f>K158*G158</f>
        <v>0</v>
      </c>
      <c r="M158" s="267">
        <f>L158+J158</f>
        <v>0</v>
      </c>
    </row>
    <row r="159" spans="1:13" ht="12.75">
      <c r="A159" s="261">
        <v>143</v>
      </c>
      <c r="B159" s="261"/>
      <c r="C159" s="275" t="s">
        <v>769</v>
      </c>
      <c r="D159" s="275" t="s">
        <v>770</v>
      </c>
      <c r="E159" s="261"/>
      <c r="F159" s="261" t="s">
        <v>773</v>
      </c>
      <c r="G159" s="261">
        <v>2</v>
      </c>
      <c r="H159" s="261" t="s">
        <v>170</v>
      </c>
      <c r="I159" s="264"/>
      <c r="J159" s="269">
        <f>I159*G159</f>
        <v>0</v>
      </c>
      <c r="K159" s="266"/>
      <c r="L159" s="269">
        <f>K159*G159</f>
        <v>0</v>
      </c>
      <c r="M159" s="267">
        <f>L159+J159</f>
        <v>0</v>
      </c>
    </row>
    <row r="160" spans="1:13" ht="12.75">
      <c r="A160" s="261">
        <v>144</v>
      </c>
      <c r="B160" s="261"/>
      <c r="C160" s="275" t="s">
        <v>774</v>
      </c>
      <c r="D160" s="275" t="s">
        <v>770</v>
      </c>
      <c r="E160" s="261"/>
      <c r="F160" s="261" t="s">
        <v>680</v>
      </c>
      <c r="G160" s="261">
        <v>7</v>
      </c>
      <c r="H160" s="261" t="s">
        <v>326</v>
      </c>
      <c r="I160" s="264"/>
      <c r="J160" s="269">
        <f>I160*G160</f>
        <v>0</v>
      </c>
      <c r="K160" s="266"/>
      <c r="L160" s="269">
        <f>K160*G160</f>
        <v>0</v>
      </c>
      <c r="M160" s="267">
        <f>L160+J160</f>
        <v>0</v>
      </c>
    </row>
    <row r="161" spans="1:13" ht="12.75">
      <c r="A161" s="261">
        <v>145</v>
      </c>
      <c r="B161" s="261"/>
      <c r="C161" s="275" t="s">
        <v>774</v>
      </c>
      <c r="D161" s="275" t="s">
        <v>770</v>
      </c>
      <c r="E161" s="261"/>
      <c r="F161" s="261" t="s">
        <v>730</v>
      </c>
      <c r="G161" s="261">
        <v>2</v>
      </c>
      <c r="H161" s="261" t="s">
        <v>326</v>
      </c>
      <c r="I161" s="264"/>
      <c r="J161" s="269">
        <f>I161*G161</f>
        <v>0</v>
      </c>
      <c r="K161" s="266"/>
      <c r="L161" s="269">
        <f>K161*G161</f>
        <v>0</v>
      </c>
      <c r="M161" s="267">
        <f>L161+J161</f>
        <v>0</v>
      </c>
    </row>
    <row r="162" spans="1:13" ht="12.75">
      <c r="A162" s="261">
        <v>146</v>
      </c>
      <c r="B162" s="261"/>
      <c r="C162" s="275" t="s">
        <v>774</v>
      </c>
      <c r="D162" s="275" t="s">
        <v>770</v>
      </c>
      <c r="E162" s="261"/>
      <c r="F162" s="261" t="s">
        <v>736</v>
      </c>
      <c r="G162" s="261">
        <v>2</v>
      </c>
      <c r="H162" s="261" t="s">
        <v>326</v>
      </c>
      <c r="I162" s="264"/>
      <c r="J162" s="269">
        <f>I162*G162</f>
        <v>0</v>
      </c>
      <c r="K162" s="266"/>
      <c r="L162" s="269">
        <f>K162*G162</f>
        <v>0</v>
      </c>
      <c r="M162" s="267">
        <f>L162+J162</f>
        <v>0</v>
      </c>
    </row>
    <row r="163" spans="1:13" ht="22.5">
      <c r="A163" s="247" t="s">
        <v>590</v>
      </c>
      <c r="B163" s="247" t="s">
        <v>591</v>
      </c>
      <c r="C163" s="247" t="s">
        <v>592</v>
      </c>
      <c r="D163" s="247" t="s">
        <v>54</v>
      </c>
      <c r="E163" s="247" t="s">
        <v>593</v>
      </c>
      <c r="F163" s="247" t="s">
        <v>594</v>
      </c>
      <c r="G163" s="247" t="s">
        <v>115</v>
      </c>
      <c r="H163" s="247" t="s">
        <v>595</v>
      </c>
      <c r="I163" s="270" t="s">
        <v>596</v>
      </c>
      <c r="J163" s="271" t="s">
        <v>597</v>
      </c>
      <c r="K163" s="270" t="s">
        <v>598</v>
      </c>
      <c r="L163" s="271" t="s">
        <v>599</v>
      </c>
      <c r="M163" s="272" t="s">
        <v>600</v>
      </c>
    </row>
    <row r="164" spans="1:13" ht="12.75">
      <c r="A164" s="247"/>
      <c r="B164" s="247"/>
      <c r="C164" s="247"/>
      <c r="D164" s="247"/>
      <c r="E164" s="247"/>
      <c r="F164" s="247"/>
      <c r="G164" s="247"/>
      <c r="H164" s="247"/>
      <c r="I164" s="251" t="s">
        <v>601</v>
      </c>
      <c r="J164" s="273" t="s">
        <v>601</v>
      </c>
      <c r="K164" s="251" t="s">
        <v>601</v>
      </c>
      <c r="L164" s="273" t="s">
        <v>601</v>
      </c>
      <c r="M164" s="253"/>
    </row>
    <row r="165" spans="1:13" ht="12.75">
      <c r="A165" s="261"/>
      <c r="B165" s="261"/>
      <c r="C165" s="282" t="s">
        <v>775</v>
      </c>
      <c r="D165" s="275"/>
      <c r="E165" s="261"/>
      <c r="F165" s="261"/>
      <c r="G165" s="261" t="s">
        <v>22</v>
      </c>
      <c r="H165" s="287" t="s">
        <v>22</v>
      </c>
      <c r="I165" s="283"/>
      <c r="J165" s="284"/>
      <c r="K165" s="285"/>
      <c r="L165" s="288"/>
      <c r="M165" s="286"/>
    </row>
    <row r="166" spans="1:13" ht="115.5" customHeight="1">
      <c r="A166" s="261">
        <v>147</v>
      </c>
      <c r="B166" s="261"/>
      <c r="C166" s="262" t="s">
        <v>776</v>
      </c>
      <c r="D166" s="275"/>
      <c r="E166" s="261"/>
      <c r="F166" s="261"/>
      <c r="G166" s="261"/>
      <c r="H166" s="287"/>
      <c r="I166" s="289"/>
      <c r="J166" s="290"/>
      <c r="K166" s="289"/>
      <c r="L166" s="290"/>
      <c r="M166" s="291"/>
    </row>
    <row r="167" spans="1:13" ht="12.75">
      <c r="A167" s="261">
        <v>148</v>
      </c>
      <c r="B167" s="261"/>
      <c r="C167" s="275" t="s">
        <v>777</v>
      </c>
      <c r="D167" s="275" t="s">
        <v>778</v>
      </c>
      <c r="E167" s="261"/>
      <c r="F167" s="261"/>
      <c r="G167" s="261">
        <v>31</v>
      </c>
      <c r="H167" s="287" t="s">
        <v>326</v>
      </c>
      <c r="I167" s="264"/>
      <c r="J167" s="269">
        <f>I167*G167</f>
        <v>0</v>
      </c>
      <c r="K167" s="266"/>
      <c r="L167" s="269">
        <f>K167*G167</f>
        <v>0</v>
      </c>
      <c r="M167" s="267">
        <f>L167+J167</f>
        <v>0</v>
      </c>
    </row>
    <row r="168" spans="1:13" ht="12.75">
      <c r="A168" s="261">
        <v>149</v>
      </c>
      <c r="B168" s="261"/>
      <c r="C168" s="275" t="s">
        <v>777</v>
      </c>
      <c r="D168" s="275" t="s">
        <v>779</v>
      </c>
      <c r="E168" s="261"/>
      <c r="F168" s="261"/>
      <c r="G168" s="261">
        <v>3</v>
      </c>
      <c r="H168" s="287" t="s">
        <v>326</v>
      </c>
      <c r="I168" s="264"/>
      <c r="J168" s="269">
        <f>I168*G168</f>
        <v>0</v>
      </c>
      <c r="K168" s="266"/>
      <c r="L168" s="269">
        <f>K168*G168</f>
        <v>0</v>
      </c>
      <c r="M168" s="267">
        <f>L168+J168</f>
        <v>0</v>
      </c>
    </row>
    <row r="169" spans="1:13" ht="12.75">
      <c r="A169" s="261">
        <v>150</v>
      </c>
      <c r="B169" s="261"/>
      <c r="C169" s="275" t="s">
        <v>780</v>
      </c>
      <c r="D169" s="275"/>
      <c r="E169" s="261"/>
      <c r="F169" s="261"/>
      <c r="G169" s="261">
        <v>3</v>
      </c>
      <c r="H169" s="287" t="s">
        <v>326</v>
      </c>
      <c r="I169" s="264"/>
      <c r="J169" s="269">
        <f>I169*G169</f>
        <v>0</v>
      </c>
      <c r="K169" s="266"/>
      <c r="L169" s="269">
        <f>K169*G169</f>
        <v>0</v>
      </c>
      <c r="M169" s="267">
        <f>L169+J169</f>
        <v>0</v>
      </c>
    </row>
    <row r="170" spans="1:13" ht="12.75">
      <c r="A170" s="261">
        <v>151</v>
      </c>
      <c r="B170" s="261"/>
      <c r="C170" s="275" t="s">
        <v>781</v>
      </c>
      <c r="D170" s="275"/>
      <c r="E170" s="261"/>
      <c r="F170" s="261"/>
      <c r="G170" s="261">
        <v>2</v>
      </c>
      <c r="H170" s="287" t="s">
        <v>326</v>
      </c>
      <c r="I170" s="264"/>
      <c r="J170" s="269">
        <f>I170*G170</f>
        <v>0</v>
      </c>
      <c r="K170" s="266"/>
      <c r="L170" s="269">
        <f>K170*G170</f>
        <v>0</v>
      </c>
      <c r="M170" s="267">
        <f>L170+J170</f>
        <v>0</v>
      </c>
    </row>
    <row r="171" spans="1:13" ht="12.75">
      <c r="A171" s="261">
        <v>152</v>
      </c>
      <c r="B171" s="261"/>
      <c r="C171" s="275" t="s">
        <v>782</v>
      </c>
      <c r="D171" s="275"/>
      <c r="E171" s="261"/>
      <c r="F171" s="261"/>
      <c r="G171" s="261">
        <v>3</v>
      </c>
      <c r="H171" s="287" t="s">
        <v>326</v>
      </c>
      <c r="I171" s="264"/>
      <c r="J171" s="269">
        <f>I171*G171</f>
        <v>0</v>
      </c>
      <c r="K171" s="266"/>
      <c r="L171" s="269">
        <f>K171*G171</f>
        <v>0</v>
      </c>
      <c r="M171" s="267">
        <f>L171+J171</f>
        <v>0</v>
      </c>
    </row>
    <row r="172" spans="1:13" ht="12.75">
      <c r="A172" s="261">
        <v>153</v>
      </c>
      <c r="B172" s="261"/>
      <c r="C172" s="275" t="s">
        <v>783</v>
      </c>
      <c r="D172" s="275"/>
      <c r="E172" s="261"/>
      <c r="F172" s="261"/>
      <c r="G172" s="261">
        <v>3</v>
      </c>
      <c r="H172" s="287" t="s">
        <v>326</v>
      </c>
      <c r="I172" s="264"/>
      <c r="J172" s="269">
        <f>I172*G172</f>
        <v>0</v>
      </c>
      <c r="K172" s="266"/>
      <c r="L172" s="269">
        <f>K172*G172</f>
        <v>0</v>
      </c>
      <c r="M172" s="267">
        <f>L172+J172</f>
        <v>0</v>
      </c>
    </row>
    <row r="173" spans="1:13" ht="12.75">
      <c r="A173" s="261">
        <v>154</v>
      </c>
      <c r="B173" s="261"/>
      <c r="C173" s="275" t="s">
        <v>784</v>
      </c>
      <c r="D173" s="275"/>
      <c r="E173" s="261"/>
      <c r="F173" s="261"/>
      <c r="G173" s="261">
        <v>3</v>
      </c>
      <c r="H173" s="287" t="s">
        <v>326</v>
      </c>
      <c r="I173" s="264"/>
      <c r="J173" s="269">
        <f>I173*G173</f>
        <v>0</v>
      </c>
      <c r="K173" s="266"/>
      <c r="L173" s="269">
        <f>K173*G173</f>
        <v>0</v>
      </c>
      <c r="M173" s="267">
        <f>L173+J173</f>
        <v>0</v>
      </c>
    </row>
    <row r="174" spans="1:13" ht="12.75">
      <c r="A174" s="261">
        <v>155</v>
      </c>
      <c r="B174" s="261"/>
      <c r="C174" s="275" t="s">
        <v>785</v>
      </c>
      <c r="D174" s="275"/>
      <c r="E174" s="261"/>
      <c r="F174" s="261"/>
      <c r="G174" s="261">
        <v>3</v>
      </c>
      <c r="H174" s="287" t="s">
        <v>326</v>
      </c>
      <c r="I174" s="264"/>
      <c r="J174" s="269">
        <f>I174*G174</f>
        <v>0</v>
      </c>
      <c r="K174" s="266"/>
      <c r="L174" s="269">
        <f>K174*G174</f>
        <v>0</v>
      </c>
      <c r="M174" s="267">
        <f>L174+J174</f>
        <v>0</v>
      </c>
    </row>
    <row r="175" spans="1:13" ht="12.75">
      <c r="A175" s="261">
        <v>156</v>
      </c>
      <c r="B175" s="261"/>
      <c r="C175" s="275" t="s">
        <v>786</v>
      </c>
      <c r="D175" s="275"/>
      <c r="E175" s="261"/>
      <c r="F175" s="261"/>
      <c r="G175" s="261">
        <v>3</v>
      </c>
      <c r="H175" s="287" t="s">
        <v>326</v>
      </c>
      <c r="I175" s="264"/>
      <c r="J175" s="269">
        <f>I175*G175</f>
        <v>0</v>
      </c>
      <c r="K175" s="266"/>
      <c r="L175" s="269">
        <f>K175*G175</f>
        <v>0</v>
      </c>
      <c r="M175" s="267">
        <f>L175+J175</f>
        <v>0</v>
      </c>
    </row>
    <row r="176" spans="1:13" ht="12.75">
      <c r="A176" s="261">
        <v>157</v>
      </c>
      <c r="B176" s="261"/>
      <c r="C176" s="275" t="s">
        <v>787</v>
      </c>
      <c r="D176" s="275"/>
      <c r="E176" s="261"/>
      <c r="F176" s="261"/>
      <c r="G176" s="261">
        <v>3</v>
      </c>
      <c r="H176" s="287" t="s">
        <v>326</v>
      </c>
      <c r="I176" s="264"/>
      <c r="J176" s="269">
        <f>I176*G176</f>
        <v>0</v>
      </c>
      <c r="K176" s="266"/>
      <c r="L176" s="269">
        <f>K176*G176</f>
        <v>0</v>
      </c>
      <c r="M176" s="267">
        <f>L176+J176</f>
        <v>0</v>
      </c>
    </row>
    <row r="177" spans="1:13" ht="12.75">
      <c r="A177" s="261">
        <v>158</v>
      </c>
      <c r="B177" s="261"/>
      <c r="C177" s="275" t="s">
        <v>788</v>
      </c>
      <c r="D177" s="275"/>
      <c r="E177" s="261"/>
      <c r="F177" s="261"/>
      <c r="G177" s="261">
        <v>3</v>
      </c>
      <c r="H177" s="287" t="s">
        <v>326</v>
      </c>
      <c r="I177" s="264"/>
      <c r="J177" s="269">
        <f>I177*G177</f>
        <v>0</v>
      </c>
      <c r="K177" s="266"/>
      <c r="L177" s="269">
        <f>K177*G177</f>
        <v>0</v>
      </c>
      <c r="M177" s="267">
        <f>L177+J177</f>
        <v>0</v>
      </c>
    </row>
    <row r="178" spans="1:13" ht="12.75">
      <c r="A178" s="261">
        <v>159</v>
      </c>
      <c r="B178" s="261"/>
      <c r="C178" s="275" t="s">
        <v>789</v>
      </c>
      <c r="D178" s="275"/>
      <c r="E178" s="261"/>
      <c r="F178" s="261"/>
      <c r="G178" s="261">
        <v>6</v>
      </c>
      <c r="H178" s="287" t="s">
        <v>326</v>
      </c>
      <c r="I178" s="264"/>
      <c r="J178" s="269">
        <f>I178*G178</f>
        <v>0</v>
      </c>
      <c r="K178" s="266"/>
      <c r="L178" s="269">
        <f>K178*G178</f>
        <v>0</v>
      </c>
      <c r="M178" s="267">
        <f>L178+J178</f>
        <v>0</v>
      </c>
    </row>
    <row r="179" spans="1:13" ht="12.75">
      <c r="A179" s="261">
        <v>160</v>
      </c>
      <c r="B179" s="261"/>
      <c r="C179" s="275" t="s">
        <v>790</v>
      </c>
      <c r="D179" s="275"/>
      <c r="E179" s="261"/>
      <c r="F179" s="261"/>
      <c r="G179" s="261">
        <v>6</v>
      </c>
      <c r="H179" s="287" t="s">
        <v>326</v>
      </c>
      <c r="I179" s="264"/>
      <c r="J179" s="269">
        <f>I179*G179</f>
        <v>0</v>
      </c>
      <c r="K179" s="266"/>
      <c r="L179" s="269">
        <f>K179*G179</f>
        <v>0</v>
      </c>
      <c r="M179" s="267">
        <f>L179+J179</f>
        <v>0</v>
      </c>
    </row>
    <row r="180" spans="1:13" ht="12.75">
      <c r="A180" s="261">
        <v>161</v>
      </c>
      <c r="B180" s="261"/>
      <c r="C180" s="275" t="s">
        <v>791</v>
      </c>
      <c r="D180" s="275"/>
      <c r="E180" s="261"/>
      <c r="F180" s="261"/>
      <c r="G180" s="261">
        <v>6</v>
      </c>
      <c r="H180" s="287" t="s">
        <v>326</v>
      </c>
      <c r="I180" s="264"/>
      <c r="J180" s="269">
        <f>I180*G180</f>
        <v>0</v>
      </c>
      <c r="K180" s="266"/>
      <c r="L180" s="269">
        <f>K180*G180</f>
        <v>0</v>
      </c>
      <c r="M180" s="267">
        <f>L180+J180</f>
        <v>0</v>
      </c>
    </row>
    <row r="181" spans="1:13" ht="12.75">
      <c r="A181" s="261">
        <v>162</v>
      </c>
      <c r="B181" s="261"/>
      <c r="C181" s="275" t="s">
        <v>792</v>
      </c>
      <c r="D181" s="275"/>
      <c r="E181" s="261"/>
      <c r="F181" s="261"/>
      <c r="G181" s="261">
        <v>6</v>
      </c>
      <c r="H181" s="287" t="s">
        <v>326</v>
      </c>
      <c r="I181" s="264"/>
      <c r="J181" s="269">
        <f>I181*G181</f>
        <v>0</v>
      </c>
      <c r="K181" s="266"/>
      <c r="L181" s="269">
        <f>K181*G181</f>
        <v>0</v>
      </c>
      <c r="M181" s="267">
        <f>L181+J181</f>
        <v>0</v>
      </c>
    </row>
    <row r="182" spans="1:13" ht="12.75">
      <c r="A182" s="261">
        <v>163</v>
      </c>
      <c r="B182" s="261"/>
      <c r="C182" s="275" t="s">
        <v>793</v>
      </c>
      <c r="D182" s="262" t="s">
        <v>22</v>
      </c>
      <c r="E182" s="261" t="s">
        <v>22</v>
      </c>
      <c r="F182" s="261" t="s">
        <v>22</v>
      </c>
      <c r="G182" s="261">
        <v>1</v>
      </c>
      <c r="H182" s="287" t="s">
        <v>606</v>
      </c>
      <c r="I182" s="264"/>
      <c r="J182" s="269">
        <f>I182*G182</f>
        <v>0</v>
      </c>
      <c r="K182" s="266"/>
      <c r="L182" s="269">
        <f>K182*G182</f>
        <v>0</v>
      </c>
      <c r="M182" s="267">
        <f>L182+J182</f>
        <v>0</v>
      </c>
    </row>
    <row r="183" spans="1:13" ht="12.75">
      <c r="A183" s="261">
        <v>164</v>
      </c>
      <c r="B183" s="261"/>
      <c r="C183" s="275" t="s">
        <v>794</v>
      </c>
      <c r="D183" s="262" t="s">
        <v>795</v>
      </c>
      <c r="E183" s="261" t="s">
        <v>796</v>
      </c>
      <c r="F183" s="261" t="s">
        <v>710</v>
      </c>
      <c r="G183" s="261">
        <v>3</v>
      </c>
      <c r="H183" s="287" t="s">
        <v>326</v>
      </c>
      <c r="I183" s="264"/>
      <c r="J183" s="269">
        <f>I183*G183</f>
        <v>0</v>
      </c>
      <c r="K183" s="266"/>
      <c r="L183" s="269">
        <f>K183*G183</f>
        <v>0</v>
      </c>
      <c r="M183" s="267">
        <f>L183+J183</f>
        <v>0</v>
      </c>
    </row>
    <row r="184" spans="1:13" ht="12.75">
      <c r="A184" s="261">
        <v>165</v>
      </c>
      <c r="B184" s="261"/>
      <c r="C184" s="275" t="s">
        <v>797</v>
      </c>
      <c r="D184" s="275" t="s">
        <v>798</v>
      </c>
      <c r="E184" s="261"/>
      <c r="F184" s="261" t="s">
        <v>629</v>
      </c>
      <c r="G184" s="261">
        <v>3</v>
      </c>
      <c r="H184" s="287" t="s">
        <v>326</v>
      </c>
      <c r="I184" s="264"/>
      <c r="J184" s="269">
        <f>I184*G184</f>
        <v>0</v>
      </c>
      <c r="K184" s="266"/>
      <c r="L184" s="269">
        <f>K184*G184</f>
        <v>0</v>
      </c>
      <c r="M184" s="267">
        <f>L184+J184</f>
        <v>0</v>
      </c>
    </row>
    <row r="185" spans="1:13" ht="12.75">
      <c r="A185" s="261">
        <v>166</v>
      </c>
      <c r="B185" s="261"/>
      <c r="C185" s="275" t="s">
        <v>799</v>
      </c>
      <c r="D185" s="262" t="s">
        <v>800</v>
      </c>
      <c r="E185" s="261"/>
      <c r="F185" s="261" t="s">
        <v>710</v>
      </c>
      <c r="G185" s="261">
        <v>3</v>
      </c>
      <c r="H185" s="287" t="s">
        <v>326</v>
      </c>
      <c r="I185" s="264"/>
      <c r="J185" s="269">
        <f>I185*G185</f>
        <v>0</v>
      </c>
      <c r="K185" s="266"/>
      <c r="L185" s="269">
        <f>K185*G185</f>
        <v>0</v>
      </c>
      <c r="M185" s="267">
        <f>L185+J185</f>
        <v>0</v>
      </c>
    </row>
    <row r="186" spans="1:13" ht="12.75">
      <c r="A186" s="261">
        <v>167</v>
      </c>
      <c r="B186" s="261"/>
      <c r="C186" s="275" t="s">
        <v>801</v>
      </c>
      <c r="D186" s="262"/>
      <c r="E186" s="261"/>
      <c r="F186" s="261" t="s">
        <v>710</v>
      </c>
      <c r="G186" s="261">
        <v>3</v>
      </c>
      <c r="H186" s="287" t="s">
        <v>326</v>
      </c>
      <c r="I186" s="264"/>
      <c r="J186" s="269">
        <f>I186*G186</f>
        <v>0</v>
      </c>
      <c r="K186" s="266"/>
      <c r="L186" s="269">
        <f>K186*G186</f>
        <v>0</v>
      </c>
      <c r="M186" s="292">
        <f>L186+J186</f>
        <v>0</v>
      </c>
    </row>
    <row r="187" spans="1:13" ht="22.5">
      <c r="A187" s="247" t="s">
        <v>590</v>
      </c>
      <c r="B187" s="247" t="s">
        <v>591</v>
      </c>
      <c r="C187" s="247" t="s">
        <v>592</v>
      </c>
      <c r="D187" s="247" t="s">
        <v>54</v>
      </c>
      <c r="E187" s="247" t="s">
        <v>593</v>
      </c>
      <c r="F187" s="247" t="s">
        <v>594</v>
      </c>
      <c r="G187" s="247" t="s">
        <v>115</v>
      </c>
      <c r="H187" s="247" t="s">
        <v>595</v>
      </c>
      <c r="I187" s="270" t="s">
        <v>596</v>
      </c>
      <c r="J187" s="271" t="s">
        <v>597</v>
      </c>
      <c r="K187" s="270" t="s">
        <v>598</v>
      </c>
      <c r="L187" s="271" t="s">
        <v>599</v>
      </c>
      <c r="M187" s="272" t="s">
        <v>600</v>
      </c>
    </row>
    <row r="188" spans="1:13" ht="12.75">
      <c r="A188" s="247"/>
      <c r="B188" s="247"/>
      <c r="C188" s="247"/>
      <c r="D188" s="247"/>
      <c r="E188" s="247"/>
      <c r="F188" s="247"/>
      <c r="G188" s="247"/>
      <c r="H188" s="247"/>
      <c r="I188" s="251" t="s">
        <v>601</v>
      </c>
      <c r="J188" s="273" t="s">
        <v>601</v>
      </c>
      <c r="K188" s="251" t="s">
        <v>601</v>
      </c>
      <c r="L188" s="273" t="s">
        <v>601</v>
      </c>
      <c r="M188" s="253"/>
    </row>
    <row r="189" spans="1:13" ht="12.75">
      <c r="A189" s="261"/>
      <c r="B189" s="261"/>
      <c r="C189" s="282" t="s">
        <v>802</v>
      </c>
      <c r="D189" s="275"/>
      <c r="E189" s="261"/>
      <c r="F189" s="261"/>
      <c r="G189" s="261" t="s">
        <v>22</v>
      </c>
      <c r="H189" s="261" t="s">
        <v>22</v>
      </c>
      <c r="I189" s="264"/>
      <c r="J189" s="293"/>
      <c r="K189" s="285"/>
      <c r="L189" s="288"/>
      <c r="M189" s="286"/>
    </row>
    <row r="190" spans="1:13" ht="145.5" customHeight="1">
      <c r="A190" s="261">
        <v>168</v>
      </c>
      <c r="B190" s="261">
        <v>31</v>
      </c>
      <c r="C190" s="262" t="s">
        <v>803</v>
      </c>
      <c r="D190" s="275"/>
      <c r="E190" s="261" t="s">
        <v>22</v>
      </c>
      <c r="F190" s="261"/>
      <c r="G190" s="261">
        <v>6</v>
      </c>
      <c r="H190" s="287" t="s">
        <v>606</v>
      </c>
      <c r="I190" s="264"/>
      <c r="J190" s="269">
        <f>I190*G190</f>
        <v>0</v>
      </c>
      <c r="K190" s="289"/>
      <c r="L190" s="269">
        <f>K190*G190</f>
        <v>0</v>
      </c>
      <c r="M190" s="267">
        <f>L190+J190</f>
        <v>0</v>
      </c>
    </row>
    <row r="191" spans="1:13" ht="12.75">
      <c r="A191" s="261">
        <v>169</v>
      </c>
      <c r="B191" s="261"/>
      <c r="C191" s="275" t="s">
        <v>804</v>
      </c>
      <c r="D191" s="262" t="s">
        <v>631</v>
      </c>
      <c r="E191" s="261" t="s">
        <v>632</v>
      </c>
      <c r="F191" s="261" t="s">
        <v>634</v>
      </c>
      <c r="G191" s="261">
        <v>0.5</v>
      </c>
      <c r="H191" s="287" t="s">
        <v>170</v>
      </c>
      <c r="I191" s="264"/>
      <c r="J191" s="269">
        <f>I191*G191</f>
        <v>0</v>
      </c>
      <c r="K191" s="289"/>
      <c r="L191" s="269">
        <f>K191*G191</f>
        <v>0</v>
      </c>
      <c r="M191" s="267">
        <f>L191+J191</f>
        <v>0</v>
      </c>
    </row>
    <row r="192" spans="1:13" ht="12.75">
      <c r="A192" s="261">
        <v>170</v>
      </c>
      <c r="B192" s="261"/>
      <c r="C192" s="275" t="s">
        <v>804</v>
      </c>
      <c r="D192" s="262" t="s">
        <v>631</v>
      </c>
      <c r="E192" s="261" t="s">
        <v>632</v>
      </c>
      <c r="F192" s="261" t="s">
        <v>637</v>
      </c>
      <c r="G192" s="261">
        <v>3</v>
      </c>
      <c r="H192" s="287" t="s">
        <v>170</v>
      </c>
      <c r="I192" s="264"/>
      <c r="J192" s="269">
        <f>I192*G192</f>
        <v>0</v>
      </c>
      <c r="K192" s="289"/>
      <c r="L192" s="269">
        <f>K192*G192</f>
        <v>0</v>
      </c>
      <c r="M192" s="267">
        <f>L192+J192</f>
        <v>0</v>
      </c>
    </row>
    <row r="193" spans="1:13" ht="12.75">
      <c r="A193" s="261">
        <v>171</v>
      </c>
      <c r="B193" s="261"/>
      <c r="C193" s="275" t="s">
        <v>804</v>
      </c>
      <c r="D193" s="262" t="s">
        <v>631</v>
      </c>
      <c r="E193" s="261" t="s">
        <v>632</v>
      </c>
      <c r="F193" s="261" t="s">
        <v>805</v>
      </c>
      <c r="G193" s="261">
        <v>9</v>
      </c>
      <c r="H193" s="287" t="s">
        <v>170</v>
      </c>
      <c r="I193" s="264"/>
      <c r="J193" s="269">
        <f>I193*G193</f>
        <v>0</v>
      </c>
      <c r="K193" s="289"/>
      <c r="L193" s="269">
        <f>K193*G193</f>
        <v>0</v>
      </c>
      <c r="M193" s="267">
        <f>L193+J193</f>
        <v>0</v>
      </c>
    </row>
    <row r="194" spans="1:13" ht="12.75">
      <c r="A194" s="261">
        <v>172</v>
      </c>
      <c r="B194" s="261"/>
      <c r="C194" s="275" t="s">
        <v>804</v>
      </c>
      <c r="D194" s="262" t="s">
        <v>631</v>
      </c>
      <c r="E194" s="261" t="s">
        <v>632</v>
      </c>
      <c r="F194" s="261" t="s">
        <v>638</v>
      </c>
      <c r="G194" s="261">
        <v>12</v>
      </c>
      <c r="H194" s="287" t="s">
        <v>170</v>
      </c>
      <c r="I194" s="264"/>
      <c r="J194" s="269">
        <f>I194*G194</f>
        <v>0</v>
      </c>
      <c r="K194" s="289"/>
      <c r="L194" s="269">
        <f>K194*G194</f>
        <v>0</v>
      </c>
      <c r="M194" s="267">
        <f>L194+J194</f>
        <v>0</v>
      </c>
    </row>
    <row r="195" spans="1:13" ht="12.75">
      <c r="A195" s="261">
        <v>173</v>
      </c>
      <c r="B195" s="261"/>
      <c r="C195" s="275" t="s">
        <v>804</v>
      </c>
      <c r="D195" s="262" t="s">
        <v>631</v>
      </c>
      <c r="E195" s="261" t="s">
        <v>632</v>
      </c>
      <c r="F195" s="261" t="s">
        <v>639</v>
      </c>
      <c r="G195" s="261">
        <v>2</v>
      </c>
      <c r="H195" s="287" t="s">
        <v>170</v>
      </c>
      <c r="I195" s="264"/>
      <c r="J195" s="269">
        <f>I195*G195</f>
        <v>0</v>
      </c>
      <c r="K195" s="289"/>
      <c r="L195" s="269">
        <f>K195*G195</f>
        <v>0</v>
      </c>
      <c r="M195" s="267">
        <f>L195+J195</f>
        <v>0</v>
      </c>
    </row>
    <row r="196" spans="1:13" ht="12.75">
      <c r="A196" s="261">
        <v>174</v>
      </c>
      <c r="B196" s="261"/>
      <c r="C196" s="275" t="s">
        <v>804</v>
      </c>
      <c r="D196" s="262" t="s">
        <v>631</v>
      </c>
      <c r="E196" s="261" t="s">
        <v>632</v>
      </c>
      <c r="F196" s="261" t="s">
        <v>641</v>
      </c>
      <c r="G196" s="261">
        <v>27</v>
      </c>
      <c r="H196" s="287" t="s">
        <v>170</v>
      </c>
      <c r="I196" s="264"/>
      <c r="J196" s="269">
        <f>I196*G196</f>
        <v>0</v>
      </c>
      <c r="K196" s="289"/>
      <c r="L196" s="269">
        <f>K196*G196</f>
        <v>0</v>
      </c>
      <c r="M196" s="267">
        <f>L196+J196</f>
        <v>0</v>
      </c>
    </row>
    <row r="197" spans="1:13" ht="12.75">
      <c r="A197" s="261">
        <v>175</v>
      </c>
      <c r="B197" s="261"/>
      <c r="C197" s="275" t="s">
        <v>804</v>
      </c>
      <c r="D197" s="262" t="s">
        <v>631</v>
      </c>
      <c r="E197" s="261" t="s">
        <v>632</v>
      </c>
      <c r="F197" s="261" t="s">
        <v>642</v>
      </c>
      <c r="G197" s="261">
        <v>17</v>
      </c>
      <c r="H197" s="287" t="s">
        <v>170</v>
      </c>
      <c r="I197" s="264"/>
      <c r="J197" s="269">
        <f>I197*G197</f>
        <v>0</v>
      </c>
      <c r="K197" s="289"/>
      <c r="L197" s="269">
        <f>K197*G197</f>
        <v>0</v>
      </c>
      <c r="M197" s="267">
        <f>L197+J197</f>
        <v>0</v>
      </c>
    </row>
    <row r="198" spans="1:13" ht="12.75">
      <c r="A198" s="261">
        <v>176</v>
      </c>
      <c r="B198" s="261"/>
      <c r="C198" s="275" t="s">
        <v>804</v>
      </c>
      <c r="D198" s="262" t="s">
        <v>631</v>
      </c>
      <c r="E198" s="261" t="s">
        <v>632</v>
      </c>
      <c r="F198" s="261" t="s">
        <v>652</v>
      </c>
      <c r="G198" s="261">
        <v>2</v>
      </c>
      <c r="H198" s="287" t="s">
        <v>170</v>
      </c>
      <c r="I198" s="264"/>
      <c r="J198" s="269">
        <f>I198*G198</f>
        <v>0</v>
      </c>
      <c r="K198" s="289"/>
      <c r="L198" s="269">
        <f>K198*G198</f>
        <v>0</v>
      </c>
      <c r="M198" s="267">
        <f>L198+J198</f>
        <v>0</v>
      </c>
    </row>
    <row r="199" spans="1:13" ht="12.75">
      <c r="A199" s="261">
        <v>177</v>
      </c>
      <c r="B199" s="261"/>
      <c r="C199" s="275" t="s">
        <v>806</v>
      </c>
      <c r="D199" s="262" t="s">
        <v>631</v>
      </c>
      <c r="E199" s="261"/>
      <c r="F199" s="261" t="s">
        <v>807</v>
      </c>
      <c r="G199" s="261">
        <v>3</v>
      </c>
      <c r="H199" s="287" t="s">
        <v>326</v>
      </c>
      <c r="I199" s="264"/>
      <c r="J199" s="269">
        <f>I199*G199</f>
        <v>0</v>
      </c>
      <c r="K199" s="289"/>
      <c r="L199" s="269">
        <f>K199*G199</f>
        <v>0</v>
      </c>
      <c r="M199" s="267">
        <f>L199+J199</f>
        <v>0</v>
      </c>
    </row>
    <row r="200" spans="1:13" ht="12.75">
      <c r="A200" s="261">
        <v>178</v>
      </c>
      <c r="B200" s="261"/>
      <c r="C200" s="275" t="s">
        <v>650</v>
      </c>
      <c r="D200" s="275" t="s">
        <v>651</v>
      </c>
      <c r="E200" s="261"/>
      <c r="F200" s="261" t="s">
        <v>637</v>
      </c>
      <c r="G200" s="261">
        <v>2</v>
      </c>
      <c r="H200" s="287" t="s">
        <v>326</v>
      </c>
      <c r="I200" s="264"/>
      <c r="J200" s="269">
        <f>I200*G200</f>
        <v>0</v>
      </c>
      <c r="K200" s="289"/>
      <c r="L200" s="269">
        <f>K200*G200</f>
        <v>0</v>
      </c>
      <c r="M200" s="267">
        <f>L200+J200</f>
        <v>0</v>
      </c>
    </row>
    <row r="201" spans="1:13" ht="12.75">
      <c r="A201" s="261">
        <v>179</v>
      </c>
      <c r="B201" s="261"/>
      <c r="C201" s="275" t="s">
        <v>650</v>
      </c>
      <c r="D201" s="275" t="s">
        <v>651</v>
      </c>
      <c r="E201" s="261"/>
      <c r="F201" s="261" t="s">
        <v>805</v>
      </c>
      <c r="G201" s="261">
        <v>9</v>
      </c>
      <c r="H201" s="287" t="s">
        <v>326</v>
      </c>
      <c r="I201" s="264"/>
      <c r="J201" s="269">
        <f>I201*G201</f>
        <v>0</v>
      </c>
      <c r="K201" s="289"/>
      <c r="L201" s="269">
        <f>K201*G201</f>
        <v>0</v>
      </c>
      <c r="M201" s="267">
        <f>L201+J201</f>
        <v>0</v>
      </c>
    </row>
    <row r="202" spans="1:13" ht="12.75">
      <c r="A202" s="261">
        <v>180</v>
      </c>
      <c r="B202" s="261"/>
      <c r="C202" s="275" t="s">
        <v>650</v>
      </c>
      <c r="D202" s="275" t="s">
        <v>651</v>
      </c>
      <c r="E202" s="261"/>
      <c r="F202" s="261" t="s">
        <v>641</v>
      </c>
      <c r="G202" s="261">
        <v>10</v>
      </c>
      <c r="H202" s="287" t="s">
        <v>326</v>
      </c>
      <c r="I202" s="264"/>
      <c r="J202" s="269">
        <f>I202*G202</f>
        <v>0</v>
      </c>
      <c r="K202" s="289"/>
      <c r="L202" s="269">
        <f>K202*G202</f>
        <v>0</v>
      </c>
      <c r="M202" s="267">
        <f>L202+J202</f>
        <v>0</v>
      </c>
    </row>
    <row r="203" spans="1:13" ht="12.75">
      <c r="A203" s="261">
        <v>181</v>
      </c>
      <c r="B203" s="261"/>
      <c r="C203" s="275" t="s">
        <v>650</v>
      </c>
      <c r="D203" s="275" t="s">
        <v>651</v>
      </c>
      <c r="E203" s="261"/>
      <c r="F203" s="261" t="s">
        <v>642</v>
      </c>
      <c r="G203" s="261">
        <v>20</v>
      </c>
      <c r="H203" s="287" t="s">
        <v>326</v>
      </c>
      <c r="I203" s="264"/>
      <c r="J203" s="269">
        <f>I203*G203</f>
        <v>0</v>
      </c>
      <c r="K203" s="289"/>
      <c r="L203" s="269">
        <f>K203*G203</f>
        <v>0</v>
      </c>
      <c r="M203" s="267">
        <f>L203+J203</f>
        <v>0</v>
      </c>
    </row>
    <row r="204" spans="1:13" ht="12.75">
      <c r="A204" s="261">
        <v>182</v>
      </c>
      <c r="B204" s="261"/>
      <c r="C204" s="275" t="s">
        <v>653</v>
      </c>
      <c r="D204" s="275" t="s">
        <v>808</v>
      </c>
      <c r="E204" s="261"/>
      <c r="F204" s="261" t="s">
        <v>809</v>
      </c>
      <c r="G204" s="261">
        <v>6</v>
      </c>
      <c r="H204" s="287" t="s">
        <v>326</v>
      </c>
      <c r="I204" s="264"/>
      <c r="J204" s="269">
        <f>I204*G204</f>
        <v>0</v>
      </c>
      <c r="K204" s="289"/>
      <c r="L204" s="269">
        <f>K204*G204</f>
        <v>0</v>
      </c>
      <c r="M204" s="267">
        <f>L204+J204</f>
        <v>0</v>
      </c>
    </row>
    <row r="205" spans="1:13" ht="12.75">
      <c r="A205" s="261">
        <v>183</v>
      </c>
      <c r="B205" s="261"/>
      <c r="C205" s="275" t="s">
        <v>653</v>
      </c>
      <c r="D205" s="275" t="s">
        <v>810</v>
      </c>
      <c r="E205" s="261"/>
      <c r="F205" s="261" t="s">
        <v>811</v>
      </c>
      <c r="G205" s="261">
        <v>6</v>
      </c>
      <c r="H205" s="287" t="s">
        <v>326</v>
      </c>
      <c r="I205" s="264"/>
      <c r="J205" s="269">
        <f>I205*G205</f>
        <v>0</v>
      </c>
      <c r="K205" s="289"/>
      <c r="L205" s="269">
        <f>K205*G205</f>
        <v>0</v>
      </c>
      <c r="M205" s="267">
        <f>L205+J205</f>
        <v>0</v>
      </c>
    </row>
    <row r="206" spans="1:13" ht="12.75">
      <c r="A206" s="261">
        <v>184</v>
      </c>
      <c r="B206" s="261"/>
      <c r="C206" s="275" t="s">
        <v>653</v>
      </c>
      <c r="D206" s="275" t="s">
        <v>810</v>
      </c>
      <c r="E206" s="261"/>
      <c r="F206" s="261" t="s">
        <v>812</v>
      </c>
      <c r="G206" s="261">
        <v>6</v>
      </c>
      <c r="H206" s="287" t="s">
        <v>326</v>
      </c>
      <c r="I206" s="264"/>
      <c r="J206" s="269">
        <f>I206*G206</f>
        <v>0</v>
      </c>
      <c r="K206" s="289"/>
      <c r="L206" s="269">
        <f>K206*G206</f>
        <v>0</v>
      </c>
      <c r="M206" s="267">
        <f>L206+J206</f>
        <v>0</v>
      </c>
    </row>
    <row r="207" spans="1:13" ht="12.75">
      <c r="A207" s="261">
        <v>185</v>
      </c>
      <c r="B207" s="261"/>
      <c r="C207" s="275" t="s">
        <v>653</v>
      </c>
      <c r="D207" s="275" t="s">
        <v>660</v>
      </c>
      <c r="E207" s="261"/>
      <c r="F207" s="261" t="s">
        <v>813</v>
      </c>
      <c r="G207" s="261">
        <v>2</v>
      </c>
      <c r="H207" s="287" t="s">
        <v>326</v>
      </c>
      <c r="I207" s="264"/>
      <c r="J207" s="269">
        <f>I207*G207</f>
        <v>0</v>
      </c>
      <c r="K207" s="289"/>
      <c r="L207" s="269">
        <f>K207*G207</f>
        <v>0</v>
      </c>
      <c r="M207" s="267">
        <f>L207+J207</f>
        <v>0</v>
      </c>
    </row>
    <row r="208" spans="1:13" ht="12.75">
      <c r="A208" s="261">
        <v>186</v>
      </c>
      <c r="B208" s="261"/>
      <c r="C208" s="275" t="s">
        <v>653</v>
      </c>
      <c r="D208" s="275" t="s">
        <v>660</v>
      </c>
      <c r="E208" s="261"/>
      <c r="F208" s="261" t="s">
        <v>814</v>
      </c>
      <c r="G208" s="261">
        <v>4</v>
      </c>
      <c r="H208" s="287" t="s">
        <v>326</v>
      </c>
      <c r="I208" s="264"/>
      <c r="J208" s="269">
        <f>I208*G208</f>
        <v>0</v>
      </c>
      <c r="K208" s="289"/>
      <c r="L208" s="269">
        <f>K208*G208</f>
        <v>0</v>
      </c>
      <c r="M208" s="267">
        <f>L208+J208</f>
        <v>0</v>
      </c>
    </row>
    <row r="209" spans="1:13" ht="12.75">
      <c r="A209" s="261">
        <v>187</v>
      </c>
      <c r="B209" s="261"/>
      <c r="C209" s="275" t="s">
        <v>815</v>
      </c>
      <c r="D209" s="275" t="s">
        <v>645</v>
      </c>
      <c r="E209" s="261" t="s">
        <v>632</v>
      </c>
      <c r="F209" s="261" t="s">
        <v>816</v>
      </c>
      <c r="G209" s="261">
        <v>1</v>
      </c>
      <c r="H209" s="287" t="s">
        <v>326</v>
      </c>
      <c r="I209" s="264"/>
      <c r="J209" s="269">
        <f>I209*G209</f>
        <v>0</v>
      </c>
      <c r="K209" s="289"/>
      <c r="L209" s="269">
        <f>K209*G209</f>
        <v>0</v>
      </c>
      <c r="M209" s="267">
        <f>L209+J209</f>
        <v>0</v>
      </c>
    </row>
    <row r="210" spans="1:13" ht="12.75">
      <c r="A210" s="261">
        <v>188</v>
      </c>
      <c r="B210" s="261"/>
      <c r="C210" s="275" t="s">
        <v>662</v>
      </c>
      <c r="D210" s="275"/>
      <c r="E210" s="261"/>
      <c r="F210" s="261"/>
      <c r="G210" s="261">
        <v>1</v>
      </c>
      <c r="H210" s="287" t="s">
        <v>606</v>
      </c>
      <c r="I210" s="264"/>
      <c r="J210" s="269">
        <f>I210*G210</f>
        <v>0</v>
      </c>
      <c r="K210" s="289"/>
      <c r="L210" s="269">
        <f>K210*G210</f>
        <v>0</v>
      </c>
      <c r="M210" s="267">
        <f>L210+J210</f>
        <v>0</v>
      </c>
    </row>
    <row r="211" spans="1:13" ht="12.75">
      <c r="A211" s="261">
        <v>189</v>
      </c>
      <c r="B211" s="261"/>
      <c r="C211" s="275" t="s">
        <v>663</v>
      </c>
      <c r="D211" s="275" t="s">
        <v>681</v>
      </c>
      <c r="E211" s="261" t="s">
        <v>670</v>
      </c>
      <c r="F211" s="261" t="s">
        <v>687</v>
      </c>
      <c r="G211" s="261">
        <v>1</v>
      </c>
      <c r="H211" s="287" t="s">
        <v>326</v>
      </c>
      <c r="I211" s="264"/>
      <c r="J211" s="269">
        <f>I211*G211</f>
        <v>0</v>
      </c>
      <c r="K211" s="289"/>
      <c r="L211" s="269">
        <f>K211*G211</f>
        <v>0</v>
      </c>
      <c r="M211" s="267">
        <f>L211+J211</f>
        <v>0</v>
      </c>
    </row>
    <row r="212" spans="1:13" ht="12.75">
      <c r="A212" s="261">
        <v>190</v>
      </c>
      <c r="B212" s="261"/>
      <c r="C212" s="275" t="s">
        <v>663</v>
      </c>
      <c r="D212" s="275" t="s">
        <v>673</v>
      </c>
      <c r="E212" s="261" t="s">
        <v>670</v>
      </c>
      <c r="F212" s="261" t="s">
        <v>674</v>
      </c>
      <c r="G212" s="261">
        <v>18</v>
      </c>
      <c r="H212" s="287" t="s">
        <v>326</v>
      </c>
      <c r="I212" s="264"/>
      <c r="J212" s="269">
        <f>I212*G212</f>
        <v>0</v>
      </c>
      <c r="K212" s="289"/>
      <c r="L212" s="269">
        <f>K212*G212</f>
        <v>0</v>
      </c>
      <c r="M212" s="267">
        <f>L212+J212</f>
        <v>0</v>
      </c>
    </row>
    <row r="213" spans="1:13" ht="12.75">
      <c r="A213" s="261">
        <v>191</v>
      </c>
      <c r="B213" s="261"/>
      <c r="C213" s="275" t="s">
        <v>663</v>
      </c>
      <c r="D213" s="275" t="s">
        <v>679</v>
      </c>
      <c r="E213" s="261" t="s">
        <v>670</v>
      </c>
      <c r="F213" s="261" t="s">
        <v>680</v>
      </c>
      <c r="G213" s="261">
        <v>6</v>
      </c>
      <c r="H213" s="287" t="s">
        <v>326</v>
      </c>
      <c r="I213" s="264"/>
      <c r="J213" s="269">
        <f>I213*G213</f>
        <v>0</v>
      </c>
      <c r="K213" s="289"/>
      <c r="L213" s="269">
        <f>K213*G213</f>
        <v>0</v>
      </c>
      <c r="M213" s="267">
        <f>L213+J213</f>
        <v>0</v>
      </c>
    </row>
    <row r="214" spans="1:13" ht="12.75">
      <c r="A214" s="261">
        <v>192</v>
      </c>
      <c r="B214" s="261"/>
      <c r="C214" s="275" t="s">
        <v>683</v>
      </c>
      <c r="D214" s="275" t="s">
        <v>681</v>
      </c>
      <c r="E214" s="261" t="s">
        <v>670</v>
      </c>
      <c r="F214" s="261" t="s">
        <v>687</v>
      </c>
      <c r="G214" s="261">
        <v>1</v>
      </c>
      <c r="H214" s="287" t="s">
        <v>326</v>
      </c>
      <c r="I214" s="264"/>
      <c r="J214" s="269">
        <f>I214*G214</f>
        <v>0</v>
      </c>
      <c r="K214" s="289"/>
      <c r="L214" s="269">
        <f>K214*G214</f>
        <v>0</v>
      </c>
      <c r="M214" s="267">
        <f>L214+J214</f>
        <v>0</v>
      </c>
    </row>
    <row r="215" spans="1:13" ht="12.75">
      <c r="A215" s="261">
        <v>193</v>
      </c>
      <c r="B215" s="261"/>
      <c r="C215" s="275" t="s">
        <v>685</v>
      </c>
      <c r="D215" s="275" t="s">
        <v>686</v>
      </c>
      <c r="E215" s="261" t="s">
        <v>670</v>
      </c>
      <c r="F215" s="261" t="s">
        <v>687</v>
      </c>
      <c r="G215" s="261">
        <v>2</v>
      </c>
      <c r="H215" s="287" t="s">
        <v>326</v>
      </c>
      <c r="I215" s="264"/>
      <c r="J215" s="269">
        <f>I215*G215</f>
        <v>0</v>
      </c>
      <c r="K215" s="289"/>
      <c r="L215" s="269">
        <f>K215*G215</f>
        <v>0</v>
      </c>
      <c r="M215" s="267">
        <f>L215+J215</f>
        <v>0</v>
      </c>
    </row>
    <row r="216" spans="1:13" ht="12.75">
      <c r="A216" s="261">
        <v>194</v>
      </c>
      <c r="B216" s="261"/>
      <c r="C216" s="275" t="s">
        <v>685</v>
      </c>
      <c r="D216" s="275" t="s">
        <v>686</v>
      </c>
      <c r="E216" s="261" t="s">
        <v>670</v>
      </c>
      <c r="F216" s="261" t="s">
        <v>674</v>
      </c>
      <c r="G216" s="261">
        <v>18</v>
      </c>
      <c r="H216" s="287" t="s">
        <v>326</v>
      </c>
      <c r="I216" s="264"/>
      <c r="J216" s="269">
        <f>I216*G216</f>
        <v>0</v>
      </c>
      <c r="K216" s="289"/>
      <c r="L216" s="269">
        <f>K216*G216</f>
        <v>0</v>
      </c>
      <c r="M216" s="267">
        <f>L216+J216</f>
        <v>0</v>
      </c>
    </row>
    <row r="217" spans="1:13" ht="12.75">
      <c r="A217" s="261">
        <v>195</v>
      </c>
      <c r="B217" s="261"/>
      <c r="C217" s="275" t="s">
        <v>685</v>
      </c>
      <c r="D217" s="275" t="s">
        <v>686</v>
      </c>
      <c r="E217" s="261" t="s">
        <v>670</v>
      </c>
      <c r="F217" s="261" t="s">
        <v>680</v>
      </c>
      <c r="G217" s="261">
        <v>6</v>
      </c>
      <c r="H217" s="287" t="s">
        <v>326</v>
      </c>
      <c r="I217" s="264"/>
      <c r="J217" s="269">
        <f>I217*G217</f>
        <v>0</v>
      </c>
      <c r="K217" s="289"/>
      <c r="L217" s="269">
        <f>K217*G217</f>
        <v>0</v>
      </c>
      <c r="M217" s="267">
        <f>L217+J217</f>
        <v>0</v>
      </c>
    </row>
    <row r="218" spans="1:13" ht="12.75">
      <c r="A218" s="261">
        <v>196</v>
      </c>
      <c r="B218" s="261"/>
      <c r="C218" s="275" t="s">
        <v>817</v>
      </c>
      <c r="D218" s="275" t="s">
        <v>818</v>
      </c>
      <c r="E218" s="261" t="s">
        <v>670</v>
      </c>
      <c r="F218" s="261" t="s">
        <v>687</v>
      </c>
      <c r="G218" s="261">
        <v>1</v>
      </c>
      <c r="H218" s="287" t="s">
        <v>326</v>
      </c>
      <c r="I218" s="264"/>
      <c r="J218" s="269">
        <f>I218*G218</f>
        <v>0</v>
      </c>
      <c r="K218" s="289"/>
      <c r="L218" s="269">
        <f>K218*G218</f>
        <v>0</v>
      </c>
      <c r="M218" s="267">
        <f>L218+J218</f>
        <v>0</v>
      </c>
    </row>
    <row r="219" spans="1:13" ht="12.75">
      <c r="A219" s="261">
        <v>197</v>
      </c>
      <c r="B219" s="261"/>
      <c r="C219" s="275" t="s">
        <v>817</v>
      </c>
      <c r="D219" s="275" t="s">
        <v>818</v>
      </c>
      <c r="E219" s="261" t="s">
        <v>670</v>
      </c>
      <c r="F219" s="261" t="s">
        <v>674</v>
      </c>
      <c r="G219" s="261">
        <v>6</v>
      </c>
      <c r="H219" s="287" t="s">
        <v>326</v>
      </c>
      <c r="I219" s="264"/>
      <c r="J219" s="269">
        <f>I219*G219</f>
        <v>0</v>
      </c>
      <c r="K219" s="289"/>
      <c r="L219" s="269">
        <f>K219*G219</f>
        <v>0</v>
      </c>
      <c r="M219" s="267">
        <f>L219+J219</f>
        <v>0</v>
      </c>
    </row>
    <row r="220" spans="1:13" ht="12.75">
      <c r="A220" s="261">
        <v>198</v>
      </c>
      <c r="B220" s="261"/>
      <c r="C220" s="275" t="s">
        <v>819</v>
      </c>
      <c r="D220" s="275"/>
      <c r="E220" s="261" t="s">
        <v>820</v>
      </c>
      <c r="F220" s="261" t="s">
        <v>698</v>
      </c>
      <c r="G220" s="261">
        <v>7</v>
      </c>
      <c r="H220" s="287" t="s">
        <v>326</v>
      </c>
      <c r="I220" s="264"/>
      <c r="J220" s="269">
        <f>I220*G220</f>
        <v>0</v>
      </c>
      <c r="K220" s="289"/>
      <c r="L220" s="269">
        <f>K220*G220</f>
        <v>0</v>
      </c>
      <c r="M220" s="267">
        <f>L220+J220</f>
        <v>0</v>
      </c>
    </row>
    <row r="221" spans="1:13" ht="12.75">
      <c r="A221" s="261">
        <v>199</v>
      </c>
      <c r="B221" s="261"/>
      <c r="C221" s="275" t="s">
        <v>821</v>
      </c>
      <c r="D221" s="275"/>
      <c r="E221" s="261" t="s">
        <v>820</v>
      </c>
      <c r="F221" s="261" t="s">
        <v>629</v>
      </c>
      <c r="G221" s="261">
        <v>7</v>
      </c>
      <c r="H221" s="287" t="s">
        <v>326</v>
      </c>
      <c r="I221" s="264"/>
      <c r="J221" s="269">
        <f>I221*G221</f>
        <v>0</v>
      </c>
      <c r="K221" s="289"/>
      <c r="L221" s="269">
        <f>K221*G221</f>
        <v>0</v>
      </c>
      <c r="M221" s="267">
        <f>L221+J221</f>
        <v>0</v>
      </c>
    </row>
    <row r="222" spans="1:13" ht="12.75">
      <c r="A222" s="261">
        <v>200</v>
      </c>
      <c r="B222" s="261"/>
      <c r="C222" s="275" t="s">
        <v>822</v>
      </c>
      <c r="D222" s="275" t="s">
        <v>823</v>
      </c>
      <c r="E222" s="261" t="s">
        <v>820</v>
      </c>
      <c r="F222" s="261" t="s">
        <v>629</v>
      </c>
      <c r="G222" s="261">
        <v>7</v>
      </c>
      <c r="H222" s="287" t="s">
        <v>326</v>
      </c>
      <c r="I222" s="264"/>
      <c r="J222" s="269">
        <f>I222*G222</f>
        <v>0</v>
      </c>
      <c r="K222" s="289"/>
      <c r="L222" s="269">
        <f>K222*G222</f>
        <v>0</v>
      </c>
      <c r="M222" s="267">
        <f>L222+J222</f>
        <v>0</v>
      </c>
    </row>
    <row r="223" spans="1:13" ht="12.75">
      <c r="A223" s="261">
        <v>201</v>
      </c>
      <c r="B223" s="261"/>
      <c r="C223" s="275" t="s">
        <v>824</v>
      </c>
      <c r="D223" s="275" t="s">
        <v>795</v>
      </c>
      <c r="E223" s="261" t="s">
        <v>796</v>
      </c>
      <c r="F223" s="261" t="s">
        <v>825</v>
      </c>
      <c r="G223" s="261">
        <v>7</v>
      </c>
      <c r="H223" s="287" t="s">
        <v>326</v>
      </c>
      <c r="I223" s="264"/>
      <c r="J223" s="269">
        <f>I223*G223</f>
        <v>0</v>
      </c>
      <c r="K223" s="289"/>
      <c r="L223" s="269">
        <f>K223*G223</f>
        <v>0</v>
      </c>
      <c r="M223" s="267">
        <f>L223+J223</f>
        <v>0</v>
      </c>
    </row>
    <row r="224" spans="1:13" ht="12.75">
      <c r="A224" s="261">
        <v>202</v>
      </c>
      <c r="B224" s="261"/>
      <c r="C224" s="275" t="s">
        <v>826</v>
      </c>
      <c r="D224" s="277" t="s">
        <v>827</v>
      </c>
      <c r="E224" s="261"/>
      <c r="F224" s="261" t="s">
        <v>825</v>
      </c>
      <c r="G224" s="261">
        <v>7</v>
      </c>
      <c r="H224" s="287" t="s">
        <v>326</v>
      </c>
      <c r="I224" s="264"/>
      <c r="J224" s="269">
        <f>I224*G224</f>
        <v>0</v>
      </c>
      <c r="K224" s="289"/>
      <c r="L224" s="269">
        <f>K224*G224</f>
        <v>0</v>
      </c>
      <c r="M224" s="267">
        <f>L224+J224</f>
        <v>0</v>
      </c>
    </row>
    <row r="225" spans="1:13" ht="12.75">
      <c r="A225" s="261">
        <v>203</v>
      </c>
      <c r="B225" s="261"/>
      <c r="C225" s="275" t="s">
        <v>826</v>
      </c>
      <c r="D225" s="277" t="s">
        <v>828</v>
      </c>
      <c r="E225" s="261"/>
      <c r="F225" s="261" t="s">
        <v>825</v>
      </c>
      <c r="G225" s="261">
        <v>6</v>
      </c>
      <c r="H225" s="287" t="s">
        <v>326</v>
      </c>
      <c r="I225" s="264"/>
      <c r="J225" s="269">
        <f>I225*G225</f>
        <v>0</v>
      </c>
      <c r="K225" s="289"/>
      <c r="L225" s="269">
        <f>K225*G225</f>
        <v>0</v>
      </c>
      <c r="M225" s="267">
        <f>L225+J225</f>
        <v>0</v>
      </c>
    </row>
    <row r="226" spans="1:13" ht="12.75">
      <c r="A226" s="261">
        <v>204</v>
      </c>
      <c r="B226" s="261"/>
      <c r="C226" s="275" t="s">
        <v>717</v>
      </c>
      <c r="D226" s="275" t="s">
        <v>718</v>
      </c>
      <c r="E226" s="261" t="s">
        <v>704</v>
      </c>
      <c r="F226" s="261" t="s">
        <v>705</v>
      </c>
      <c r="G226" s="261">
        <v>6</v>
      </c>
      <c r="H226" s="287" t="s">
        <v>326</v>
      </c>
      <c r="I226" s="264"/>
      <c r="J226" s="269">
        <f>I226*G226</f>
        <v>0</v>
      </c>
      <c r="K226" s="289"/>
      <c r="L226" s="269">
        <f>K226*G226</f>
        <v>0</v>
      </c>
      <c r="M226" s="267">
        <f>L226+J226</f>
        <v>0</v>
      </c>
    </row>
    <row r="227" spans="1:13" ht="12.75">
      <c r="A227" s="261">
        <v>205</v>
      </c>
      <c r="B227" s="261"/>
      <c r="C227" s="275" t="s">
        <v>717</v>
      </c>
      <c r="D227" s="275" t="s">
        <v>718</v>
      </c>
      <c r="E227" s="261" t="s">
        <v>704</v>
      </c>
      <c r="F227" s="261" t="s">
        <v>698</v>
      </c>
      <c r="G227" s="261">
        <v>14</v>
      </c>
      <c r="H227" s="287" t="s">
        <v>326</v>
      </c>
      <c r="I227" s="264"/>
      <c r="J227" s="269">
        <f>I227*G227</f>
        <v>0</v>
      </c>
      <c r="K227" s="289"/>
      <c r="L227" s="269">
        <f>K227*G227</f>
        <v>0</v>
      </c>
      <c r="M227" s="267">
        <f>L227+J227</f>
        <v>0</v>
      </c>
    </row>
    <row r="228" spans="1:13" ht="12.75">
      <c r="A228" s="261">
        <v>206</v>
      </c>
      <c r="B228" s="261"/>
      <c r="C228" s="275" t="s">
        <v>717</v>
      </c>
      <c r="D228" s="275" t="s">
        <v>718</v>
      </c>
      <c r="E228" s="261" t="s">
        <v>704</v>
      </c>
      <c r="F228" s="261" t="s">
        <v>629</v>
      </c>
      <c r="G228" s="261">
        <v>7</v>
      </c>
      <c r="H228" s="287" t="s">
        <v>326</v>
      </c>
      <c r="I228" s="264"/>
      <c r="J228" s="269">
        <f>I228*G228</f>
        <v>0</v>
      </c>
      <c r="K228" s="289"/>
      <c r="L228" s="269">
        <f>K228*G228</f>
        <v>0</v>
      </c>
      <c r="M228" s="267">
        <f>L228+J228</f>
        <v>0</v>
      </c>
    </row>
    <row r="229" spans="1:13" ht="12.75">
      <c r="A229" s="261">
        <v>207</v>
      </c>
      <c r="B229" s="261"/>
      <c r="C229" s="275" t="s">
        <v>829</v>
      </c>
      <c r="D229" s="275"/>
      <c r="E229" s="261"/>
      <c r="F229" s="261" t="s">
        <v>825</v>
      </c>
      <c r="G229" s="261">
        <v>7</v>
      </c>
      <c r="H229" s="287" t="s">
        <v>326</v>
      </c>
      <c r="I229" s="264"/>
      <c r="J229" s="269">
        <f>I229*G229</f>
        <v>0</v>
      </c>
      <c r="K229" s="289"/>
      <c r="L229" s="269">
        <f>K229*G229</f>
        <v>0</v>
      </c>
      <c r="M229" s="267">
        <f>L229+J229</f>
        <v>0</v>
      </c>
    </row>
    <row r="230" spans="1:13" ht="22.5">
      <c r="A230" s="247" t="s">
        <v>590</v>
      </c>
      <c r="B230" s="247" t="s">
        <v>591</v>
      </c>
      <c r="C230" s="247" t="s">
        <v>592</v>
      </c>
      <c r="D230" s="247" t="s">
        <v>54</v>
      </c>
      <c r="E230" s="247" t="s">
        <v>593</v>
      </c>
      <c r="F230" s="247" t="s">
        <v>594</v>
      </c>
      <c r="G230" s="247" t="s">
        <v>115</v>
      </c>
      <c r="H230" s="247" t="s">
        <v>595</v>
      </c>
      <c r="I230" s="270" t="s">
        <v>596</v>
      </c>
      <c r="J230" s="271" t="s">
        <v>597</v>
      </c>
      <c r="K230" s="270" t="s">
        <v>598</v>
      </c>
      <c r="L230" s="271" t="s">
        <v>599</v>
      </c>
      <c r="M230" s="272" t="s">
        <v>600</v>
      </c>
    </row>
    <row r="231" spans="1:13" ht="12.75">
      <c r="A231" s="247"/>
      <c r="B231" s="247"/>
      <c r="C231" s="247"/>
      <c r="D231" s="247"/>
      <c r="E231" s="247"/>
      <c r="F231" s="247"/>
      <c r="G231" s="247"/>
      <c r="H231" s="247"/>
      <c r="I231" s="251" t="s">
        <v>601</v>
      </c>
      <c r="J231" s="273" t="s">
        <v>601</v>
      </c>
      <c r="K231" s="251" t="s">
        <v>601</v>
      </c>
      <c r="L231" s="273" t="s">
        <v>601</v>
      </c>
      <c r="M231" s="253"/>
    </row>
    <row r="232" spans="1:13" ht="12.75">
      <c r="A232" s="261" t="s">
        <v>22</v>
      </c>
      <c r="B232" s="261"/>
      <c r="C232" s="282" t="s">
        <v>830</v>
      </c>
      <c r="D232" s="275"/>
      <c r="E232" s="261"/>
      <c r="F232" s="261"/>
      <c r="G232" s="261" t="s">
        <v>22</v>
      </c>
      <c r="H232" s="261" t="s">
        <v>22</v>
      </c>
      <c r="I232" s="264"/>
      <c r="J232" s="293"/>
      <c r="K232" s="289"/>
      <c r="L232" s="294"/>
      <c r="M232" s="291"/>
    </row>
    <row r="233" spans="1:13" ht="12.75">
      <c r="A233" s="261">
        <v>208</v>
      </c>
      <c r="B233" s="261"/>
      <c r="C233" s="275" t="s">
        <v>831</v>
      </c>
      <c r="D233" s="275" t="s">
        <v>832</v>
      </c>
      <c r="E233" s="261" t="s">
        <v>22</v>
      </c>
      <c r="F233" s="261" t="s">
        <v>22</v>
      </c>
      <c r="G233" s="261">
        <v>73</v>
      </c>
      <c r="H233" s="261" t="s">
        <v>326</v>
      </c>
      <c r="I233" s="264"/>
      <c r="J233" s="269">
        <f>I233*G233</f>
        <v>0</v>
      </c>
      <c r="K233" s="266"/>
      <c r="L233" s="269">
        <f>K233*G233</f>
        <v>0</v>
      </c>
      <c r="M233" s="267">
        <f>L233+J233</f>
        <v>0</v>
      </c>
    </row>
    <row r="234" spans="1:13" ht="12.75">
      <c r="A234" s="261">
        <v>209</v>
      </c>
      <c r="B234" s="261"/>
      <c r="C234" s="275" t="s">
        <v>833</v>
      </c>
      <c r="D234" s="275" t="s">
        <v>834</v>
      </c>
      <c r="E234" s="261"/>
      <c r="F234" s="261"/>
      <c r="G234" s="261">
        <v>14</v>
      </c>
      <c r="H234" s="261" t="s">
        <v>453</v>
      </c>
      <c r="I234" s="264"/>
      <c r="J234" s="269">
        <f>I234*G234</f>
        <v>0</v>
      </c>
      <c r="K234" s="266"/>
      <c r="L234" s="269">
        <f>K234*G234</f>
        <v>0</v>
      </c>
      <c r="M234" s="267">
        <f>L234+J234</f>
        <v>0</v>
      </c>
    </row>
    <row r="235" spans="1:13" ht="12.75">
      <c r="A235" s="261">
        <v>210</v>
      </c>
      <c r="B235" s="261"/>
      <c r="C235" s="275" t="s">
        <v>835</v>
      </c>
      <c r="D235" s="275" t="s">
        <v>836</v>
      </c>
      <c r="E235" s="261"/>
      <c r="F235" s="261"/>
      <c r="G235" s="261">
        <v>52</v>
      </c>
      <c r="H235" s="261" t="s">
        <v>453</v>
      </c>
      <c r="I235" s="264"/>
      <c r="J235" s="269">
        <f>I235*G235</f>
        <v>0</v>
      </c>
      <c r="K235" s="266"/>
      <c r="L235" s="269">
        <f>K235*G235</f>
        <v>0</v>
      </c>
      <c r="M235" s="267">
        <f>L235+J235</f>
        <v>0</v>
      </c>
    </row>
    <row r="236" spans="1:13" ht="12.75">
      <c r="A236" s="261">
        <v>211</v>
      </c>
      <c r="B236" s="261"/>
      <c r="C236" s="275" t="s">
        <v>837</v>
      </c>
      <c r="D236" s="275"/>
      <c r="E236" s="261"/>
      <c r="F236" s="261"/>
      <c r="G236" s="261">
        <v>480</v>
      </c>
      <c r="H236" s="261" t="s">
        <v>453</v>
      </c>
      <c r="I236" s="264"/>
      <c r="J236" s="269">
        <f>I236*G236</f>
        <v>0</v>
      </c>
      <c r="K236" s="266"/>
      <c r="L236" s="269">
        <f>K236*G236</f>
        <v>0</v>
      </c>
      <c r="M236" s="267">
        <f>L236+J236</f>
        <v>0</v>
      </c>
    </row>
    <row r="237" spans="1:13" ht="22.5">
      <c r="A237" s="247" t="s">
        <v>590</v>
      </c>
      <c r="B237" s="247" t="s">
        <v>591</v>
      </c>
      <c r="C237" s="247" t="s">
        <v>592</v>
      </c>
      <c r="D237" s="247" t="s">
        <v>54</v>
      </c>
      <c r="E237" s="247" t="s">
        <v>593</v>
      </c>
      <c r="F237" s="247" t="s">
        <v>594</v>
      </c>
      <c r="G237" s="247" t="s">
        <v>115</v>
      </c>
      <c r="H237" s="247" t="s">
        <v>595</v>
      </c>
      <c r="I237" s="270" t="s">
        <v>596</v>
      </c>
      <c r="J237" s="271" t="s">
        <v>597</v>
      </c>
      <c r="K237" s="270" t="s">
        <v>598</v>
      </c>
      <c r="L237" s="271" t="s">
        <v>599</v>
      </c>
      <c r="M237" s="272" t="s">
        <v>600</v>
      </c>
    </row>
    <row r="238" spans="1:13" ht="12.75">
      <c r="A238" s="247"/>
      <c r="B238" s="247"/>
      <c r="C238" s="247"/>
      <c r="D238" s="247"/>
      <c r="E238" s="247"/>
      <c r="F238" s="247"/>
      <c r="G238" s="247"/>
      <c r="H238" s="247"/>
      <c r="I238" s="251" t="s">
        <v>601</v>
      </c>
      <c r="J238" s="273" t="s">
        <v>601</v>
      </c>
      <c r="K238" s="251" t="s">
        <v>601</v>
      </c>
      <c r="L238" s="273" t="s">
        <v>601</v>
      </c>
      <c r="M238" s="253"/>
    </row>
    <row r="239" spans="1:13" ht="12.75">
      <c r="A239" s="261"/>
      <c r="B239" s="261"/>
      <c r="C239" s="282" t="s">
        <v>838</v>
      </c>
      <c r="D239" s="262" t="s">
        <v>22</v>
      </c>
      <c r="E239" s="261"/>
      <c r="F239" s="261"/>
      <c r="G239" s="261" t="s">
        <v>22</v>
      </c>
      <c r="H239" s="261" t="s">
        <v>22</v>
      </c>
      <c r="I239" s="264" t="s">
        <v>22</v>
      </c>
      <c r="J239" s="269" t="s">
        <v>22</v>
      </c>
      <c r="K239" s="295" t="s">
        <v>22</v>
      </c>
      <c r="L239" s="269" t="s">
        <v>22</v>
      </c>
      <c r="M239" s="267" t="s">
        <v>22</v>
      </c>
    </row>
    <row r="240" spans="1:13" ht="12.75">
      <c r="A240" s="261">
        <v>212</v>
      </c>
      <c r="B240" s="261"/>
      <c r="C240" s="275" t="s">
        <v>839</v>
      </c>
      <c r="D240" s="262"/>
      <c r="E240" s="261"/>
      <c r="F240" s="261"/>
      <c r="G240" s="261">
        <v>4</v>
      </c>
      <c r="H240" s="261" t="s">
        <v>606</v>
      </c>
      <c r="I240" s="264"/>
      <c r="J240" s="269">
        <f>I240*G240</f>
        <v>0</v>
      </c>
      <c r="K240" s="295"/>
      <c r="L240" s="269">
        <f>K240*G240</f>
        <v>0</v>
      </c>
      <c r="M240" s="267">
        <f>L240+J240</f>
        <v>0</v>
      </c>
    </row>
    <row r="241" spans="1:13" ht="12.75">
      <c r="A241" s="261">
        <v>213</v>
      </c>
      <c r="B241" s="261"/>
      <c r="C241" s="275" t="s">
        <v>840</v>
      </c>
      <c r="D241" s="262"/>
      <c r="E241" s="261"/>
      <c r="F241" s="261"/>
      <c r="G241" s="261">
        <v>4</v>
      </c>
      <c r="H241" s="261" t="s">
        <v>326</v>
      </c>
      <c r="I241" s="264"/>
      <c r="J241" s="269">
        <f>I241*G241</f>
        <v>0</v>
      </c>
      <c r="K241" s="295"/>
      <c r="L241" s="269">
        <f>K241*G241</f>
        <v>0</v>
      </c>
      <c r="M241" s="267">
        <f>L241+J241</f>
        <v>0</v>
      </c>
    </row>
    <row r="242" spans="1:13" ht="12.75">
      <c r="A242" s="261">
        <v>214</v>
      </c>
      <c r="B242" s="261"/>
      <c r="C242" s="275" t="s">
        <v>841</v>
      </c>
      <c r="D242" s="262" t="s">
        <v>22</v>
      </c>
      <c r="E242" s="261"/>
      <c r="F242" s="261"/>
      <c r="G242" s="261">
        <v>1</v>
      </c>
      <c r="H242" s="261" t="s">
        <v>326</v>
      </c>
      <c r="I242" s="264"/>
      <c r="J242" s="269">
        <f>I242*G242</f>
        <v>0</v>
      </c>
      <c r="K242" s="295"/>
      <c r="L242" s="269">
        <f>K242*G242</f>
        <v>0</v>
      </c>
      <c r="M242" s="267">
        <f>L242+J242</f>
        <v>0</v>
      </c>
    </row>
    <row r="243" spans="1:13" ht="12.75">
      <c r="A243" s="261">
        <v>215</v>
      </c>
      <c r="B243" s="261"/>
      <c r="C243" s="275" t="s">
        <v>842</v>
      </c>
      <c r="D243" s="262" t="s">
        <v>22</v>
      </c>
      <c r="E243" s="261"/>
      <c r="F243" s="261"/>
      <c r="G243" s="261">
        <v>1</v>
      </c>
      <c r="H243" s="261" t="s">
        <v>326</v>
      </c>
      <c r="I243" s="264"/>
      <c r="J243" s="269">
        <f>I243*G243</f>
        <v>0</v>
      </c>
      <c r="K243" s="295"/>
      <c r="L243" s="269">
        <f>K243*G243</f>
        <v>0</v>
      </c>
      <c r="M243" s="267">
        <f>L243+J243</f>
        <v>0</v>
      </c>
    </row>
    <row r="244" spans="1:13" ht="12.75">
      <c r="A244" s="261">
        <v>216</v>
      </c>
      <c r="B244" s="261"/>
      <c r="C244" s="275" t="s">
        <v>843</v>
      </c>
      <c r="D244" s="262" t="s">
        <v>22</v>
      </c>
      <c r="E244" s="261"/>
      <c r="F244" s="261"/>
      <c r="G244" s="261">
        <v>1</v>
      </c>
      <c r="H244" s="261" t="s">
        <v>606</v>
      </c>
      <c r="I244" s="264"/>
      <c r="J244" s="269">
        <f>I244*G244</f>
        <v>0</v>
      </c>
      <c r="K244" s="295"/>
      <c r="L244" s="269">
        <f>K244*G244</f>
        <v>0</v>
      </c>
      <c r="M244" s="267">
        <f>L244+J244</f>
        <v>0</v>
      </c>
    </row>
    <row r="245" spans="1:13" ht="12.75">
      <c r="A245" s="261">
        <v>217</v>
      </c>
      <c r="B245" s="261"/>
      <c r="C245" s="275" t="s">
        <v>844</v>
      </c>
      <c r="D245" s="262" t="s">
        <v>22</v>
      </c>
      <c r="E245" s="261"/>
      <c r="F245" s="261"/>
      <c r="G245" s="261">
        <v>4</v>
      </c>
      <c r="H245" s="261" t="s">
        <v>606</v>
      </c>
      <c r="I245" s="264"/>
      <c r="J245" s="269">
        <f>I245*G245</f>
        <v>0</v>
      </c>
      <c r="K245" s="295"/>
      <c r="L245" s="269">
        <f>K245*G245</f>
        <v>0</v>
      </c>
      <c r="M245" s="267">
        <f>L245+J245</f>
        <v>0</v>
      </c>
    </row>
    <row r="246" spans="1:13" ht="12.75">
      <c r="A246" s="261">
        <v>218</v>
      </c>
      <c r="B246" s="261"/>
      <c r="C246" s="275" t="s">
        <v>845</v>
      </c>
      <c r="D246" s="262"/>
      <c r="E246" s="261"/>
      <c r="F246" s="261"/>
      <c r="G246" s="261">
        <v>320</v>
      </c>
      <c r="H246" s="261" t="s">
        <v>170</v>
      </c>
      <c r="I246" s="264"/>
      <c r="J246" s="269">
        <f>I246*G246</f>
        <v>0</v>
      </c>
      <c r="K246" s="295"/>
      <c r="L246" s="269">
        <f>K246*G246</f>
        <v>0</v>
      </c>
      <c r="M246" s="267">
        <f>L246+J246</f>
        <v>0</v>
      </c>
    </row>
    <row r="247" spans="1:13" ht="12.75">
      <c r="A247" s="261">
        <v>219</v>
      </c>
      <c r="B247" s="261"/>
      <c r="C247" s="275" t="s">
        <v>846</v>
      </c>
      <c r="D247" s="275"/>
      <c r="E247" s="261"/>
      <c r="F247" s="261"/>
      <c r="G247" s="261">
        <v>1</v>
      </c>
      <c r="H247" s="261" t="s">
        <v>606</v>
      </c>
      <c r="I247" s="264"/>
      <c r="J247" s="269">
        <f>I247*G247</f>
        <v>0</v>
      </c>
      <c r="K247" s="295"/>
      <c r="L247" s="269">
        <f>K247*G247</f>
        <v>0</v>
      </c>
      <c r="M247" s="267">
        <f>L247+J247</f>
        <v>0</v>
      </c>
    </row>
    <row r="248" spans="1:13" ht="12.75">
      <c r="A248" s="261">
        <v>220</v>
      </c>
      <c r="B248" s="261"/>
      <c r="C248" s="275" t="s">
        <v>847</v>
      </c>
      <c r="D248" s="275"/>
      <c r="E248" s="261"/>
      <c r="F248" s="261"/>
      <c r="G248" s="261">
        <v>1</v>
      </c>
      <c r="H248" s="261" t="s">
        <v>606</v>
      </c>
      <c r="I248" s="264"/>
      <c r="J248" s="269">
        <f>I248*G248</f>
        <v>0</v>
      </c>
      <c r="K248" s="295"/>
      <c r="L248" s="269">
        <f>K248*G248</f>
        <v>0</v>
      </c>
      <c r="M248" s="267">
        <f>L248+J248</f>
        <v>0</v>
      </c>
    </row>
    <row r="249" spans="1:13" ht="22.5">
      <c r="A249" s="247" t="s">
        <v>590</v>
      </c>
      <c r="B249" s="247" t="s">
        <v>591</v>
      </c>
      <c r="C249" s="247" t="s">
        <v>592</v>
      </c>
      <c r="D249" s="247" t="s">
        <v>54</v>
      </c>
      <c r="E249" s="247" t="s">
        <v>593</v>
      </c>
      <c r="F249" s="247" t="s">
        <v>594</v>
      </c>
      <c r="G249" s="247" t="s">
        <v>115</v>
      </c>
      <c r="H249" s="247" t="s">
        <v>595</v>
      </c>
      <c r="I249" s="270" t="s">
        <v>596</v>
      </c>
      <c r="J249" s="271" t="s">
        <v>597</v>
      </c>
      <c r="K249" s="270" t="s">
        <v>598</v>
      </c>
      <c r="L249" s="271" t="s">
        <v>599</v>
      </c>
      <c r="M249" s="272" t="s">
        <v>600</v>
      </c>
    </row>
    <row r="250" spans="1:13" ht="12.75">
      <c r="A250" s="247"/>
      <c r="B250" s="247"/>
      <c r="C250" s="247"/>
      <c r="D250" s="247"/>
      <c r="E250" s="247"/>
      <c r="F250" s="247"/>
      <c r="G250" s="247"/>
      <c r="H250" s="247"/>
      <c r="I250" s="251" t="s">
        <v>601</v>
      </c>
      <c r="J250" s="273" t="s">
        <v>601</v>
      </c>
      <c r="K250" s="251" t="s">
        <v>601</v>
      </c>
      <c r="L250" s="273" t="s">
        <v>601</v>
      </c>
      <c r="M250" s="253"/>
    </row>
    <row r="251" spans="1:13" ht="12.75">
      <c r="A251" s="261"/>
      <c r="B251" s="261"/>
      <c r="C251" s="282" t="s">
        <v>587</v>
      </c>
      <c r="D251" s="275" t="s">
        <v>22</v>
      </c>
      <c r="E251" s="261"/>
      <c r="F251" s="261"/>
      <c r="G251" s="261" t="s">
        <v>22</v>
      </c>
      <c r="H251" s="261" t="s">
        <v>22</v>
      </c>
      <c r="I251" s="264" t="s">
        <v>22</v>
      </c>
      <c r="J251" s="269"/>
      <c r="K251" s="295" t="s">
        <v>22</v>
      </c>
      <c r="L251" s="269" t="s">
        <v>22</v>
      </c>
      <c r="M251" s="267"/>
    </row>
    <row r="252" spans="1:13" ht="12.75">
      <c r="A252" s="261">
        <v>221</v>
      </c>
      <c r="B252" s="261"/>
      <c r="C252" s="275" t="s">
        <v>848</v>
      </c>
      <c r="D252" s="275" t="s">
        <v>22</v>
      </c>
      <c r="E252" s="261"/>
      <c r="F252" s="261" t="s">
        <v>22</v>
      </c>
      <c r="G252" s="261">
        <v>6</v>
      </c>
      <c r="H252" s="261" t="s">
        <v>606</v>
      </c>
      <c r="I252" s="264"/>
      <c r="J252" s="269">
        <f>I252*G252</f>
        <v>0</v>
      </c>
      <c r="K252" s="295"/>
      <c r="L252" s="269">
        <f>K252*G252</f>
        <v>0</v>
      </c>
      <c r="M252" s="267">
        <f>L252+J252</f>
        <v>0</v>
      </c>
    </row>
    <row r="253" spans="1:13" ht="12.75">
      <c r="A253" s="261">
        <v>222</v>
      </c>
      <c r="B253" s="261"/>
      <c r="C253" s="275" t="s">
        <v>849</v>
      </c>
      <c r="D253" s="275" t="s">
        <v>850</v>
      </c>
      <c r="E253" s="261"/>
      <c r="F253" s="261" t="s">
        <v>22</v>
      </c>
      <c r="G253" s="261">
        <v>2</v>
      </c>
      <c r="H253" s="261" t="s">
        <v>606</v>
      </c>
      <c r="I253" s="264"/>
      <c r="J253" s="269">
        <f>I253*G253</f>
        <v>0</v>
      </c>
      <c r="K253" s="295"/>
      <c r="L253" s="269">
        <f>K253*G253</f>
        <v>0</v>
      </c>
      <c r="M253" s="267">
        <f>L253+J253</f>
        <v>0</v>
      </c>
    </row>
    <row r="254" spans="1:13" ht="12.75">
      <c r="A254" s="261">
        <v>223</v>
      </c>
      <c r="B254" s="261"/>
      <c r="C254" s="275" t="s">
        <v>851</v>
      </c>
      <c r="D254" s="275" t="s">
        <v>852</v>
      </c>
      <c r="E254" s="261"/>
      <c r="F254" s="261"/>
      <c r="G254" s="261">
        <v>1</v>
      </c>
      <c r="H254" s="261" t="s">
        <v>606</v>
      </c>
      <c r="I254" s="264"/>
      <c r="J254" s="269">
        <f>I254*G254</f>
        <v>0</v>
      </c>
      <c r="K254" s="295"/>
      <c r="L254" s="269">
        <f>K254*G254</f>
        <v>0</v>
      </c>
      <c r="M254" s="267">
        <f>L254+J254</f>
        <v>0</v>
      </c>
    </row>
    <row r="255" spans="1:13" ht="12.75">
      <c r="A255" s="261">
        <v>224</v>
      </c>
      <c r="B255" s="261">
        <v>8</v>
      </c>
      <c r="C255" s="275" t="s">
        <v>853</v>
      </c>
      <c r="D255" s="262" t="s">
        <v>854</v>
      </c>
      <c r="E255" s="261"/>
      <c r="F255" s="261" t="s">
        <v>22</v>
      </c>
      <c r="G255" s="261">
        <v>1</v>
      </c>
      <c r="H255" s="261" t="s">
        <v>326</v>
      </c>
      <c r="I255" s="264"/>
      <c r="J255" s="269">
        <f>I255*G255</f>
        <v>0</v>
      </c>
      <c r="K255" s="295"/>
      <c r="L255" s="269">
        <f>K255*G255</f>
        <v>0</v>
      </c>
      <c r="M255" s="267">
        <f>L255+J255</f>
        <v>0</v>
      </c>
    </row>
    <row r="256" spans="1:13" ht="12.75">
      <c r="A256" s="261">
        <v>225</v>
      </c>
      <c r="B256" s="261">
        <v>9</v>
      </c>
      <c r="C256" s="275" t="s">
        <v>855</v>
      </c>
      <c r="D256" s="262" t="s">
        <v>854</v>
      </c>
      <c r="E256" s="261"/>
      <c r="F256" s="261"/>
      <c r="G256" s="261">
        <v>1</v>
      </c>
      <c r="H256" s="261" t="s">
        <v>326</v>
      </c>
      <c r="I256" s="264"/>
      <c r="J256" s="269">
        <f>I256*G256</f>
        <v>0</v>
      </c>
      <c r="K256" s="295"/>
      <c r="L256" s="269">
        <f>K256*G256</f>
        <v>0</v>
      </c>
      <c r="M256" s="267">
        <f>L256+J256</f>
        <v>0</v>
      </c>
    </row>
    <row r="257" spans="1:13" ht="12.75">
      <c r="A257" s="261">
        <v>226</v>
      </c>
      <c r="B257" s="261"/>
      <c r="C257" s="275" t="s">
        <v>856</v>
      </c>
      <c r="D257" s="262"/>
      <c r="E257" s="261"/>
      <c r="F257" s="261" t="s">
        <v>687</v>
      </c>
      <c r="G257" s="261">
        <v>6</v>
      </c>
      <c r="H257" s="261" t="s">
        <v>326</v>
      </c>
      <c r="I257" s="264"/>
      <c r="J257" s="269">
        <f>I257*G257</f>
        <v>0</v>
      </c>
      <c r="K257" s="295"/>
      <c r="L257" s="269">
        <f>K257*G257</f>
        <v>0</v>
      </c>
      <c r="M257" s="267">
        <f>L257+J257</f>
        <v>0</v>
      </c>
    </row>
    <row r="258" spans="1:13" ht="12.75">
      <c r="A258" s="261">
        <v>227</v>
      </c>
      <c r="B258" s="261"/>
      <c r="C258" s="275" t="s">
        <v>856</v>
      </c>
      <c r="D258" s="262"/>
      <c r="E258" s="261"/>
      <c r="F258" s="261" t="s">
        <v>674</v>
      </c>
      <c r="G258" s="261">
        <v>1</v>
      </c>
      <c r="H258" s="261" t="s">
        <v>326</v>
      </c>
      <c r="I258" s="264"/>
      <c r="J258" s="269">
        <f>I258*G258</f>
        <v>0</v>
      </c>
      <c r="K258" s="295"/>
      <c r="L258" s="269">
        <f>K258*G258</f>
        <v>0</v>
      </c>
      <c r="M258" s="267">
        <f>L258+J258</f>
        <v>0</v>
      </c>
    </row>
    <row r="259" spans="1:13" ht="12.75">
      <c r="A259" s="261">
        <v>228</v>
      </c>
      <c r="B259" s="261"/>
      <c r="C259" s="275" t="s">
        <v>857</v>
      </c>
      <c r="D259" s="262"/>
      <c r="E259" s="261"/>
      <c r="F259" s="261"/>
      <c r="G259" s="261">
        <v>6</v>
      </c>
      <c r="H259" s="261" t="s">
        <v>326</v>
      </c>
      <c r="I259" s="264"/>
      <c r="J259" s="269">
        <f>I259*G259</f>
        <v>0</v>
      </c>
      <c r="K259" s="295"/>
      <c r="L259" s="269">
        <f>K259*G259</f>
        <v>0</v>
      </c>
      <c r="M259" s="267">
        <f>L259+J259</f>
        <v>0</v>
      </c>
    </row>
    <row r="260" spans="1:13" ht="12.75">
      <c r="A260" s="261">
        <v>229</v>
      </c>
      <c r="B260" s="261"/>
      <c r="C260" s="275" t="s">
        <v>858</v>
      </c>
      <c r="D260" s="262"/>
      <c r="E260" s="261"/>
      <c r="F260" s="261"/>
      <c r="G260" s="261">
        <v>2</v>
      </c>
      <c r="H260" s="261" t="s">
        <v>326</v>
      </c>
      <c r="I260" s="264"/>
      <c r="J260" s="269">
        <f>I260*G260</f>
        <v>0</v>
      </c>
      <c r="K260" s="295"/>
      <c r="L260" s="269">
        <f>K260*G260</f>
        <v>0</v>
      </c>
      <c r="M260" s="267">
        <f>L260+J260</f>
        <v>0</v>
      </c>
    </row>
    <row r="261" spans="1:13" ht="12.75">
      <c r="A261" s="261">
        <v>230</v>
      </c>
      <c r="B261" s="261"/>
      <c r="C261" s="275" t="s">
        <v>859</v>
      </c>
      <c r="D261" s="262"/>
      <c r="E261" s="261"/>
      <c r="F261" s="261"/>
      <c r="G261" s="261">
        <v>1</v>
      </c>
      <c r="H261" s="261" t="s">
        <v>326</v>
      </c>
      <c r="I261" s="264"/>
      <c r="J261" s="269">
        <f>I261*G261</f>
        <v>0</v>
      </c>
      <c r="K261" s="295"/>
      <c r="L261" s="269">
        <f>K261*G261</f>
        <v>0</v>
      </c>
      <c r="M261" s="267">
        <f>L261+J261</f>
        <v>0</v>
      </c>
    </row>
    <row r="262" spans="1:13" ht="12.75">
      <c r="A262" s="261">
        <v>231</v>
      </c>
      <c r="B262" s="261"/>
      <c r="C262" s="275" t="s">
        <v>860</v>
      </c>
      <c r="D262" s="262"/>
      <c r="E262" s="261"/>
      <c r="F262" s="261"/>
      <c r="G262" s="261">
        <v>1</v>
      </c>
      <c r="H262" s="261" t="s">
        <v>326</v>
      </c>
      <c r="I262" s="264"/>
      <c r="J262" s="269">
        <f>I262*G262</f>
        <v>0</v>
      </c>
      <c r="K262" s="295"/>
      <c r="L262" s="269">
        <f>K262*G262</f>
        <v>0</v>
      </c>
      <c r="M262" s="267">
        <f>L262+J262</f>
        <v>0</v>
      </c>
    </row>
    <row r="263" spans="1:13" ht="12.75">
      <c r="A263" s="261">
        <v>232</v>
      </c>
      <c r="B263" s="261"/>
      <c r="C263" s="275" t="s">
        <v>861</v>
      </c>
      <c r="D263" s="275"/>
      <c r="E263" s="261"/>
      <c r="F263" s="261"/>
      <c r="G263" s="261">
        <v>1</v>
      </c>
      <c r="H263" s="261" t="s">
        <v>606</v>
      </c>
      <c r="I263" s="264"/>
      <c r="J263" s="269">
        <f>I263*G263</f>
        <v>0</v>
      </c>
      <c r="K263" s="295"/>
      <c r="L263" s="269">
        <f>K263*G263</f>
        <v>0</v>
      </c>
      <c r="M263" s="267">
        <f>L263+J263</f>
        <v>0</v>
      </c>
    </row>
    <row r="264" spans="1:13" ht="12.75">
      <c r="A264" s="261">
        <v>233</v>
      </c>
      <c r="B264" s="261"/>
      <c r="C264" s="275" t="s">
        <v>862</v>
      </c>
      <c r="D264" s="275"/>
      <c r="E264" s="261"/>
      <c r="F264" s="261"/>
      <c r="G264" s="261">
        <v>1</v>
      </c>
      <c r="H264" s="261" t="s">
        <v>606</v>
      </c>
      <c r="I264" s="264"/>
      <c r="J264" s="269">
        <f>I264*G264</f>
        <v>0</v>
      </c>
      <c r="K264" s="295"/>
      <c r="L264" s="269">
        <f>K264*G264</f>
        <v>0</v>
      </c>
      <c r="M264" s="267">
        <f>L264+J264</f>
        <v>0</v>
      </c>
    </row>
    <row r="265" spans="1:13" ht="12.75">
      <c r="A265" s="261">
        <v>234</v>
      </c>
      <c r="B265" s="261"/>
      <c r="C265" s="275" t="s">
        <v>863</v>
      </c>
      <c r="D265" s="275"/>
      <c r="E265" s="261"/>
      <c r="F265" s="261"/>
      <c r="G265" s="261">
        <v>1</v>
      </c>
      <c r="H265" s="261" t="s">
        <v>606</v>
      </c>
      <c r="I265" s="264"/>
      <c r="J265" s="269">
        <f>I265*G265</f>
        <v>0</v>
      </c>
      <c r="K265" s="295"/>
      <c r="L265" s="269">
        <f>K265*G265</f>
        <v>0</v>
      </c>
      <c r="M265" s="267">
        <f>L265+J265</f>
        <v>0</v>
      </c>
    </row>
    <row r="266" spans="1:13" ht="12.75">
      <c r="A266" s="261">
        <v>235</v>
      </c>
      <c r="B266" s="261"/>
      <c r="C266" s="275" t="s">
        <v>864</v>
      </c>
      <c r="D266" s="275"/>
      <c r="E266" s="261"/>
      <c r="F266" s="261"/>
      <c r="G266" s="261">
        <v>191</v>
      </c>
      <c r="H266" s="261" t="s">
        <v>170</v>
      </c>
      <c r="I266" s="264"/>
      <c r="J266" s="269">
        <f>I266*G266</f>
        <v>0</v>
      </c>
      <c r="K266" s="295"/>
      <c r="L266" s="269">
        <f>K266*G266</f>
        <v>0</v>
      </c>
      <c r="M266" s="267">
        <f>L266+J266</f>
        <v>0</v>
      </c>
    </row>
    <row r="267" spans="1:13" ht="12.75">
      <c r="A267" s="261">
        <v>236</v>
      </c>
      <c r="B267" s="261"/>
      <c r="C267" s="275" t="s">
        <v>865</v>
      </c>
      <c r="D267" s="275"/>
      <c r="E267" s="261"/>
      <c r="F267" s="261"/>
      <c r="G267" s="261">
        <v>1</v>
      </c>
      <c r="H267" s="261" t="s">
        <v>606</v>
      </c>
      <c r="I267" s="264"/>
      <c r="J267" s="269">
        <f>I267*G267</f>
        <v>0</v>
      </c>
      <c r="K267" s="295"/>
      <c r="L267" s="269">
        <f>K267*G267</f>
        <v>0</v>
      </c>
      <c r="M267" s="267">
        <f>L267+J267</f>
        <v>0</v>
      </c>
    </row>
    <row r="268" spans="1:13" ht="72" customHeight="1">
      <c r="A268" s="261">
        <v>237</v>
      </c>
      <c r="B268" s="261"/>
      <c r="C268" s="262" t="s">
        <v>866</v>
      </c>
      <c r="D268" s="275"/>
      <c r="E268" s="261"/>
      <c r="F268" s="261"/>
      <c r="G268" s="261">
        <v>1</v>
      </c>
      <c r="H268" s="261" t="s">
        <v>606</v>
      </c>
      <c r="I268" s="264"/>
      <c r="J268" s="269">
        <f>I268*G268</f>
        <v>0</v>
      </c>
      <c r="K268" s="295"/>
      <c r="L268" s="269">
        <f>K268*G268</f>
        <v>0</v>
      </c>
      <c r="M268" s="267">
        <f>L268+J268</f>
        <v>0</v>
      </c>
    </row>
    <row r="269" spans="1:13" ht="102" customHeight="1">
      <c r="A269" s="261">
        <v>238</v>
      </c>
      <c r="B269" s="261"/>
      <c r="C269" s="262" t="s">
        <v>867</v>
      </c>
      <c r="D269" s="275"/>
      <c r="E269" s="261"/>
      <c r="F269" s="261"/>
      <c r="G269" s="261">
        <v>1</v>
      </c>
      <c r="H269" s="261" t="s">
        <v>606</v>
      </c>
      <c r="I269" s="264"/>
      <c r="J269" s="269">
        <f>I269*G269</f>
        <v>0</v>
      </c>
      <c r="K269" s="295"/>
      <c r="L269" s="269">
        <f>K269*G269</f>
        <v>0</v>
      </c>
      <c r="M269" s="267">
        <f>L269+J269</f>
        <v>0</v>
      </c>
    </row>
    <row r="270" spans="1:13" ht="134.25" customHeight="1">
      <c r="A270" s="261">
        <v>239</v>
      </c>
      <c r="B270" s="296"/>
      <c r="C270" s="297" t="s">
        <v>868</v>
      </c>
      <c r="D270" s="298"/>
      <c r="E270" s="296"/>
      <c r="F270" s="296"/>
      <c r="G270" s="296">
        <v>1</v>
      </c>
      <c r="H270" s="296" t="s">
        <v>606</v>
      </c>
      <c r="I270" s="264"/>
      <c r="J270" s="269">
        <f>I270*G270</f>
        <v>0</v>
      </c>
      <c r="K270" s="295"/>
      <c r="L270" s="269">
        <f>K270*G270</f>
        <v>0</v>
      </c>
      <c r="M270" s="267">
        <f>L270+J270</f>
        <v>0</v>
      </c>
    </row>
    <row r="271" spans="1:13" ht="22.5">
      <c r="A271" s="247" t="s">
        <v>590</v>
      </c>
      <c r="B271" s="247" t="s">
        <v>591</v>
      </c>
      <c r="C271" s="247" t="s">
        <v>592</v>
      </c>
      <c r="D271" s="247" t="s">
        <v>54</v>
      </c>
      <c r="E271" s="247" t="s">
        <v>593</v>
      </c>
      <c r="F271" s="247" t="s">
        <v>594</v>
      </c>
      <c r="G271" s="247" t="s">
        <v>115</v>
      </c>
      <c r="H271" s="247" t="s">
        <v>595</v>
      </c>
      <c r="I271" s="270" t="s">
        <v>596</v>
      </c>
      <c r="J271" s="271" t="s">
        <v>597</v>
      </c>
      <c r="K271" s="270" t="s">
        <v>598</v>
      </c>
      <c r="L271" s="271" t="s">
        <v>599</v>
      </c>
      <c r="M271" s="272" t="s">
        <v>600</v>
      </c>
    </row>
    <row r="272" spans="1:13" ht="12.75">
      <c r="A272" s="247"/>
      <c r="B272" s="247"/>
      <c r="C272" s="247"/>
      <c r="D272" s="247"/>
      <c r="E272" s="247"/>
      <c r="F272" s="247"/>
      <c r="G272" s="247"/>
      <c r="H272" s="247"/>
      <c r="I272" s="251" t="s">
        <v>601</v>
      </c>
      <c r="J272" s="273" t="s">
        <v>601</v>
      </c>
      <c r="K272" s="251" t="s">
        <v>601</v>
      </c>
      <c r="L272" s="273" t="s">
        <v>601</v>
      </c>
      <c r="M272" s="253"/>
    </row>
    <row r="273" spans="1:13" ht="12.75">
      <c r="A273" s="299" t="s">
        <v>22</v>
      </c>
      <c r="B273" s="299"/>
      <c r="C273" s="300" t="s">
        <v>75</v>
      </c>
      <c r="D273" s="301" t="s">
        <v>22</v>
      </c>
      <c r="E273" s="299"/>
      <c r="F273" s="299"/>
      <c r="G273" s="299" t="s">
        <v>22</v>
      </c>
      <c r="H273" s="299" t="s">
        <v>22</v>
      </c>
      <c r="I273" s="285"/>
      <c r="J273" s="288"/>
      <c r="K273" s="302" t="s">
        <v>22</v>
      </c>
      <c r="L273" s="288" t="s">
        <v>22</v>
      </c>
      <c r="M273" s="286"/>
    </row>
    <row r="274" spans="1:13" ht="12.75">
      <c r="A274" s="261">
        <v>240</v>
      </c>
      <c r="B274" s="261"/>
      <c r="C274" s="275" t="s">
        <v>869</v>
      </c>
      <c r="D274" s="275"/>
      <c r="E274" s="261"/>
      <c r="F274" s="261"/>
      <c r="G274" s="261">
        <v>4</v>
      </c>
      <c r="H274" s="261" t="s">
        <v>326</v>
      </c>
      <c r="I274" s="264"/>
      <c r="J274" s="269">
        <f>I274*G274</f>
        <v>0</v>
      </c>
      <c r="K274" s="303"/>
      <c r="L274" s="304">
        <f>K274*G274</f>
        <v>0</v>
      </c>
      <c r="M274" s="267">
        <f>L274+J274</f>
        <v>0</v>
      </c>
    </row>
    <row r="275" spans="1:13" ht="12.75">
      <c r="A275" s="261">
        <v>241</v>
      </c>
      <c r="B275" s="261"/>
      <c r="C275" s="275" t="s">
        <v>870</v>
      </c>
      <c r="D275" s="275"/>
      <c r="E275" s="261"/>
      <c r="F275" s="261"/>
      <c r="G275" s="261">
        <v>36</v>
      </c>
      <c r="H275" s="261" t="s">
        <v>133</v>
      </c>
      <c r="I275" s="264"/>
      <c r="J275" s="269">
        <f>I275*G275</f>
        <v>0</v>
      </c>
      <c r="K275" s="303"/>
      <c r="L275" s="304">
        <f>K275*G275</f>
        <v>0</v>
      </c>
      <c r="M275" s="267">
        <f>L275+J275</f>
        <v>0</v>
      </c>
    </row>
    <row r="276" spans="1:13" ht="12.75">
      <c r="A276" s="261">
        <v>242</v>
      </c>
      <c r="B276" s="261"/>
      <c r="C276" s="275" t="s">
        <v>871</v>
      </c>
      <c r="D276" s="275" t="s">
        <v>22</v>
      </c>
      <c r="E276" s="261"/>
      <c r="F276" s="261"/>
      <c r="G276" s="261">
        <v>3</v>
      </c>
      <c r="H276" s="261" t="s">
        <v>326</v>
      </c>
      <c r="I276" s="264"/>
      <c r="J276" s="269">
        <f>I276*G276</f>
        <v>0</v>
      </c>
      <c r="K276" s="303"/>
      <c r="L276" s="304">
        <f>K276*G276</f>
        <v>0</v>
      </c>
      <c r="M276" s="267">
        <f>L276+J276</f>
        <v>0</v>
      </c>
    </row>
    <row r="277" spans="1:13" ht="12.75">
      <c r="A277" s="261">
        <v>243</v>
      </c>
      <c r="B277" s="261"/>
      <c r="C277" s="275" t="s">
        <v>872</v>
      </c>
      <c r="D277" s="275" t="s">
        <v>873</v>
      </c>
      <c r="E277" s="261"/>
      <c r="F277" s="261"/>
      <c r="G277" s="261">
        <v>1</v>
      </c>
      <c r="H277" s="261" t="s">
        <v>606</v>
      </c>
      <c r="I277" s="264"/>
      <c r="J277" s="269">
        <f>I277*G277</f>
        <v>0</v>
      </c>
      <c r="K277" s="303"/>
      <c r="L277" s="304">
        <f>K277*G277</f>
        <v>0</v>
      </c>
      <c r="M277" s="267">
        <f>L277+J277</f>
        <v>0</v>
      </c>
    </row>
    <row r="278" spans="1:13" ht="12.75">
      <c r="A278" s="261">
        <v>244</v>
      </c>
      <c r="B278" s="261"/>
      <c r="C278" s="275" t="s">
        <v>874</v>
      </c>
      <c r="D278" s="275"/>
      <c r="E278" s="261"/>
      <c r="F278" s="261"/>
      <c r="G278" s="261">
        <v>2</v>
      </c>
      <c r="H278" s="261" t="s">
        <v>606</v>
      </c>
      <c r="I278" s="264"/>
      <c r="J278" s="269">
        <f>I278*G278</f>
        <v>0</v>
      </c>
      <c r="K278" s="303"/>
      <c r="L278" s="304">
        <f>K278*G278</f>
        <v>0</v>
      </c>
      <c r="M278" s="267">
        <f>L278+J278</f>
        <v>0</v>
      </c>
    </row>
    <row r="279" spans="1:13" ht="12.75">
      <c r="A279" s="261"/>
      <c r="B279" s="261"/>
      <c r="C279" s="282"/>
      <c r="D279" s="275"/>
      <c r="E279" s="261"/>
      <c r="F279" s="261"/>
      <c r="G279" s="261"/>
      <c r="H279" s="261"/>
      <c r="I279" s="266"/>
      <c r="J279" s="304"/>
      <c r="K279" s="303"/>
      <c r="L279" s="305"/>
      <c r="M279" s="267"/>
    </row>
    <row r="280" spans="1:13" ht="12.75">
      <c r="A280" s="261"/>
      <c r="B280" s="261"/>
      <c r="C280" s="282"/>
      <c r="D280" s="275"/>
      <c r="E280" s="261"/>
      <c r="F280" s="261"/>
      <c r="G280" s="261"/>
      <c r="H280" s="261"/>
      <c r="I280" s="266"/>
      <c r="J280" s="304"/>
      <c r="K280" s="303"/>
      <c r="L280" s="305"/>
      <c r="M280" s="267"/>
    </row>
    <row r="281" spans="1:13" ht="12.75">
      <c r="A281" s="306"/>
      <c r="B281" s="306"/>
      <c r="C281" s="307"/>
      <c r="D281" s="307"/>
      <c r="E281" s="306"/>
      <c r="F281" s="306"/>
      <c r="G281" s="306"/>
      <c r="H281" s="306"/>
      <c r="I281" s="308"/>
      <c r="J281" s="309"/>
      <c r="K281" s="308"/>
      <c r="L281" s="310"/>
      <c r="M281" s="311"/>
    </row>
    <row r="282" spans="1:13" ht="12.75">
      <c r="A282" s="312"/>
      <c r="B282" s="312"/>
      <c r="C282" s="313"/>
      <c r="D282" s="313"/>
      <c r="E282" s="312"/>
      <c r="F282" s="312"/>
      <c r="G282" s="312"/>
      <c r="H282" s="312"/>
      <c r="I282" s="314"/>
      <c r="J282" s="314"/>
      <c r="K282" s="314"/>
      <c r="L282" s="314"/>
      <c r="M282" s="315"/>
    </row>
    <row r="283" spans="1:13" ht="12.75">
      <c r="A283" s="316"/>
      <c r="B283" s="317"/>
      <c r="C283" s="318"/>
      <c r="D283" s="318"/>
      <c r="E283" s="317"/>
      <c r="F283" s="317"/>
      <c r="G283" s="317"/>
      <c r="H283" s="317"/>
      <c r="I283" s="319"/>
      <c r="J283" s="319"/>
      <c r="K283" s="319"/>
      <c r="L283" s="319"/>
      <c r="M283" s="320"/>
    </row>
    <row r="284" spans="1:13" ht="12.75">
      <c r="A284" s="321"/>
      <c r="B284" s="312"/>
      <c r="C284" s="313"/>
      <c r="D284" s="313"/>
      <c r="E284" s="312"/>
      <c r="F284" s="312"/>
      <c r="G284" s="312"/>
      <c r="H284" s="312"/>
      <c r="I284" s="314"/>
      <c r="J284" s="314"/>
      <c r="K284" s="314"/>
      <c r="L284" s="314"/>
      <c r="M284" s="322"/>
    </row>
    <row r="285" spans="1:13" ht="15.75">
      <c r="A285" s="323"/>
      <c r="B285" s="324"/>
      <c r="C285" s="324" t="s">
        <v>875</v>
      </c>
      <c r="D285" s="324"/>
      <c r="E285" s="324"/>
      <c r="F285" s="324"/>
      <c r="G285" s="324"/>
      <c r="H285" s="325"/>
      <c r="I285" s="326"/>
      <c r="J285" s="326"/>
      <c r="K285" s="326"/>
      <c r="L285" s="326" t="s">
        <v>22</v>
      </c>
      <c r="M285" s="327">
        <f>SUM(M8:M281)</f>
        <v>0</v>
      </c>
    </row>
    <row r="286" spans="1:13" ht="15.75">
      <c r="A286" s="323"/>
      <c r="B286" s="324"/>
      <c r="C286" s="324" t="s">
        <v>876</v>
      </c>
      <c r="D286" s="324"/>
      <c r="E286" s="324"/>
      <c r="F286" s="324"/>
      <c r="G286" s="324"/>
      <c r="H286" s="325"/>
      <c r="I286" s="326"/>
      <c r="J286" s="326"/>
      <c r="K286" s="326"/>
      <c r="L286" s="326"/>
      <c r="M286" s="327">
        <f>M285*0.21</f>
        <v>0</v>
      </c>
    </row>
    <row r="287" spans="1:13" ht="12.75">
      <c r="A287" s="328"/>
      <c r="B287" s="312"/>
      <c r="C287" s="313"/>
      <c r="D287" s="313"/>
      <c r="E287" s="313"/>
      <c r="F287" s="313"/>
      <c r="G287" s="313"/>
      <c r="H287" s="313"/>
      <c r="I287" s="329"/>
      <c r="J287" s="329"/>
      <c r="K287" s="329"/>
      <c r="L287" s="329"/>
      <c r="M287" s="330"/>
    </row>
  </sheetData>
  <mergeCells count="90">
    <mergeCell ref="I3:J3"/>
    <mergeCell ref="K3:L3"/>
    <mergeCell ref="A4:A5"/>
    <mergeCell ref="B4:B5"/>
    <mergeCell ref="C4:C5"/>
    <mergeCell ref="D4:D5"/>
    <mergeCell ref="E4:E5"/>
    <mergeCell ref="F4:F5"/>
    <mergeCell ref="G4:G5"/>
    <mergeCell ref="H4:H5"/>
    <mergeCell ref="A20:A21"/>
    <mergeCell ref="B20:B21"/>
    <mergeCell ref="C20:C21"/>
    <mergeCell ref="D20:D21"/>
    <mergeCell ref="E20:E21"/>
    <mergeCell ref="F20:F21"/>
    <mergeCell ref="G20:G21"/>
    <mergeCell ref="H20:H21"/>
    <mergeCell ref="A53:A54"/>
    <mergeCell ref="B53:B54"/>
    <mergeCell ref="C53:C54"/>
    <mergeCell ref="D53:D54"/>
    <mergeCell ref="E53:E54"/>
    <mergeCell ref="F53:F54"/>
    <mergeCell ref="G53:G54"/>
    <mergeCell ref="H53:H54"/>
    <mergeCell ref="A97:A98"/>
    <mergeCell ref="B97:B98"/>
    <mergeCell ref="C97:C98"/>
    <mergeCell ref="D97:D98"/>
    <mergeCell ref="E97:E98"/>
    <mergeCell ref="F97:F98"/>
    <mergeCell ref="G97:G98"/>
    <mergeCell ref="H97:H98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A187:A188"/>
    <mergeCell ref="B187:B188"/>
    <mergeCell ref="C187:C188"/>
    <mergeCell ref="D187:D188"/>
    <mergeCell ref="E187:E188"/>
    <mergeCell ref="F187:F188"/>
    <mergeCell ref="G187:G188"/>
    <mergeCell ref="H187:H188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A271:A272"/>
    <mergeCell ref="B271:B272"/>
    <mergeCell ref="C271:C272"/>
    <mergeCell ref="D271:D272"/>
    <mergeCell ref="E271:E272"/>
    <mergeCell ref="F271:F272"/>
    <mergeCell ref="G271:G272"/>
    <mergeCell ref="H271:H272"/>
  </mergeCells>
  <conditionalFormatting sqref="C285:C286 F285:F287">
    <cfRule type="expression" priority="2" dxfId="0">
      <formula>$G285="m"</formula>
    </cfRule>
  </conditionalFormatting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81"/>
  <sheetViews>
    <sheetView workbookViewId="0" topLeftCell="A1">
      <selection activeCell="H53" sqref="H53"/>
    </sheetView>
  </sheetViews>
  <sheetFormatPr defaultColWidth="8.8515625" defaultRowHeight="12"/>
  <cols>
    <col min="3" max="3" width="47.421875" style="0" customWidth="1"/>
    <col min="6" max="8" width="18.7109375" style="0" customWidth="1"/>
  </cols>
  <sheetData>
    <row r="1" spans="1:8" ht="20.25">
      <c r="A1" s="331" t="s">
        <v>877</v>
      </c>
      <c r="B1" s="332"/>
      <c r="C1" s="333"/>
      <c r="D1" s="334"/>
      <c r="E1" s="335"/>
      <c r="F1" s="335"/>
      <c r="G1" s="335"/>
      <c r="H1" s="335"/>
    </row>
    <row r="2" spans="1:8" ht="12.75">
      <c r="A2" s="336"/>
      <c r="B2" s="336"/>
      <c r="C2" s="333"/>
      <c r="D2" s="334"/>
      <c r="E2" s="335"/>
      <c r="F2" s="335"/>
      <c r="G2" s="335"/>
      <c r="H2" s="335"/>
    </row>
    <row r="3" spans="1:8" ht="18">
      <c r="A3" s="337" t="s">
        <v>878</v>
      </c>
      <c r="B3" s="338"/>
      <c r="C3" s="333"/>
      <c r="D3" s="334"/>
      <c r="E3" s="335"/>
      <c r="F3" s="335"/>
      <c r="G3" s="335"/>
      <c r="H3" s="335"/>
    </row>
    <row r="4" spans="1:8" ht="18">
      <c r="A4" s="338"/>
      <c r="B4" s="338"/>
      <c r="C4" s="333"/>
      <c r="D4" s="334"/>
      <c r="E4" s="335"/>
      <c r="F4" s="335"/>
      <c r="G4" s="335"/>
      <c r="H4" s="335"/>
    </row>
    <row r="5" spans="1:8" ht="14.25">
      <c r="A5" s="339" t="s">
        <v>583</v>
      </c>
      <c r="B5" s="339"/>
      <c r="C5" s="340" t="s">
        <v>879</v>
      </c>
      <c r="D5" s="340"/>
      <c r="E5" s="333"/>
      <c r="F5" s="335"/>
      <c r="G5" s="335"/>
      <c r="H5" s="335"/>
    </row>
    <row r="6" spans="1:8" ht="14.25">
      <c r="A6" s="339"/>
      <c r="B6" s="339"/>
      <c r="C6" s="340" t="s">
        <v>880</v>
      </c>
      <c r="D6" s="340"/>
      <c r="E6" s="333"/>
      <c r="F6" s="335"/>
      <c r="G6" s="335"/>
      <c r="H6" s="335"/>
    </row>
    <row r="7" spans="1:8" ht="14.25">
      <c r="A7" s="339" t="s">
        <v>881</v>
      </c>
      <c r="B7" s="339"/>
      <c r="C7" s="339" t="s">
        <v>882</v>
      </c>
      <c r="D7" s="339"/>
      <c r="E7" s="333"/>
      <c r="F7" s="335"/>
      <c r="G7" s="335"/>
      <c r="H7" s="335"/>
    </row>
    <row r="8" spans="1:8" ht="14.25">
      <c r="A8" s="339"/>
      <c r="B8" s="339"/>
      <c r="C8" s="333"/>
      <c r="D8" s="334"/>
      <c r="E8" s="335"/>
      <c r="F8" s="335"/>
      <c r="G8" s="335"/>
      <c r="H8" s="335"/>
    </row>
    <row r="9" spans="1:8" ht="12.75">
      <c r="A9" s="341"/>
      <c r="B9" s="341"/>
      <c r="C9" s="333"/>
      <c r="D9" s="334"/>
      <c r="E9" s="335"/>
      <c r="F9" s="335"/>
      <c r="G9" s="335"/>
      <c r="H9" s="335"/>
    </row>
    <row r="10" spans="1:8" ht="22.5">
      <c r="A10" s="342" t="s">
        <v>883</v>
      </c>
      <c r="B10" s="342" t="s">
        <v>884</v>
      </c>
      <c r="C10" s="343" t="s">
        <v>885</v>
      </c>
      <c r="D10" s="344" t="s">
        <v>114</v>
      </c>
      <c r="E10" s="342" t="s">
        <v>886</v>
      </c>
      <c r="F10" s="345" t="s">
        <v>887</v>
      </c>
      <c r="G10" s="345" t="s">
        <v>888</v>
      </c>
      <c r="H10" s="345" t="s">
        <v>600</v>
      </c>
    </row>
    <row r="11" spans="1:8" ht="12.75">
      <c r="A11" s="346"/>
      <c r="B11" s="347"/>
      <c r="C11" s="348"/>
      <c r="D11" s="349"/>
      <c r="E11" s="350"/>
      <c r="F11" s="351"/>
      <c r="G11" s="351"/>
      <c r="H11" s="351"/>
    </row>
    <row r="12" spans="1:8" ht="12.75">
      <c r="A12" s="352"/>
      <c r="B12" s="353"/>
      <c r="C12" s="354" t="s">
        <v>889</v>
      </c>
      <c r="D12" s="355"/>
      <c r="E12" s="356"/>
      <c r="F12" s="357"/>
      <c r="G12" s="357"/>
      <c r="H12" s="358"/>
    </row>
    <row r="13" spans="1:8" ht="36">
      <c r="A13" s="359" t="s">
        <v>77</v>
      </c>
      <c r="B13" s="360" t="s">
        <v>890</v>
      </c>
      <c r="C13" s="361" t="s">
        <v>891</v>
      </c>
      <c r="D13" s="359" t="s">
        <v>326</v>
      </c>
      <c r="E13" s="362">
        <v>1</v>
      </c>
      <c r="F13" s="363"/>
      <c r="G13" s="363"/>
      <c r="H13" s="363">
        <f>(F13+G13)*E13</f>
        <v>0</v>
      </c>
    </row>
    <row r="14" spans="1:8" ht="29.25" customHeight="1">
      <c r="A14" s="364" t="s">
        <v>79</v>
      </c>
      <c r="B14" s="365" t="s">
        <v>892</v>
      </c>
      <c r="C14" s="366" t="s">
        <v>893</v>
      </c>
      <c r="D14" s="364" t="s">
        <v>326</v>
      </c>
      <c r="E14" s="367">
        <v>1</v>
      </c>
      <c r="F14" s="368"/>
      <c r="G14" s="368"/>
      <c r="H14" s="368">
        <f>(F14+G14)*E14</f>
        <v>0</v>
      </c>
    </row>
    <row r="15" spans="1:8" ht="20.25" customHeight="1">
      <c r="A15" s="364" t="s">
        <v>128</v>
      </c>
      <c r="B15" s="365" t="s">
        <v>894</v>
      </c>
      <c r="C15" s="366" t="s">
        <v>895</v>
      </c>
      <c r="D15" s="364" t="s">
        <v>326</v>
      </c>
      <c r="E15" s="367">
        <v>1</v>
      </c>
      <c r="F15" s="368"/>
      <c r="G15" s="368"/>
      <c r="H15" s="368">
        <f>(F15+G15)*E15</f>
        <v>0</v>
      </c>
    </row>
    <row r="16" spans="1:8" ht="33.75" customHeight="1">
      <c r="A16" s="364" t="s">
        <v>134</v>
      </c>
      <c r="B16" s="365" t="s">
        <v>896</v>
      </c>
      <c r="C16" s="366" t="s">
        <v>897</v>
      </c>
      <c r="D16" s="364" t="s">
        <v>326</v>
      </c>
      <c r="E16" s="367">
        <v>1</v>
      </c>
      <c r="F16" s="368"/>
      <c r="G16" s="368"/>
      <c r="H16" s="368">
        <f>(F16+G16)*E16</f>
        <v>0</v>
      </c>
    </row>
    <row r="17" spans="1:8" ht="30.75" customHeight="1">
      <c r="A17" s="364" t="s">
        <v>148</v>
      </c>
      <c r="B17" s="365" t="s">
        <v>898</v>
      </c>
      <c r="C17" s="366" t="s">
        <v>899</v>
      </c>
      <c r="D17" s="364" t="s">
        <v>326</v>
      </c>
      <c r="E17" s="367">
        <v>1</v>
      </c>
      <c r="F17" s="368"/>
      <c r="G17" s="368"/>
      <c r="H17" s="368">
        <f>(F17+G17)*E17</f>
        <v>0</v>
      </c>
    </row>
    <row r="18" spans="1:8" ht="16.5" customHeight="1">
      <c r="A18" s="364" t="s">
        <v>143</v>
      </c>
      <c r="B18" s="365" t="s">
        <v>900</v>
      </c>
      <c r="C18" s="366" t="s">
        <v>901</v>
      </c>
      <c r="D18" s="364" t="s">
        <v>902</v>
      </c>
      <c r="E18" s="367">
        <v>71</v>
      </c>
      <c r="F18" s="368"/>
      <c r="G18" s="368"/>
      <c r="H18" s="368">
        <f>(F18+G18)*E18</f>
        <v>0</v>
      </c>
    </row>
    <row r="19" spans="1:8" ht="15.75" customHeight="1">
      <c r="A19" s="364" t="s">
        <v>155</v>
      </c>
      <c r="B19" s="365" t="s">
        <v>900</v>
      </c>
      <c r="C19" s="366" t="s">
        <v>903</v>
      </c>
      <c r="D19" s="364" t="s">
        <v>902</v>
      </c>
      <c r="E19" s="367">
        <v>15</v>
      </c>
      <c r="F19" s="368"/>
      <c r="G19" s="368"/>
      <c r="H19" s="368">
        <f>(F19+G19)*E19</f>
        <v>0</v>
      </c>
    </row>
    <row r="20" spans="1:8" ht="15.75" customHeight="1">
      <c r="A20" s="364" t="s">
        <v>159</v>
      </c>
      <c r="B20" s="365" t="s">
        <v>900</v>
      </c>
      <c r="C20" s="366" t="s">
        <v>904</v>
      </c>
      <c r="D20" s="364" t="s">
        <v>902</v>
      </c>
      <c r="E20" s="367">
        <v>12</v>
      </c>
      <c r="F20" s="368"/>
      <c r="G20" s="368"/>
      <c r="H20" s="368">
        <f>(F20+G20)*E20</f>
        <v>0</v>
      </c>
    </row>
    <row r="21" spans="1:8" ht="12">
      <c r="A21" s="364"/>
      <c r="B21" s="365"/>
      <c r="C21" s="366"/>
      <c r="D21" s="364"/>
      <c r="E21" s="367"/>
      <c r="F21" s="368"/>
      <c r="G21" s="369"/>
      <c r="H21" s="369"/>
    </row>
    <row r="22" spans="1:8" ht="12">
      <c r="A22" s="370"/>
      <c r="B22" s="371"/>
      <c r="C22" s="372" t="s">
        <v>905</v>
      </c>
      <c r="D22" s="370"/>
      <c r="E22" s="373"/>
      <c r="F22" s="374"/>
      <c r="G22" s="375">
        <f>SUM(H13:H21)</f>
        <v>0</v>
      </c>
      <c r="H22" s="375"/>
    </row>
    <row r="23" spans="1:8" ht="12.75">
      <c r="A23" s="352"/>
      <c r="B23" s="353"/>
      <c r="C23" s="354" t="s">
        <v>906</v>
      </c>
      <c r="D23" s="376"/>
      <c r="E23" s="356"/>
      <c r="F23" s="377"/>
      <c r="G23" s="378"/>
      <c r="H23" s="379"/>
    </row>
    <row r="24" spans="1:8" ht="15.75" customHeight="1">
      <c r="A24" s="362">
        <v>9</v>
      </c>
      <c r="B24" s="380" t="s">
        <v>907</v>
      </c>
      <c r="C24" s="361" t="s">
        <v>908</v>
      </c>
      <c r="D24" s="359" t="s">
        <v>326</v>
      </c>
      <c r="E24" s="362">
        <v>1</v>
      </c>
      <c r="F24" s="363"/>
      <c r="G24" s="363"/>
      <c r="H24" s="363">
        <f>(F24+G24)*E24</f>
        <v>0</v>
      </c>
    </row>
    <row r="25" spans="1:8" ht="18.75" customHeight="1">
      <c r="A25" s="367">
        <v>10</v>
      </c>
      <c r="B25" s="381" t="s">
        <v>909</v>
      </c>
      <c r="C25" s="366" t="s">
        <v>910</v>
      </c>
      <c r="D25" s="364" t="s">
        <v>326</v>
      </c>
      <c r="E25" s="367">
        <v>1</v>
      </c>
      <c r="F25" s="368"/>
      <c r="G25" s="368"/>
      <c r="H25" s="368">
        <f>(F25+G25)*E25</f>
        <v>0</v>
      </c>
    </row>
    <row r="26" spans="1:8" ht="16.5" customHeight="1">
      <c r="A26" s="367">
        <v>11</v>
      </c>
      <c r="B26" s="381" t="s">
        <v>911</v>
      </c>
      <c r="C26" s="366" t="s">
        <v>910</v>
      </c>
      <c r="D26" s="364" t="s">
        <v>326</v>
      </c>
      <c r="E26" s="367">
        <v>1</v>
      </c>
      <c r="F26" s="368"/>
      <c r="G26" s="368"/>
      <c r="H26" s="368">
        <f>(F26+G26)*E26</f>
        <v>0</v>
      </c>
    </row>
    <row r="27" spans="1:8" ht="18" customHeight="1">
      <c r="A27" s="367">
        <v>12</v>
      </c>
      <c r="B27" s="381" t="s">
        <v>912</v>
      </c>
      <c r="C27" s="366" t="s">
        <v>910</v>
      </c>
      <c r="D27" s="364" t="s">
        <v>326</v>
      </c>
      <c r="E27" s="367">
        <v>1</v>
      </c>
      <c r="F27" s="368"/>
      <c r="G27" s="368"/>
      <c r="H27" s="368">
        <f>(F27+G27)*E27</f>
        <v>0</v>
      </c>
    </row>
    <row r="28" spans="1:8" ht="16.5" customHeight="1">
      <c r="A28" s="367">
        <v>13</v>
      </c>
      <c r="B28" s="381" t="s">
        <v>913</v>
      </c>
      <c r="C28" s="366" t="s">
        <v>910</v>
      </c>
      <c r="D28" s="364" t="s">
        <v>326</v>
      </c>
      <c r="E28" s="367">
        <v>1</v>
      </c>
      <c r="F28" s="368"/>
      <c r="G28" s="368"/>
      <c r="H28" s="368">
        <f>(F28+G28)*E28</f>
        <v>0</v>
      </c>
    </row>
    <row r="29" spans="1:8" ht="17.25" customHeight="1">
      <c r="A29" s="367">
        <v>14</v>
      </c>
      <c r="B29" s="381" t="s">
        <v>914</v>
      </c>
      <c r="C29" s="366" t="s">
        <v>910</v>
      </c>
      <c r="D29" s="364" t="s">
        <v>326</v>
      </c>
      <c r="E29" s="367">
        <v>1</v>
      </c>
      <c r="F29" s="368"/>
      <c r="G29" s="368"/>
      <c r="H29" s="368">
        <f>(F29+G29)*E29</f>
        <v>0</v>
      </c>
    </row>
    <row r="30" spans="1:8" ht="17.25" customHeight="1">
      <c r="A30" s="367">
        <v>15</v>
      </c>
      <c r="B30" s="381" t="s">
        <v>915</v>
      </c>
      <c r="C30" s="366" t="s">
        <v>916</v>
      </c>
      <c r="D30" s="364" t="s">
        <v>326</v>
      </c>
      <c r="E30" s="367">
        <v>1</v>
      </c>
      <c r="F30" s="368"/>
      <c r="G30" s="368"/>
      <c r="H30" s="368">
        <f>(F30+G30)*E30</f>
        <v>0</v>
      </c>
    </row>
    <row r="31" spans="1:8" ht="16.5" customHeight="1">
      <c r="A31" s="367">
        <v>16</v>
      </c>
      <c r="B31" s="381" t="s">
        <v>917</v>
      </c>
      <c r="C31" s="366" t="s">
        <v>918</v>
      </c>
      <c r="D31" s="364" t="s">
        <v>326</v>
      </c>
      <c r="E31" s="367">
        <v>1</v>
      </c>
      <c r="F31" s="368"/>
      <c r="G31" s="368"/>
      <c r="H31" s="368">
        <f>(F31+G31)*E31</f>
        <v>0</v>
      </c>
    </row>
    <row r="32" spans="1:8" ht="15" customHeight="1">
      <c r="A32" s="367">
        <v>17</v>
      </c>
      <c r="B32" s="381" t="s">
        <v>919</v>
      </c>
      <c r="C32" s="366" t="s">
        <v>918</v>
      </c>
      <c r="D32" s="364" t="s">
        <v>326</v>
      </c>
      <c r="E32" s="367">
        <v>1</v>
      </c>
      <c r="F32" s="368"/>
      <c r="G32" s="368"/>
      <c r="H32" s="368">
        <f>(F32+G32)*E32</f>
        <v>0</v>
      </c>
    </row>
    <row r="33" spans="1:8" ht="27" customHeight="1">
      <c r="A33" s="367">
        <v>18</v>
      </c>
      <c r="B33" s="381" t="s">
        <v>920</v>
      </c>
      <c r="C33" s="366" t="s">
        <v>921</v>
      </c>
      <c r="D33" s="364" t="s">
        <v>326</v>
      </c>
      <c r="E33" s="367">
        <v>2</v>
      </c>
      <c r="F33" s="368"/>
      <c r="G33" s="368"/>
      <c r="H33" s="368">
        <f>(F33+G33)*E33</f>
        <v>0</v>
      </c>
    </row>
    <row r="34" spans="1:8" ht="26.85" customHeight="1">
      <c r="A34" s="367">
        <v>19</v>
      </c>
      <c r="B34" s="381" t="s">
        <v>922</v>
      </c>
      <c r="C34" s="366" t="s">
        <v>923</v>
      </c>
      <c r="D34" s="364" t="s">
        <v>326</v>
      </c>
      <c r="E34" s="367">
        <v>1</v>
      </c>
      <c r="F34" s="368"/>
      <c r="G34" s="368"/>
      <c r="H34" s="368">
        <f>(F34+G34)*E34</f>
        <v>0</v>
      </c>
    </row>
    <row r="35" spans="1:8" ht="32.1" customHeight="1">
      <c r="A35" s="367">
        <v>20</v>
      </c>
      <c r="B35" s="381" t="s">
        <v>924</v>
      </c>
      <c r="C35" s="366" t="s">
        <v>923</v>
      </c>
      <c r="D35" s="364" t="s">
        <v>326</v>
      </c>
      <c r="E35" s="367">
        <v>1</v>
      </c>
      <c r="F35" s="368"/>
      <c r="G35" s="368"/>
      <c r="H35" s="368">
        <f>(F35+G35)*E35</f>
        <v>0</v>
      </c>
    </row>
    <row r="36" spans="1:8" ht="16.5" customHeight="1">
      <c r="A36" s="367">
        <v>21</v>
      </c>
      <c r="B36" s="381" t="s">
        <v>925</v>
      </c>
      <c r="C36" s="366" t="s">
        <v>926</v>
      </c>
      <c r="D36" s="364" t="s">
        <v>326</v>
      </c>
      <c r="E36" s="367">
        <v>1</v>
      </c>
      <c r="F36" s="368"/>
      <c r="G36" s="368"/>
      <c r="H36" s="368">
        <f>(F36+G36)*E36</f>
        <v>0</v>
      </c>
    </row>
    <row r="37" spans="1:8" ht="13.5" customHeight="1">
      <c r="A37" s="367">
        <v>22</v>
      </c>
      <c r="B37" s="381" t="s">
        <v>927</v>
      </c>
      <c r="C37" s="366" t="s">
        <v>928</v>
      </c>
      <c r="D37" s="364" t="s">
        <v>326</v>
      </c>
      <c r="E37" s="367">
        <v>2</v>
      </c>
      <c r="F37" s="368"/>
      <c r="G37" s="368"/>
      <c r="H37" s="368">
        <f>(F37+G37)*E37</f>
        <v>0</v>
      </c>
    </row>
    <row r="38" spans="1:8" ht="28.5" customHeight="1">
      <c r="A38" s="367">
        <v>23</v>
      </c>
      <c r="B38" s="381" t="s">
        <v>929</v>
      </c>
      <c r="C38" s="366" t="s">
        <v>930</v>
      </c>
      <c r="D38" s="364" t="s">
        <v>326</v>
      </c>
      <c r="E38" s="367">
        <v>4</v>
      </c>
      <c r="F38" s="368"/>
      <c r="G38" s="368"/>
      <c r="H38" s="368">
        <f>(F38+G38)*E38</f>
        <v>0</v>
      </c>
    </row>
    <row r="39" spans="1:8" ht="21" customHeight="1">
      <c r="A39" s="367">
        <v>24</v>
      </c>
      <c r="B39" s="381" t="s">
        <v>931</v>
      </c>
      <c r="C39" s="366" t="s">
        <v>932</v>
      </c>
      <c r="D39" s="364" t="s">
        <v>326</v>
      </c>
      <c r="E39" s="367">
        <v>2</v>
      </c>
      <c r="F39" s="368"/>
      <c r="G39" s="368"/>
      <c r="H39" s="368">
        <f>(F39+G39)*E39</f>
        <v>0</v>
      </c>
    </row>
    <row r="40" spans="1:8" ht="27" customHeight="1">
      <c r="A40" s="367">
        <v>25</v>
      </c>
      <c r="B40" s="381" t="s">
        <v>933</v>
      </c>
      <c r="C40" s="366" t="s">
        <v>934</v>
      </c>
      <c r="D40" s="364" t="s">
        <v>326</v>
      </c>
      <c r="E40" s="367">
        <v>2</v>
      </c>
      <c r="F40" s="368"/>
      <c r="G40" s="368"/>
      <c r="H40" s="368">
        <f>(F40+G40)*E40</f>
        <v>0</v>
      </c>
    </row>
    <row r="41" spans="1:8" ht="30" customHeight="1">
      <c r="A41" s="367">
        <v>26</v>
      </c>
      <c r="B41" s="381" t="s">
        <v>935</v>
      </c>
      <c r="C41" s="366" t="s">
        <v>936</v>
      </c>
      <c r="D41" s="364" t="s">
        <v>326</v>
      </c>
      <c r="E41" s="367">
        <v>1</v>
      </c>
      <c r="F41" s="368"/>
      <c r="G41" s="368"/>
      <c r="H41" s="368">
        <f>(F41+G41)*E41</f>
        <v>0</v>
      </c>
    </row>
    <row r="42" spans="1:8" ht="39" customHeight="1">
      <c r="A42" s="367">
        <v>27</v>
      </c>
      <c r="B42" s="381" t="s">
        <v>937</v>
      </c>
      <c r="C42" s="366" t="s">
        <v>938</v>
      </c>
      <c r="D42" s="364" t="s">
        <v>326</v>
      </c>
      <c r="E42" s="367">
        <v>6</v>
      </c>
      <c r="F42" s="368"/>
      <c r="G42" s="368"/>
      <c r="H42" s="368">
        <f>(F42+G42)*E42</f>
        <v>0</v>
      </c>
    </row>
    <row r="43" spans="1:8" ht="12">
      <c r="A43" s="367"/>
      <c r="B43" s="381"/>
      <c r="C43" s="366"/>
      <c r="D43" s="364"/>
      <c r="E43" s="367"/>
      <c r="F43" s="368"/>
      <c r="G43" s="369"/>
      <c r="H43" s="369"/>
    </row>
    <row r="44" spans="1:8" ht="12">
      <c r="A44" s="373"/>
      <c r="B44" s="382"/>
      <c r="C44" s="372" t="s">
        <v>939</v>
      </c>
      <c r="D44" s="383"/>
      <c r="E44" s="373"/>
      <c r="F44" s="374"/>
      <c r="G44" s="375">
        <f>SUM(H24:H43)</f>
        <v>0</v>
      </c>
      <c r="H44" s="375"/>
    </row>
    <row r="45" spans="1:8" ht="12.75">
      <c r="A45" s="384"/>
      <c r="B45" s="385"/>
      <c r="C45" s="354" t="s">
        <v>940</v>
      </c>
      <c r="D45" s="386"/>
      <c r="E45" s="387"/>
      <c r="F45" s="388"/>
      <c r="G45" s="389"/>
      <c r="H45" s="390"/>
    </row>
    <row r="46" spans="1:8" ht="64.5" customHeight="1">
      <c r="A46" s="359" t="s">
        <v>244</v>
      </c>
      <c r="B46" s="360" t="s">
        <v>941</v>
      </c>
      <c r="C46" s="361" t="s">
        <v>942</v>
      </c>
      <c r="D46" s="359" t="s">
        <v>326</v>
      </c>
      <c r="E46" s="362">
        <v>1</v>
      </c>
      <c r="F46" s="363"/>
      <c r="G46" s="363"/>
      <c r="H46" s="363">
        <f>(F46+G46)*E46</f>
        <v>0</v>
      </c>
    </row>
    <row r="47" spans="1:8" ht="14.25" customHeight="1">
      <c r="A47" s="359"/>
      <c r="B47" s="360"/>
      <c r="C47" s="361" t="s">
        <v>943</v>
      </c>
      <c r="D47" s="359" t="s">
        <v>326</v>
      </c>
      <c r="E47" s="362">
        <v>1</v>
      </c>
      <c r="F47" s="363"/>
      <c r="G47" s="363"/>
      <c r="H47" s="363">
        <f>(F47+G47)*E47</f>
        <v>0</v>
      </c>
    </row>
    <row r="48" spans="1:8" ht="12">
      <c r="A48" s="364"/>
      <c r="B48" s="365"/>
      <c r="C48" s="366"/>
      <c r="D48" s="364"/>
      <c r="E48" s="367"/>
      <c r="F48" s="368"/>
      <c r="G48" s="369"/>
      <c r="H48" s="369"/>
    </row>
    <row r="49" spans="1:8" ht="12">
      <c r="A49" s="383"/>
      <c r="B49" s="391"/>
      <c r="C49" s="372" t="s">
        <v>944</v>
      </c>
      <c r="D49" s="383"/>
      <c r="E49" s="373"/>
      <c r="F49" s="374"/>
      <c r="G49" s="375">
        <f>H46+H47</f>
        <v>0</v>
      </c>
      <c r="H49" s="375"/>
    </row>
    <row r="50" spans="1:8" ht="12.75">
      <c r="A50" s="352"/>
      <c r="B50" s="353"/>
      <c r="C50" s="354" t="s">
        <v>945</v>
      </c>
      <c r="D50" s="376"/>
      <c r="E50" s="356"/>
      <c r="F50" s="377"/>
      <c r="G50" s="378"/>
      <c r="H50" s="379"/>
    </row>
    <row r="51" spans="1:8" ht="12">
      <c r="A51" s="392">
        <v>29</v>
      </c>
      <c r="B51" s="393"/>
      <c r="C51" s="394" t="s">
        <v>946</v>
      </c>
      <c r="D51" s="395" t="s">
        <v>170</v>
      </c>
      <c r="E51" s="396">
        <v>40</v>
      </c>
      <c r="F51" s="363"/>
      <c r="G51" s="363"/>
      <c r="H51" s="363">
        <f>(F51+G51)*E51</f>
        <v>0</v>
      </c>
    </row>
    <row r="52" spans="1:8" ht="15" customHeight="1">
      <c r="A52" s="392">
        <v>30</v>
      </c>
      <c r="B52" s="393"/>
      <c r="C52" s="394" t="s">
        <v>947</v>
      </c>
      <c r="D52" s="395" t="s">
        <v>170</v>
      </c>
      <c r="E52" s="396">
        <v>314</v>
      </c>
      <c r="F52" s="363"/>
      <c r="G52" s="363"/>
      <c r="H52" s="363">
        <f>(F52+G52)*E52</f>
        <v>0</v>
      </c>
    </row>
    <row r="53" spans="1:8" ht="14.25" customHeight="1">
      <c r="A53" s="392">
        <v>31</v>
      </c>
      <c r="B53" s="393"/>
      <c r="C53" s="394" t="s">
        <v>948</v>
      </c>
      <c r="D53" s="395" t="s">
        <v>170</v>
      </c>
      <c r="E53" s="396">
        <v>328</v>
      </c>
      <c r="F53" s="363"/>
      <c r="G53" s="363"/>
      <c r="H53" s="363">
        <f>(F53+G53)*E53</f>
        <v>0</v>
      </c>
    </row>
    <row r="54" spans="1:8" ht="15.75" customHeight="1">
      <c r="A54" s="392">
        <v>32</v>
      </c>
      <c r="B54" s="393"/>
      <c r="C54" s="394" t="s">
        <v>949</v>
      </c>
      <c r="D54" s="395" t="s">
        <v>170</v>
      </c>
      <c r="E54" s="396">
        <v>348</v>
      </c>
      <c r="F54" s="363"/>
      <c r="G54" s="363"/>
      <c r="H54" s="363">
        <f>(F54+G54)*E54</f>
        <v>0</v>
      </c>
    </row>
    <row r="55" spans="1:8" ht="13.5" customHeight="1">
      <c r="A55" s="392">
        <v>33</v>
      </c>
      <c r="B55" s="393"/>
      <c r="C55" s="394" t="s">
        <v>950</v>
      </c>
      <c r="D55" s="395" t="s">
        <v>170</v>
      </c>
      <c r="E55" s="396">
        <v>49</v>
      </c>
      <c r="F55" s="363"/>
      <c r="G55" s="363"/>
      <c r="H55" s="363">
        <f>(F55+G55)*E55</f>
        <v>0</v>
      </c>
    </row>
    <row r="56" spans="1:8" ht="15" customHeight="1">
      <c r="A56" s="392">
        <v>34</v>
      </c>
      <c r="B56" s="393"/>
      <c r="C56" s="394" t="s">
        <v>951</v>
      </c>
      <c r="D56" s="395" t="s">
        <v>170</v>
      </c>
      <c r="E56" s="396">
        <v>269</v>
      </c>
      <c r="F56" s="363"/>
      <c r="G56" s="363"/>
      <c r="H56" s="363">
        <f>(F56+G56)*E56</f>
        <v>0</v>
      </c>
    </row>
    <row r="57" spans="1:8" ht="14.25" customHeight="1">
      <c r="A57" s="392">
        <v>35</v>
      </c>
      <c r="B57" s="393"/>
      <c r="C57" s="394" t="s">
        <v>952</v>
      </c>
      <c r="D57" s="395" t="s">
        <v>170</v>
      </c>
      <c r="E57" s="396">
        <v>104</v>
      </c>
      <c r="F57" s="363"/>
      <c r="G57" s="363"/>
      <c r="H57" s="363">
        <f>(F57+G57)*E57</f>
        <v>0</v>
      </c>
    </row>
    <row r="58" spans="1:8" ht="15" customHeight="1">
      <c r="A58" s="392">
        <v>36</v>
      </c>
      <c r="B58" s="393"/>
      <c r="C58" s="394" t="s">
        <v>953</v>
      </c>
      <c r="D58" s="395" t="s">
        <v>170</v>
      </c>
      <c r="E58" s="396">
        <v>147</v>
      </c>
      <c r="F58" s="363"/>
      <c r="G58" s="363"/>
      <c r="H58" s="363">
        <f>(F58+G58)*E58</f>
        <v>0</v>
      </c>
    </row>
    <row r="59" spans="1:8" ht="15" customHeight="1">
      <c r="A59" s="392">
        <v>37</v>
      </c>
      <c r="B59" s="393"/>
      <c r="C59" s="394" t="s">
        <v>954</v>
      </c>
      <c r="D59" s="395" t="s">
        <v>170</v>
      </c>
      <c r="E59" s="396">
        <v>30</v>
      </c>
      <c r="F59" s="363"/>
      <c r="G59" s="363"/>
      <c r="H59" s="363">
        <f>(F59+G59)*E59</f>
        <v>0</v>
      </c>
    </row>
    <row r="60" spans="1:8" ht="15" customHeight="1">
      <c r="A60" s="397">
        <v>38</v>
      </c>
      <c r="B60" s="398" t="s">
        <v>900</v>
      </c>
      <c r="C60" s="399" t="s">
        <v>955</v>
      </c>
      <c r="D60" s="397" t="s">
        <v>170</v>
      </c>
      <c r="E60" s="400">
        <v>50</v>
      </c>
      <c r="F60" s="368"/>
      <c r="G60" s="368"/>
      <c r="H60" s="368">
        <f>(F60+G60)*E60</f>
        <v>0</v>
      </c>
    </row>
    <row r="61" spans="1:8" ht="12">
      <c r="A61" s="397">
        <v>39</v>
      </c>
      <c r="B61" s="398" t="s">
        <v>900</v>
      </c>
      <c r="C61" s="399" t="s">
        <v>956</v>
      </c>
      <c r="D61" s="397" t="s">
        <v>170</v>
      </c>
      <c r="E61" s="400">
        <v>10</v>
      </c>
      <c r="F61" s="368"/>
      <c r="G61" s="368"/>
      <c r="H61" s="368">
        <f>(F61+G61)*E61</f>
        <v>0</v>
      </c>
    </row>
    <row r="62" spans="1:8" ht="12">
      <c r="A62" s="397">
        <v>40</v>
      </c>
      <c r="B62" s="398" t="s">
        <v>900</v>
      </c>
      <c r="C62" s="399" t="s">
        <v>957</v>
      </c>
      <c r="D62" s="397" t="s">
        <v>170</v>
      </c>
      <c r="E62" s="400">
        <v>48</v>
      </c>
      <c r="F62" s="368"/>
      <c r="G62" s="368"/>
      <c r="H62" s="368">
        <f>(F62+G62)*E62</f>
        <v>0</v>
      </c>
    </row>
    <row r="63" spans="1:8" ht="12">
      <c r="A63" s="397">
        <v>41</v>
      </c>
      <c r="B63" s="398" t="s">
        <v>900</v>
      </c>
      <c r="C63" s="399" t="s">
        <v>958</v>
      </c>
      <c r="D63" s="397" t="s">
        <v>170</v>
      </c>
      <c r="E63" s="400">
        <v>130</v>
      </c>
      <c r="F63" s="368"/>
      <c r="G63" s="368"/>
      <c r="H63" s="368">
        <f>(F63+G63)*E63</f>
        <v>0</v>
      </c>
    </row>
    <row r="64" spans="1:8" ht="58.15" customHeight="1">
      <c r="A64" s="397">
        <v>42</v>
      </c>
      <c r="B64" s="398" t="s">
        <v>900</v>
      </c>
      <c r="C64" s="401" t="s">
        <v>959</v>
      </c>
      <c r="D64" s="397" t="s">
        <v>326</v>
      </c>
      <c r="E64" s="400">
        <v>1</v>
      </c>
      <c r="F64" s="368"/>
      <c r="G64" s="368"/>
      <c r="H64" s="368">
        <f>(F64+G64)*E64</f>
        <v>0</v>
      </c>
    </row>
    <row r="65" spans="1:8" ht="12">
      <c r="A65" s="402"/>
      <c r="B65" s="403"/>
      <c r="C65" s="366"/>
      <c r="D65" s="402"/>
      <c r="E65" s="367"/>
      <c r="F65" s="368"/>
      <c r="G65" s="369"/>
      <c r="H65" s="369"/>
    </row>
    <row r="66" spans="1:8" ht="12">
      <c r="A66" s="370"/>
      <c r="B66" s="404"/>
      <c r="C66" s="405" t="s">
        <v>960</v>
      </c>
      <c r="D66" s="370"/>
      <c r="E66" s="373"/>
      <c r="F66" s="374"/>
      <c r="G66" s="375">
        <f>SUM(H51:H64)</f>
        <v>0</v>
      </c>
      <c r="H66" s="375"/>
    </row>
    <row r="67" spans="1:8" ht="12.75">
      <c r="A67" s="352"/>
      <c r="B67" s="353"/>
      <c r="C67" s="354" t="s">
        <v>961</v>
      </c>
      <c r="D67" s="376"/>
      <c r="E67" s="356"/>
      <c r="F67" s="377"/>
      <c r="G67" s="378"/>
      <c r="H67" s="379"/>
    </row>
    <row r="68" spans="1:8" ht="24">
      <c r="A68" s="406">
        <v>43</v>
      </c>
      <c r="B68" s="407" t="s">
        <v>900</v>
      </c>
      <c r="C68" s="361" t="s">
        <v>962</v>
      </c>
      <c r="D68" s="408" t="s">
        <v>326</v>
      </c>
      <c r="E68" s="406">
        <v>1</v>
      </c>
      <c r="F68" s="409"/>
      <c r="G68" s="363"/>
      <c r="H68" s="410">
        <f>(F68+G68)*E68</f>
        <v>0</v>
      </c>
    </row>
    <row r="69" spans="1:8" ht="24">
      <c r="A69" s="402">
        <v>44</v>
      </c>
      <c r="B69" s="403" t="s">
        <v>900</v>
      </c>
      <c r="C69" s="411" t="s">
        <v>963</v>
      </c>
      <c r="D69" s="402" t="s">
        <v>964</v>
      </c>
      <c r="E69" s="367">
        <v>24</v>
      </c>
      <c r="F69" s="368"/>
      <c r="G69" s="368"/>
      <c r="H69" s="412">
        <f>(F69+G69)*E69</f>
        <v>0</v>
      </c>
    </row>
    <row r="70" spans="1:8" ht="12.75">
      <c r="A70" s="402">
        <v>45</v>
      </c>
      <c r="B70" s="403" t="s">
        <v>900</v>
      </c>
      <c r="C70" s="411" t="s">
        <v>965</v>
      </c>
      <c r="D70" s="402" t="s">
        <v>326</v>
      </c>
      <c r="E70" s="367">
        <v>1</v>
      </c>
      <c r="F70" s="368"/>
      <c r="G70" s="368"/>
      <c r="H70" s="412">
        <f>(F70+G70)*E70</f>
        <v>0</v>
      </c>
    </row>
    <row r="71" spans="1:8" ht="12.75">
      <c r="A71" s="402">
        <v>46</v>
      </c>
      <c r="B71" s="403" t="s">
        <v>900</v>
      </c>
      <c r="C71" s="411" t="s">
        <v>966</v>
      </c>
      <c r="D71" s="402" t="s">
        <v>964</v>
      </c>
      <c r="E71" s="367">
        <v>8</v>
      </c>
      <c r="F71" s="368"/>
      <c r="G71" s="368"/>
      <c r="H71" s="412">
        <f>(F71+G71)*E71</f>
        <v>0</v>
      </c>
    </row>
    <row r="72" spans="1:8" ht="12">
      <c r="A72" s="367"/>
      <c r="B72" s="381"/>
      <c r="C72" s="411"/>
      <c r="D72" s="402"/>
      <c r="E72" s="367"/>
      <c r="F72" s="368"/>
      <c r="G72" s="369"/>
      <c r="H72" s="369"/>
    </row>
    <row r="73" spans="1:8" ht="12">
      <c r="A73" s="373"/>
      <c r="B73" s="382"/>
      <c r="C73" s="405" t="s">
        <v>967</v>
      </c>
      <c r="D73" s="370"/>
      <c r="E73" s="373"/>
      <c r="F73" s="374"/>
      <c r="G73" s="375">
        <f>SUM(H68:H72)</f>
        <v>0</v>
      </c>
      <c r="H73" s="375"/>
    </row>
    <row r="74" spans="1:8" ht="12.75">
      <c r="A74" s="352"/>
      <c r="B74" s="353"/>
      <c r="C74" s="354" t="s">
        <v>968</v>
      </c>
      <c r="D74" s="376"/>
      <c r="E74" s="356"/>
      <c r="F74" s="377"/>
      <c r="G74" s="378"/>
      <c r="H74" s="379"/>
    </row>
    <row r="75" spans="1:8" ht="12.75">
      <c r="A75" s="362"/>
      <c r="B75" s="380"/>
      <c r="C75" s="413" t="s">
        <v>889</v>
      </c>
      <c r="D75" s="414"/>
      <c r="E75" s="415"/>
      <c r="F75" s="416"/>
      <c r="G75" s="416">
        <f>G22</f>
        <v>0</v>
      </c>
      <c r="H75" s="416"/>
    </row>
    <row r="76" spans="1:8" ht="12.75">
      <c r="A76" s="367"/>
      <c r="B76" s="381"/>
      <c r="C76" s="417" t="s">
        <v>906</v>
      </c>
      <c r="D76" s="418"/>
      <c r="E76" s="419"/>
      <c r="F76" s="420"/>
      <c r="G76" s="420">
        <f>G44</f>
        <v>0</v>
      </c>
      <c r="H76" s="420"/>
    </row>
    <row r="77" spans="1:8" ht="12.75">
      <c r="A77" s="367"/>
      <c r="B77" s="381"/>
      <c r="C77" s="417" t="s">
        <v>940</v>
      </c>
      <c r="D77" s="418"/>
      <c r="E77" s="419"/>
      <c r="F77" s="420"/>
      <c r="G77" s="420">
        <f>G49</f>
        <v>0</v>
      </c>
      <c r="H77" s="420"/>
    </row>
    <row r="78" spans="1:8" ht="12.75">
      <c r="A78" s="367"/>
      <c r="B78" s="381"/>
      <c r="C78" s="417" t="s">
        <v>945</v>
      </c>
      <c r="D78" s="418"/>
      <c r="E78" s="419"/>
      <c r="F78" s="420"/>
      <c r="G78" s="420">
        <f>G66</f>
        <v>0</v>
      </c>
      <c r="H78" s="420"/>
    </row>
    <row r="79" spans="1:8" ht="12.75">
      <c r="A79" s="367"/>
      <c r="B79" s="381"/>
      <c r="C79" s="417" t="s">
        <v>961</v>
      </c>
      <c r="D79" s="418"/>
      <c r="E79" s="419"/>
      <c r="F79" s="420"/>
      <c r="G79" s="420">
        <f>G73</f>
        <v>0</v>
      </c>
      <c r="H79" s="420"/>
    </row>
    <row r="80" spans="1:8" ht="12.75">
      <c r="A80" s="367"/>
      <c r="B80" s="381"/>
      <c r="C80" s="417"/>
      <c r="D80" s="402"/>
      <c r="E80" s="367"/>
      <c r="F80" s="368"/>
      <c r="G80" s="421"/>
      <c r="H80" s="421"/>
    </row>
    <row r="81" spans="1:8" ht="12.75">
      <c r="A81" s="422"/>
      <c r="B81" s="423"/>
      <c r="C81" s="424" t="s">
        <v>969</v>
      </c>
      <c r="D81" s="425"/>
      <c r="E81" s="425"/>
      <c r="F81" s="426"/>
      <c r="G81" s="427">
        <f>SUM(G75:H79)</f>
        <v>0</v>
      </c>
      <c r="H81" s="428"/>
    </row>
  </sheetData>
  <sheetProtection password="C46B" sheet="1" objects="1" scenarios="1"/>
  <mergeCells count="11">
    <mergeCell ref="G22:H22"/>
    <mergeCell ref="G44:H44"/>
    <mergeCell ref="G49:H49"/>
    <mergeCell ref="G66:H66"/>
    <mergeCell ref="G73:H73"/>
    <mergeCell ref="G75:H75"/>
    <mergeCell ref="G76:H76"/>
    <mergeCell ref="G77:H77"/>
    <mergeCell ref="G78:H78"/>
    <mergeCell ref="G79:H79"/>
    <mergeCell ref="G80:H80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51"/>
  <sheetViews>
    <sheetView workbookViewId="0" topLeftCell="A1">
      <selection activeCell="A35" sqref="A35"/>
    </sheetView>
  </sheetViews>
  <sheetFormatPr defaultColWidth="8.8515625" defaultRowHeight="12"/>
  <cols>
    <col min="1" max="1" width="48.421875" style="0" customWidth="1"/>
    <col min="2" max="2" width="6.28125" style="0" customWidth="1"/>
    <col min="3" max="3" width="5.8515625" style="0" customWidth="1"/>
    <col min="4" max="4" width="10.140625" style="0" customWidth="1"/>
    <col min="6" max="6" width="16.7109375" style="0" customWidth="1"/>
  </cols>
  <sheetData>
    <row r="1" ht="23.25">
      <c r="A1" s="429" t="s">
        <v>877</v>
      </c>
    </row>
    <row r="3" ht="18">
      <c r="A3" s="430" t="s">
        <v>970</v>
      </c>
    </row>
    <row r="4" ht="18">
      <c r="A4" s="430" t="s">
        <v>971</v>
      </c>
    </row>
    <row r="5" ht="12.75">
      <c r="A5" s="431"/>
    </row>
    <row r="7" spans="1:6" ht="12.75">
      <c r="A7" s="432" t="s">
        <v>51</v>
      </c>
      <c r="B7" s="433" t="s">
        <v>972</v>
      </c>
      <c r="C7" s="433"/>
      <c r="D7" s="434" t="s">
        <v>973</v>
      </c>
      <c r="E7" s="435" t="s">
        <v>974</v>
      </c>
      <c r="F7" s="436" t="s">
        <v>975</v>
      </c>
    </row>
    <row r="8" spans="1:6" ht="12.75">
      <c r="A8" s="437" t="s">
        <v>976</v>
      </c>
      <c r="B8" s="437"/>
      <c r="C8" s="438"/>
      <c r="D8" s="439"/>
      <c r="E8" s="440"/>
      <c r="F8" s="438"/>
    </row>
    <row r="9" spans="1:6" ht="22.5">
      <c r="A9" s="441" t="s">
        <v>977</v>
      </c>
      <c r="B9" s="442">
        <v>8</v>
      </c>
      <c r="C9" s="442" t="s">
        <v>326</v>
      </c>
      <c r="D9" s="443"/>
      <c r="E9" s="443"/>
      <c r="F9" s="444">
        <f>(D9+E9)*B9</f>
        <v>0</v>
      </c>
    </row>
    <row r="10" spans="1:6" ht="22.5">
      <c r="A10" s="441" t="s">
        <v>978</v>
      </c>
      <c r="B10" s="442">
        <v>27</v>
      </c>
      <c r="C10" s="442" t="s">
        <v>326</v>
      </c>
      <c r="D10" s="443"/>
      <c r="E10" s="443"/>
      <c r="F10" s="444">
        <f>(D10+E10)*B10</f>
        <v>0</v>
      </c>
    </row>
    <row r="11" spans="1:6" ht="11.25">
      <c r="A11" s="442" t="s">
        <v>979</v>
      </c>
      <c r="B11" s="442">
        <v>54</v>
      </c>
      <c r="C11" s="442" t="s">
        <v>326</v>
      </c>
      <c r="D11" s="443"/>
      <c r="E11" s="443"/>
      <c r="F11" s="444">
        <f>(D11+E11)*B11</f>
        <v>0</v>
      </c>
    </row>
    <row r="12" spans="1:6" ht="11.25">
      <c r="A12" s="442" t="s">
        <v>980</v>
      </c>
      <c r="B12" s="442">
        <v>7</v>
      </c>
      <c r="C12" s="442" t="s">
        <v>326</v>
      </c>
      <c r="D12" s="443"/>
      <c r="E12" s="443"/>
      <c r="F12" s="444">
        <f>(D12+E12)*B12</f>
        <v>0</v>
      </c>
    </row>
    <row r="13" spans="1:6" ht="11.25">
      <c r="A13" s="442" t="s">
        <v>981</v>
      </c>
      <c r="B13" s="442">
        <v>2</v>
      </c>
      <c r="C13" s="442" t="s">
        <v>326</v>
      </c>
      <c r="D13" s="443"/>
      <c r="E13" s="443"/>
      <c r="F13" s="444">
        <f>(D13+E13)*B13</f>
        <v>0</v>
      </c>
    </row>
    <row r="14" spans="1:6" ht="11.25">
      <c r="A14" s="442" t="s">
        <v>982</v>
      </c>
      <c r="B14" s="442">
        <v>6</v>
      </c>
      <c r="C14" s="442" t="s">
        <v>326</v>
      </c>
      <c r="D14" s="443"/>
      <c r="E14" s="443"/>
      <c r="F14" s="444">
        <f>(D14+E14)*B14</f>
        <v>0</v>
      </c>
    </row>
    <row r="15" spans="1:6" ht="22.5">
      <c r="A15" s="441" t="s">
        <v>983</v>
      </c>
      <c r="B15" s="442">
        <v>4</v>
      </c>
      <c r="C15" s="442" t="s">
        <v>326</v>
      </c>
      <c r="D15" s="443"/>
      <c r="E15" s="443"/>
      <c r="F15" s="444">
        <f>(D15+E15)*B15</f>
        <v>0</v>
      </c>
    </row>
    <row r="16" spans="1:6" ht="12.75">
      <c r="A16" s="445" t="s">
        <v>984</v>
      </c>
      <c r="B16" s="445"/>
      <c r="C16" s="445"/>
      <c r="D16" s="446"/>
      <c r="E16" s="446"/>
      <c r="F16" s="447">
        <f>SUM(F9:F15)</f>
        <v>0</v>
      </c>
    </row>
    <row r="17" spans="1:5" ht="11.25">
      <c r="A17" s="110"/>
      <c r="B17" s="110"/>
      <c r="C17" s="110"/>
      <c r="D17" s="448"/>
      <c r="E17" s="448"/>
    </row>
    <row r="18" spans="1:6" ht="12.75">
      <c r="A18" s="449" t="s">
        <v>51</v>
      </c>
      <c r="B18" s="450" t="s">
        <v>972</v>
      </c>
      <c r="C18" s="450"/>
      <c r="D18" s="451" t="s">
        <v>973</v>
      </c>
      <c r="E18" s="452" t="s">
        <v>974</v>
      </c>
      <c r="F18" s="436" t="s">
        <v>975</v>
      </c>
    </row>
    <row r="19" spans="1:6" ht="12.75">
      <c r="A19" s="453" t="s">
        <v>985</v>
      </c>
      <c r="B19" s="453"/>
      <c r="C19" s="454"/>
      <c r="D19" s="455"/>
      <c r="E19" s="456"/>
      <c r="F19" s="438"/>
    </row>
    <row r="20" spans="1:6" ht="11.25">
      <c r="A20" s="442" t="s">
        <v>986</v>
      </c>
      <c r="B20" s="442">
        <v>32</v>
      </c>
      <c r="C20" s="442" t="s">
        <v>326</v>
      </c>
      <c r="D20" s="443"/>
      <c r="E20" s="443"/>
      <c r="F20" s="444">
        <f>(D20+E20)*B20</f>
        <v>0</v>
      </c>
    </row>
    <row r="21" spans="1:6" ht="11.25">
      <c r="A21" s="442" t="s">
        <v>987</v>
      </c>
      <c r="B21" s="442">
        <v>16</v>
      </c>
      <c r="C21" s="442" t="s">
        <v>326</v>
      </c>
      <c r="D21" s="443"/>
      <c r="E21" s="443"/>
      <c r="F21" s="444">
        <f>(D21+E21)*B21</f>
        <v>0</v>
      </c>
    </row>
    <row r="22" spans="1:6" ht="11.25">
      <c r="A22" s="442" t="s">
        <v>988</v>
      </c>
      <c r="B22" s="442">
        <v>8</v>
      </c>
      <c r="C22" s="442" t="s">
        <v>326</v>
      </c>
      <c r="D22" s="443"/>
      <c r="E22" s="443"/>
      <c r="F22" s="444">
        <f>(D22+E22)*B22</f>
        <v>0</v>
      </c>
    </row>
    <row r="23" spans="1:6" ht="12.75">
      <c r="A23" s="442" t="s">
        <v>989</v>
      </c>
      <c r="B23" s="442">
        <v>1</v>
      </c>
      <c r="C23" s="442" t="s">
        <v>606</v>
      </c>
      <c r="D23" s="443"/>
      <c r="E23" s="443"/>
      <c r="F23" s="444">
        <f>(D23+E23)*B23</f>
        <v>0</v>
      </c>
    </row>
    <row r="24" spans="1:6" ht="11.25">
      <c r="A24" s="442" t="s">
        <v>990</v>
      </c>
      <c r="B24" s="442">
        <v>10</v>
      </c>
      <c r="C24" s="442" t="s">
        <v>326</v>
      </c>
      <c r="D24" s="443"/>
      <c r="E24" s="443"/>
      <c r="F24" s="444">
        <f>(D24+E24)*B24</f>
        <v>0</v>
      </c>
    </row>
    <row r="25" spans="1:6" ht="11.25">
      <c r="A25" s="442" t="s">
        <v>991</v>
      </c>
      <c r="B25" s="442">
        <v>50</v>
      </c>
      <c r="C25" s="442" t="s">
        <v>326</v>
      </c>
      <c r="D25" s="443"/>
      <c r="E25" s="443"/>
      <c r="F25" s="444">
        <f>(D25+E25)*B25</f>
        <v>0</v>
      </c>
    </row>
    <row r="26" spans="1:6" ht="11.25">
      <c r="A26" s="442" t="s">
        <v>992</v>
      </c>
      <c r="B26" s="442">
        <v>1</v>
      </c>
      <c r="C26" s="442" t="s">
        <v>170</v>
      </c>
      <c r="D26" s="443"/>
      <c r="E26" s="443"/>
      <c r="F26" s="444">
        <f>(D26+E26)*B26</f>
        <v>0</v>
      </c>
    </row>
    <row r="27" spans="1:6" ht="11.25">
      <c r="A27" s="442" t="s">
        <v>951</v>
      </c>
      <c r="B27" s="442">
        <v>158</v>
      </c>
      <c r="C27" s="442" t="s">
        <v>170</v>
      </c>
      <c r="D27" s="443"/>
      <c r="E27" s="443"/>
      <c r="F27" s="444">
        <f>(D27+E27)*B27</f>
        <v>0</v>
      </c>
    </row>
    <row r="28" spans="1:6" ht="11.25">
      <c r="A28" s="442" t="s">
        <v>993</v>
      </c>
      <c r="B28" s="442">
        <v>46</v>
      </c>
      <c r="C28" s="442" t="s">
        <v>170</v>
      </c>
      <c r="D28" s="443"/>
      <c r="E28" s="443"/>
      <c r="F28" s="444">
        <f>(D28+E28)*B28</f>
        <v>0</v>
      </c>
    </row>
    <row r="29" spans="1:6" ht="11.25">
      <c r="A29" s="442" t="s">
        <v>994</v>
      </c>
      <c r="B29" s="442">
        <v>1</v>
      </c>
      <c r="C29" s="442" t="s">
        <v>606</v>
      </c>
      <c r="D29" s="443"/>
      <c r="E29" s="443"/>
      <c r="F29" s="444">
        <f>(D29+E29)*B29</f>
        <v>0</v>
      </c>
    </row>
    <row r="30" spans="1:6" ht="12.75">
      <c r="A30" s="445" t="s">
        <v>995</v>
      </c>
      <c r="B30" s="445"/>
      <c r="C30" s="445"/>
      <c r="D30" s="446"/>
      <c r="E30" s="446"/>
      <c r="F30" s="447">
        <f>SUM(F20:F29)</f>
        <v>0</v>
      </c>
    </row>
    <row r="31" spans="1:5" ht="11.25">
      <c r="A31" s="110"/>
      <c r="B31" s="110"/>
      <c r="C31" s="110"/>
      <c r="D31" s="448"/>
      <c r="E31" s="448"/>
    </row>
    <row r="32" spans="1:6" ht="12.75">
      <c r="A32" s="449" t="s">
        <v>51</v>
      </c>
      <c r="B32" s="450" t="s">
        <v>972</v>
      </c>
      <c r="C32" s="450"/>
      <c r="D32" s="451" t="s">
        <v>973</v>
      </c>
      <c r="E32" s="452" t="s">
        <v>974</v>
      </c>
      <c r="F32" s="436" t="s">
        <v>975</v>
      </c>
    </row>
    <row r="33" spans="1:6" ht="12.75">
      <c r="A33" s="453" t="s">
        <v>996</v>
      </c>
      <c r="B33" s="453"/>
      <c r="C33" s="454"/>
      <c r="D33" s="455"/>
      <c r="E33" s="456"/>
      <c r="F33" s="438"/>
    </row>
    <row r="34" spans="1:6" ht="11.25">
      <c r="A34" s="442" t="s">
        <v>997</v>
      </c>
      <c r="B34" s="442">
        <v>1</v>
      </c>
      <c r="C34" s="442" t="s">
        <v>606</v>
      </c>
      <c r="D34" s="443"/>
      <c r="E34" s="443"/>
      <c r="F34" s="444">
        <f>(E34+D34)*B34</f>
        <v>0</v>
      </c>
    </row>
    <row r="35" spans="1:6" ht="11.25">
      <c r="A35" s="442" t="s">
        <v>998</v>
      </c>
      <c r="B35" s="442">
        <v>4</v>
      </c>
      <c r="C35" s="442" t="s">
        <v>964</v>
      </c>
      <c r="D35" s="443"/>
      <c r="E35" s="443"/>
      <c r="F35" s="444">
        <f>(E35+D35)*B35</f>
        <v>0</v>
      </c>
    </row>
    <row r="36" spans="1:6" ht="11.25">
      <c r="A36" s="442" t="s">
        <v>999</v>
      </c>
      <c r="B36" s="442">
        <v>1</v>
      </c>
      <c r="C36" s="442" t="s">
        <v>326</v>
      </c>
      <c r="D36" s="443"/>
      <c r="E36" s="443"/>
      <c r="F36" s="444">
        <f>(E36+D36)*B36</f>
        <v>0</v>
      </c>
    </row>
    <row r="37" spans="1:6" ht="11.25">
      <c r="A37" s="442" t="s">
        <v>1000</v>
      </c>
      <c r="B37" s="442">
        <v>1</v>
      </c>
      <c r="C37" s="442" t="s">
        <v>606</v>
      </c>
      <c r="D37" s="443"/>
      <c r="E37" s="443"/>
      <c r="F37" s="444">
        <f>(E37+D37)*B37</f>
        <v>0</v>
      </c>
    </row>
    <row r="38" spans="1:6" ht="12.75">
      <c r="A38" s="445" t="s">
        <v>1001</v>
      </c>
      <c r="B38" s="445"/>
      <c r="C38" s="445"/>
      <c r="D38" s="446"/>
      <c r="E38" s="446"/>
      <c r="F38" s="447">
        <f>SUM(F34:F37)</f>
        <v>0</v>
      </c>
    </row>
    <row r="40" ht="23.25">
      <c r="A40" s="429" t="s">
        <v>1002</v>
      </c>
    </row>
    <row r="42" ht="18">
      <c r="A42" s="430" t="s">
        <v>970</v>
      </c>
    </row>
    <row r="43" ht="18">
      <c r="A43" s="430" t="s">
        <v>1003</v>
      </c>
    </row>
    <row r="45" spans="1:6" ht="12.75">
      <c r="A45" s="457" t="s">
        <v>1004</v>
      </c>
      <c r="B45" s="457"/>
      <c r="C45" s="457"/>
      <c r="D45" s="458"/>
      <c r="E45" s="458"/>
      <c r="F45" s="458"/>
    </row>
    <row r="46" spans="1:6" ht="15">
      <c r="A46" t="s">
        <v>976</v>
      </c>
      <c r="B46" s="459"/>
      <c r="C46" s="459"/>
      <c r="F46" s="460">
        <f>F16</f>
        <v>0</v>
      </c>
    </row>
    <row r="47" spans="1:6" ht="15">
      <c r="A47" t="s">
        <v>985</v>
      </c>
      <c r="B47" s="459"/>
      <c r="C47" s="459"/>
      <c r="F47" s="460">
        <f>F30</f>
        <v>0</v>
      </c>
    </row>
    <row r="48" spans="1:6" ht="15">
      <c r="A48" t="s">
        <v>996</v>
      </c>
      <c r="B48" s="461"/>
      <c r="C48" s="461"/>
      <c r="F48" s="460">
        <f>F38</f>
        <v>0</v>
      </c>
    </row>
    <row r="49" spans="1:6" ht="15">
      <c r="A49" s="462" t="s">
        <v>1005</v>
      </c>
      <c r="B49" s="463"/>
      <c r="C49" s="463"/>
      <c r="D49" s="464"/>
      <c r="E49" s="464"/>
      <c r="F49" s="465"/>
    </row>
    <row r="50" ht="15">
      <c r="F50" s="466"/>
    </row>
    <row r="51" spans="1:6" ht="15.75">
      <c r="A51" s="467" t="s">
        <v>1006</v>
      </c>
      <c r="B51" s="468"/>
      <c r="C51" s="467"/>
      <c r="D51" s="469"/>
      <c r="E51" s="469"/>
      <c r="F51" s="470">
        <f>SUM(F46:F50)</f>
        <v>0</v>
      </c>
    </row>
  </sheetData>
  <sheetProtection password="C46B" sheet="1" objects="1" scenarios="1"/>
  <mergeCells count="3">
    <mergeCell ref="B7:C7"/>
    <mergeCell ref="B18:C18"/>
    <mergeCell ref="B32:C32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LibreOffice/7.0.3.1$Windows_X86_64 LibreOffice_project/d7547858d014d4cf69878db179d326fc3483e082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Jiroušek</dc:creator>
  <cp:keywords/>
  <dc:description/>
  <cp:lastModifiedBy>HONZA</cp:lastModifiedBy>
  <dcterms:created xsi:type="dcterms:W3CDTF">2020-02-13T13:37:53Z</dcterms:created>
  <dcterms:modified xsi:type="dcterms:W3CDTF">2021-04-07T13:21:18Z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