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020013 - Demolice obje..." sheetId="2" r:id="rId2"/>
  </sheets>
  <definedNames>
    <definedName name="_xlnm.Print_Area" localSheetId="0">'Rekapitulace stavby'!$D$4:$AO$76,'Rekapitulace stavby'!$C$82:$AQ$96</definedName>
    <definedName name="_xlnm._FilterDatabase" localSheetId="1" hidden="1">'202020013 - Demolice obje...'!$C$125:$K$250</definedName>
    <definedName name="_xlnm.Print_Area" localSheetId="1">'202020013 - Demolice obje...'!$C$82:$J$109,'202020013 - Demolice obje...'!$C$115:$K$250</definedName>
    <definedName name="_xlnm.Print_Titles" localSheetId="0">'Rekapitulace stavby'!$92:$92</definedName>
    <definedName name="_xlnm.Print_Titles" localSheetId="1">'202020013 - Demolice obje...'!$125:$125</definedName>
  </definedNames>
  <calcPr fullCalcOnLoad="1"/>
</workbook>
</file>

<file path=xl/sharedStrings.xml><?xml version="1.0" encoding="utf-8"?>
<sst xmlns="http://schemas.openxmlformats.org/spreadsheetml/2006/main" count="1426" uniqueCount="363">
  <si>
    <t>Export Komplet</t>
  </si>
  <si>
    <t/>
  </si>
  <si>
    <t>2.0</t>
  </si>
  <si>
    <t>ZAMOK</t>
  </si>
  <si>
    <t>False</t>
  </si>
  <si>
    <t>{c9219cc8-e159-4b75-bc62-40456a79bb8e}</t>
  </si>
  <si>
    <t>0,01</t>
  </si>
  <si>
    <t>21</t>
  </si>
  <si>
    <t>15</t>
  </si>
  <si>
    <t>REKAPITULACE STAVBY</t>
  </si>
  <si>
    <t>v ---  níže se nacházejí doplnkové a pomocné údaje k sestavám  --- v</t>
  </si>
  <si>
    <t>Návod na vyplnění</t>
  </si>
  <si>
    <t>0,001</t>
  </si>
  <si>
    <t>Kód:</t>
  </si>
  <si>
    <t>202020013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</si>
  <si>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</si>
  <si>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</si>
  <si>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Demolice objektu  č.7 Petrovická ( areál bývalých kasáren )</t>
  </si>
  <si>
    <t>KSO:</t>
  </si>
  <si>
    <t>CC-CZ:</t>
  </si>
  <si>
    <t>Místo:</t>
  </si>
  <si>
    <t xml:space="preserve"> </t>
  </si>
  <si>
    <t>Datum:</t>
  </si>
  <si>
    <t>9. 6. 2020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</si>
  <si>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</si>
  <si>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</si>
  <si>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</si>
  <si>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</si>
  <si>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</si>
  <si>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</si>
  <si>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</si>
  <si>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</si>
  <si>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</si>
  <si>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</si>
  <si>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</si>
  <si>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</si>
  <si>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</si>
  <si>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</si>
  <si>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</si>
  <si>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</si>
  <si>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</si>
  <si>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</si>
  <si>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</si>
  <si>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</si>
  <si>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</si>
  <si>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</si>
  <si>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</si>
  <si>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</si>
  <si>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</si>
  <si>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</si>
  <si>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</si>
  <si>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</si>
  <si>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</si>
  <si>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</si>
  <si>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</si>
  <si>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</si>
  <si>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</si>
  <si>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</si>
  <si>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</si>
  <si>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</si>
  <si>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</si>
  <si>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</si>
  <si>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</si>
  <si>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</si>
  <si>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</si>
  <si>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</si>
  <si>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</si>
  <si>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</si>
  <si>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</si>
  <si>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</si>
  <si>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</si>
  <si>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</si>
  <si>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</si>
  <si>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</si>
  <si>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</si>
  <si>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</si>
  <si>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</si>
  <si>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</si>
  <si>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</si>
  <si>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</si>
  <si>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</si>
  <si>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</si>
  <si>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</si>
  <si>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</si>
  <si>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</si>
  <si>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</si>
  <si>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</si>
  <si>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</si>
  <si>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</si>
  <si>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</si>
  <si>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</si>
  <si>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</si>
  <si>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</si>
  <si>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</si>
  <si>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741 - Elektroinstalace - silnoproud</t>
  </si>
  <si>
    <t xml:space="preserve">    764 - Konstrukce klempířské</t>
  </si>
  <si>
    <t xml:space="preserve">    767 - Konstrukce zámečnické</t>
  </si>
  <si>
    <t>OST - Ostatní</t>
  </si>
  <si>
    <t>VRN - Vedlejší rozpočtové náklady</t>
  </si>
  <si>
    <t xml:space="preserve">    VRN1 - Průzkumné, geodetické a projektové práce</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</si>
  <si>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</si>
  <si>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</si>
  <si>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</si>
  <si>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</si>
  <si>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</si>
  <si>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</si>
  <si>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</si>
  <si>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</si>
  <si>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</si>
  <si>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</si>
  <si>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</si>
  <si>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</si>
  <si>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</si>
  <si>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</si>
  <si>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</si>
  <si>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</si>
  <si>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</si>
  <si>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</si>
  <si>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</si>
  <si>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162251102</t>
  </si>
  <si>
    <t>Vodorovné přemístění výkopku nebo sypaniny po suchu na obvyklém dopravním prostředku, bez naložení výkopku, avšak se složením bez rozhrnutí z horniny třídy těžitelnosti I skupiny 1 až 3 na vzdálenost přes 20 do 50 m</t>
  </si>
  <si>
    <t>m3</t>
  </si>
  <si>
    <t>CS ÚRS 2020 01</t>
  </si>
  <si>
    <t>4</t>
  </si>
  <si>
    <t>120348297</t>
  </si>
  <si>
    <t>PSC</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</si>
  <si>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</si>
  <si>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t>
  </si>
  <si>
    <t>Poznámka k položce:
převoz recyklátu potřebného pro zásyp základů po provedení demoličních prací z místa dočasné skládky recyklátu</t>
  </si>
  <si>
    <t>174251101</t>
  </si>
  <si>
    <t>Zásyp sypaninou z jakékoliv horniny strojně s uložením výkopku ve vrstvách bez zhutnění jam, šachet, rýh nebo kolem objektů v těchto vykopávkách</t>
  </si>
  <si>
    <t>-624312400</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</si>
  <si>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</si>
  <si>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zásyp základů po provedení demoličních prací z  recyklátu pořízeného na stavbě</t>
  </si>
  <si>
    <t>3</t>
  </si>
  <si>
    <t>997002611</t>
  </si>
  <si>
    <t>Nakládání recyklátu pro zásyp objektu  na dopravní prostředek  pro vodorovné přemístění</t>
  </si>
  <si>
    <t>t</t>
  </si>
  <si>
    <t>-1558820061</t>
  </si>
  <si>
    <t xml:space="preserve">Poznámka k souboru cen:
1. Cena platí i pro překládání při lomené dopravě. 2. Cenu nelze použít při dopravě po železnici, po vodě nebo ručně. </t>
  </si>
  <si>
    <t xml:space="preserve">Poznámka k položce:
Nakládka recyklátu potřebného pro zásyp základů po provedení demoličních prací z místa dočasné skládky recyklátu.
</t>
  </si>
  <si>
    <t>VV</t>
  </si>
  <si>
    <t>69,499*1,6</t>
  </si>
  <si>
    <t>9</t>
  </si>
  <si>
    <t>Ostatní konstrukce a práce, bourání</t>
  </si>
  <si>
    <t>981013414</t>
  </si>
  <si>
    <t>Demolice budov  těžkými mechanizačními prostředky z cihel, kamene, tvárnic na maltu cementovou nebo z betonu prostého s podílem konstrukcí přes 20 do 25 %</t>
  </si>
  <si>
    <t>-1997329203</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</si>
  <si>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</si>
  <si>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Poznámka k položce:
základy 69,49m3,   zdiv0, betonové stropy ,podlahy,podkladní betony 345 m3 -  celkem  414,49 m3 
obestavěný prostor 1947,68m3
podíl konstrukcí 21,28 %
</t>
  </si>
  <si>
    <t>demolice budovy</t>
  </si>
  <si>
    <t>31,5*13,25*4,5</t>
  </si>
  <si>
    <t>demolice základů</t>
  </si>
  <si>
    <t>0,75*0,9*(31,5*2+12,15*2)</t>
  </si>
  <si>
    <t>0,9*0,9*0,9*7</t>
  </si>
  <si>
    <t>0,50*0,9*12,15</t>
  </si>
  <si>
    <t>Součet</t>
  </si>
  <si>
    <t>997</t>
  </si>
  <si>
    <t>Přesun sutě</t>
  </si>
  <si>
    <t>5</t>
  </si>
  <si>
    <t>997002511</t>
  </si>
  <si>
    <t>Vodorovné přemístění suti a vybouraných hmot  bez naložení, se složením a hrubým urovnáním na vzdálenost do 1 km</t>
  </si>
  <si>
    <t>1017963201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</si>
  <si>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</si>
  <si>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 xml:space="preserve">Poznámka k položce:
Převoz  nabouraného materiálu který nejde použít k  drcení v areálu býv. kasáren na určené skládky
</t>
  </si>
  <si>
    <t>7,459+0,909+0,606+2,25</t>
  </si>
  <si>
    <t>6</t>
  </si>
  <si>
    <t>997002519.2</t>
  </si>
  <si>
    <t xml:space="preserve">Příplatek k ceně za každý další i započatý 1 km přes 1 km, odvoz na skládku Lazce, 18 km
</t>
  </si>
  <si>
    <t>-2072422785</t>
  </si>
  <si>
    <t>asfaltové pásy</t>
  </si>
  <si>
    <t>7,459</t>
  </si>
  <si>
    <t>ostatní nespecifikovaný odpad - odhad</t>
  </si>
  <si>
    <t>2,5</t>
  </si>
  <si>
    <t>9,959*18 'Přepočtené koeficientem množství</t>
  </si>
  <si>
    <t>7</t>
  </si>
  <si>
    <t>997002519.3</t>
  </si>
  <si>
    <t xml:space="preserve">Příplatek k ceně za každý další i započatý 1 km přes 1 km,  odvoz  suti do Sběrného dvora Domažlice - 2 km
</t>
  </si>
  <si>
    <t>-227245302</t>
  </si>
  <si>
    <t>sklo,dřevo,izolace,podhled</t>
  </si>
  <si>
    <t>0,909+0,606+3,0</t>
  </si>
  <si>
    <t>4,515*2 'Přepočtené koeficientem množství</t>
  </si>
  <si>
    <t>8</t>
  </si>
  <si>
    <t>997006005.R</t>
  </si>
  <si>
    <t>Drcení stavebního odpadu z demolic  s dopravou na vzdálenost do 100 m a naložením do drtícího zařízení ze zdiva cihelného, kamenného a smíšeného</t>
  </si>
  <si>
    <t>1705390978</t>
  </si>
  <si>
    <t xml:space="preserve">Poznámka k souboru cen:
1. V cenách jsou započteny i náklady na případné oddělení kovového odpadu (např. výztuže). </t>
  </si>
  <si>
    <t xml:space="preserve">Poznámka k položce:
Předrcení materiálu ze zdiva cihelného s rozdělením na frakce 0-16mm,16-63mm, 63-125mm a uložení na meziskládku v arálu býv.kasáren. Doložení všech potřebných certifikátů pro další použití materiálu </t>
  </si>
  <si>
    <t>33,904+302,877+1,635</t>
  </si>
  <si>
    <t>997006006.R</t>
  </si>
  <si>
    <t>Drcení stavebního odpadu z demolic  s dopravou na vzdálenost do 100 m a naložením do drtícího zařízení ze zdiva betonového</t>
  </si>
  <si>
    <t>1491338245</t>
  </si>
  <si>
    <t xml:space="preserve">Poznámka k položce:
Předrcení materiálu z betonu s rozdělením na frakce 0-16mm,16-63mm, 63-125mm a uložení na meziskládku v arálu " bývalá nástupní plocha ". Doložení všech potřebných certifikátů pro další použití materiálu </t>
  </si>
  <si>
    <t>138,998+93,76+175,798</t>
  </si>
  <si>
    <t>10</t>
  </si>
  <si>
    <t>997006007.R</t>
  </si>
  <si>
    <t>Drcení stavebního odpadu z demolic  s dopravou na vzdálenost do 100 m a naložením do drtícího zařízení ze zdiva železobetonového</t>
  </si>
  <si>
    <t>-1499652190</t>
  </si>
  <si>
    <t xml:space="preserve">Poznámka k položce:
Předrcení materiálu ze železobetonu s rozdělením na frakce 0-16mm,16-63mm, 63-125mm a uložení na meziskládku v arálu býv. kasáren
Výztuž uložit odděleně pro odvoz firmou oprávněnou pro sběr a svoz železného šrotu. Doložení všech potřebných certifikátů pro další použití materiálu </t>
  </si>
  <si>
    <t>7,085+106,466+6,938+2,64</t>
  </si>
  <si>
    <t>11</t>
  </si>
  <si>
    <t>997013645</t>
  </si>
  <si>
    <t>Poplatek za uložení stavebního odpadu na skládce (skládkovné) asfaltového bez obsahu dehtu zatříděného do Katalogu odpadů pod kódem 17 03 02,  skládka Lazce</t>
  </si>
  <si>
    <t>-1329282828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</si>
  <si>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</si>
  <si>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odvoz asfaltových pásu a lepenek na skládku Lazce</t>
  </si>
  <si>
    <t>1,55+5,909</t>
  </si>
  <si>
    <t>12</t>
  </si>
  <si>
    <t>997013804</t>
  </si>
  <si>
    <t>Poplatek za uložení stavebního odpadu na skládce (skládkovné) ze skla zatříděného do Katalogu odpadů pod kódem 17 02 02 - Sběrný dvůr Domažlice</t>
  </si>
  <si>
    <t>1119962779</t>
  </si>
  <si>
    <t>Poznámka k položce:
Poplatek za uložení tříděného odpadu skla do Sběrného dvora aDomažlice</t>
  </si>
  <si>
    <t>odvoz skel do Sběrného dvora Domažlice</t>
  </si>
  <si>
    <t>(0,189+0,435+0,891)*0,6</t>
  </si>
  <si>
    <t>13</t>
  </si>
  <si>
    <t>997013811</t>
  </si>
  <si>
    <t>Poplatek za uložení stavebního odpadu na skládce (skládkovné) dřevěného zatříděného do Katalogu odpadů pod kódem 17 02 01 - Sběrný dvůr Domažlice</t>
  </si>
  <si>
    <t>399062071</t>
  </si>
  <si>
    <t xml:space="preserve">Poznámka k položce:
Poplatek za uložení vybouraného  a vytříděného dřeva do Sběrného dvora Domažlice
</t>
  </si>
  <si>
    <t>odvoz rámu oken do Sběrného dvora Domažlice - Sběrný dvůr Domažlice</t>
  </si>
  <si>
    <t>(0,189+0,435+0,891)*0,4</t>
  </si>
  <si>
    <t>14</t>
  </si>
  <si>
    <t>997013814</t>
  </si>
  <si>
    <t>Poplatek za uložení stavebního odpadu na skládce (skládkovné) z izolačních materiálů zatříděného do Katalogu odpadů pod kódem 17 06 04</t>
  </si>
  <si>
    <t>1909206312</t>
  </si>
  <si>
    <t>Poznámka k položce:
Poplatek za uložení vybouraného  a vytříděného odpadu do Sběrného dvora Domažlice</t>
  </si>
  <si>
    <t>odhad množství izolačního materiálu - účtováno bude dle skutečnosti</t>
  </si>
  <si>
    <t>997019999.R</t>
  </si>
  <si>
    <t>Příjem za výkup železa, odvoz výkupnou</t>
  </si>
  <si>
    <t>-136963530</t>
  </si>
  <si>
    <t>Poznámka k položce:
Požadavek na zajištění firmy pro svoz a výkup kovového odpadu.Uvést  mínus položku zaprodej kovového odpadu.Náklady za odvoz žel.šrotu hradí zhotovitel.
Železný odpad uložit odděleně pro odvoz firmou oprávněnou pro sběr a svoz železného šrotu</t>
  </si>
  <si>
    <t xml:space="preserve">příjem za výkup železa </t>
  </si>
  <si>
    <t>0,072+0,632+0,079</t>
  </si>
  <si>
    <t>16</t>
  </si>
  <si>
    <t>sub997.R</t>
  </si>
  <si>
    <t xml:space="preserve">Kompetní náklad na  převoz a  drtičky na drcení stavební suti na místo stavby a zpět 
</t>
  </si>
  <si>
    <t>soub</t>
  </si>
  <si>
    <t>-1082824760</t>
  </si>
  <si>
    <t xml:space="preserve">Poznámka k položce:
Náklad na převoz a odvoz drtičky </t>
  </si>
  <si>
    <t>PSV</t>
  </si>
  <si>
    <t>Práce a dodávky PSV</t>
  </si>
  <si>
    <t>711</t>
  </si>
  <si>
    <t>Izolace proti vodě, vlhkosti a plynům</t>
  </si>
  <si>
    <t>17</t>
  </si>
  <si>
    <t>711131811</t>
  </si>
  <si>
    <t>Odstranění izolace proti zemní vlhkosti  na ploše vodorovné V</t>
  </si>
  <si>
    <t>m2</t>
  </si>
  <si>
    <t>1643783708</t>
  </si>
  <si>
    <t xml:space="preserve">Poznámka k souboru cen:
1. Ceny se používají pro odstranění hydroizolačních pásů a folií bez rozlišení tloušťky a počtu vrstev. </t>
  </si>
  <si>
    <t>29,8*13,0</t>
  </si>
  <si>
    <t>712</t>
  </si>
  <si>
    <t>Povlakové krytiny</t>
  </si>
  <si>
    <t>18</t>
  </si>
  <si>
    <t>712300833</t>
  </si>
  <si>
    <t>Odstranění ze střech plochých do 10°  krytiny povlakové třívrstvé</t>
  </si>
  <si>
    <t>2005431064</t>
  </si>
  <si>
    <t>13,40*31,5</t>
  </si>
  <si>
    <t>741</t>
  </si>
  <si>
    <t>Elektroinstalace - silnoproud</t>
  </si>
  <si>
    <t>19</t>
  </si>
  <si>
    <t>741421811</t>
  </si>
  <si>
    <t>Demontáž hromosvodného vedení bez zachování funkčnosti svodových drátů nebo lan kolmého svodu, průměru do 8 mm</t>
  </si>
  <si>
    <t>m</t>
  </si>
  <si>
    <t>988939284</t>
  </si>
  <si>
    <t>4*5,0+4</t>
  </si>
  <si>
    <t>20</t>
  </si>
  <si>
    <t>741421821</t>
  </si>
  <si>
    <t>Demontáž hromosvodného vedení bez zachování funkčnosti svodových drátů nebo lan na rovné střeše, průměru do 8 mm</t>
  </si>
  <si>
    <t>1270340462</t>
  </si>
  <si>
    <t>2*31,5+2</t>
  </si>
  <si>
    <t>741421823</t>
  </si>
  <si>
    <t>Demontáž hromosvodného vedení bez zachování funkčnosti svodových drátů nebo lan na rovné střeše, průměru přes 8 mm</t>
  </si>
  <si>
    <t>-1937600339</t>
  </si>
  <si>
    <t>22</t>
  </si>
  <si>
    <t>741421855</t>
  </si>
  <si>
    <t>Demontáž hromosvodného vedení podpěr střešního vedení pro plochou střechu</t>
  </si>
  <si>
    <t>kus</t>
  </si>
  <si>
    <t>1226469365</t>
  </si>
  <si>
    <t>23</t>
  </si>
  <si>
    <t>741421871</t>
  </si>
  <si>
    <t>Demontáž hromosvodného vedení doplňků ochranných úhelníků, délky do 1,4 m</t>
  </si>
  <si>
    <t>-1175098824</t>
  </si>
  <si>
    <t>24</t>
  </si>
  <si>
    <t>741421873</t>
  </si>
  <si>
    <t>Demontáž hromosvodného vedení doplňků ochranných úhelníků, délky přes 1,4 m</t>
  </si>
  <si>
    <t>1777154521</t>
  </si>
  <si>
    <t>764</t>
  </si>
  <si>
    <t>Konstrukce klempířské</t>
  </si>
  <si>
    <t>25</t>
  </si>
  <si>
    <t>764001801</t>
  </si>
  <si>
    <t>Demontáž klempířských konstrukcí podkladního plechu do suti</t>
  </si>
  <si>
    <t>1087292780</t>
  </si>
  <si>
    <t>31,5+31,5+13,25+13,25</t>
  </si>
  <si>
    <t>26</t>
  </si>
  <si>
    <t>764002811</t>
  </si>
  <si>
    <t>Demontáž klempířských konstrukcí okapového plechu do suti, v krytině povlakové</t>
  </si>
  <si>
    <t>19733319</t>
  </si>
  <si>
    <t>27</t>
  </si>
  <si>
    <t>764002841</t>
  </si>
  <si>
    <t>Demontáž klempířských konstrukcí oplechování horních ploch zdí a nadezdívek do suti</t>
  </si>
  <si>
    <t>-908478848</t>
  </si>
  <si>
    <t>12,5+9,0</t>
  </si>
  <si>
    <t>28</t>
  </si>
  <si>
    <t>764002851</t>
  </si>
  <si>
    <t>Demontáž klempířských konstrukcí oplechování parapetů do suti</t>
  </si>
  <si>
    <t>1779455214</t>
  </si>
  <si>
    <t>2,4+2,4+2,4+1,5+1,5+1,5+1,2+1,1+1,1+1,1+1,1+2,4++2,4+2,4</t>
  </si>
  <si>
    <t>29</t>
  </si>
  <si>
    <t>764004801</t>
  </si>
  <si>
    <t>Demontáž klempířských konstrukcí žlabu podokapního do suti</t>
  </si>
  <si>
    <t>-1661199461</t>
  </si>
  <si>
    <t>31,5+31,5</t>
  </si>
  <si>
    <t>30</t>
  </si>
  <si>
    <t>764004861</t>
  </si>
  <si>
    <t>Demontáž klempířských konstrukcí svodu do suti</t>
  </si>
  <si>
    <t>-1517427641</t>
  </si>
  <si>
    <t>4,45*4</t>
  </si>
  <si>
    <t>767</t>
  </si>
  <si>
    <t>Konstrukce zámečnické</t>
  </si>
  <si>
    <t>31</t>
  </si>
  <si>
    <t>767661811</t>
  </si>
  <si>
    <t>Demontáž mříží pevných nebo otevíravých</t>
  </si>
  <si>
    <t>-1717909081</t>
  </si>
  <si>
    <t>1,1*1,2*3</t>
  </si>
  <si>
    <t>OST</t>
  </si>
  <si>
    <t>Ostatní</t>
  </si>
  <si>
    <t>32</t>
  </si>
  <si>
    <t>SUB100101</t>
  </si>
  <si>
    <t>Odpojení objektů od elekrického proudu včetně likvidace materíálu a úpravy místa připojení</t>
  </si>
  <si>
    <t>512</t>
  </si>
  <si>
    <t>1147163420</t>
  </si>
  <si>
    <t>33</t>
  </si>
  <si>
    <t>SUB100102</t>
  </si>
  <si>
    <t>Odpojení objektů od kanalizace včetně likvidace materíálu a úpravy místa připojení</t>
  </si>
  <si>
    <t>-556132347</t>
  </si>
  <si>
    <t>34</t>
  </si>
  <si>
    <t>SUB100103</t>
  </si>
  <si>
    <t>Odpojení objektů od vodovodu včetně likvidace materíálu a úpravy místa připojení</t>
  </si>
  <si>
    <t>595679332</t>
  </si>
  <si>
    <t>35</t>
  </si>
  <si>
    <t>SUB100104</t>
  </si>
  <si>
    <t>Odpojení objektů od vedení telefon-O2 včetně likvidace materíálu a úpravy místa připojení</t>
  </si>
  <si>
    <t>-994471852</t>
  </si>
  <si>
    <t>VRN</t>
  </si>
  <si>
    <t>Vedlejší rozpočtové náklady</t>
  </si>
  <si>
    <t>VRN1</t>
  </si>
  <si>
    <t>Průzkumné, geodetické a projektové práce</t>
  </si>
  <si>
    <t>36</t>
  </si>
  <si>
    <t>011444101.R</t>
  </si>
  <si>
    <t>Opatření na eliminaci prašnosti při bouracích pracích a převozu materiálu</t>
  </si>
  <si>
    <t>1024</t>
  </si>
  <si>
    <t>-689845347</t>
  </si>
  <si>
    <t xml:space="preserve">Poznámka k položce:
zkrápění, čištění komunikací
</t>
  </si>
  <si>
    <t>37</t>
  </si>
  <si>
    <t>011444102.R</t>
  </si>
  <si>
    <t xml:space="preserve">Opatření na eliminaci hluku ( omezení pracovní doby,max.rychlost dopravy 20 km/hod)
</t>
  </si>
  <si>
    <t>1798208657</t>
  </si>
  <si>
    <t>VRN3</t>
  </si>
  <si>
    <t>Zařízení staveniště</t>
  </si>
  <si>
    <t>38</t>
  </si>
  <si>
    <t>030001000</t>
  </si>
  <si>
    <t>CS ÚRS 2019 01</t>
  </si>
  <si>
    <t>-1919093087</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</si>
</sst>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L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E28" s="31"/>
    </row>
    <row r="29" spans="1:57"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202020013</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 xml:space="preserve">Demolice objektu  č.7 Petrovická ( areál bývalých kasáren )</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9. 6. 2020</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29</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4"/>
      <c r="BE89" s="38"/>
    </row>
    <row r="90" spans="1:57" s="2" customFormat="1" ht="15.15" customHeight="1">
      <c r="A90" s="38"/>
      <c r="B90" s="39"/>
      <c r="C90" s="32" t="s">
        <v>27</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2" t="s">
        <v>70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ROUND(SUM(AV94:AW94),2)</f>
        <v>0</v>
      </c>
      <c r="AU94" s="115">
        <f>ROUND(AU95,5)</f>
        <v>0</v>
      </c>
      <c r="AV94" s="114">
        <f>ROUND(AZ94*L29,2)</f>
        <v>0</v>
      </c>
      <c r="AW94" s="114">
        <f>ROUND(BA94*L30,2)</f>
        <v>0</v>
      </c>
      <c r="AX94" s="114">
        <f>ROUND(BB94*L29,2)</f>
        <v>0</v>
      </c>
      <c r="AY94" s="114">
        <f>ROUND(BC94*L30,2)</f>
        <v>0</v>
      </c>
      <c r="AZ94" s="114">
        <f>ROUND(AZ95,2)</f>
        <v>0</v>
      </c>
      <c r="BA94" s="114">
        <f>ROUND(BA95,2)</f>
        <v>0</v>
      </c>
      <c r="BB94" s="114">
        <f>ROUND(BB95,2)</f>
        <v>0</v>
      </c>
      <c r="BC94" s="114">
        <f>ROUND(BC95,2)</f>
        <v>0</v>
      </c>
      <c r="BD94" s="116">
        <f>ROUND(BD95,2)</f>
        <v>0</v>
      </c>
      <c r="BE94" s="6"/>
      <c r="BS94" s="117" t="s">
        <v>72</v>
      </c>
      <c r="BT94" s="117" t="s">
        <v>73</v>
      </c>
      <c r="BV94" s="117" t="s">
        <v>74</v>
      </c>
      <c r="BW94" s="117" t="s">
        <v>5</v>
      </c>
      <c r="BX94" s="117" t="s">
        <v>75</v>
      </c>
      <c r="CL94" s="117" t="s">
        <v>1</v>
      </c>
    </row>
    <row r="95" spans="1:90" s="7" customFormat="1" ht="24.75" customHeight="1">
      <c r="A95" s="118" t="s">
        <v>76</v>
      </c>
      <c r="B95" s="119"/>
      <c r="C95" s="120"/>
      <c r="D95" s="121" t="s">
        <v>14</v>
      </c>
      <c r="E95" s="121"/>
      <c r="F95" s="121"/>
      <c r="G95" s="121"/>
      <c r="H95" s="121"/>
      <c r="I95" s="122"/>
      <c r="J95" s="121" t="s">
        <v>17</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'202020013 - Demolice obje...'!J28</f>
        <v>0</v>
      </c>
      <c r="AH95" s="122"/>
      <c r="AI95" s="122"/>
      <c r="AJ95" s="122"/>
      <c r="AK95" s="122"/>
      <c r="AL95" s="122"/>
      <c r="AM95" s="122"/>
      <c r="AN95" s="123">
        <f>SUM(AG95,AT95)</f>
        <v>0</v>
      </c>
      <c r="AO95" s="122"/>
      <c r="AP95" s="122"/>
      <c r="AQ95" s="124" t="s">
        <v>77</v>
      </c>
      <c r="AR95" s="125"/>
      <c r="AS95" s="126">
        <v>0</v>
      </c>
      <c r="AT95" s="127">
        <f>ROUND(SUM(AV95:AW95),2)</f>
        <v>0</v>
      </c>
      <c r="AU95" s="128">
        <f>'202020013 - Demolice obje...'!P126</f>
        <v>0</v>
      </c>
      <c r="AV95" s="127">
        <f>'202020013 - Demolice obje...'!J31</f>
        <v>0</v>
      </c>
      <c r="AW95" s="127">
        <f>'202020013 - Demolice obje...'!J32</f>
        <v>0</v>
      </c>
      <c r="AX95" s="127">
        <f>'202020013 - Demolice obje...'!J33</f>
        <v>0</v>
      </c>
      <c r="AY95" s="127">
        <f>'202020013 - Demolice obje...'!J34</f>
        <v>0</v>
      </c>
      <c r="AZ95" s="127">
        <f>'202020013 - Demolice obje...'!F31</f>
        <v>0</v>
      </c>
      <c r="BA95" s="127">
        <f>'202020013 - Demolice obje...'!F32</f>
        <v>0</v>
      </c>
      <c r="BB95" s="127">
        <f>'202020013 - Demolice obje...'!F33</f>
        <v>0</v>
      </c>
      <c r="BC95" s="127">
        <f>'202020013 - Demolice obje...'!F34</f>
        <v>0</v>
      </c>
      <c r="BD95" s="129">
        <f>'202020013 - Demolice obje...'!F35</f>
        <v>0</v>
      </c>
      <c r="BE95" s="7"/>
      <c r="BT95" s="130" t="s">
        <v>78</v>
      </c>
      <c r="BU95" s="130" t="s">
        <v>79</v>
      </c>
      <c r="BV95" s="130" t="s">
        <v>74</v>
      </c>
      <c r="BW95" s="130" t="s">
        <v>5</v>
      </c>
      <c r="BX95" s="130" t="s">
        <v>75</v>
      </c>
      <c r="CL95" s="130" t="s">
        <v>1</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D98"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202020013 - Demolice obj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7" t="s">
        <v>5</v>
      </c>
    </row>
    <row r="3" spans="2:46" s="1" customFormat="1" ht="6.95" customHeight="1" hidden="1">
      <c r="B3" s="132"/>
      <c r="C3" s="133"/>
      <c r="D3" s="133"/>
      <c r="E3" s="133"/>
      <c r="F3" s="133"/>
      <c r="G3" s="133"/>
      <c r="H3" s="133"/>
      <c r="I3" s="134"/>
      <c r="J3" s="133"/>
      <c r="K3" s="133"/>
      <c r="L3" s="20"/>
      <c r="AT3" s="17" t="s">
        <v>80</v>
      </c>
    </row>
    <row r="4" spans="2:46" s="1" customFormat="1" ht="24.95" customHeight="1" hidden="1">
      <c r="B4" s="20"/>
      <c r="D4" s="135" t="s">
        <v>81</v>
      </c>
      <c r="I4" s="131"/>
      <c r="L4" s="20"/>
      <c r="M4" s="136" t="s">
        <v>10</v>
      </c>
      <c r="AT4" s="17" t="s">
        <v>4</v>
      </c>
    </row>
    <row r="5" spans="2:12" s="1" customFormat="1" ht="6.95" customHeight="1" hidden="1">
      <c r="B5" s="20"/>
      <c r="I5" s="131"/>
      <c r="L5" s="20"/>
    </row>
    <row r="6" spans="1:31" s="2" customFormat="1" ht="12" customHeight="1" hidden="1">
      <c r="A6" s="38"/>
      <c r="B6" s="44"/>
      <c r="C6" s="38"/>
      <c r="D6" s="137" t="s">
        <v>16</v>
      </c>
      <c r="E6" s="38"/>
      <c r="F6" s="38"/>
      <c r="G6" s="38"/>
      <c r="H6" s="38"/>
      <c r="I6" s="138"/>
      <c r="J6" s="38"/>
      <c r="K6" s="38"/>
      <c r="L6" s="63"/>
      <c r="S6" s="38"/>
      <c r="T6" s="38"/>
      <c r="U6" s="38"/>
      <c r="V6" s="38"/>
      <c r="W6" s="38"/>
      <c r="X6" s="38"/>
      <c r="Y6" s="38"/>
      <c r="Z6" s="38"/>
      <c r="AA6" s="38"/>
      <c r="AB6" s="38"/>
      <c r="AC6" s="38"/>
      <c r="AD6" s="38"/>
      <c r="AE6" s="38"/>
    </row>
    <row r="7" spans="1:31" s="2" customFormat="1" ht="16.5" customHeight="1" hidden="1">
      <c r="A7" s="38"/>
      <c r="B7" s="44"/>
      <c r="C7" s="38"/>
      <c r="D7" s="38"/>
      <c r="E7" s="139" t="s">
        <v>17</v>
      </c>
      <c r="F7" s="38"/>
      <c r="G7" s="38"/>
      <c r="H7" s="38"/>
      <c r="I7" s="138"/>
      <c r="J7" s="38"/>
      <c r="K7" s="38"/>
      <c r="L7" s="63"/>
      <c r="S7" s="38"/>
      <c r="T7" s="38"/>
      <c r="U7" s="38"/>
      <c r="V7" s="38"/>
      <c r="W7" s="38"/>
      <c r="X7" s="38"/>
      <c r="Y7" s="38"/>
      <c r="Z7" s="38"/>
      <c r="AA7" s="38"/>
      <c r="AB7" s="38"/>
      <c r="AC7" s="38"/>
      <c r="AD7" s="38"/>
      <c r="AE7" s="38"/>
    </row>
    <row r="8" spans="1:31" s="2" customFormat="1" ht="12" hidden="1">
      <c r="A8" s="38"/>
      <c r="B8" s="44"/>
      <c r="C8" s="38"/>
      <c r="D8" s="38"/>
      <c r="E8" s="38"/>
      <c r="F8" s="38"/>
      <c r="G8" s="38"/>
      <c r="H8" s="38"/>
      <c r="I8" s="138"/>
      <c r="J8" s="38"/>
      <c r="K8" s="38"/>
      <c r="L8" s="63"/>
      <c r="S8" s="38"/>
      <c r="T8" s="38"/>
      <c r="U8" s="38"/>
      <c r="V8" s="38"/>
      <c r="W8" s="38"/>
      <c r="X8" s="38"/>
      <c r="Y8" s="38"/>
      <c r="Z8" s="38"/>
      <c r="AA8" s="38"/>
      <c r="AB8" s="38"/>
      <c r="AC8" s="38"/>
      <c r="AD8" s="38"/>
      <c r="AE8" s="38"/>
    </row>
    <row r="9" spans="1:31" s="2" customFormat="1" ht="12" customHeight="1" hidden="1">
      <c r="A9" s="38"/>
      <c r="B9" s="44"/>
      <c r="C9" s="38"/>
      <c r="D9" s="137" t="s">
        <v>18</v>
      </c>
      <c r="E9" s="38"/>
      <c r="F9" s="140" t="s">
        <v>1</v>
      </c>
      <c r="G9" s="38"/>
      <c r="H9" s="38"/>
      <c r="I9" s="141" t="s">
        <v>19</v>
      </c>
      <c r="J9" s="140" t="s">
        <v>1</v>
      </c>
      <c r="K9" s="38"/>
      <c r="L9" s="63"/>
      <c r="S9" s="38"/>
      <c r="T9" s="38"/>
      <c r="U9" s="38"/>
      <c r="V9" s="38"/>
      <c r="W9" s="38"/>
      <c r="X9" s="38"/>
      <c r="Y9" s="38"/>
      <c r="Z9" s="38"/>
      <c r="AA9" s="38"/>
      <c r="AB9" s="38"/>
      <c r="AC9" s="38"/>
      <c r="AD9" s="38"/>
      <c r="AE9" s="38"/>
    </row>
    <row r="10" spans="1:31" s="2" customFormat="1" ht="12" customHeight="1" hidden="1">
      <c r="A10" s="38"/>
      <c r="B10" s="44"/>
      <c r="C10" s="38"/>
      <c r="D10" s="137" t="s">
        <v>20</v>
      </c>
      <c r="E10" s="38"/>
      <c r="F10" s="140" t="s">
        <v>21</v>
      </c>
      <c r="G10" s="38"/>
      <c r="H10" s="38"/>
      <c r="I10" s="141" t="s">
        <v>22</v>
      </c>
      <c r="J10" s="142" t="str">
        <f>'Rekapitulace stavby'!AN8</f>
        <v>9. 6. 2020</v>
      </c>
      <c r="K10" s="38"/>
      <c r="L10" s="63"/>
      <c r="S10" s="38"/>
      <c r="T10" s="38"/>
      <c r="U10" s="38"/>
      <c r="V10" s="38"/>
      <c r="W10" s="38"/>
      <c r="X10" s="38"/>
      <c r="Y10" s="38"/>
      <c r="Z10" s="38"/>
      <c r="AA10" s="38"/>
      <c r="AB10" s="38"/>
      <c r="AC10" s="38"/>
      <c r="AD10" s="38"/>
      <c r="AE10" s="38"/>
    </row>
    <row r="11" spans="1:31" s="2" customFormat="1" ht="10.8" customHeight="1" hidden="1">
      <c r="A11" s="38"/>
      <c r="B11" s="44"/>
      <c r="C11" s="38"/>
      <c r="D11" s="38"/>
      <c r="E11" s="38"/>
      <c r="F11" s="38"/>
      <c r="G11" s="38"/>
      <c r="H11" s="38"/>
      <c r="I11" s="138"/>
      <c r="J11" s="38"/>
      <c r="K11" s="38"/>
      <c r="L11" s="63"/>
      <c r="S11" s="38"/>
      <c r="T11" s="38"/>
      <c r="U11" s="38"/>
      <c r="V11" s="38"/>
      <c r="W11" s="38"/>
      <c r="X11" s="38"/>
      <c r="Y11" s="38"/>
      <c r="Z11" s="38"/>
      <c r="AA11" s="38"/>
      <c r="AB11" s="38"/>
      <c r="AC11" s="38"/>
      <c r="AD11" s="38"/>
      <c r="AE11" s="38"/>
    </row>
    <row r="12" spans="1:31" s="2" customFormat="1" ht="12" customHeight="1" hidden="1">
      <c r="A12" s="38"/>
      <c r="B12" s="44"/>
      <c r="C12" s="38"/>
      <c r="D12" s="137" t="s">
        <v>24</v>
      </c>
      <c r="E12" s="38"/>
      <c r="F12" s="38"/>
      <c r="G12" s="38"/>
      <c r="H12" s="38"/>
      <c r="I12" s="141" t="s">
        <v>25</v>
      </c>
      <c r="J12" s="140" t="str">
        <f>IF('Rekapitulace stavby'!AN10="","",'Rekapitulace stavby'!AN10)</f>
        <v/>
      </c>
      <c r="K12" s="38"/>
      <c r="L12" s="63"/>
      <c r="S12" s="38"/>
      <c r="T12" s="38"/>
      <c r="U12" s="38"/>
      <c r="V12" s="38"/>
      <c r="W12" s="38"/>
      <c r="X12" s="38"/>
      <c r="Y12" s="38"/>
      <c r="Z12" s="38"/>
      <c r="AA12" s="38"/>
      <c r="AB12" s="38"/>
      <c r="AC12" s="38"/>
      <c r="AD12" s="38"/>
      <c r="AE12" s="38"/>
    </row>
    <row r="13" spans="1:31" s="2" customFormat="1" ht="18" customHeight="1" hidden="1">
      <c r="A13" s="38"/>
      <c r="B13" s="44"/>
      <c r="C13" s="38"/>
      <c r="D13" s="38"/>
      <c r="E13" s="140" t="str">
        <f>IF('Rekapitulace stavby'!E11="","",'Rekapitulace stavby'!E11)</f>
        <v xml:space="preserve"> </v>
      </c>
      <c r="F13" s="38"/>
      <c r="G13" s="38"/>
      <c r="H13" s="38"/>
      <c r="I13" s="141" t="s">
        <v>26</v>
      </c>
      <c r="J13" s="140" t="str">
        <f>IF('Rekapitulace stavby'!AN11="","",'Rekapitulace stavby'!AN11)</f>
        <v/>
      </c>
      <c r="K13" s="38"/>
      <c r="L13" s="63"/>
      <c r="S13" s="38"/>
      <c r="T13" s="38"/>
      <c r="U13" s="38"/>
      <c r="V13" s="38"/>
      <c r="W13" s="38"/>
      <c r="X13" s="38"/>
      <c r="Y13" s="38"/>
      <c r="Z13" s="38"/>
      <c r="AA13" s="38"/>
      <c r="AB13" s="38"/>
      <c r="AC13" s="38"/>
      <c r="AD13" s="38"/>
      <c r="AE13" s="38"/>
    </row>
    <row r="14" spans="1:31" s="2" customFormat="1" ht="6.95" customHeight="1" hidden="1">
      <c r="A14" s="38"/>
      <c r="B14" s="44"/>
      <c r="C14" s="38"/>
      <c r="D14" s="38"/>
      <c r="E14" s="38"/>
      <c r="F14" s="38"/>
      <c r="G14" s="38"/>
      <c r="H14" s="38"/>
      <c r="I14" s="138"/>
      <c r="J14" s="38"/>
      <c r="K14" s="38"/>
      <c r="L14" s="63"/>
      <c r="S14" s="38"/>
      <c r="T14" s="38"/>
      <c r="U14" s="38"/>
      <c r="V14" s="38"/>
      <c r="W14" s="38"/>
      <c r="X14" s="38"/>
      <c r="Y14" s="38"/>
      <c r="Z14" s="38"/>
      <c r="AA14" s="38"/>
      <c r="AB14" s="38"/>
      <c r="AC14" s="38"/>
      <c r="AD14" s="38"/>
      <c r="AE14" s="38"/>
    </row>
    <row r="15" spans="1:31" s="2" customFormat="1" ht="12" customHeight="1" hidden="1">
      <c r="A15" s="38"/>
      <c r="B15" s="44"/>
      <c r="C15" s="38"/>
      <c r="D15" s="137" t="s">
        <v>27</v>
      </c>
      <c r="E15" s="38"/>
      <c r="F15" s="38"/>
      <c r="G15" s="38"/>
      <c r="H15" s="38"/>
      <c r="I15" s="141" t="s">
        <v>25</v>
      </c>
      <c r="J15" s="33" t="str">
        <f>'Rekapitulace stavby'!AN13</f>
        <v>Vyplň údaj</v>
      </c>
      <c r="K15" s="38"/>
      <c r="L15" s="63"/>
      <c r="S15" s="38"/>
      <c r="T15" s="38"/>
      <c r="U15" s="38"/>
      <c r="V15" s="38"/>
      <c r="W15" s="38"/>
      <c r="X15" s="38"/>
      <c r="Y15" s="38"/>
      <c r="Z15" s="38"/>
      <c r="AA15" s="38"/>
      <c r="AB15" s="38"/>
      <c r="AC15" s="38"/>
      <c r="AD15" s="38"/>
      <c r="AE15" s="38"/>
    </row>
    <row r="16" spans="1:31" s="2" customFormat="1" ht="18" customHeight="1" hidden="1">
      <c r="A16" s="38"/>
      <c r="B16" s="44"/>
      <c r="C16" s="38"/>
      <c r="D16" s="38"/>
      <c r="E16" s="33" t="str">
        <f>'Rekapitulace stavby'!E14</f>
        <v>Vyplň údaj</v>
      </c>
      <c r="F16" s="140"/>
      <c r="G16" s="140"/>
      <c r="H16" s="140"/>
      <c r="I16" s="141" t="s">
        <v>26</v>
      </c>
      <c r="J16" s="33" t="str">
        <f>'Rekapitulace stavby'!AN14</f>
        <v>Vyplň údaj</v>
      </c>
      <c r="K16" s="38"/>
      <c r="L16" s="63"/>
      <c r="S16" s="38"/>
      <c r="T16" s="38"/>
      <c r="U16" s="38"/>
      <c r="V16" s="38"/>
      <c r="W16" s="38"/>
      <c r="X16" s="38"/>
      <c r="Y16" s="38"/>
      <c r="Z16" s="38"/>
      <c r="AA16" s="38"/>
      <c r="AB16" s="38"/>
      <c r="AC16" s="38"/>
      <c r="AD16" s="38"/>
      <c r="AE16" s="38"/>
    </row>
    <row r="17" spans="1:31" s="2" customFormat="1" ht="6.95" customHeight="1" hidden="1">
      <c r="A17" s="38"/>
      <c r="B17" s="44"/>
      <c r="C17" s="38"/>
      <c r="D17" s="38"/>
      <c r="E17" s="38"/>
      <c r="F17" s="38"/>
      <c r="G17" s="38"/>
      <c r="H17" s="38"/>
      <c r="I17" s="138"/>
      <c r="J17" s="38"/>
      <c r="K17" s="38"/>
      <c r="L17" s="63"/>
      <c r="S17" s="38"/>
      <c r="T17" s="38"/>
      <c r="U17" s="38"/>
      <c r="V17" s="38"/>
      <c r="W17" s="38"/>
      <c r="X17" s="38"/>
      <c r="Y17" s="38"/>
      <c r="Z17" s="38"/>
      <c r="AA17" s="38"/>
      <c r="AB17" s="38"/>
      <c r="AC17" s="38"/>
      <c r="AD17" s="38"/>
      <c r="AE17" s="38"/>
    </row>
    <row r="18" spans="1:31" s="2" customFormat="1" ht="12" customHeight="1" hidden="1">
      <c r="A18" s="38"/>
      <c r="B18" s="44"/>
      <c r="C18" s="38"/>
      <c r="D18" s="137" t="s">
        <v>29</v>
      </c>
      <c r="E18" s="38"/>
      <c r="F18" s="38"/>
      <c r="G18" s="38"/>
      <c r="H18" s="38"/>
      <c r="I18" s="141" t="s">
        <v>25</v>
      </c>
      <c r="J18" s="140" t="str">
        <f>IF('Rekapitulace stavby'!AN16="","",'Rekapitulace stavby'!AN16)</f>
        <v/>
      </c>
      <c r="K18" s="38"/>
      <c r="L18" s="63"/>
      <c r="S18" s="38"/>
      <c r="T18" s="38"/>
      <c r="U18" s="38"/>
      <c r="V18" s="38"/>
      <c r="W18" s="38"/>
      <c r="X18" s="38"/>
      <c r="Y18" s="38"/>
      <c r="Z18" s="38"/>
      <c r="AA18" s="38"/>
      <c r="AB18" s="38"/>
      <c r="AC18" s="38"/>
      <c r="AD18" s="38"/>
      <c r="AE18" s="38"/>
    </row>
    <row r="19" spans="1:31" s="2" customFormat="1" ht="18" customHeight="1" hidden="1">
      <c r="A19" s="38"/>
      <c r="B19" s="44"/>
      <c r="C19" s="38"/>
      <c r="D19" s="38"/>
      <c r="E19" s="140" t="str">
        <f>IF('Rekapitulace stavby'!E17="","",'Rekapitulace stavby'!E17)</f>
        <v xml:space="preserve"> </v>
      </c>
      <c r="F19" s="38"/>
      <c r="G19" s="38"/>
      <c r="H19" s="38"/>
      <c r="I19" s="141" t="s">
        <v>26</v>
      </c>
      <c r="J19" s="140" t="str">
        <f>IF('Rekapitulace stavby'!AN17="","",'Rekapitulace stavby'!AN17)</f>
        <v/>
      </c>
      <c r="K19" s="38"/>
      <c r="L19" s="63"/>
      <c r="S19" s="38"/>
      <c r="T19" s="38"/>
      <c r="U19" s="38"/>
      <c r="V19" s="38"/>
      <c r="W19" s="38"/>
      <c r="X19" s="38"/>
      <c r="Y19" s="38"/>
      <c r="Z19" s="38"/>
      <c r="AA19" s="38"/>
      <c r="AB19" s="38"/>
      <c r="AC19" s="38"/>
      <c r="AD19" s="38"/>
      <c r="AE19" s="38"/>
    </row>
    <row r="20" spans="1:31" s="2" customFormat="1" ht="6.95" customHeight="1" hidden="1">
      <c r="A20" s="38"/>
      <c r="B20" s="44"/>
      <c r="C20" s="38"/>
      <c r="D20" s="38"/>
      <c r="E20" s="38"/>
      <c r="F20" s="38"/>
      <c r="G20" s="38"/>
      <c r="H20" s="38"/>
      <c r="I20" s="138"/>
      <c r="J20" s="38"/>
      <c r="K20" s="38"/>
      <c r="L20" s="63"/>
      <c r="S20" s="38"/>
      <c r="T20" s="38"/>
      <c r="U20" s="38"/>
      <c r="V20" s="38"/>
      <c r="W20" s="38"/>
      <c r="X20" s="38"/>
      <c r="Y20" s="38"/>
      <c r="Z20" s="38"/>
      <c r="AA20" s="38"/>
      <c r="AB20" s="38"/>
      <c r="AC20" s="38"/>
      <c r="AD20" s="38"/>
      <c r="AE20" s="38"/>
    </row>
    <row r="21" spans="1:31" s="2" customFormat="1" ht="12" customHeight="1" hidden="1">
      <c r="A21" s="38"/>
      <c r="B21" s="44"/>
      <c r="C21" s="38"/>
      <c r="D21" s="137" t="s">
        <v>31</v>
      </c>
      <c r="E21" s="38"/>
      <c r="F21" s="38"/>
      <c r="G21" s="38"/>
      <c r="H21" s="38"/>
      <c r="I21" s="141" t="s">
        <v>25</v>
      </c>
      <c r="J21" s="140" t="str">
        <f>IF('Rekapitulace stavby'!AN19="","",'Rekapitulace stavby'!AN19)</f>
        <v/>
      </c>
      <c r="K21" s="38"/>
      <c r="L21" s="63"/>
      <c r="S21" s="38"/>
      <c r="T21" s="38"/>
      <c r="U21" s="38"/>
      <c r="V21" s="38"/>
      <c r="W21" s="38"/>
      <c r="X21" s="38"/>
      <c r="Y21" s="38"/>
      <c r="Z21" s="38"/>
      <c r="AA21" s="38"/>
      <c r="AB21" s="38"/>
      <c r="AC21" s="38"/>
      <c r="AD21" s="38"/>
      <c r="AE21" s="38"/>
    </row>
    <row r="22" spans="1:31" s="2" customFormat="1" ht="18" customHeight="1" hidden="1">
      <c r="A22" s="38"/>
      <c r="B22" s="44"/>
      <c r="C22" s="38"/>
      <c r="D22" s="38"/>
      <c r="E22" s="140" t="str">
        <f>IF('Rekapitulace stavby'!E20="","",'Rekapitulace stavby'!E20)</f>
        <v xml:space="preserve"> </v>
      </c>
      <c r="F22" s="38"/>
      <c r="G22" s="38"/>
      <c r="H22" s="38"/>
      <c r="I22" s="141" t="s">
        <v>26</v>
      </c>
      <c r="J22" s="140" t="str">
        <f>IF('Rekapitulace stavby'!AN20="","",'Rekapitulace stavby'!AN20)</f>
        <v/>
      </c>
      <c r="K22" s="38"/>
      <c r="L22" s="63"/>
      <c r="S22" s="38"/>
      <c r="T22" s="38"/>
      <c r="U22" s="38"/>
      <c r="V22" s="38"/>
      <c r="W22" s="38"/>
      <c r="X22" s="38"/>
      <c r="Y22" s="38"/>
      <c r="Z22" s="38"/>
      <c r="AA22" s="38"/>
      <c r="AB22" s="38"/>
      <c r="AC22" s="38"/>
      <c r="AD22" s="38"/>
      <c r="AE22" s="38"/>
    </row>
    <row r="23" spans="1:31" s="2" customFormat="1" ht="6.95" customHeight="1" hidden="1">
      <c r="A23" s="38"/>
      <c r="B23" s="44"/>
      <c r="C23" s="38"/>
      <c r="D23" s="38"/>
      <c r="E23" s="38"/>
      <c r="F23" s="38"/>
      <c r="G23" s="38"/>
      <c r="H23" s="38"/>
      <c r="I23" s="138"/>
      <c r="J23" s="38"/>
      <c r="K23" s="38"/>
      <c r="L23" s="63"/>
      <c r="S23" s="38"/>
      <c r="T23" s="38"/>
      <c r="U23" s="38"/>
      <c r="V23" s="38"/>
      <c r="W23" s="38"/>
      <c r="X23" s="38"/>
      <c r="Y23" s="38"/>
      <c r="Z23" s="38"/>
      <c r="AA23" s="38"/>
      <c r="AB23" s="38"/>
      <c r="AC23" s="38"/>
      <c r="AD23" s="38"/>
      <c r="AE23" s="38"/>
    </row>
    <row r="24" spans="1:31" s="2" customFormat="1" ht="12" customHeight="1" hidden="1">
      <c r="A24" s="38"/>
      <c r="B24" s="44"/>
      <c r="C24" s="38"/>
      <c r="D24" s="137" t="s">
        <v>32</v>
      </c>
      <c r="E24" s="38"/>
      <c r="F24" s="38"/>
      <c r="G24" s="38"/>
      <c r="H24" s="38"/>
      <c r="I24" s="138"/>
      <c r="J24" s="38"/>
      <c r="K24" s="38"/>
      <c r="L24" s="63"/>
      <c r="S24" s="38"/>
      <c r="T24" s="38"/>
      <c r="U24" s="38"/>
      <c r="V24" s="38"/>
      <c r="W24" s="38"/>
      <c r="X24" s="38"/>
      <c r="Y24" s="38"/>
      <c r="Z24" s="38"/>
      <c r="AA24" s="38"/>
      <c r="AB24" s="38"/>
      <c r="AC24" s="38"/>
      <c r="AD24" s="38"/>
      <c r="AE24" s="38"/>
    </row>
    <row r="25" spans="1:31" s="8" customFormat="1" ht="16.5" customHeight="1" hidden="1">
      <c r="A25" s="143"/>
      <c r="B25" s="144"/>
      <c r="C25" s="143"/>
      <c r="D25" s="143"/>
      <c r="E25" s="145" t="s">
        <v>1</v>
      </c>
      <c r="F25" s="145"/>
      <c r="G25" s="145"/>
      <c r="H25" s="145"/>
      <c r="I25" s="146"/>
      <c r="J25" s="143"/>
      <c r="K25" s="143"/>
      <c r="L25" s="147"/>
      <c r="S25" s="143"/>
      <c r="T25" s="143"/>
      <c r="U25" s="143"/>
      <c r="V25" s="143"/>
      <c r="W25" s="143"/>
      <c r="X25" s="143"/>
      <c r="Y25" s="143"/>
      <c r="Z25" s="143"/>
      <c r="AA25" s="143"/>
      <c r="AB25" s="143"/>
      <c r="AC25" s="143"/>
      <c r="AD25" s="143"/>
      <c r="AE25" s="143"/>
    </row>
    <row r="26" spans="1:31" s="2" customFormat="1" ht="6.95" customHeight="1" hidden="1">
      <c r="A26" s="38"/>
      <c r="B26" s="44"/>
      <c r="C26" s="38"/>
      <c r="D26" s="38"/>
      <c r="E26" s="38"/>
      <c r="F26" s="38"/>
      <c r="G26" s="38"/>
      <c r="H26" s="38"/>
      <c r="I26" s="138"/>
      <c r="J26" s="38"/>
      <c r="K26" s="38"/>
      <c r="L26" s="63"/>
      <c r="S26" s="38"/>
      <c r="T26" s="38"/>
      <c r="U26" s="38"/>
      <c r="V26" s="38"/>
      <c r="W26" s="38"/>
      <c r="X26" s="38"/>
      <c r="Y26" s="38"/>
      <c r="Z26" s="38"/>
      <c r="AA26" s="38"/>
      <c r="AB26" s="38"/>
      <c r="AC26" s="38"/>
      <c r="AD26" s="38"/>
      <c r="AE26" s="38"/>
    </row>
    <row r="27" spans="1:31" s="2" customFormat="1" ht="6.95" customHeight="1" hidden="1">
      <c r="A27" s="38"/>
      <c r="B27" s="44"/>
      <c r="C27" s="38"/>
      <c r="D27" s="148"/>
      <c r="E27" s="148"/>
      <c r="F27" s="148"/>
      <c r="G27" s="148"/>
      <c r="H27" s="148"/>
      <c r="I27" s="149"/>
      <c r="J27" s="148"/>
      <c r="K27" s="148"/>
      <c r="L27" s="63"/>
      <c r="S27" s="38"/>
      <c r="T27" s="38"/>
      <c r="U27" s="38"/>
      <c r="V27" s="38"/>
      <c r="W27" s="38"/>
      <c r="X27" s="38"/>
      <c r="Y27" s="38"/>
      <c r="Z27" s="38"/>
      <c r="AA27" s="38"/>
      <c r="AB27" s="38"/>
      <c r="AC27" s="38"/>
      <c r="AD27" s="38"/>
      <c r="AE27" s="38"/>
    </row>
    <row r="28" spans="1:31" s="2" customFormat="1" ht="25.4" customHeight="1" hidden="1">
      <c r="A28" s="38"/>
      <c r="B28" s="44"/>
      <c r="C28" s="38"/>
      <c r="D28" s="150" t="s">
        <v>33</v>
      </c>
      <c r="E28" s="38"/>
      <c r="F28" s="38"/>
      <c r="G28" s="38"/>
      <c r="H28" s="38"/>
      <c r="I28" s="138"/>
      <c r="J28" s="151">
        <f>ROUND(J126,2)</f>
        <v>0</v>
      </c>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8"/>
      <c r="E29" s="148"/>
      <c r="F29" s="148"/>
      <c r="G29" s="148"/>
      <c r="H29" s="148"/>
      <c r="I29" s="149"/>
      <c r="J29" s="148"/>
      <c r="K29" s="148"/>
      <c r="L29" s="63"/>
      <c r="S29" s="38"/>
      <c r="T29" s="38"/>
      <c r="U29" s="38"/>
      <c r="V29" s="38"/>
      <c r="W29" s="38"/>
      <c r="X29" s="38"/>
      <c r="Y29" s="38"/>
      <c r="Z29" s="38"/>
      <c r="AA29" s="38"/>
      <c r="AB29" s="38"/>
      <c r="AC29" s="38"/>
      <c r="AD29" s="38"/>
      <c r="AE29" s="38"/>
    </row>
    <row r="30" spans="1:31" s="2" customFormat="1" ht="14.4" customHeight="1" hidden="1">
      <c r="A30" s="38"/>
      <c r="B30" s="44"/>
      <c r="C30" s="38"/>
      <c r="D30" s="38"/>
      <c r="E30" s="38"/>
      <c r="F30" s="152" t="s">
        <v>35</v>
      </c>
      <c r="G30" s="38"/>
      <c r="H30" s="38"/>
      <c r="I30" s="153" t="s">
        <v>34</v>
      </c>
      <c r="J30" s="152" t="s">
        <v>36</v>
      </c>
      <c r="K30" s="38"/>
      <c r="L30" s="63"/>
      <c r="S30" s="38"/>
      <c r="T30" s="38"/>
      <c r="U30" s="38"/>
      <c r="V30" s="38"/>
      <c r="W30" s="38"/>
      <c r="X30" s="38"/>
      <c r="Y30" s="38"/>
      <c r="Z30" s="38"/>
      <c r="AA30" s="38"/>
      <c r="AB30" s="38"/>
      <c r="AC30" s="38"/>
      <c r="AD30" s="38"/>
      <c r="AE30" s="38"/>
    </row>
    <row r="31" spans="1:31" s="2" customFormat="1" ht="14.4" customHeight="1" hidden="1">
      <c r="A31" s="38"/>
      <c r="B31" s="44"/>
      <c r="C31" s="38"/>
      <c r="D31" s="154" t="s">
        <v>37</v>
      </c>
      <c r="E31" s="137" t="s">
        <v>38</v>
      </c>
      <c r="F31" s="155">
        <f>ROUND((SUM(BE126:BE250)),2)</f>
        <v>0</v>
      </c>
      <c r="G31" s="38"/>
      <c r="H31" s="38"/>
      <c r="I31" s="156">
        <v>0.21</v>
      </c>
      <c r="J31" s="155">
        <f>ROUND(((SUM(BE126:BE250))*I31),2)</f>
        <v>0</v>
      </c>
      <c r="K31" s="38"/>
      <c r="L31" s="63"/>
      <c r="S31" s="38"/>
      <c r="T31" s="38"/>
      <c r="U31" s="38"/>
      <c r="V31" s="38"/>
      <c r="W31" s="38"/>
      <c r="X31" s="38"/>
      <c r="Y31" s="38"/>
      <c r="Z31" s="38"/>
      <c r="AA31" s="38"/>
      <c r="AB31" s="38"/>
      <c r="AC31" s="38"/>
      <c r="AD31" s="38"/>
      <c r="AE31" s="38"/>
    </row>
    <row r="32" spans="1:31" s="2" customFormat="1" ht="14.4" customHeight="1" hidden="1">
      <c r="A32" s="38"/>
      <c r="B32" s="44"/>
      <c r="C32" s="38"/>
      <c r="D32" s="38"/>
      <c r="E32" s="137" t="s">
        <v>39</v>
      </c>
      <c r="F32" s="155">
        <f>ROUND((SUM(BF126:BF250)),2)</f>
        <v>0</v>
      </c>
      <c r="G32" s="38"/>
      <c r="H32" s="38"/>
      <c r="I32" s="156">
        <v>0.15</v>
      </c>
      <c r="J32" s="155">
        <f>ROUND(((SUM(BF126:BF250))*I32),2)</f>
        <v>0</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38"/>
      <c r="E33" s="137" t="s">
        <v>40</v>
      </c>
      <c r="F33" s="155">
        <f>ROUND((SUM(BG126:BG250)),2)</f>
        <v>0</v>
      </c>
      <c r="G33" s="38"/>
      <c r="H33" s="38"/>
      <c r="I33" s="156">
        <v>0.21</v>
      </c>
      <c r="J33" s="155">
        <f>0</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37" t="s">
        <v>41</v>
      </c>
      <c r="F34" s="155">
        <f>ROUND((SUM(BH126:BH250)),2)</f>
        <v>0</v>
      </c>
      <c r="G34" s="38"/>
      <c r="H34" s="38"/>
      <c r="I34" s="156">
        <v>0.15</v>
      </c>
      <c r="J34" s="155">
        <f>0</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7" t="s">
        <v>42</v>
      </c>
      <c r="F35" s="155">
        <f>ROUND((SUM(BI126:BI250)),2)</f>
        <v>0</v>
      </c>
      <c r="G35" s="38"/>
      <c r="H35" s="38"/>
      <c r="I35" s="156">
        <v>0</v>
      </c>
      <c r="J35" s="155">
        <f>0</f>
        <v>0</v>
      </c>
      <c r="K35" s="38"/>
      <c r="L35" s="63"/>
      <c r="S35" s="38"/>
      <c r="T35" s="38"/>
      <c r="U35" s="38"/>
      <c r="V35" s="38"/>
      <c r="W35" s="38"/>
      <c r="X35" s="38"/>
      <c r="Y35" s="38"/>
      <c r="Z35" s="38"/>
      <c r="AA35" s="38"/>
      <c r="AB35" s="38"/>
      <c r="AC35" s="38"/>
      <c r="AD35" s="38"/>
      <c r="AE35" s="38"/>
    </row>
    <row r="36" spans="1:31" s="2" customFormat="1" ht="6.95" customHeight="1" hidden="1">
      <c r="A36" s="38"/>
      <c r="B36" s="44"/>
      <c r="C36" s="38"/>
      <c r="D36" s="38"/>
      <c r="E36" s="38"/>
      <c r="F36" s="38"/>
      <c r="G36" s="38"/>
      <c r="H36" s="38"/>
      <c r="I36" s="138"/>
      <c r="J36" s="38"/>
      <c r="K36" s="38"/>
      <c r="L36" s="63"/>
      <c r="S36" s="38"/>
      <c r="T36" s="38"/>
      <c r="U36" s="38"/>
      <c r="V36" s="38"/>
      <c r="W36" s="38"/>
      <c r="X36" s="38"/>
      <c r="Y36" s="38"/>
      <c r="Z36" s="38"/>
      <c r="AA36" s="38"/>
      <c r="AB36" s="38"/>
      <c r="AC36" s="38"/>
      <c r="AD36" s="38"/>
      <c r="AE36" s="38"/>
    </row>
    <row r="37" spans="1:31" s="2" customFormat="1" ht="25.4" customHeight="1" hidden="1">
      <c r="A37" s="38"/>
      <c r="B37" s="44"/>
      <c r="C37" s="157"/>
      <c r="D37" s="158" t="s">
        <v>43</v>
      </c>
      <c r="E37" s="159"/>
      <c r="F37" s="159"/>
      <c r="G37" s="160" t="s">
        <v>44</v>
      </c>
      <c r="H37" s="161" t="s">
        <v>45</v>
      </c>
      <c r="I37" s="162"/>
      <c r="J37" s="163">
        <f>SUM(J28:J35)</f>
        <v>0</v>
      </c>
      <c r="K37" s="164"/>
      <c r="L37" s="63"/>
      <c r="S37" s="38"/>
      <c r="T37" s="38"/>
      <c r="U37" s="38"/>
      <c r="V37" s="38"/>
      <c r="W37" s="38"/>
      <c r="X37" s="38"/>
      <c r="Y37" s="38"/>
      <c r="Z37" s="38"/>
      <c r="AA37" s="38"/>
      <c r="AB37" s="38"/>
      <c r="AC37" s="38"/>
      <c r="AD37" s="38"/>
      <c r="AE37" s="38"/>
    </row>
    <row r="38" spans="1:31" s="2" customFormat="1" ht="14.4" customHeight="1" hidden="1">
      <c r="A38" s="38"/>
      <c r="B38" s="44"/>
      <c r="C38" s="38"/>
      <c r="D38" s="38"/>
      <c r="E38" s="38"/>
      <c r="F38" s="38"/>
      <c r="G38" s="38"/>
      <c r="H38" s="38"/>
      <c r="I38" s="138"/>
      <c r="J38" s="38"/>
      <c r="K38" s="38"/>
      <c r="L38" s="63"/>
      <c r="S38" s="38"/>
      <c r="T38" s="38"/>
      <c r="U38" s="38"/>
      <c r="V38" s="38"/>
      <c r="W38" s="38"/>
      <c r="X38" s="38"/>
      <c r="Y38" s="38"/>
      <c r="Z38" s="38"/>
      <c r="AA38" s="38"/>
      <c r="AB38" s="38"/>
      <c r="AC38" s="38"/>
      <c r="AD38" s="38"/>
      <c r="AE38" s="38"/>
    </row>
    <row r="39" spans="2:12" s="1" customFormat="1" ht="14.4" customHeight="1" hidden="1">
      <c r="B39" s="20"/>
      <c r="I39" s="131"/>
      <c r="L39" s="20"/>
    </row>
    <row r="40" spans="2:12" s="1" customFormat="1" ht="14.4" customHeight="1" hidden="1">
      <c r="B40" s="20"/>
      <c r="I40" s="131"/>
      <c r="L40" s="20"/>
    </row>
    <row r="41" spans="2:12" s="1" customFormat="1" ht="14.4" customHeight="1" hidden="1">
      <c r="B41" s="20"/>
      <c r="I41" s="131"/>
      <c r="L41" s="20"/>
    </row>
    <row r="42" spans="2:12" s="1" customFormat="1" ht="14.4" customHeight="1" hidden="1">
      <c r="B42" s="20"/>
      <c r="I42" s="131"/>
      <c r="L42" s="20"/>
    </row>
    <row r="43" spans="2:12" s="1" customFormat="1" ht="14.4" customHeight="1" hidden="1">
      <c r="B43" s="20"/>
      <c r="I43" s="131"/>
      <c r="L43" s="20"/>
    </row>
    <row r="44" spans="2:12" s="1" customFormat="1" ht="14.4" customHeight="1" hidden="1">
      <c r="B44" s="20"/>
      <c r="I44" s="131"/>
      <c r="L44" s="20"/>
    </row>
    <row r="45" spans="2:12" s="1" customFormat="1" ht="14.4" customHeight="1" hidden="1">
      <c r="B45" s="20"/>
      <c r="I45" s="131"/>
      <c r="L45" s="20"/>
    </row>
    <row r="46" spans="2:12" s="1" customFormat="1" ht="14.4" customHeight="1" hidden="1">
      <c r="B46" s="20"/>
      <c r="I46" s="131"/>
      <c r="L46" s="20"/>
    </row>
    <row r="47" spans="2:12" s="1" customFormat="1" ht="14.4" customHeight="1" hidden="1">
      <c r="B47" s="20"/>
      <c r="I47" s="131"/>
      <c r="L47" s="20"/>
    </row>
    <row r="48" spans="2:12" s="1" customFormat="1" ht="14.4" customHeight="1" hidden="1">
      <c r="B48" s="20"/>
      <c r="I48" s="131"/>
      <c r="L48" s="20"/>
    </row>
    <row r="49" spans="2:12" s="1" customFormat="1" ht="14.4" customHeight="1" hidden="1">
      <c r="B49" s="20"/>
      <c r="I49" s="131"/>
      <c r="L49" s="20"/>
    </row>
    <row r="50" spans="2:12" s="2" customFormat="1" ht="14.4" customHeight="1" hidden="1">
      <c r="B50" s="63"/>
      <c r="D50" s="165" t="s">
        <v>46</v>
      </c>
      <c r="E50" s="166"/>
      <c r="F50" s="166"/>
      <c r="G50" s="165" t="s">
        <v>47</v>
      </c>
      <c r="H50" s="166"/>
      <c r="I50" s="167"/>
      <c r="J50" s="166"/>
      <c r="K50" s="166"/>
      <c r="L50" s="63"/>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8"/>
      <c r="B61" s="44"/>
      <c r="C61" s="38"/>
      <c r="D61" s="168" t="s">
        <v>48</v>
      </c>
      <c r="E61" s="169"/>
      <c r="F61" s="170" t="s">
        <v>49</v>
      </c>
      <c r="G61" s="168" t="s">
        <v>48</v>
      </c>
      <c r="H61" s="169"/>
      <c r="I61" s="171"/>
      <c r="J61" s="172" t="s">
        <v>49</v>
      </c>
      <c r="K61" s="169"/>
      <c r="L61" s="63"/>
      <c r="S61" s="38"/>
      <c r="T61" s="38"/>
      <c r="U61" s="38"/>
      <c r="V61" s="38"/>
      <c r="W61" s="38"/>
      <c r="X61" s="38"/>
      <c r="Y61" s="38"/>
      <c r="Z61" s="38"/>
      <c r="AA61" s="38"/>
      <c r="AB61" s="38"/>
      <c r="AC61" s="38"/>
      <c r="AD61" s="38"/>
      <c r="AE61" s="38"/>
    </row>
    <row r="62" spans="2:12" ht="12" hidden="1">
      <c r="B62" s="20"/>
      <c r="L62" s="20"/>
    </row>
    <row r="63" spans="2:12" ht="12" hidden="1">
      <c r="B63" s="20"/>
      <c r="L63" s="20"/>
    </row>
    <row r="64" spans="2:12" ht="12" hidden="1">
      <c r="B64" s="20"/>
      <c r="L64" s="20"/>
    </row>
    <row r="65" spans="1:31" s="2" customFormat="1" ht="12" hidden="1">
      <c r="A65" s="38"/>
      <c r="B65" s="44"/>
      <c r="C65" s="38"/>
      <c r="D65" s="165" t="s">
        <v>50</v>
      </c>
      <c r="E65" s="173"/>
      <c r="F65" s="173"/>
      <c r="G65" s="165" t="s">
        <v>51</v>
      </c>
      <c r="H65" s="173"/>
      <c r="I65" s="174"/>
      <c r="J65" s="173"/>
      <c r="K65" s="173"/>
      <c r="L65" s="63"/>
      <c r="S65" s="38"/>
      <c r="T65" s="38"/>
      <c r="U65" s="38"/>
      <c r="V65" s="38"/>
      <c r="W65" s="38"/>
      <c r="X65" s="38"/>
      <c r="Y65" s="38"/>
      <c r="Z65" s="38"/>
      <c r="AA65" s="38"/>
      <c r="AB65" s="38"/>
      <c r="AC65" s="38"/>
      <c r="AD65" s="38"/>
      <c r="AE65" s="38"/>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8"/>
      <c r="B76" s="44"/>
      <c r="C76" s="38"/>
      <c r="D76" s="168" t="s">
        <v>48</v>
      </c>
      <c r="E76" s="169"/>
      <c r="F76" s="170" t="s">
        <v>49</v>
      </c>
      <c r="G76" s="168" t="s">
        <v>48</v>
      </c>
      <c r="H76" s="169"/>
      <c r="I76" s="171"/>
      <c r="J76" s="172" t="s">
        <v>49</v>
      </c>
      <c r="K76" s="169"/>
      <c r="L76" s="63"/>
      <c r="S76" s="38"/>
      <c r="T76" s="38"/>
      <c r="U76" s="38"/>
      <c r="V76" s="38"/>
      <c r="W76" s="38"/>
      <c r="X76" s="38"/>
      <c r="Y76" s="38"/>
      <c r="Z76" s="38"/>
      <c r="AA76" s="38"/>
      <c r="AB76" s="38"/>
      <c r="AC76" s="38"/>
      <c r="AD76" s="38"/>
      <c r="AE76" s="38"/>
    </row>
    <row r="77" spans="1:31" s="2" customFormat="1" ht="14.4" customHeight="1" hidden="1">
      <c r="A77" s="38"/>
      <c r="B77" s="175"/>
      <c r="C77" s="176"/>
      <c r="D77" s="176"/>
      <c r="E77" s="176"/>
      <c r="F77" s="176"/>
      <c r="G77" s="176"/>
      <c r="H77" s="176"/>
      <c r="I77" s="177"/>
      <c r="J77" s="176"/>
      <c r="K77" s="176"/>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8"/>
      <c r="C81" s="179"/>
      <c r="D81" s="179"/>
      <c r="E81" s="179"/>
      <c r="F81" s="179"/>
      <c r="G81" s="179"/>
      <c r="H81" s="179"/>
      <c r="I81" s="180"/>
      <c r="J81" s="179"/>
      <c r="K81" s="179"/>
      <c r="L81" s="63"/>
      <c r="S81" s="38"/>
      <c r="T81" s="38"/>
      <c r="U81" s="38"/>
      <c r="V81" s="38"/>
      <c r="W81" s="38"/>
      <c r="X81" s="38"/>
      <c r="Y81" s="38"/>
      <c r="Z81" s="38"/>
      <c r="AA81" s="38"/>
      <c r="AB81" s="38"/>
      <c r="AC81" s="38"/>
      <c r="AD81" s="38"/>
      <c r="AE81" s="38"/>
    </row>
    <row r="82" spans="1:31" s="2" customFormat="1" ht="24.95" customHeight="1">
      <c r="A82" s="38"/>
      <c r="B82" s="39"/>
      <c r="C82" s="23" t="s">
        <v>82</v>
      </c>
      <c r="D82" s="40"/>
      <c r="E82" s="40"/>
      <c r="F82" s="40"/>
      <c r="G82" s="40"/>
      <c r="H82" s="40"/>
      <c r="I82" s="138"/>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8"/>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38"/>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76" t="str">
        <f>E7</f>
        <v xml:space="preserve">Demolice objektu  č.7 Petrovická ( areál bývalých kasáren )</v>
      </c>
      <c r="F85" s="40"/>
      <c r="G85" s="40"/>
      <c r="H85" s="40"/>
      <c r="I85" s="138"/>
      <c r="J85" s="40"/>
      <c r="K85" s="40"/>
      <c r="L85" s="63"/>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138"/>
      <c r="J86" s="40"/>
      <c r="K86" s="40"/>
      <c r="L86" s="63"/>
      <c r="S86" s="38"/>
      <c r="T86" s="38"/>
      <c r="U86" s="38"/>
      <c r="V86" s="38"/>
      <c r="W86" s="38"/>
      <c r="X86" s="38"/>
      <c r="Y86" s="38"/>
      <c r="Z86" s="38"/>
      <c r="AA86" s="38"/>
      <c r="AB86" s="38"/>
      <c r="AC86" s="38"/>
      <c r="AD86" s="38"/>
      <c r="AE86" s="38"/>
    </row>
    <row r="87" spans="1:31" s="2" customFormat="1" ht="12" customHeight="1">
      <c r="A87" s="38"/>
      <c r="B87" s="39"/>
      <c r="C87" s="32" t="s">
        <v>20</v>
      </c>
      <c r="D87" s="40"/>
      <c r="E87" s="40"/>
      <c r="F87" s="27" t="str">
        <f>F10</f>
        <v xml:space="preserve"> </v>
      </c>
      <c r="G87" s="40"/>
      <c r="H87" s="40"/>
      <c r="I87" s="141" t="s">
        <v>22</v>
      </c>
      <c r="J87" s="79" t="str">
        <f>IF(J10="","",J10)</f>
        <v>9. 6. 2020</v>
      </c>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38"/>
      <c r="J88" s="40"/>
      <c r="K88" s="40"/>
      <c r="L88" s="63"/>
      <c r="S88" s="38"/>
      <c r="T88" s="38"/>
      <c r="U88" s="38"/>
      <c r="V88" s="38"/>
      <c r="W88" s="38"/>
      <c r="X88" s="38"/>
      <c r="Y88" s="38"/>
      <c r="Z88" s="38"/>
      <c r="AA88" s="38"/>
      <c r="AB88" s="38"/>
      <c r="AC88" s="38"/>
      <c r="AD88" s="38"/>
      <c r="AE88" s="38"/>
    </row>
    <row r="89" spans="1:31" s="2" customFormat="1" ht="15.15" customHeight="1">
      <c r="A89" s="38"/>
      <c r="B89" s="39"/>
      <c r="C89" s="32" t="s">
        <v>24</v>
      </c>
      <c r="D89" s="40"/>
      <c r="E89" s="40"/>
      <c r="F89" s="27" t="str">
        <f>E13</f>
        <v xml:space="preserve"> </v>
      </c>
      <c r="G89" s="40"/>
      <c r="H89" s="40"/>
      <c r="I89" s="141" t="s">
        <v>29</v>
      </c>
      <c r="J89" s="36" t="str">
        <f>E19</f>
        <v xml:space="preserve"> </v>
      </c>
      <c r="K89" s="40"/>
      <c r="L89" s="63"/>
      <c r="S89" s="38"/>
      <c r="T89" s="38"/>
      <c r="U89" s="38"/>
      <c r="V89" s="38"/>
      <c r="W89" s="38"/>
      <c r="X89" s="38"/>
      <c r="Y89" s="38"/>
      <c r="Z89" s="38"/>
      <c r="AA89" s="38"/>
      <c r="AB89" s="38"/>
      <c r="AC89" s="38"/>
      <c r="AD89" s="38"/>
      <c r="AE89" s="38"/>
    </row>
    <row r="90" spans="1:31" s="2" customFormat="1" ht="15.15" customHeight="1">
      <c r="A90" s="38"/>
      <c r="B90" s="39"/>
      <c r="C90" s="32" t="s">
        <v>27</v>
      </c>
      <c r="D90" s="40"/>
      <c r="E90" s="40"/>
      <c r="F90" s="27" t="str">
        <f>IF(E16="","",E16)</f>
        <v>Vyplň údaj</v>
      </c>
      <c r="G90" s="40"/>
      <c r="H90" s="40"/>
      <c r="I90" s="141" t="s">
        <v>31</v>
      </c>
      <c r="J90" s="36" t="str">
        <f>E22</f>
        <v xml:space="preserve"> </v>
      </c>
      <c r="K90" s="40"/>
      <c r="L90" s="63"/>
      <c r="S90" s="38"/>
      <c r="T90" s="38"/>
      <c r="U90" s="38"/>
      <c r="V90" s="38"/>
      <c r="W90" s="38"/>
      <c r="X90" s="38"/>
      <c r="Y90" s="38"/>
      <c r="Z90" s="38"/>
      <c r="AA90" s="38"/>
      <c r="AB90" s="38"/>
      <c r="AC90" s="38"/>
      <c r="AD90" s="38"/>
      <c r="AE90" s="38"/>
    </row>
    <row r="91" spans="1:31" s="2" customFormat="1" ht="10.3" customHeight="1">
      <c r="A91" s="38"/>
      <c r="B91" s="39"/>
      <c r="C91" s="40"/>
      <c r="D91" s="40"/>
      <c r="E91" s="40"/>
      <c r="F91" s="40"/>
      <c r="G91" s="40"/>
      <c r="H91" s="40"/>
      <c r="I91" s="138"/>
      <c r="J91" s="40"/>
      <c r="K91" s="40"/>
      <c r="L91" s="63"/>
      <c r="S91" s="38"/>
      <c r="T91" s="38"/>
      <c r="U91" s="38"/>
      <c r="V91" s="38"/>
      <c r="W91" s="38"/>
      <c r="X91" s="38"/>
      <c r="Y91" s="38"/>
      <c r="Z91" s="38"/>
      <c r="AA91" s="38"/>
      <c r="AB91" s="38"/>
      <c r="AC91" s="38"/>
      <c r="AD91" s="38"/>
      <c r="AE91" s="38"/>
    </row>
    <row r="92" spans="1:31" s="2" customFormat="1" ht="29.25" customHeight="1">
      <c r="A92" s="38"/>
      <c r="B92" s="39"/>
      <c r="C92" s="181" t="s">
        <v>83</v>
      </c>
      <c r="D92" s="182"/>
      <c r="E92" s="182"/>
      <c r="F92" s="182"/>
      <c r="G92" s="182"/>
      <c r="H92" s="182"/>
      <c r="I92" s="183"/>
      <c r="J92" s="184" t="s">
        <v>84</v>
      </c>
      <c r="K92" s="182"/>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38"/>
      <c r="J93" s="40"/>
      <c r="K93" s="40"/>
      <c r="L93" s="63"/>
      <c r="S93" s="38"/>
      <c r="T93" s="38"/>
      <c r="U93" s="38"/>
      <c r="V93" s="38"/>
      <c r="W93" s="38"/>
      <c r="X93" s="38"/>
      <c r="Y93" s="38"/>
      <c r="Z93" s="38"/>
      <c r="AA93" s="38"/>
      <c r="AB93" s="38"/>
      <c r="AC93" s="38"/>
      <c r="AD93" s="38"/>
      <c r="AE93" s="38"/>
    </row>
    <row r="94" spans="1:47" s="2" customFormat="1" ht="22.8" customHeight="1">
      <c r="A94" s="38"/>
      <c r="B94" s="39"/>
      <c r="C94" s="185" t="s">
        <v>85</v>
      </c>
      <c r="D94" s="40"/>
      <c r="E94" s="40"/>
      <c r="F94" s="40"/>
      <c r="G94" s="40"/>
      <c r="H94" s="40"/>
      <c r="I94" s="138"/>
      <c r="J94" s="110">
        <f>J126</f>
        <v>0</v>
      </c>
      <c r="K94" s="40"/>
      <c r="L94" s="63"/>
      <c r="S94" s="38"/>
      <c r="T94" s="38"/>
      <c r="U94" s="38"/>
      <c r="V94" s="38"/>
      <c r="W94" s="38"/>
      <c r="X94" s="38"/>
      <c r="Y94" s="38"/>
      <c r="Z94" s="38"/>
      <c r="AA94" s="38"/>
      <c r="AB94" s="38"/>
      <c r="AC94" s="38"/>
      <c r="AD94" s="38"/>
      <c r="AE94" s="38"/>
      <c r="AU94" s="17" t="s">
        <v>86</v>
      </c>
    </row>
    <row r="95" spans="1:31" s="9" customFormat="1" ht="24.95" customHeight="1">
      <c r="A95" s="9"/>
      <c r="B95" s="186"/>
      <c r="C95" s="187"/>
      <c r="D95" s="188" t="s">
        <v>87</v>
      </c>
      <c r="E95" s="189"/>
      <c r="F95" s="189"/>
      <c r="G95" s="189"/>
      <c r="H95" s="189"/>
      <c r="I95" s="190"/>
      <c r="J95" s="191">
        <f>J127</f>
        <v>0</v>
      </c>
      <c r="K95" s="187"/>
      <c r="L95" s="192"/>
      <c r="S95" s="9"/>
      <c r="T95" s="9"/>
      <c r="U95" s="9"/>
      <c r="V95" s="9"/>
      <c r="W95" s="9"/>
      <c r="X95" s="9"/>
      <c r="Y95" s="9"/>
      <c r="Z95" s="9"/>
      <c r="AA95" s="9"/>
      <c r="AB95" s="9"/>
      <c r="AC95" s="9"/>
      <c r="AD95" s="9"/>
      <c r="AE95" s="9"/>
    </row>
    <row r="96" spans="1:31" s="10" customFormat="1" ht="19.9" customHeight="1">
      <c r="A96" s="10"/>
      <c r="B96" s="193"/>
      <c r="C96" s="194"/>
      <c r="D96" s="195" t="s">
        <v>88</v>
      </c>
      <c r="E96" s="196"/>
      <c r="F96" s="196"/>
      <c r="G96" s="196"/>
      <c r="H96" s="196"/>
      <c r="I96" s="197"/>
      <c r="J96" s="198">
        <f>J128</f>
        <v>0</v>
      </c>
      <c r="K96" s="194"/>
      <c r="L96" s="199"/>
      <c r="S96" s="10"/>
      <c r="T96" s="10"/>
      <c r="U96" s="10"/>
      <c r="V96" s="10"/>
      <c r="W96" s="10"/>
      <c r="X96" s="10"/>
      <c r="Y96" s="10"/>
      <c r="Z96" s="10"/>
      <c r="AA96" s="10"/>
      <c r="AB96" s="10"/>
      <c r="AC96" s="10"/>
      <c r="AD96" s="10"/>
      <c r="AE96" s="10"/>
    </row>
    <row r="97" spans="1:31" s="10" customFormat="1" ht="19.9" customHeight="1">
      <c r="A97" s="10"/>
      <c r="B97" s="193"/>
      <c r="C97" s="194"/>
      <c r="D97" s="195" t="s">
        <v>89</v>
      </c>
      <c r="E97" s="196"/>
      <c r="F97" s="196"/>
      <c r="G97" s="196"/>
      <c r="H97" s="196"/>
      <c r="I97" s="197"/>
      <c r="J97" s="198">
        <f>J139</f>
        <v>0</v>
      </c>
      <c r="K97" s="194"/>
      <c r="L97" s="199"/>
      <c r="S97" s="10"/>
      <c r="T97" s="10"/>
      <c r="U97" s="10"/>
      <c r="V97" s="10"/>
      <c r="W97" s="10"/>
      <c r="X97" s="10"/>
      <c r="Y97" s="10"/>
      <c r="Z97" s="10"/>
      <c r="AA97" s="10"/>
      <c r="AB97" s="10"/>
      <c r="AC97" s="10"/>
      <c r="AD97" s="10"/>
      <c r="AE97" s="10"/>
    </row>
    <row r="98" spans="1:31" s="10" customFormat="1" ht="19.9" customHeight="1">
      <c r="A98" s="10"/>
      <c r="B98" s="193"/>
      <c r="C98" s="194"/>
      <c r="D98" s="195" t="s">
        <v>90</v>
      </c>
      <c r="E98" s="196"/>
      <c r="F98" s="196"/>
      <c r="G98" s="196"/>
      <c r="H98" s="196"/>
      <c r="I98" s="197"/>
      <c r="J98" s="198">
        <f>J150</f>
        <v>0</v>
      </c>
      <c r="K98" s="194"/>
      <c r="L98" s="199"/>
      <c r="S98" s="10"/>
      <c r="T98" s="10"/>
      <c r="U98" s="10"/>
      <c r="V98" s="10"/>
      <c r="W98" s="10"/>
      <c r="X98" s="10"/>
      <c r="Y98" s="10"/>
      <c r="Z98" s="10"/>
      <c r="AA98" s="10"/>
      <c r="AB98" s="10"/>
      <c r="AC98" s="10"/>
      <c r="AD98" s="10"/>
      <c r="AE98" s="10"/>
    </row>
    <row r="99" spans="1:31" s="9" customFormat="1" ht="24.95" customHeight="1">
      <c r="A99" s="9"/>
      <c r="B99" s="186"/>
      <c r="C99" s="187"/>
      <c r="D99" s="188" t="s">
        <v>91</v>
      </c>
      <c r="E99" s="189"/>
      <c r="F99" s="189"/>
      <c r="G99" s="189"/>
      <c r="H99" s="189"/>
      <c r="I99" s="190"/>
      <c r="J99" s="191">
        <f>J205</f>
        <v>0</v>
      </c>
      <c r="K99" s="187"/>
      <c r="L99" s="192"/>
      <c r="S99" s="9"/>
      <c r="T99" s="9"/>
      <c r="U99" s="9"/>
      <c r="V99" s="9"/>
      <c r="W99" s="9"/>
      <c r="X99" s="9"/>
      <c r="Y99" s="9"/>
      <c r="Z99" s="9"/>
      <c r="AA99" s="9"/>
      <c r="AB99" s="9"/>
      <c r="AC99" s="9"/>
      <c r="AD99" s="9"/>
      <c r="AE99" s="9"/>
    </row>
    <row r="100" spans="1:31" s="10" customFormat="1" ht="19.9" customHeight="1">
      <c r="A100" s="10"/>
      <c r="B100" s="193"/>
      <c r="C100" s="194"/>
      <c r="D100" s="195" t="s">
        <v>92</v>
      </c>
      <c r="E100" s="196"/>
      <c r="F100" s="196"/>
      <c r="G100" s="196"/>
      <c r="H100" s="196"/>
      <c r="I100" s="197"/>
      <c r="J100" s="198">
        <f>J206</f>
        <v>0</v>
      </c>
      <c r="K100" s="194"/>
      <c r="L100" s="199"/>
      <c r="S100" s="10"/>
      <c r="T100" s="10"/>
      <c r="U100" s="10"/>
      <c r="V100" s="10"/>
      <c r="W100" s="10"/>
      <c r="X100" s="10"/>
      <c r="Y100" s="10"/>
      <c r="Z100" s="10"/>
      <c r="AA100" s="10"/>
      <c r="AB100" s="10"/>
      <c r="AC100" s="10"/>
      <c r="AD100" s="10"/>
      <c r="AE100" s="10"/>
    </row>
    <row r="101" spans="1:31" s="10" customFormat="1" ht="19.9" customHeight="1">
      <c r="A101" s="10"/>
      <c r="B101" s="193"/>
      <c r="C101" s="194"/>
      <c r="D101" s="195" t="s">
        <v>93</v>
      </c>
      <c r="E101" s="196"/>
      <c r="F101" s="196"/>
      <c r="G101" s="196"/>
      <c r="H101" s="196"/>
      <c r="I101" s="197"/>
      <c r="J101" s="198">
        <f>J210</f>
        <v>0</v>
      </c>
      <c r="K101" s="194"/>
      <c r="L101" s="199"/>
      <c r="S101" s="10"/>
      <c r="T101" s="10"/>
      <c r="U101" s="10"/>
      <c r="V101" s="10"/>
      <c r="W101" s="10"/>
      <c r="X101" s="10"/>
      <c r="Y101" s="10"/>
      <c r="Z101" s="10"/>
      <c r="AA101" s="10"/>
      <c r="AB101" s="10"/>
      <c r="AC101" s="10"/>
      <c r="AD101" s="10"/>
      <c r="AE101" s="10"/>
    </row>
    <row r="102" spans="1:31" s="10" customFormat="1" ht="19.9" customHeight="1">
      <c r="A102" s="10"/>
      <c r="B102" s="193"/>
      <c r="C102" s="194"/>
      <c r="D102" s="195" t="s">
        <v>94</v>
      </c>
      <c r="E102" s="196"/>
      <c r="F102" s="196"/>
      <c r="G102" s="196"/>
      <c r="H102" s="196"/>
      <c r="I102" s="197"/>
      <c r="J102" s="198">
        <f>J214</f>
        <v>0</v>
      </c>
      <c r="K102" s="194"/>
      <c r="L102" s="199"/>
      <c r="S102" s="10"/>
      <c r="T102" s="10"/>
      <c r="U102" s="10"/>
      <c r="V102" s="10"/>
      <c r="W102" s="10"/>
      <c r="X102" s="10"/>
      <c r="Y102" s="10"/>
      <c r="Z102" s="10"/>
      <c r="AA102" s="10"/>
      <c r="AB102" s="10"/>
      <c r="AC102" s="10"/>
      <c r="AD102" s="10"/>
      <c r="AE102" s="10"/>
    </row>
    <row r="103" spans="1:31" s="10" customFormat="1" ht="19.9" customHeight="1">
      <c r="A103" s="10"/>
      <c r="B103" s="193"/>
      <c r="C103" s="194"/>
      <c r="D103" s="195" t="s">
        <v>95</v>
      </c>
      <c r="E103" s="196"/>
      <c r="F103" s="196"/>
      <c r="G103" s="196"/>
      <c r="H103" s="196"/>
      <c r="I103" s="197"/>
      <c r="J103" s="198">
        <f>J223</f>
        <v>0</v>
      </c>
      <c r="K103" s="194"/>
      <c r="L103" s="199"/>
      <c r="S103" s="10"/>
      <c r="T103" s="10"/>
      <c r="U103" s="10"/>
      <c r="V103" s="10"/>
      <c r="W103" s="10"/>
      <c r="X103" s="10"/>
      <c r="Y103" s="10"/>
      <c r="Z103" s="10"/>
      <c r="AA103" s="10"/>
      <c r="AB103" s="10"/>
      <c r="AC103" s="10"/>
      <c r="AD103" s="10"/>
      <c r="AE103" s="10"/>
    </row>
    <row r="104" spans="1:31" s="10" customFormat="1" ht="19.9" customHeight="1">
      <c r="A104" s="10"/>
      <c r="B104" s="193"/>
      <c r="C104" s="194"/>
      <c r="D104" s="195" t="s">
        <v>96</v>
      </c>
      <c r="E104" s="196"/>
      <c r="F104" s="196"/>
      <c r="G104" s="196"/>
      <c r="H104" s="196"/>
      <c r="I104" s="197"/>
      <c r="J104" s="198">
        <f>J236</f>
        <v>0</v>
      </c>
      <c r="K104" s="194"/>
      <c r="L104" s="199"/>
      <c r="S104" s="10"/>
      <c r="T104" s="10"/>
      <c r="U104" s="10"/>
      <c r="V104" s="10"/>
      <c r="W104" s="10"/>
      <c r="X104" s="10"/>
      <c r="Y104" s="10"/>
      <c r="Z104" s="10"/>
      <c r="AA104" s="10"/>
      <c r="AB104" s="10"/>
      <c r="AC104" s="10"/>
      <c r="AD104" s="10"/>
      <c r="AE104" s="10"/>
    </row>
    <row r="105" spans="1:31" s="9" customFormat="1" ht="24.95" customHeight="1">
      <c r="A105" s="9"/>
      <c r="B105" s="186"/>
      <c r="C105" s="187"/>
      <c r="D105" s="188" t="s">
        <v>97</v>
      </c>
      <c r="E105" s="189"/>
      <c r="F105" s="189"/>
      <c r="G105" s="189"/>
      <c r="H105" s="189"/>
      <c r="I105" s="190"/>
      <c r="J105" s="191">
        <f>J239</f>
        <v>0</v>
      </c>
      <c r="K105" s="187"/>
      <c r="L105" s="192"/>
      <c r="S105" s="9"/>
      <c r="T105" s="9"/>
      <c r="U105" s="9"/>
      <c r="V105" s="9"/>
      <c r="W105" s="9"/>
      <c r="X105" s="9"/>
      <c r="Y105" s="9"/>
      <c r="Z105" s="9"/>
      <c r="AA105" s="9"/>
      <c r="AB105" s="9"/>
      <c r="AC105" s="9"/>
      <c r="AD105" s="9"/>
      <c r="AE105" s="9"/>
    </row>
    <row r="106" spans="1:31" s="9" customFormat="1" ht="24.95" customHeight="1">
      <c r="A106" s="9"/>
      <c r="B106" s="186"/>
      <c r="C106" s="187"/>
      <c r="D106" s="188" t="s">
        <v>98</v>
      </c>
      <c r="E106" s="189"/>
      <c r="F106" s="189"/>
      <c r="G106" s="189"/>
      <c r="H106" s="189"/>
      <c r="I106" s="190"/>
      <c r="J106" s="191">
        <f>J244</f>
        <v>0</v>
      </c>
      <c r="K106" s="187"/>
      <c r="L106" s="192"/>
      <c r="S106" s="9"/>
      <c r="T106" s="9"/>
      <c r="U106" s="9"/>
      <c r="V106" s="9"/>
      <c r="W106" s="9"/>
      <c r="X106" s="9"/>
      <c r="Y106" s="9"/>
      <c r="Z106" s="9"/>
      <c r="AA106" s="9"/>
      <c r="AB106" s="9"/>
      <c r="AC106" s="9"/>
      <c r="AD106" s="9"/>
      <c r="AE106" s="9"/>
    </row>
    <row r="107" spans="1:31" s="10" customFormat="1" ht="19.9" customHeight="1">
      <c r="A107" s="10"/>
      <c r="B107" s="193"/>
      <c r="C107" s="194"/>
      <c r="D107" s="195" t="s">
        <v>99</v>
      </c>
      <c r="E107" s="196"/>
      <c r="F107" s="196"/>
      <c r="G107" s="196"/>
      <c r="H107" s="196"/>
      <c r="I107" s="197"/>
      <c r="J107" s="198">
        <f>J245</f>
        <v>0</v>
      </c>
      <c r="K107" s="194"/>
      <c r="L107" s="199"/>
      <c r="S107" s="10"/>
      <c r="T107" s="10"/>
      <c r="U107" s="10"/>
      <c r="V107" s="10"/>
      <c r="W107" s="10"/>
      <c r="X107" s="10"/>
      <c r="Y107" s="10"/>
      <c r="Z107" s="10"/>
      <c r="AA107" s="10"/>
      <c r="AB107" s="10"/>
      <c r="AC107" s="10"/>
      <c r="AD107" s="10"/>
      <c r="AE107" s="10"/>
    </row>
    <row r="108" spans="1:31" s="10" customFormat="1" ht="19.9" customHeight="1">
      <c r="A108" s="10"/>
      <c r="B108" s="193"/>
      <c r="C108" s="194"/>
      <c r="D108" s="195" t="s">
        <v>100</v>
      </c>
      <c r="E108" s="196"/>
      <c r="F108" s="196"/>
      <c r="G108" s="196"/>
      <c r="H108" s="196"/>
      <c r="I108" s="197"/>
      <c r="J108" s="198">
        <f>J249</f>
        <v>0</v>
      </c>
      <c r="K108" s="194"/>
      <c r="L108" s="199"/>
      <c r="S108" s="10"/>
      <c r="T108" s="10"/>
      <c r="U108" s="10"/>
      <c r="V108" s="10"/>
      <c r="W108" s="10"/>
      <c r="X108" s="10"/>
      <c r="Y108" s="10"/>
      <c r="Z108" s="10"/>
      <c r="AA108" s="10"/>
      <c r="AB108" s="10"/>
      <c r="AC108" s="10"/>
      <c r="AD108" s="10"/>
      <c r="AE108" s="10"/>
    </row>
    <row r="109" spans="1:31" s="2" customFormat="1" ht="21.8" customHeight="1">
      <c r="A109" s="38"/>
      <c r="B109" s="39"/>
      <c r="C109" s="40"/>
      <c r="D109" s="40"/>
      <c r="E109" s="40"/>
      <c r="F109" s="40"/>
      <c r="G109" s="40"/>
      <c r="H109" s="40"/>
      <c r="I109" s="138"/>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177"/>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180"/>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101</v>
      </c>
      <c r="D115" s="40"/>
      <c r="E115" s="40"/>
      <c r="F115" s="40"/>
      <c r="G115" s="40"/>
      <c r="H115" s="40"/>
      <c r="I115" s="138"/>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38"/>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138"/>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76" t="str">
        <f>E7</f>
        <v xml:space="preserve">Demolice objektu  č.7 Petrovická ( areál bývalých kasáren )</v>
      </c>
      <c r="F118" s="40"/>
      <c r="G118" s="40"/>
      <c r="H118" s="40"/>
      <c r="I118" s="138"/>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138"/>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20</v>
      </c>
      <c r="D120" s="40"/>
      <c r="E120" s="40"/>
      <c r="F120" s="27" t="str">
        <f>F10</f>
        <v xml:space="preserve"> </v>
      </c>
      <c r="G120" s="40"/>
      <c r="H120" s="40"/>
      <c r="I120" s="141" t="s">
        <v>22</v>
      </c>
      <c r="J120" s="79" t="str">
        <f>IF(J10="","",J10)</f>
        <v>9. 6. 2020</v>
      </c>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138"/>
      <c r="J121" s="40"/>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24</v>
      </c>
      <c r="D122" s="40"/>
      <c r="E122" s="40"/>
      <c r="F122" s="27" t="str">
        <f>E13</f>
        <v xml:space="preserve"> </v>
      </c>
      <c r="G122" s="40"/>
      <c r="H122" s="40"/>
      <c r="I122" s="141" t="s">
        <v>29</v>
      </c>
      <c r="J122" s="36" t="str">
        <f>E19</f>
        <v xml:space="preserve"> </v>
      </c>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27</v>
      </c>
      <c r="D123" s="40"/>
      <c r="E123" s="40"/>
      <c r="F123" s="27" t="str">
        <f>IF(E16="","",E16)</f>
        <v>Vyplň údaj</v>
      </c>
      <c r="G123" s="40"/>
      <c r="H123" s="40"/>
      <c r="I123" s="141" t="s">
        <v>31</v>
      </c>
      <c r="J123" s="36" t="str">
        <f>E22</f>
        <v xml:space="preserve"> </v>
      </c>
      <c r="K123" s="40"/>
      <c r="L123" s="63"/>
      <c r="S123" s="38"/>
      <c r="T123" s="38"/>
      <c r="U123" s="38"/>
      <c r="V123" s="38"/>
      <c r="W123" s="38"/>
      <c r="X123" s="38"/>
      <c r="Y123" s="38"/>
      <c r="Z123" s="38"/>
      <c r="AA123" s="38"/>
      <c r="AB123" s="38"/>
      <c r="AC123" s="38"/>
      <c r="AD123" s="38"/>
      <c r="AE123" s="38"/>
    </row>
    <row r="124" spans="1:31" s="2" customFormat="1" ht="10.3" customHeight="1">
      <c r="A124" s="38"/>
      <c r="B124" s="39"/>
      <c r="C124" s="40"/>
      <c r="D124" s="40"/>
      <c r="E124" s="40"/>
      <c r="F124" s="40"/>
      <c r="G124" s="40"/>
      <c r="H124" s="40"/>
      <c r="I124" s="138"/>
      <c r="J124" s="40"/>
      <c r="K124" s="40"/>
      <c r="L124" s="63"/>
      <c r="S124" s="38"/>
      <c r="T124" s="38"/>
      <c r="U124" s="38"/>
      <c r="V124" s="38"/>
      <c r="W124" s="38"/>
      <c r="X124" s="38"/>
      <c r="Y124" s="38"/>
      <c r="Z124" s="38"/>
      <c r="AA124" s="38"/>
      <c r="AB124" s="38"/>
      <c r="AC124" s="38"/>
      <c r="AD124" s="38"/>
      <c r="AE124" s="38"/>
    </row>
    <row r="125" spans="1:31" s="11" customFormat="1" ht="29.25" customHeight="1">
      <c r="A125" s="200"/>
      <c r="B125" s="201"/>
      <c r="C125" s="202" t="s">
        <v>102</v>
      </c>
      <c r="D125" s="203" t="s">
        <v>58</v>
      </c>
      <c r="E125" s="203" t="s">
        <v>54</v>
      </c>
      <c r="F125" s="203" t="s">
        <v>55</v>
      </c>
      <c r="G125" s="203" t="s">
        <v>103</v>
      </c>
      <c r="H125" s="203" t="s">
        <v>104</v>
      </c>
      <c r="I125" s="204" t="s">
        <v>105</v>
      </c>
      <c r="J125" s="203" t="s">
        <v>84</v>
      </c>
      <c r="K125" s="205" t="s">
        <v>106</v>
      </c>
      <c r="L125" s="206"/>
      <c r="M125" s="100" t="s">
        <v>1</v>
      </c>
      <c r="N125" s="101" t="s">
        <v>37</v>
      </c>
      <c r="O125" s="101" t="s">
        <v>107</v>
      </c>
      <c r="P125" s="101" t="s">
        <v>108</v>
      </c>
      <c r="Q125" s="101" t="s">
        <v>109</v>
      </c>
      <c r="R125" s="101" t="s">
        <v>110</v>
      </c>
      <c r="S125" s="101" t="s">
        <v>111</v>
      </c>
      <c r="T125" s="102" t="s">
        <v>112</v>
      </c>
      <c r="U125" s="200"/>
      <c r="V125" s="200"/>
      <c r="W125" s="200"/>
      <c r="X125" s="200"/>
      <c r="Y125" s="200"/>
      <c r="Z125" s="200"/>
      <c r="AA125" s="200"/>
      <c r="AB125" s="200"/>
      <c r="AC125" s="200"/>
      <c r="AD125" s="200"/>
      <c r="AE125" s="200"/>
    </row>
    <row r="126" spans="1:63" s="2" customFormat="1" ht="22.8" customHeight="1">
      <c r="A126" s="38"/>
      <c r="B126" s="39"/>
      <c r="C126" s="107" t="s">
        <v>113</v>
      </c>
      <c r="D126" s="40"/>
      <c r="E126" s="40"/>
      <c r="F126" s="40"/>
      <c r="G126" s="40"/>
      <c r="H126" s="40"/>
      <c r="I126" s="138"/>
      <c r="J126" s="207">
        <f>BK126</f>
        <v>0</v>
      </c>
      <c r="K126" s="40"/>
      <c r="L126" s="44"/>
      <c r="M126" s="103"/>
      <c r="N126" s="208"/>
      <c r="O126" s="104"/>
      <c r="P126" s="209">
        <f>P127+P205+P239+P244</f>
        <v>0</v>
      </c>
      <c r="Q126" s="104"/>
      <c r="R126" s="209">
        <f>R127+R205+R239+R244</f>
        <v>0</v>
      </c>
      <c r="S126" s="104"/>
      <c r="T126" s="210">
        <f>T127+T205+T239+T244</f>
        <v>923.6547169999999</v>
      </c>
      <c r="U126" s="38"/>
      <c r="V126" s="38"/>
      <c r="W126" s="38"/>
      <c r="X126" s="38"/>
      <c r="Y126" s="38"/>
      <c r="Z126" s="38"/>
      <c r="AA126" s="38"/>
      <c r="AB126" s="38"/>
      <c r="AC126" s="38"/>
      <c r="AD126" s="38"/>
      <c r="AE126" s="38"/>
      <c r="AT126" s="17" t="s">
        <v>72</v>
      </c>
      <c r="AU126" s="17" t="s">
        <v>86</v>
      </c>
      <c r="BK126" s="211">
        <f>BK127+BK205+BK239+BK244</f>
        <v>0</v>
      </c>
    </row>
    <row r="127" spans="1:63" s="12" customFormat="1" ht="25.9" customHeight="1">
      <c r="A127" s="12"/>
      <c r="B127" s="212"/>
      <c r="C127" s="213"/>
      <c r="D127" s="214" t="s">
        <v>72</v>
      </c>
      <c r="E127" s="215" t="s">
        <v>114</v>
      </c>
      <c r="F127" s="215" t="s">
        <v>115</v>
      </c>
      <c r="G127" s="213"/>
      <c r="H127" s="213"/>
      <c r="I127" s="216"/>
      <c r="J127" s="217">
        <f>BK127</f>
        <v>0</v>
      </c>
      <c r="K127" s="213"/>
      <c r="L127" s="218"/>
      <c r="M127" s="219"/>
      <c r="N127" s="220"/>
      <c r="O127" s="220"/>
      <c r="P127" s="221">
        <f>P128+P139+P150</f>
        <v>0</v>
      </c>
      <c r="Q127" s="220"/>
      <c r="R127" s="221">
        <f>R128+R139+R150</f>
        <v>0</v>
      </c>
      <c r="S127" s="220"/>
      <c r="T127" s="222">
        <f>T128+T139+T150</f>
        <v>915.41289</v>
      </c>
      <c r="U127" s="12"/>
      <c r="V127" s="12"/>
      <c r="W127" s="12"/>
      <c r="X127" s="12"/>
      <c r="Y127" s="12"/>
      <c r="Z127" s="12"/>
      <c r="AA127" s="12"/>
      <c r="AB127" s="12"/>
      <c r="AC127" s="12"/>
      <c r="AD127" s="12"/>
      <c r="AE127" s="12"/>
      <c r="AR127" s="223" t="s">
        <v>78</v>
      </c>
      <c r="AT127" s="224" t="s">
        <v>72</v>
      </c>
      <c r="AU127" s="224" t="s">
        <v>73</v>
      </c>
      <c r="AY127" s="223" t="s">
        <v>116</v>
      </c>
      <c r="BK127" s="225">
        <f>BK128+BK139+BK150</f>
        <v>0</v>
      </c>
    </row>
    <row r="128" spans="1:63" s="12" customFormat="1" ht="22.8" customHeight="1">
      <c r="A128" s="12"/>
      <c r="B128" s="212"/>
      <c r="C128" s="213"/>
      <c r="D128" s="214" t="s">
        <v>72</v>
      </c>
      <c r="E128" s="226" t="s">
        <v>78</v>
      </c>
      <c r="F128" s="226" t="s">
        <v>117</v>
      </c>
      <c r="G128" s="213"/>
      <c r="H128" s="213"/>
      <c r="I128" s="216"/>
      <c r="J128" s="227">
        <f>BK128</f>
        <v>0</v>
      </c>
      <c r="K128" s="213"/>
      <c r="L128" s="218"/>
      <c r="M128" s="219"/>
      <c r="N128" s="220"/>
      <c r="O128" s="220"/>
      <c r="P128" s="221">
        <f>SUM(P129:P138)</f>
        <v>0</v>
      </c>
      <c r="Q128" s="220"/>
      <c r="R128" s="221">
        <f>SUM(R129:R138)</f>
        <v>0</v>
      </c>
      <c r="S128" s="220"/>
      <c r="T128" s="222">
        <f>SUM(T129:T138)</f>
        <v>0</v>
      </c>
      <c r="U128" s="12"/>
      <c r="V128" s="12"/>
      <c r="W128" s="12"/>
      <c r="X128" s="12"/>
      <c r="Y128" s="12"/>
      <c r="Z128" s="12"/>
      <c r="AA128" s="12"/>
      <c r="AB128" s="12"/>
      <c r="AC128" s="12"/>
      <c r="AD128" s="12"/>
      <c r="AE128" s="12"/>
      <c r="AR128" s="223" t="s">
        <v>78</v>
      </c>
      <c r="AT128" s="224" t="s">
        <v>72</v>
      </c>
      <c r="AU128" s="224" t="s">
        <v>78</v>
      </c>
      <c r="AY128" s="223" t="s">
        <v>116</v>
      </c>
      <c r="BK128" s="225">
        <f>SUM(BK129:BK138)</f>
        <v>0</v>
      </c>
    </row>
    <row r="129" spans="1:65" s="2" customFormat="1" ht="55.5" customHeight="1">
      <c r="A129" s="38"/>
      <c r="B129" s="39"/>
      <c r="C129" s="228" t="s">
        <v>78</v>
      </c>
      <c r="D129" s="228" t="s">
        <v>118</v>
      </c>
      <c r="E129" s="229" t="s">
        <v>119</v>
      </c>
      <c r="F129" s="230" t="s">
        <v>120</v>
      </c>
      <c r="G129" s="231" t="s">
        <v>121</v>
      </c>
      <c r="H129" s="232">
        <v>69.499</v>
      </c>
      <c r="I129" s="233"/>
      <c r="J129" s="234">
        <f>ROUND(I129*H129,2)</f>
        <v>0</v>
      </c>
      <c r="K129" s="230" t="s">
        <v>122</v>
      </c>
      <c r="L129" s="44"/>
      <c r="M129" s="235" t="s">
        <v>1</v>
      </c>
      <c r="N129" s="236" t="s">
        <v>38</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123</v>
      </c>
      <c r="AT129" s="239" t="s">
        <v>118</v>
      </c>
      <c r="AU129" s="239" t="s">
        <v>80</v>
      </c>
      <c r="AY129" s="17" t="s">
        <v>116</v>
      </c>
      <c r="BE129" s="240">
        <f>IF(N129="základní",J129,0)</f>
        <v>0</v>
      </c>
      <c r="BF129" s="240">
        <f>IF(N129="snížená",J129,0)</f>
        <v>0</v>
      </c>
      <c r="BG129" s="240">
        <f>IF(N129="zákl. přenesená",J129,0)</f>
        <v>0</v>
      </c>
      <c r="BH129" s="240">
        <f>IF(N129="sníž. přenesená",J129,0)</f>
        <v>0</v>
      </c>
      <c r="BI129" s="240">
        <f>IF(N129="nulová",J129,0)</f>
        <v>0</v>
      </c>
      <c r="BJ129" s="17" t="s">
        <v>78</v>
      </c>
      <c r="BK129" s="240">
        <f>ROUND(I129*H129,2)</f>
        <v>0</v>
      </c>
      <c r="BL129" s="17" t="s">
        <v>123</v>
      </c>
      <c r="BM129" s="239" t="s">
        <v>124</v>
      </c>
    </row>
    <row r="130" spans="1:47" s="2" customFormat="1" ht="12">
      <c r="A130" s="38"/>
      <c r="B130" s="39"/>
      <c r="C130" s="40"/>
      <c r="D130" s="241" t="s">
        <v>125</v>
      </c>
      <c r="E130" s="40"/>
      <c r="F130" s="242" t="s">
        <v>126</v>
      </c>
      <c r="G130" s="40"/>
      <c r="H130" s="40"/>
      <c r="I130" s="138"/>
      <c r="J130" s="40"/>
      <c r="K130" s="40"/>
      <c r="L130" s="44"/>
      <c r="M130" s="243"/>
      <c r="N130" s="244"/>
      <c r="O130" s="91"/>
      <c r="P130" s="91"/>
      <c r="Q130" s="91"/>
      <c r="R130" s="91"/>
      <c r="S130" s="91"/>
      <c r="T130" s="92"/>
      <c r="U130" s="38"/>
      <c r="V130" s="38"/>
      <c r="W130" s="38"/>
      <c r="X130" s="38"/>
      <c r="Y130" s="38"/>
      <c r="Z130" s="38"/>
      <c r="AA130" s="38"/>
      <c r="AB130" s="38"/>
      <c r="AC130" s="38"/>
      <c r="AD130" s="38"/>
      <c r="AE130" s="38"/>
      <c r="AT130" s="17" t="s">
        <v>125</v>
      </c>
      <c r="AU130" s="17" t="s">
        <v>80</v>
      </c>
    </row>
    <row r="131" spans="1:47" s="2" customFormat="1" ht="12">
      <c r="A131" s="38"/>
      <c r="B131" s="39"/>
      <c r="C131" s="40"/>
      <c r="D131" s="241" t="s">
        <v>127</v>
      </c>
      <c r="E131" s="40"/>
      <c r="F131" s="242" t="s">
        <v>128</v>
      </c>
      <c r="G131" s="40"/>
      <c r="H131" s="40"/>
      <c r="I131" s="138"/>
      <c r="J131" s="40"/>
      <c r="K131" s="40"/>
      <c r="L131" s="44"/>
      <c r="M131" s="243"/>
      <c r="N131" s="244"/>
      <c r="O131" s="91"/>
      <c r="P131" s="91"/>
      <c r="Q131" s="91"/>
      <c r="R131" s="91"/>
      <c r="S131" s="91"/>
      <c r="T131" s="92"/>
      <c r="U131" s="38"/>
      <c r="V131" s="38"/>
      <c r="W131" s="38"/>
      <c r="X131" s="38"/>
      <c r="Y131" s="38"/>
      <c r="Z131" s="38"/>
      <c r="AA131" s="38"/>
      <c r="AB131" s="38"/>
      <c r="AC131" s="38"/>
      <c r="AD131" s="38"/>
      <c r="AE131" s="38"/>
      <c r="AT131" s="17" t="s">
        <v>127</v>
      </c>
      <c r="AU131" s="17" t="s">
        <v>80</v>
      </c>
    </row>
    <row r="132" spans="1:65" s="2" customFormat="1" ht="33" customHeight="1">
      <c r="A132" s="38"/>
      <c r="B132" s="39"/>
      <c r="C132" s="228" t="s">
        <v>80</v>
      </c>
      <c r="D132" s="228" t="s">
        <v>118</v>
      </c>
      <c r="E132" s="229" t="s">
        <v>129</v>
      </c>
      <c r="F132" s="230" t="s">
        <v>130</v>
      </c>
      <c r="G132" s="231" t="s">
        <v>121</v>
      </c>
      <c r="H132" s="232">
        <v>69.499</v>
      </c>
      <c r="I132" s="233"/>
      <c r="J132" s="234">
        <f>ROUND(I132*H132,2)</f>
        <v>0</v>
      </c>
      <c r="K132" s="230" t="s">
        <v>122</v>
      </c>
      <c r="L132" s="44"/>
      <c r="M132" s="235" t="s">
        <v>1</v>
      </c>
      <c r="N132" s="236" t="s">
        <v>38</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123</v>
      </c>
      <c r="AT132" s="239" t="s">
        <v>118</v>
      </c>
      <c r="AU132" s="239" t="s">
        <v>80</v>
      </c>
      <c r="AY132" s="17" t="s">
        <v>116</v>
      </c>
      <c r="BE132" s="240">
        <f>IF(N132="základní",J132,0)</f>
        <v>0</v>
      </c>
      <c r="BF132" s="240">
        <f>IF(N132="snížená",J132,0)</f>
        <v>0</v>
      </c>
      <c r="BG132" s="240">
        <f>IF(N132="zákl. přenesená",J132,0)</f>
        <v>0</v>
      </c>
      <c r="BH132" s="240">
        <f>IF(N132="sníž. přenesená",J132,0)</f>
        <v>0</v>
      </c>
      <c r="BI132" s="240">
        <f>IF(N132="nulová",J132,0)</f>
        <v>0</v>
      </c>
      <c r="BJ132" s="17" t="s">
        <v>78</v>
      </c>
      <c r="BK132" s="240">
        <f>ROUND(I132*H132,2)</f>
        <v>0</v>
      </c>
      <c r="BL132" s="17" t="s">
        <v>123</v>
      </c>
      <c r="BM132" s="239" t="s">
        <v>131</v>
      </c>
    </row>
    <row r="133" spans="1:47" s="2" customFormat="1" ht="12">
      <c r="A133" s="38"/>
      <c r="B133" s="39"/>
      <c r="C133" s="40"/>
      <c r="D133" s="241" t="s">
        <v>125</v>
      </c>
      <c r="E133" s="40"/>
      <c r="F133" s="242" t="s">
        <v>132</v>
      </c>
      <c r="G133" s="40"/>
      <c r="H133" s="40"/>
      <c r="I133" s="138"/>
      <c r="J133" s="40"/>
      <c r="K133" s="40"/>
      <c r="L133" s="44"/>
      <c r="M133" s="243"/>
      <c r="N133" s="244"/>
      <c r="O133" s="91"/>
      <c r="P133" s="91"/>
      <c r="Q133" s="91"/>
      <c r="R133" s="91"/>
      <c r="S133" s="91"/>
      <c r="T133" s="92"/>
      <c r="U133" s="38"/>
      <c r="V133" s="38"/>
      <c r="W133" s="38"/>
      <c r="X133" s="38"/>
      <c r="Y133" s="38"/>
      <c r="Z133" s="38"/>
      <c r="AA133" s="38"/>
      <c r="AB133" s="38"/>
      <c r="AC133" s="38"/>
      <c r="AD133" s="38"/>
      <c r="AE133" s="38"/>
      <c r="AT133" s="17" t="s">
        <v>125</v>
      </c>
      <c r="AU133" s="17" t="s">
        <v>80</v>
      </c>
    </row>
    <row r="134" spans="1:47" s="2" customFormat="1" ht="12">
      <c r="A134" s="38"/>
      <c r="B134" s="39"/>
      <c r="C134" s="40"/>
      <c r="D134" s="241" t="s">
        <v>127</v>
      </c>
      <c r="E134" s="40"/>
      <c r="F134" s="242" t="s">
        <v>133</v>
      </c>
      <c r="G134" s="40"/>
      <c r="H134" s="40"/>
      <c r="I134" s="138"/>
      <c r="J134" s="40"/>
      <c r="K134" s="40"/>
      <c r="L134" s="44"/>
      <c r="M134" s="243"/>
      <c r="N134" s="244"/>
      <c r="O134" s="91"/>
      <c r="P134" s="91"/>
      <c r="Q134" s="91"/>
      <c r="R134" s="91"/>
      <c r="S134" s="91"/>
      <c r="T134" s="92"/>
      <c r="U134" s="38"/>
      <c r="V134" s="38"/>
      <c r="W134" s="38"/>
      <c r="X134" s="38"/>
      <c r="Y134" s="38"/>
      <c r="Z134" s="38"/>
      <c r="AA134" s="38"/>
      <c r="AB134" s="38"/>
      <c r="AC134" s="38"/>
      <c r="AD134" s="38"/>
      <c r="AE134" s="38"/>
      <c r="AT134" s="17" t="s">
        <v>127</v>
      </c>
      <c r="AU134" s="17" t="s">
        <v>80</v>
      </c>
    </row>
    <row r="135" spans="1:65" s="2" customFormat="1" ht="21.75" customHeight="1">
      <c r="A135" s="38"/>
      <c r="B135" s="39"/>
      <c r="C135" s="228" t="s">
        <v>134</v>
      </c>
      <c r="D135" s="228" t="s">
        <v>118</v>
      </c>
      <c r="E135" s="229" t="s">
        <v>135</v>
      </c>
      <c r="F135" s="230" t="s">
        <v>136</v>
      </c>
      <c r="G135" s="231" t="s">
        <v>137</v>
      </c>
      <c r="H135" s="232">
        <v>111.198</v>
      </c>
      <c r="I135" s="233"/>
      <c r="J135" s="234">
        <f>ROUND(I135*H135,2)</f>
        <v>0</v>
      </c>
      <c r="K135" s="230" t="s">
        <v>122</v>
      </c>
      <c r="L135" s="44"/>
      <c r="M135" s="235" t="s">
        <v>1</v>
      </c>
      <c r="N135" s="236" t="s">
        <v>38</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123</v>
      </c>
      <c r="AT135" s="239" t="s">
        <v>118</v>
      </c>
      <c r="AU135" s="239" t="s">
        <v>80</v>
      </c>
      <c r="AY135" s="17" t="s">
        <v>116</v>
      </c>
      <c r="BE135" s="240">
        <f>IF(N135="základní",J135,0)</f>
        <v>0</v>
      </c>
      <c r="BF135" s="240">
        <f>IF(N135="snížená",J135,0)</f>
        <v>0</v>
      </c>
      <c r="BG135" s="240">
        <f>IF(N135="zákl. přenesená",J135,0)</f>
        <v>0</v>
      </c>
      <c r="BH135" s="240">
        <f>IF(N135="sníž. přenesená",J135,0)</f>
        <v>0</v>
      </c>
      <c r="BI135" s="240">
        <f>IF(N135="nulová",J135,0)</f>
        <v>0</v>
      </c>
      <c r="BJ135" s="17" t="s">
        <v>78</v>
      </c>
      <c r="BK135" s="240">
        <f>ROUND(I135*H135,2)</f>
        <v>0</v>
      </c>
      <c r="BL135" s="17" t="s">
        <v>123</v>
      </c>
      <c r="BM135" s="239" t="s">
        <v>138</v>
      </c>
    </row>
    <row r="136" spans="1:47" s="2" customFormat="1" ht="12">
      <c r="A136" s="38"/>
      <c r="B136" s="39"/>
      <c r="C136" s="40"/>
      <c r="D136" s="241" t="s">
        <v>125</v>
      </c>
      <c r="E136" s="40"/>
      <c r="F136" s="242" t="s">
        <v>139</v>
      </c>
      <c r="G136" s="40"/>
      <c r="H136" s="40"/>
      <c r="I136" s="138"/>
      <c r="J136" s="40"/>
      <c r="K136" s="40"/>
      <c r="L136" s="44"/>
      <c r="M136" s="243"/>
      <c r="N136" s="244"/>
      <c r="O136" s="91"/>
      <c r="P136" s="91"/>
      <c r="Q136" s="91"/>
      <c r="R136" s="91"/>
      <c r="S136" s="91"/>
      <c r="T136" s="92"/>
      <c r="U136" s="38"/>
      <c r="V136" s="38"/>
      <c r="W136" s="38"/>
      <c r="X136" s="38"/>
      <c r="Y136" s="38"/>
      <c r="Z136" s="38"/>
      <c r="AA136" s="38"/>
      <c r="AB136" s="38"/>
      <c r="AC136" s="38"/>
      <c r="AD136" s="38"/>
      <c r="AE136" s="38"/>
      <c r="AT136" s="17" t="s">
        <v>125</v>
      </c>
      <c r="AU136" s="17" t="s">
        <v>80</v>
      </c>
    </row>
    <row r="137" spans="1:47" s="2" customFormat="1" ht="12">
      <c r="A137" s="38"/>
      <c r="B137" s="39"/>
      <c r="C137" s="40"/>
      <c r="D137" s="241" t="s">
        <v>127</v>
      </c>
      <c r="E137" s="40"/>
      <c r="F137" s="242" t="s">
        <v>140</v>
      </c>
      <c r="G137" s="40"/>
      <c r="H137" s="40"/>
      <c r="I137" s="138"/>
      <c r="J137" s="40"/>
      <c r="K137" s="40"/>
      <c r="L137" s="44"/>
      <c r="M137" s="243"/>
      <c r="N137" s="244"/>
      <c r="O137" s="91"/>
      <c r="P137" s="91"/>
      <c r="Q137" s="91"/>
      <c r="R137" s="91"/>
      <c r="S137" s="91"/>
      <c r="T137" s="92"/>
      <c r="U137" s="38"/>
      <c r="V137" s="38"/>
      <c r="W137" s="38"/>
      <c r="X137" s="38"/>
      <c r="Y137" s="38"/>
      <c r="Z137" s="38"/>
      <c r="AA137" s="38"/>
      <c r="AB137" s="38"/>
      <c r="AC137" s="38"/>
      <c r="AD137" s="38"/>
      <c r="AE137" s="38"/>
      <c r="AT137" s="17" t="s">
        <v>127</v>
      </c>
      <c r="AU137" s="17" t="s">
        <v>80</v>
      </c>
    </row>
    <row r="138" spans="1:51" s="13" customFormat="1" ht="12">
      <c r="A138" s="13"/>
      <c r="B138" s="245"/>
      <c r="C138" s="246"/>
      <c r="D138" s="241" t="s">
        <v>141</v>
      </c>
      <c r="E138" s="247" t="s">
        <v>1</v>
      </c>
      <c r="F138" s="248" t="s">
        <v>142</v>
      </c>
      <c r="G138" s="246"/>
      <c r="H138" s="249">
        <v>111.198</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141</v>
      </c>
      <c r="AU138" s="255" t="s">
        <v>80</v>
      </c>
      <c r="AV138" s="13" t="s">
        <v>80</v>
      </c>
      <c r="AW138" s="13" t="s">
        <v>30</v>
      </c>
      <c r="AX138" s="13" t="s">
        <v>78</v>
      </c>
      <c r="AY138" s="255" t="s">
        <v>116</v>
      </c>
    </row>
    <row r="139" spans="1:63" s="12" customFormat="1" ht="22.8" customHeight="1">
      <c r="A139" s="12"/>
      <c r="B139" s="212"/>
      <c r="C139" s="213"/>
      <c r="D139" s="214" t="s">
        <v>72</v>
      </c>
      <c r="E139" s="226" t="s">
        <v>143</v>
      </c>
      <c r="F139" s="226" t="s">
        <v>144</v>
      </c>
      <c r="G139" s="213"/>
      <c r="H139" s="213"/>
      <c r="I139" s="216"/>
      <c r="J139" s="227">
        <f>BK139</f>
        <v>0</v>
      </c>
      <c r="K139" s="213"/>
      <c r="L139" s="218"/>
      <c r="M139" s="219"/>
      <c r="N139" s="220"/>
      <c r="O139" s="220"/>
      <c r="P139" s="221">
        <f>SUM(P140:P149)</f>
        <v>0</v>
      </c>
      <c r="Q139" s="220"/>
      <c r="R139" s="221">
        <f>SUM(R140:R149)</f>
        <v>0</v>
      </c>
      <c r="S139" s="220"/>
      <c r="T139" s="222">
        <f>SUM(T140:T149)</f>
        <v>915.41289</v>
      </c>
      <c r="U139" s="12"/>
      <c r="V139" s="12"/>
      <c r="W139" s="12"/>
      <c r="X139" s="12"/>
      <c r="Y139" s="12"/>
      <c r="Z139" s="12"/>
      <c r="AA139" s="12"/>
      <c r="AB139" s="12"/>
      <c r="AC139" s="12"/>
      <c r="AD139" s="12"/>
      <c r="AE139" s="12"/>
      <c r="AR139" s="223" t="s">
        <v>78</v>
      </c>
      <c r="AT139" s="224" t="s">
        <v>72</v>
      </c>
      <c r="AU139" s="224" t="s">
        <v>78</v>
      </c>
      <c r="AY139" s="223" t="s">
        <v>116</v>
      </c>
      <c r="BK139" s="225">
        <f>SUM(BK140:BK149)</f>
        <v>0</v>
      </c>
    </row>
    <row r="140" spans="1:65" s="2" customFormat="1" ht="33" customHeight="1">
      <c r="A140" s="38"/>
      <c r="B140" s="39"/>
      <c r="C140" s="228" t="s">
        <v>123</v>
      </c>
      <c r="D140" s="228" t="s">
        <v>118</v>
      </c>
      <c r="E140" s="229" t="s">
        <v>145</v>
      </c>
      <c r="F140" s="230" t="s">
        <v>146</v>
      </c>
      <c r="G140" s="231" t="s">
        <v>121</v>
      </c>
      <c r="H140" s="232">
        <v>1947.687</v>
      </c>
      <c r="I140" s="233"/>
      <c r="J140" s="234">
        <f>ROUND(I140*H140,2)</f>
        <v>0</v>
      </c>
      <c r="K140" s="230" t="s">
        <v>122</v>
      </c>
      <c r="L140" s="44"/>
      <c r="M140" s="235" t="s">
        <v>1</v>
      </c>
      <c r="N140" s="236" t="s">
        <v>38</v>
      </c>
      <c r="O140" s="91"/>
      <c r="P140" s="237">
        <f>O140*H140</f>
        <v>0</v>
      </c>
      <c r="Q140" s="237">
        <v>0</v>
      </c>
      <c r="R140" s="237">
        <f>Q140*H140</f>
        <v>0</v>
      </c>
      <c r="S140" s="237">
        <v>0.47</v>
      </c>
      <c r="T140" s="238">
        <f>S140*H140</f>
        <v>915.41289</v>
      </c>
      <c r="U140" s="38"/>
      <c r="V140" s="38"/>
      <c r="W140" s="38"/>
      <c r="X140" s="38"/>
      <c r="Y140" s="38"/>
      <c r="Z140" s="38"/>
      <c r="AA140" s="38"/>
      <c r="AB140" s="38"/>
      <c r="AC140" s="38"/>
      <c r="AD140" s="38"/>
      <c r="AE140" s="38"/>
      <c r="AR140" s="239" t="s">
        <v>123</v>
      </c>
      <c r="AT140" s="239" t="s">
        <v>118</v>
      </c>
      <c r="AU140" s="239" t="s">
        <v>80</v>
      </c>
      <c r="AY140" s="17" t="s">
        <v>116</v>
      </c>
      <c r="BE140" s="240">
        <f>IF(N140="základní",J140,0)</f>
        <v>0</v>
      </c>
      <c r="BF140" s="240">
        <f>IF(N140="snížená",J140,0)</f>
        <v>0</v>
      </c>
      <c r="BG140" s="240">
        <f>IF(N140="zákl. přenesená",J140,0)</f>
        <v>0</v>
      </c>
      <c r="BH140" s="240">
        <f>IF(N140="sníž. přenesená",J140,0)</f>
        <v>0</v>
      </c>
      <c r="BI140" s="240">
        <f>IF(N140="nulová",J140,0)</f>
        <v>0</v>
      </c>
      <c r="BJ140" s="17" t="s">
        <v>78</v>
      </c>
      <c r="BK140" s="240">
        <f>ROUND(I140*H140,2)</f>
        <v>0</v>
      </c>
      <c r="BL140" s="17" t="s">
        <v>123</v>
      </c>
      <c r="BM140" s="239" t="s">
        <v>147</v>
      </c>
    </row>
    <row r="141" spans="1:47" s="2" customFormat="1" ht="12">
      <c r="A141" s="38"/>
      <c r="B141" s="39"/>
      <c r="C141" s="40"/>
      <c r="D141" s="241" t="s">
        <v>125</v>
      </c>
      <c r="E141" s="40"/>
      <c r="F141" s="242" t="s">
        <v>148</v>
      </c>
      <c r="G141" s="40"/>
      <c r="H141" s="40"/>
      <c r="I141" s="138"/>
      <c r="J141" s="40"/>
      <c r="K141" s="40"/>
      <c r="L141" s="44"/>
      <c r="M141" s="243"/>
      <c r="N141" s="244"/>
      <c r="O141" s="91"/>
      <c r="P141" s="91"/>
      <c r="Q141" s="91"/>
      <c r="R141" s="91"/>
      <c r="S141" s="91"/>
      <c r="T141" s="92"/>
      <c r="U141" s="38"/>
      <c r="V141" s="38"/>
      <c r="W141" s="38"/>
      <c r="X141" s="38"/>
      <c r="Y141" s="38"/>
      <c r="Z141" s="38"/>
      <c r="AA141" s="38"/>
      <c r="AB141" s="38"/>
      <c r="AC141" s="38"/>
      <c r="AD141" s="38"/>
      <c r="AE141" s="38"/>
      <c r="AT141" s="17" t="s">
        <v>125</v>
      </c>
      <c r="AU141" s="17" t="s">
        <v>80</v>
      </c>
    </row>
    <row r="142" spans="1:47" s="2" customFormat="1" ht="12">
      <c r="A142" s="38"/>
      <c r="B142" s="39"/>
      <c r="C142" s="40"/>
      <c r="D142" s="241" t="s">
        <v>127</v>
      </c>
      <c r="E142" s="40"/>
      <c r="F142" s="242" t="s">
        <v>149</v>
      </c>
      <c r="G142" s="40"/>
      <c r="H142" s="40"/>
      <c r="I142" s="138"/>
      <c r="J142" s="40"/>
      <c r="K142" s="40"/>
      <c r="L142" s="44"/>
      <c r="M142" s="243"/>
      <c r="N142" s="244"/>
      <c r="O142" s="91"/>
      <c r="P142" s="91"/>
      <c r="Q142" s="91"/>
      <c r="R142" s="91"/>
      <c r="S142" s="91"/>
      <c r="T142" s="92"/>
      <c r="U142" s="38"/>
      <c r="V142" s="38"/>
      <c r="W142" s="38"/>
      <c r="X142" s="38"/>
      <c r="Y142" s="38"/>
      <c r="Z142" s="38"/>
      <c r="AA142" s="38"/>
      <c r="AB142" s="38"/>
      <c r="AC142" s="38"/>
      <c r="AD142" s="38"/>
      <c r="AE142" s="38"/>
      <c r="AT142" s="17" t="s">
        <v>127</v>
      </c>
      <c r="AU142" s="17" t="s">
        <v>80</v>
      </c>
    </row>
    <row r="143" spans="1:51" s="14" customFormat="1" ht="12">
      <c r="A143" s="14"/>
      <c r="B143" s="256"/>
      <c r="C143" s="257"/>
      <c r="D143" s="241" t="s">
        <v>141</v>
      </c>
      <c r="E143" s="258" t="s">
        <v>1</v>
      </c>
      <c r="F143" s="259" t="s">
        <v>150</v>
      </c>
      <c r="G143" s="257"/>
      <c r="H143" s="258" t="s">
        <v>1</v>
      </c>
      <c r="I143" s="260"/>
      <c r="J143" s="257"/>
      <c r="K143" s="257"/>
      <c r="L143" s="261"/>
      <c r="M143" s="262"/>
      <c r="N143" s="263"/>
      <c r="O143" s="263"/>
      <c r="P143" s="263"/>
      <c r="Q143" s="263"/>
      <c r="R143" s="263"/>
      <c r="S143" s="263"/>
      <c r="T143" s="264"/>
      <c r="U143" s="14"/>
      <c r="V143" s="14"/>
      <c r="W143" s="14"/>
      <c r="X143" s="14"/>
      <c r="Y143" s="14"/>
      <c r="Z143" s="14"/>
      <c r="AA143" s="14"/>
      <c r="AB143" s="14"/>
      <c r="AC143" s="14"/>
      <c r="AD143" s="14"/>
      <c r="AE143" s="14"/>
      <c r="AT143" s="265" t="s">
        <v>141</v>
      </c>
      <c r="AU143" s="265" t="s">
        <v>80</v>
      </c>
      <c r="AV143" s="14" t="s">
        <v>78</v>
      </c>
      <c r="AW143" s="14" t="s">
        <v>30</v>
      </c>
      <c r="AX143" s="14" t="s">
        <v>73</v>
      </c>
      <c r="AY143" s="265" t="s">
        <v>116</v>
      </c>
    </row>
    <row r="144" spans="1:51" s="13" customFormat="1" ht="12">
      <c r="A144" s="13"/>
      <c r="B144" s="245"/>
      <c r="C144" s="246"/>
      <c r="D144" s="241" t="s">
        <v>141</v>
      </c>
      <c r="E144" s="247" t="s">
        <v>1</v>
      </c>
      <c r="F144" s="248" t="s">
        <v>151</v>
      </c>
      <c r="G144" s="246"/>
      <c r="H144" s="249">
        <v>1878.188</v>
      </c>
      <c r="I144" s="250"/>
      <c r="J144" s="246"/>
      <c r="K144" s="246"/>
      <c r="L144" s="251"/>
      <c r="M144" s="252"/>
      <c r="N144" s="253"/>
      <c r="O144" s="253"/>
      <c r="P144" s="253"/>
      <c r="Q144" s="253"/>
      <c r="R144" s="253"/>
      <c r="S144" s="253"/>
      <c r="T144" s="254"/>
      <c r="U144" s="13"/>
      <c r="V144" s="13"/>
      <c r="W144" s="13"/>
      <c r="X144" s="13"/>
      <c r="Y144" s="13"/>
      <c r="Z144" s="13"/>
      <c r="AA144" s="13"/>
      <c r="AB144" s="13"/>
      <c r="AC144" s="13"/>
      <c r="AD144" s="13"/>
      <c r="AE144" s="13"/>
      <c r="AT144" s="255" t="s">
        <v>141</v>
      </c>
      <c r="AU144" s="255" t="s">
        <v>80</v>
      </c>
      <c r="AV144" s="13" t="s">
        <v>80</v>
      </c>
      <c r="AW144" s="13" t="s">
        <v>30</v>
      </c>
      <c r="AX144" s="13" t="s">
        <v>73</v>
      </c>
      <c r="AY144" s="255" t="s">
        <v>116</v>
      </c>
    </row>
    <row r="145" spans="1:51" s="14" customFormat="1" ht="12">
      <c r="A145" s="14"/>
      <c r="B145" s="256"/>
      <c r="C145" s="257"/>
      <c r="D145" s="241" t="s">
        <v>141</v>
      </c>
      <c r="E145" s="258" t="s">
        <v>1</v>
      </c>
      <c r="F145" s="259" t="s">
        <v>152</v>
      </c>
      <c r="G145" s="257"/>
      <c r="H145" s="258" t="s">
        <v>1</v>
      </c>
      <c r="I145" s="260"/>
      <c r="J145" s="257"/>
      <c r="K145" s="257"/>
      <c r="L145" s="261"/>
      <c r="M145" s="262"/>
      <c r="N145" s="263"/>
      <c r="O145" s="263"/>
      <c r="P145" s="263"/>
      <c r="Q145" s="263"/>
      <c r="R145" s="263"/>
      <c r="S145" s="263"/>
      <c r="T145" s="264"/>
      <c r="U145" s="14"/>
      <c r="V145" s="14"/>
      <c r="W145" s="14"/>
      <c r="X145" s="14"/>
      <c r="Y145" s="14"/>
      <c r="Z145" s="14"/>
      <c r="AA145" s="14"/>
      <c r="AB145" s="14"/>
      <c r="AC145" s="14"/>
      <c r="AD145" s="14"/>
      <c r="AE145" s="14"/>
      <c r="AT145" s="265" t="s">
        <v>141</v>
      </c>
      <c r="AU145" s="265" t="s">
        <v>80</v>
      </c>
      <c r="AV145" s="14" t="s">
        <v>78</v>
      </c>
      <c r="AW145" s="14" t="s">
        <v>30</v>
      </c>
      <c r="AX145" s="14" t="s">
        <v>73</v>
      </c>
      <c r="AY145" s="265" t="s">
        <v>116</v>
      </c>
    </row>
    <row r="146" spans="1:51" s="13" customFormat="1" ht="12">
      <c r="A146" s="13"/>
      <c r="B146" s="245"/>
      <c r="C146" s="246"/>
      <c r="D146" s="241" t="s">
        <v>141</v>
      </c>
      <c r="E146" s="247" t="s">
        <v>1</v>
      </c>
      <c r="F146" s="248" t="s">
        <v>153</v>
      </c>
      <c r="G146" s="246"/>
      <c r="H146" s="249">
        <v>58.928</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141</v>
      </c>
      <c r="AU146" s="255" t="s">
        <v>80</v>
      </c>
      <c r="AV146" s="13" t="s">
        <v>80</v>
      </c>
      <c r="AW146" s="13" t="s">
        <v>30</v>
      </c>
      <c r="AX146" s="13" t="s">
        <v>73</v>
      </c>
      <c r="AY146" s="255" t="s">
        <v>116</v>
      </c>
    </row>
    <row r="147" spans="1:51" s="13" customFormat="1" ht="12">
      <c r="A147" s="13"/>
      <c r="B147" s="245"/>
      <c r="C147" s="246"/>
      <c r="D147" s="241" t="s">
        <v>141</v>
      </c>
      <c r="E147" s="247" t="s">
        <v>1</v>
      </c>
      <c r="F147" s="248" t="s">
        <v>154</v>
      </c>
      <c r="G147" s="246"/>
      <c r="H147" s="249">
        <v>5.103</v>
      </c>
      <c r="I147" s="250"/>
      <c r="J147" s="246"/>
      <c r="K147" s="246"/>
      <c r="L147" s="251"/>
      <c r="M147" s="252"/>
      <c r="N147" s="253"/>
      <c r="O147" s="253"/>
      <c r="P147" s="253"/>
      <c r="Q147" s="253"/>
      <c r="R147" s="253"/>
      <c r="S147" s="253"/>
      <c r="T147" s="254"/>
      <c r="U147" s="13"/>
      <c r="V147" s="13"/>
      <c r="W147" s="13"/>
      <c r="X147" s="13"/>
      <c r="Y147" s="13"/>
      <c r="Z147" s="13"/>
      <c r="AA147" s="13"/>
      <c r="AB147" s="13"/>
      <c r="AC147" s="13"/>
      <c r="AD147" s="13"/>
      <c r="AE147" s="13"/>
      <c r="AT147" s="255" t="s">
        <v>141</v>
      </c>
      <c r="AU147" s="255" t="s">
        <v>80</v>
      </c>
      <c r="AV147" s="13" t="s">
        <v>80</v>
      </c>
      <c r="AW147" s="13" t="s">
        <v>30</v>
      </c>
      <c r="AX147" s="13" t="s">
        <v>73</v>
      </c>
      <c r="AY147" s="255" t="s">
        <v>116</v>
      </c>
    </row>
    <row r="148" spans="1:51" s="13" customFormat="1" ht="12">
      <c r="A148" s="13"/>
      <c r="B148" s="245"/>
      <c r="C148" s="246"/>
      <c r="D148" s="241" t="s">
        <v>141</v>
      </c>
      <c r="E148" s="247" t="s">
        <v>1</v>
      </c>
      <c r="F148" s="248" t="s">
        <v>155</v>
      </c>
      <c r="G148" s="246"/>
      <c r="H148" s="249">
        <v>5.468</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141</v>
      </c>
      <c r="AU148" s="255" t="s">
        <v>80</v>
      </c>
      <c r="AV148" s="13" t="s">
        <v>80</v>
      </c>
      <c r="AW148" s="13" t="s">
        <v>30</v>
      </c>
      <c r="AX148" s="13" t="s">
        <v>73</v>
      </c>
      <c r="AY148" s="255" t="s">
        <v>116</v>
      </c>
    </row>
    <row r="149" spans="1:51" s="15" customFormat="1" ht="12">
      <c r="A149" s="15"/>
      <c r="B149" s="266"/>
      <c r="C149" s="267"/>
      <c r="D149" s="241" t="s">
        <v>141</v>
      </c>
      <c r="E149" s="268" t="s">
        <v>1</v>
      </c>
      <c r="F149" s="269" t="s">
        <v>156</v>
      </c>
      <c r="G149" s="267"/>
      <c r="H149" s="270">
        <v>1947.6870000000001</v>
      </c>
      <c r="I149" s="271"/>
      <c r="J149" s="267"/>
      <c r="K149" s="267"/>
      <c r="L149" s="272"/>
      <c r="M149" s="273"/>
      <c r="N149" s="274"/>
      <c r="O149" s="274"/>
      <c r="P149" s="274"/>
      <c r="Q149" s="274"/>
      <c r="R149" s="274"/>
      <c r="S149" s="274"/>
      <c r="T149" s="275"/>
      <c r="U149" s="15"/>
      <c r="V149" s="15"/>
      <c r="W149" s="15"/>
      <c r="X149" s="15"/>
      <c r="Y149" s="15"/>
      <c r="Z149" s="15"/>
      <c r="AA149" s="15"/>
      <c r="AB149" s="15"/>
      <c r="AC149" s="15"/>
      <c r="AD149" s="15"/>
      <c r="AE149" s="15"/>
      <c r="AT149" s="276" t="s">
        <v>141</v>
      </c>
      <c r="AU149" s="276" t="s">
        <v>80</v>
      </c>
      <c r="AV149" s="15" t="s">
        <v>123</v>
      </c>
      <c r="AW149" s="15" t="s">
        <v>30</v>
      </c>
      <c r="AX149" s="15" t="s">
        <v>78</v>
      </c>
      <c r="AY149" s="276" t="s">
        <v>116</v>
      </c>
    </row>
    <row r="150" spans="1:63" s="12" customFormat="1" ht="22.8" customHeight="1">
      <c r="A150" s="12"/>
      <c r="B150" s="212"/>
      <c r="C150" s="213"/>
      <c r="D150" s="214" t="s">
        <v>72</v>
      </c>
      <c r="E150" s="226" t="s">
        <v>157</v>
      </c>
      <c r="F150" s="226" t="s">
        <v>158</v>
      </c>
      <c r="G150" s="213"/>
      <c r="H150" s="213"/>
      <c r="I150" s="216"/>
      <c r="J150" s="227">
        <f>BK150</f>
        <v>0</v>
      </c>
      <c r="K150" s="213"/>
      <c r="L150" s="218"/>
      <c r="M150" s="219"/>
      <c r="N150" s="220"/>
      <c r="O150" s="220"/>
      <c r="P150" s="221">
        <f>SUM(P151:P204)</f>
        <v>0</v>
      </c>
      <c r="Q150" s="220"/>
      <c r="R150" s="221">
        <f>SUM(R151:R204)</f>
        <v>0</v>
      </c>
      <c r="S150" s="220"/>
      <c r="T150" s="222">
        <f>SUM(T151:T204)</f>
        <v>0</v>
      </c>
      <c r="U150" s="12"/>
      <c r="V150" s="12"/>
      <c r="W150" s="12"/>
      <c r="X150" s="12"/>
      <c r="Y150" s="12"/>
      <c r="Z150" s="12"/>
      <c r="AA150" s="12"/>
      <c r="AB150" s="12"/>
      <c r="AC150" s="12"/>
      <c r="AD150" s="12"/>
      <c r="AE150" s="12"/>
      <c r="AR150" s="223" t="s">
        <v>78</v>
      </c>
      <c r="AT150" s="224" t="s">
        <v>72</v>
      </c>
      <c r="AU150" s="224" t="s">
        <v>78</v>
      </c>
      <c r="AY150" s="223" t="s">
        <v>116</v>
      </c>
      <c r="BK150" s="225">
        <f>SUM(BK151:BK204)</f>
        <v>0</v>
      </c>
    </row>
    <row r="151" spans="1:65" s="2" customFormat="1" ht="33" customHeight="1">
      <c r="A151" s="38"/>
      <c r="B151" s="39"/>
      <c r="C151" s="228" t="s">
        <v>159</v>
      </c>
      <c r="D151" s="228" t="s">
        <v>118</v>
      </c>
      <c r="E151" s="229" t="s">
        <v>160</v>
      </c>
      <c r="F151" s="230" t="s">
        <v>161</v>
      </c>
      <c r="G151" s="231" t="s">
        <v>137</v>
      </c>
      <c r="H151" s="232">
        <v>11.224</v>
      </c>
      <c r="I151" s="233"/>
      <c r="J151" s="234">
        <f>ROUND(I151*H151,2)</f>
        <v>0</v>
      </c>
      <c r="K151" s="230" t="s">
        <v>122</v>
      </c>
      <c r="L151" s="44"/>
      <c r="M151" s="235" t="s">
        <v>1</v>
      </c>
      <c r="N151" s="236" t="s">
        <v>38</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123</v>
      </c>
      <c r="AT151" s="239" t="s">
        <v>118</v>
      </c>
      <c r="AU151" s="239" t="s">
        <v>80</v>
      </c>
      <c r="AY151" s="17" t="s">
        <v>116</v>
      </c>
      <c r="BE151" s="240">
        <f>IF(N151="základní",J151,0)</f>
        <v>0</v>
      </c>
      <c r="BF151" s="240">
        <f>IF(N151="snížená",J151,0)</f>
        <v>0</v>
      </c>
      <c r="BG151" s="240">
        <f>IF(N151="zákl. přenesená",J151,0)</f>
        <v>0</v>
      </c>
      <c r="BH151" s="240">
        <f>IF(N151="sníž. přenesená",J151,0)</f>
        <v>0</v>
      </c>
      <c r="BI151" s="240">
        <f>IF(N151="nulová",J151,0)</f>
        <v>0</v>
      </c>
      <c r="BJ151" s="17" t="s">
        <v>78</v>
      </c>
      <c r="BK151" s="240">
        <f>ROUND(I151*H151,2)</f>
        <v>0</v>
      </c>
      <c r="BL151" s="17" t="s">
        <v>123</v>
      </c>
      <c r="BM151" s="239" t="s">
        <v>162</v>
      </c>
    </row>
    <row r="152" spans="1:47" s="2" customFormat="1" ht="12">
      <c r="A152" s="38"/>
      <c r="B152" s="39"/>
      <c r="C152" s="40"/>
      <c r="D152" s="241" t="s">
        <v>125</v>
      </c>
      <c r="E152" s="40"/>
      <c r="F152" s="242" t="s">
        <v>163</v>
      </c>
      <c r="G152" s="40"/>
      <c r="H152" s="40"/>
      <c r="I152" s="138"/>
      <c r="J152" s="40"/>
      <c r="K152" s="40"/>
      <c r="L152" s="44"/>
      <c r="M152" s="243"/>
      <c r="N152" s="244"/>
      <c r="O152" s="91"/>
      <c r="P152" s="91"/>
      <c r="Q152" s="91"/>
      <c r="R152" s="91"/>
      <c r="S152" s="91"/>
      <c r="T152" s="92"/>
      <c r="U152" s="38"/>
      <c r="V152" s="38"/>
      <c r="W152" s="38"/>
      <c r="X152" s="38"/>
      <c r="Y152" s="38"/>
      <c r="Z152" s="38"/>
      <c r="AA152" s="38"/>
      <c r="AB152" s="38"/>
      <c r="AC152" s="38"/>
      <c r="AD152" s="38"/>
      <c r="AE152" s="38"/>
      <c r="AT152" s="17" t="s">
        <v>125</v>
      </c>
      <c r="AU152" s="17" t="s">
        <v>80</v>
      </c>
    </row>
    <row r="153" spans="1:47" s="2" customFormat="1" ht="12">
      <c r="A153" s="38"/>
      <c r="B153" s="39"/>
      <c r="C153" s="40"/>
      <c r="D153" s="241" t="s">
        <v>127</v>
      </c>
      <c r="E153" s="40"/>
      <c r="F153" s="242" t="s">
        <v>164</v>
      </c>
      <c r="G153" s="40"/>
      <c r="H153" s="40"/>
      <c r="I153" s="138"/>
      <c r="J153" s="40"/>
      <c r="K153" s="40"/>
      <c r="L153" s="44"/>
      <c r="M153" s="243"/>
      <c r="N153" s="244"/>
      <c r="O153" s="91"/>
      <c r="P153" s="91"/>
      <c r="Q153" s="91"/>
      <c r="R153" s="91"/>
      <c r="S153" s="91"/>
      <c r="T153" s="92"/>
      <c r="U153" s="38"/>
      <c r="V153" s="38"/>
      <c r="W153" s="38"/>
      <c r="X153" s="38"/>
      <c r="Y153" s="38"/>
      <c r="Z153" s="38"/>
      <c r="AA153" s="38"/>
      <c r="AB153" s="38"/>
      <c r="AC153" s="38"/>
      <c r="AD153" s="38"/>
      <c r="AE153" s="38"/>
      <c r="AT153" s="17" t="s">
        <v>127</v>
      </c>
      <c r="AU153" s="17" t="s">
        <v>80</v>
      </c>
    </row>
    <row r="154" spans="1:51" s="13" customFormat="1" ht="12">
      <c r="A154" s="13"/>
      <c r="B154" s="245"/>
      <c r="C154" s="246"/>
      <c r="D154" s="241" t="s">
        <v>141</v>
      </c>
      <c r="E154" s="247" t="s">
        <v>1</v>
      </c>
      <c r="F154" s="248" t="s">
        <v>165</v>
      </c>
      <c r="G154" s="246"/>
      <c r="H154" s="249">
        <v>11.224</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141</v>
      </c>
      <c r="AU154" s="255" t="s">
        <v>80</v>
      </c>
      <c r="AV154" s="13" t="s">
        <v>80</v>
      </c>
      <c r="AW154" s="13" t="s">
        <v>30</v>
      </c>
      <c r="AX154" s="13" t="s">
        <v>78</v>
      </c>
      <c r="AY154" s="255" t="s">
        <v>116</v>
      </c>
    </row>
    <row r="155" spans="1:65" s="2" customFormat="1" ht="45" customHeight="1">
      <c r="A155" s="38"/>
      <c r="B155" s="39"/>
      <c r="C155" s="228" t="s">
        <v>166</v>
      </c>
      <c r="D155" s="228" t="s">
        <v>118</v>
      </c>
      <c r="E155" s="229" t="s">
        <v>167</v>
      </c>
      <c r="F155" s="230" t="s">
        <v>168</v>
      </c>
      <c r="G155" s="231" t="s">
        <v>137</v>
      </c>
      <c r="H155" s="232">
        <v>179.262</v>
      </c>
      <c r="I155" s="233"/>
      <c r="J155" s="234">
        <f>ROUND(I155*H155,2)</f>
        <v>0</v>
      </c>
      <c r="K155" s="230" t="s">
        <v>1</v>
      </c>
      <c r="L155" s="44"/>
      <c r="M155" s="235" t="s">
        <v>1</v>
      </c>
      <c r="N155" s="236" t="s">
        <v>38</v>
      </c>
      <c r="O155" s="91"/>
      <c r="P155" s="237">
        <f>O155*H155</f>
        <v>0</v>
      </c>
      <c r="Q155" s="237">
        <v>0</v>
      </c>
      <c r="R155" s="237">
        <f>Q155*H155</f>
        <v>0</v>
      </c>
      <c r="S155" s="237">
        <v>0</v>
      </c>
      <c r="T155" s="238">
        <f>S155*H155</f>
        <v>0</v>
      </c>
      <c r="U155" s="38"/>
      <c r="V155" s="38"/>
      <c r="W155" s="38"/>
      <c r="X155" s="38"/>
      <c r="Y155" s="38"/>
      <c r="Z155" s="38"/>
      <c r="AA155" s="38"/>
      <c r="AB155" s="38"/>
      <c r="AC155" s="38"/>
      <c r="AD155" s="38"/>
      <c r="AE155" s="38"/>
      <c r="AR155" s="239" t="s">
        <v>123</v>
      </c>
      <c r="AT155" s="239" t="s">
        <v>118</v>
      </c>
      <c r="AU155" s="239" t="s">
        <v>80</v>
      </c>
      <c r="AY155" s="17" t="s">
        <v>116</v>
      </c>
      <c r="BE155" s="240">
        <f>IF(N155="základní",J155,0)</f>
        <v>0</v>
      </c>
      <c r="BF155" s="240">
        <f>IF(N155="snížená",J155,0)</f>
        <v>0</v>
      </c>
      <c r="BG155" s="240">
        <f>IF(N155="zákl. přenesená",J155,0)</f>
        <v>0</v>
      </c>
      <c r="BH155" s="240">
        <f>IF(N155="sníž. přenesená",J155,0)</f>
        <v>0</v>
      </c>
      <c r="BI155" s="240">
        <f>IF(N155="nulová",J155,0)</f>
        <v>0</v>
      </c>
      <c r="BJ155" s="17" t="s">
        <v>78</v>
      </c>
      <c r="BK155" s="240">
        <f>ROUND(I155*H155,2)</f>
        <v>0</v>
      </c>
      <c r="BL155" s="17" t="s">
        <v>123</v>
      </c>
      <c r="BM155" s="239" t="s">
        <v>169</v>
      </c>
    </row>
    <row r="156" spans="1:47" s="2" customFormat="1" ht="12">
      <c r="A156" s="38"/>
      <c r="B156" s="39"/>
      <c r="C156" s="40"/>
      <c r="D156" s="241" t="s">
        <v>125</v>
      </c>
      <c r="E156" s="40"/>
      <c r="F156" s="242" t="s">
        <v>163</v>
      </c>
      <c r="G156" s="40"/>
      <c r="H156" s="40"/>
      <c r="I156" s="138"/>
      <c r="J156" s="40"/>
      <c r="K156" s="40"/>
      <c r="L156" s="44"/>
      <c r="M156" s="243"/>
      <c r="N156" s="244"/>
      <c r="O156" s="91"/>
      <c r="P156" s="91"/>
      <c r="Q156" s="91"/>
      <c r="R156" s="91"/>
      <c r="S156" s="91"/>
      <c r="T156" s="92"/>
      <c r="U156" s="38"/>
      <c r="V156" s="38"/>
      <c r="W156" s="38"/>
      <c r="X156" s="38"/>
      <c r="Y156" s="38"/>
      <c r="Z156" s="38"/>
      <c r="AA156" s="38"/>
      <c r="AB156" s="38"/>
      <c r="AC156" s="38"/>
      <c r="AD156" s="38"/>
      <c r="AE156" s="38"/>
      <c r="AT156" s="17" t="s">
        <v>125</v>
      </c>
      <c r="AU156" s="17" t="s">
        <v>80</v>
      </c>
    </row>
    <row r="157" spans="1:51" s="14" customFormat="1" ht="12">
      <c r="A157" s="14"/>
      <c r="B157" s="256"/>
      <c r="C157" s="257"/>
      <c r="D157" s="241" t="s">
        <v>141</v>
      </c>
      <c r="E157" s="258" t="s">
        <v>1</v>
      </c>
      <c r="F157" s="259" t="s">
        <v>170</v>
      </c>
      <c r="G157" s="257"/>
      <c r="H157" s="258" t="s">
        <v>1</v>
      </c>
      <c r="I157" s="260"/>
      <c r="J157" s="257"/>
      <c r="K157" s="257"/>
      <c r="L157" s="261"/>
      <c r="M157" s="262"/>
      <c r="N157" s="263"/>
      <c r="O157" s="263"/>
      <c r="P157" s="263"/>
      <c r="Q157" s="263"/>
      <c r="R157" s="263"/>
      <c r="S157" s="263"/>
      <c r="T157" s="264"/>
      <c r="U157" s="14"/>
      <c r="V157" s="14"/>
      <c r="W157" s="14"/>
      <c r="X157" s="14"/>
      <c r="Y157" s="14"/>
      <c r="Z157" s="14"/>
      <c r="AA157" s="14"/>
      <c r="AB157" s="14"/>
      <c r="AC157" s="14"/>
      <c r="AD157" s="14"/>
      <c r="AE157" s="14"/>
      <c r="AT157" s="265" t="s">
        <v>141</v>
      </c>
      <c r="AU157" s="265" t="s">
        <v>80</v>
      </c>
      <c r="AV157" s="14" t="s">
        <v>78</v>
      </c>
      <c r="AW157" s="14" t="s">
        <v>30</v>
      </c>
      <c r="AX157" s="14" t="s">
        <v>73</v>
      </c>
      <c r="AY157" s="265" t="s">
        <v>116</v>
      </c>
    </row>
    <row r="158" spans="1:51" s="13" customFormat="1" ht="12">
      <c r="A158" s="13"/>
      <c r="B158" s="245"/>
      <c r="C158" s="246"/>
      <c r="D158" s="241" t="s">
        <v>141</v>
      </c>
      <c r="E158" s="247" t="s">
        <v>1</v>
      </c>
      <c r="F158" s="248" t="s">
        <v>171</v>
      </c>
      <c r="G158" s="246"/>
      <c r="H158" s="249">
        <v>7.459</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141</v>
      </c>
      <c r="AU158" s="255" t="s">
        <v>80</v>
      </c>
      <c r="AV158" s="13" t="s">
        <v>80</v>
      </c>
      <c r="AW158" s="13" t="s">
        <v>30</v>
      </c>
      <c r="AX158" s="13" t="s">
        <v>73</v>
      </c>
      <c r="AY158" s="255" t="s">
        <v>116</v>
      </c>
    </row>
    <row r="159" spans="1:51" s="14" customFormat="1" ht="12">
      <c r="A159" s="14"/>
      <c r="B159" s="256"/>
      <c r="C159" s="257"/>
      <c r="D159" s="241" t="s">
        <v>141</v>
      </c>
      <c r="E159" s="258" t="s">
        <v>1</v>
      </c>
      <c r="F159" s="259" t="s">
        <v>172</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141</v>
      </c>
      <c r="AU159" s="265" t="s">
        <v>80</v>
      </c>
      <c r="AV159" s="14" t="s">
        <v>78</v>
      </c>
      <c r="AW159" s="14" t="s">
        <v>30</v>
      </c>
      <c r="AX159" s="14" t="s">
        <v>73</v>
      </c>
      <c r="AY159" s="265" t="s">
        <v>116</v>
      </c>
    </row>
    <row r="160" spans="1:51" s="13" customFormat="1" ht="12">
      <c r="A160" s="13"/>
      <c r="B160" s="245"/>
      <c r="C160" s="246"/>
      <c r="D160" s="241" t="s">
        <v>141</v>
      </c>
      <c r="E160" s="247" t="s">
        <v>1</v>
      </c>
      <c r="F160" s="248" t="s">
        <v>173</v>
      </c>
      <c r="G160" s="246"/>
      <c r="H160" s="249">
        <v>2.5</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141</v>
      </c>
      <c r="AU160" s="255" t="s">
        <v>80</v>
      </c>
      <c r="AV160" s="13" t="s">
        <v>80</v>
      </c>
      <c r="AW160" s="13" t="s">
        <v>30</v>
      </c>
      <c r="AX160" s="13" t="s">
        <v>73</v>
      </c>
      <c r="AY160" s="255" t="s">
        <v>116</v>
      </c>
    </row>
    <row r="161" spans="1:51" s="15" customFormat="1" ht="12">
      <c r="A161" s="15"/>
      <c r="B161" s="266"/>
      <c r="C161" s="267"/>
      <c r="D161" s="241" t="s">
        <v>141</v>
      </c>
      <c r="E161" s="268" t="s">
        <v>1</v>
      </c>
      <c r="F161" s="269" t="s">
        <v>156</v>
      </c>
      <c r="G161" s="267"/>
      <c r="H161" s="270">
        <v>9.959</v>
      </c>
      <c r="I161" s="271"/>
      <c r="J161" s="267"/>
      <c r="K161" s="267"/>
      <c r="L161" s="272"/>
      <c r="M161" s="273"/>
      <c r="N161" s="274"/>
      <c r="O161" s="274"/>
      <c r="P161" s="274"/>
      <c r="Q161" s="274"/>
      <c r="R161" s="274"/>
      <c r="S161" s="274"/>
      <c r="T161" s="275"/>
      <c r="U161" s="15"/>
      <c r="V161" s="15"/>
      <c r="W161" s="15"/>
      <c r="X161" s="15"/>
      <c r="Y161" s="15"/>
      <c r="Z161" s="15"/>
      <c r="AA161" s="15"/>
      <c r="AB161" s="15"/>
      <c r="AC161" s="15"/>
      <c r="AD161" s="15"/>
      <c r="AE161" s="15"/>
      <c r="AT161" s="276" t="s">
        <v>141</v>
      </c>
      <c r="AU161" s="276" t="s">
        <v>80</v>
      </c>
      <c r="AV161" s="15" t="s">
        <v>123</v>
      </c>
      <c r="AW161" s="15" t="s">
        <v>30</v>
      </c>
      <c r="AX161" s="15" t="s">
        <v>78</v>
      </c>
      <c r="AY161" s="276" t="s">
        <v>116</v>
      </c>
    </row>
    <row r="162" spans="1:51" s="13" customFormat="1" ht="12">
      <c r="A162" s="13"/>
      <c r="B162" s="245"/>
      <c r="C162" s="246"/>
      <c r="D162" s="241" t="s">
        <v>141</v>
      </c>
      <c r="E162" s="246"/>
      <c r="F162" s="248" t="s">
        <v>174</v>
      </c>
      <c r="G162" s="246"/>
      <c r="H162" s="249">
        <v>179.262</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141</v>
      </c>
      <c r="AU162" s="255" t="s">
        <v>80</v>
      </c>
      <c r="AV162" s="13" t="s">
        <v>80</v>
      </c>
      <c r="AW162" s="13" t="s">
        <v>4</v>
      </c>
      <c r="AX162" s="13" t="s">
        <v>78</v>
      </c>
      <c r="AY162" s="255" t="s">
        <v>116</v>
      </c>
    </row>
    <row r="163" spans="1:65" s="2" customFormat="1" ht="45" customHeight="1">
      <c r="A163" s="38"/>
      <c r="B163" s="39"/>
      <c r="C163" s="228" t="s">
        <v>175</v>
      </c>
      <c r="D163" s="228" t="s">
        <v>118</v>
      </c>
      <c r="E163" s="229" t="s">
        <v>176</v>
      </c>
      <c r="F163" s="230" t="s">
        <v>177</v>
      </c>
      <c r="G163" s="231" t="s">
        <v>137</v>
      </c>
      <c r="H163" s="232">
        <v>9.03</v>
      </c>
      <c r="I163" s="233"/>
      <c r="J163" s="234">
        <f>ROUND(I163*H163,2)</f>
        <v>0</v>
      </c>
      <c r="K163" s="230" t="s">
        <v>1</v>
      </c>
      <c r="L163" s="44"/>
      <c r="M163" s="235" t="s">
        <v>1</v>
      </c>
      <c r="N163" s="236" t="s">
        <v>38</v>
      </c>
      <c r="O163" s="91"/>
      <c r="P163" s="237">
        <f>O163*H163</f>
        <v>0</v>
      </c>
      <c r="Q163" s="237">
        <v>0</v>
      </c>
      <c r="R163" s="237">
        <f>Q163*H163</f>
        <v>0</v>
      </c>
      <c r="S163" s="237">
        <v>0</v>
      </c>
      <c r="T163" s="238">
        <f>S163*H163</f>
        <v>0</v>
      </c>
      <c r="U163" s="38"/>
      <c r="V163" s="38"/>
      <c r="W163" s="38"/>
      <c r="X163" s="38"/>
      <c r="Y163" s="38"/>
      <c r="Z163" s="38"/>
      <c r="AA163" s="38"/>
      <c r="AB163" s="38"/>
      <c r="AC163" s="38"/>
      <c r="AD163" s="38"/>
      <c r="AE163" s="38"/>
      <c r="AR163" s="239" t="s">
        <v>123</v>
      </c>
      <c r="AT163" s="239" t="s">
        <v>118</v>
      </c>
      <c r="AU163" s="239" t="s">
        <v>80</v>
      </c>
      <c r="AY163" s="17" t="s">
        <v>116</v>
      </c>
      <c r="BE163" s="240">
        <f>IF(N163="základní",J163,0)</f>
        <v>0</v>
      </c>
      <c r="BF163" s="240">
        <f>IF(N163="snížená",J163,0)</f>
        <v>0</v>
      </c>
      <c r="BG163" s="240">
        <f>IF(N163="zákl. přenesená",J163,0)</f>
        <v>0</v>
      </c>
      <c r="BH163" s="240">
        <f>IF(N163="sníž. přenesená",J163,0)</f>
        <v>0</v>
      </c>
      <c r="BI163" s="240">
        <f>IF(N163="nulová",J163,0)</f>
        <v>0</v>
      </c>
      <c r="BJ163" s="17" t="s">
        <v>78</v>
      </c>
      <c r="BK163" s="240">
        <f>ROUND(I163*H163,2)</f>
        <v>0</v>
      </c>
      <c r="BL163" s="17" t="s">
        <v>123</v>
      </c>
      <c r="BM163" s="239" t="s">
        <v>178</v>
      </c>
    </row>
    <row r="164" spans="1:47" s="2" customFormat="1" ht="12">
      <c r="A164" s="38"/>
      <c r="B164" s="39"/>
      <c r="C164" s="40"/>
      <c r="D164" s="241" t="s">
        <v>125</v>
      </c>
      <c r="E164" s="40"/>
      <c r="F164" s="242" t="s">
        <v>163</v>
      </c>
      <c r="G164" s="40"/>
      <c r="H164" s="40"/>
      <c r="I164" s="138"/>
      <c r="J164" s="40"/>
      <c r="K164" s="40"/>
      <c r="L164" s="44"/>
      <c r="M164" s="243"/>
      <c r="N164" s="244"/>
      <c r="O164" s="91"/>
      <c r="P164" s="91"/>
      <c r="Q164" s="91"/>
      <c r="R164" s="91"/>
      <c r="S164" s="91"/>
      <c r="T164" s="92"/>
      <c r="U164" s="38"/>
      <c r="V164" s="38"/>
      <c r="W164" s="38"/>
      <c r="X164" s="38"/>
      <c r="Y164" s="38"/>
      <c r="Z164" s="38"/>
      <c r="AA164" s="38"/>
      <c r="AB164" s="38"/>
      <c r="AC164" s="38"/>
      <c r="AD164" s="38"/>
      <c r="AE164" s="38"/>
      <c r="AT164" s="17" t="s">
        <v>125</v>
      </c>
      <c r="AU164" s="17" t="s">
        <v>80</v>
      </c>
    </row>
    <row r="165" spans="1:51" s="14" customFormat="1" ht="12">
      <c r="A165" s="14"/>
      <c r="B165" s="256"/>
      <c r="C165" s="257"/>
      <c r="D165" s="241" t="s">
        <v>141</v>
      </c>
      <c r="E165" s="258" t="s">
        <v>1</v>
      </c>
      <c r="F165" s="259" t="s">
        <v>179</v>
      </c>
      <c r="G165" s="257"/>
      <c r="H165" s="258" t="s">
        <v>1</v>
      </c>
      <c r="I165" s="260"/>
      <c r="J165" s="257"/>
      <c r="K165" s="257"/>
      <c r="L165" s="261"/>
      <c r="M165" s="262"/>
      <c r="N165" s="263"/>
      <c r="O165" s="263"/>
      <c r="P165" s="263"/>
      <c r="Q165" s="263"/>
      <c r="R165" s="263"/>
      <c r="S165" s="263"/>
      <c r="T165" s="264"/>
      <c r="U165" s="14"/>
      <c r="V165" s="14"/>
      <c r="W165" s="14"/>
      <c r="X165" s="14"/>
      <c r="Y165" s="14"/>
      <c r="Z165" s="14"/>
      <c r="AA165" s="14"/>
      <c r="AB165" s="14"/>
      <c r="AC165" s="14"/>
      <c r="AD165" s="14"/>
      <c r="AE165" s="14"/>
      <c r="AT165" s="265" t="s">
        <v>141</v>
      </c>
      <c r="AU165" s="265" t="s">
        <v>80</v>
      </c>
      <c r="AV165" s="14" t="s">
        <v>78</v>
      </c>
      <c r="AW165" s="14" t="s">
        <v>30</v>
      </c>
      <c r="AX165" s="14" t="s">
        <v>73</v>
      </c>
      <c r="AY165" s="265" t="s">
        <v>116</v>
      </c>
    </row>
    <row r="166" spans="1:51" s="13" customFormat="1" ht="12">
      <c r="A166" s="13"/>
      <c r="B166" s="245"/>
      <c r="C166" s="246"/>
      <c r="D166" s="241" t="s">
        <v>141</v>
      </c>
      <c r="E166" s="247" t="s">
        <v>1</v>
      </c>
      <c r="F166" s="248" t="s">
        <v>180</v>
      </c>
      <c r="G166" s="246"/>
      <c r="H166" s="249">
        <v>4.515</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141</v>
      </c>
      <c r="AU166" s="255" t="s">
        <v>80</v>
      </c>
      <c r="AV166" s="13" t="s">
        <v>80</v>
      </c>
      <c r="AW166" s="13" t="s">
        <v>30</v>
      </c>
      <c r="AX166" s="13" t="s">
        <v>78</v>
      </c>
      <c r="AY166" s="255" t="s">
        <v>116</v>
      </c>
    </row>
    <row r="167" spans="1:51" s="13" customFormat="1" ht="12">
      <c r="A167" s="13"/>
      <c r="B167" s="245"/>
      <c r="C167" s="246"/>
      <c r="D167" s="241" t="s">
        <v>141</v>
      </c>
      <c r="E167" s="246"/>
      <c r="F167" s="248" t="s">
        <v>181</v>
      </c>
      <c r="G167" s="246"/>
      <c r="H167" s="249">
        <v>9.03</v>
      </c>
      <c r="I167" s="250"/>
      <c r="J167" s="246"/>
      <c r="K167" s="246"/>
      <c r="L167" s="251"/>
      <c r="M167" s="252"/>
      <c r="N167" s="253"/>
      <c r="O167" s="253"/>
      <c r="P167" s="253"/>
      <c r="Q167" s="253"/>
      <c r="R167" s="253"/>
      <c r="S167" s="253"/>
      <c r="T167" s="254"/>
      <c r="U167" s="13"/>
      <c r="V167" s="13"/>
      <c r="W167" s="13"/>
      <c r="X167" s="13"/>
      <c r="Y167" s="13"/>
      <c r="Z167" s="13"/>
      <c r="AA167" s="13"/>
      <c r="AB167" s="13"/>
      <c r="AC167" s="13"/>
      <c r="AD167" s="13"/>
      <c r="AE167" s="13"/>
      <c r="AT167" s="255" t="s">
        <v>141</v>
      </c>
      <c r="AU167" s="255" t="s">
        <v>80</v>
      </c>
      <c r="AV167" s="13" t="s">
        <v>80</v>
      </c>
      <c r="AW167" s="13" t="s">
        <v>4</v>
      </c>
      <c r="AX167" s="13" t="s">
        <v>78</v>
      </c>
      <c r="AY167" s="255" t="s">
        <v>116</v>
      </c>
    </row>
    <row r="168" spans="1:65" s="2" customFormat="1" ht="33" customHeight="1">
      <c r="A168" s="38"/>
      <c r="B168" s="39"/>
      <c r="C168" s="228" t="s">
        <v>182</v>
      </c>
      <c r="D168" s="228" t="s">
        <v>118</v>
      </c>
      <c r="E168" s="229" t="s">
        <v>183</v>
      </c>
      <c r="F168" s="230" t="s">
        <v>184</v>
      </c>
      <c r="G168" s="231" t="s">
        <v>137</v>
      </c>
      <c r="H168" s="232">
        <v>338.416</v>
      </c>
      <c r="I168" s="233"/>
      <c r="J168" s="234">
        <f>ROUND(I168*H168,2)</f>
        <v>0</v>
      </c>
      <c r="K168" s="230" t="s">
        <v>1</v>
      </c>
      <c r="L168" s="44"/>
      <c r="M168" s="235" t="s">
        <v>1</v>
      </c>
      <c r="N168" s="236" t="s">
        <v>38</v>
      </c>
      <c r="O168" s="91"/>
      <c r="P168" s="237">
        <f>O168*H168</f>
        <v>0</v>
      </c>
      <c r="Q168" s="237">
        <v>0</v>
      </c>
      <c r="R168" s="237">
        <f>Q168*H168</f>
        <v>0</v>
      </c>
      <c r="S168" s="237">
        <v>0</v>
      </c>
      <c r="T168" s="238">
        <f>S168*H168</f>
        <v>0</v>
      </c>
      <c r="U168" s="38"/>
      <c r="V168" s="38"/>
      <c r="W168" s="38"/>
      <c r="X168" s="38"/>
      <c r="Y168" s="38"/>
      <c r="Z168" s="38"/>
      <c r="AA168" s="38"/>
      <c r="AB168" s="38"/>
      <c r="AC168" s="38"/>
      <c r="AD168" s="38"/>
      <c r="AE168" s="38"/>
      <c r="AR168" s="239" t="s">
        <v>123</v>
      </c>
      <c r="AT168" s="239" t="s">
        <v>118</v>
      </c>
      <c r="AU168" s="239" t="s">
        <v>80</v>
      </c>
      <c r="AY168" s="17" t="s">
        <v>116</v>
      </c>
      <c r="BE168" s="240">
        <f>IF(N168="základní",J168,0)</f>
        <v>0</v>
      </c>
      <c r="BF168" s="240">
        <f>IF(N168="snížená",J168,0)</f>
        <v>0</v>
      </c>
      <c r="BG168" s="240">
        <f>IF(N168="zákl. přenesená",J168,0)</f>
        <v>0</v>
      </c>
      <c r="BH168" s="240">
        <f>IF(N168="sníž. přenesená",J168,0)</f>
        <v>0</v>
      </c>
      <c r="BI168" s="240">
        <f>IF(N168="nulová",J168,0)</f>
        <v>0</v>
      </c>
      <c r="BJ168" s="17" t="s">
        <v>78</v>
      </c>
      <c r="BK168" s="240">
        <f>ROUND(I168*H168,2)</f>
        <v>0</v>
      </c>
      <c r="BL168" s="17" t="s">
        <v>123</v>
      </c>
      <c r="BM168" s="239" t="s">
        <v>185</v>
      </c>
    </row>
    <row r="169" spans="1:47" s="2" customFormat="1" ht="12">
      <c r="A169" s="38"/>
      <c r="B169" s="39"/>
      <c r="C169" s="40"/>
      <c r="D169" s="241" t="s">
        <v>125</v>
      </c>
      <c r="E169" s="40"/>
      <c r="F169" s="242" t="s">
        <v>186</v>
      </c>
      <c r="G169" s="40"/>
      <c r="H169" s="40"/>
      <c r="I169" s="138"/>
      <c r="J169" s="40"/>
      <c r="K169" s="40"/>
      <c r="L169" s="44"/>
      <c r="M169" s="243"/>
      <c r="N169" s="244"/>
      <c r="O169" s="91"/>
      <c r="P169" s="91"/>
      <c r="Q169" s="91"/>
      <c r="R169" s="91"/>
      <c r="S169" s="91"/>
      <c r="T169" s="92"/>
      <c r="U169" s="38"/>
      <c r="V169" s="38"/>
      <c r="W169" s="38"/>
      <c r="X169" s="38"/>
      <c r="Y169" s="38"/>
      <c r="Z169" s="38"/>
      <c r="AA169" s="38"/>
      <c r="AB169" s="38"/>
      <c r="AC169" s="38"/>
      <c r="AD169" s="38"/>
      <c r="AE169" s="38"/>
      <c r="AT169" s="17" t="s">
        <v>125</v>
      </c>
      <c r="AU169" s="17" t="s">
        <v>80</v>
      </c>
    </row>
    <row r="170" spans="1:47" s="2" customFormat="1" ht="12">
      <c r="A170" s="38"/>
      <c r="B170" s="39"/>
      <c r="C170" s="40"/>
      <c r="D170" s="241" t="s">
        <v>127</v>
      </c>
      <c r="E170" s="40"/>
      <c r="F170" s="242" t="s">
        <v>187</v>
      </c>
      <c r="G170" s="40"/>
      <c r="H170" s="40"/>
      <c r="I170" s="138"/>
      <c r="J170" s="40"/>
      <c r="K170" s="40"/>
      <c r="L170" s="44"/>
      <c r="M170" s="243"/>
      <c r="N170" s="244"/>
      <c r="O170" s="91"/>
      <c r="P170" s="91"/>
      <c r="Q170" s="91"/>
      <c r="R170" s="91"/>
      <c r="S170" s="91"/>
      <c r="T170" s="92"/>
      <c r="U170" s="38"/>
      <c r="V170" s="38"/>
      <c r="W170" s="38"/>
      <c r="X170" s="38"/>
      <c r="Y170" s="38"/>
      <c r="Z170" s="38"/>
      <c r="AA170" s="38"/>
      <c r="AB170" s="38"/>
      <c r="AC170" s="38"/>
      <c r="AD170" s="38"/>
      <c r="AE170" s="38"/>
      <c r="AT170" s="17" t="s">
        <v>127</v>
      </c>
      <c r="AU170" s="17" t="s">
        <v>80</v>
      </c>
    </row>
    <row r="171" spans="1:51" s="13" customFormat="1" ht="12">
      <c r="A171" s="13"/>
      <c r="B171" s="245"/>
      <c r="C171" s="246"/>
      <c r="D171" s="241" t="s">
        <v>141</v>
      </c>
      <c r="E171" s="247" t="s">
        <v>1</v>
      </c>
      <c r="F171" s="248" t="s">
        <v>188</v>
      </c>
      <c r="G171" s="246"/>
      <c r="H171" s="249">
        <v>338.416</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141</v>
      </c>
      <c r="AU171" s="255" t="s">
        <v>80</v>
      </c>
      <c r="AV171" s="13" t="s">
        <v>80</v>
      </c>
      <c r="AW171" s="13" t="s">
        <v>30</v>
      </c>
      <c r="AX171" s="13" t="s">
        <v>78</v>
      </c>
      <c r="AY171" s="255" t="s">
        <v>116</v>
      </c>
    </row>
    <row r="172" spans="1:65" s="2" customFormat="1" ht="33" customHeight="1">
      <c r="A172" s="38"/>
      <c r="B172" s="39"/>
      <c r="C172" s="228" t="s">
        <v>143</v>
      </c>
      <c r="D172" s="228" t="s">
        <v>118</v>
      </c>
      <c r="E172" s="229" t="s">
        <v>189</v>
      </c>
      <c r="F172" s="230" t="s">
        <v>190</v>
      </c>
      <c r="G172" s="231" t="s">
        <v>137</v>
      </c>
      <c r="H172" s="232">
        <v>408.556</v>
      </c>
      <c r="I172" s="233"/>
      <c r="J172" s="234">
        <f>ROUND(I172*H172,2)</f>
        <v>0</v>
      </c>
      <c r="K172" s="230" t="s">
        <v>1</v>
      </c>
      <c r="L172" s="44"/>
      <c r="M172" s="235" t="s">
        <v>1</v>
      </c>
      <c r="N172" s="236" t="s">
        <v>38</v>
      </c>
      <c r="O172" s="91"/>
      <c r="P172" s="237">
        <f>O172*H172</f>
        <v>0</v>
      </c>
      <c r="Q172" s="237">
        <v>0</v>
      </c>
      <c r="R172" s="237">
        <f>Q172*H172</f>
        <v>0</v>
      </c>
      <c r="S172" s="237">
        <v>0</v>
      </c>
      <c r="T172" s="238">
        <f>S172*H172</f>
        <v>0</v>
      </c>
      <c r="U172" s="38"/>
      <c r="V172" s="38"/>
      <c r="W172" s="38"/>
      <c r="X172" s="38"/>
      <c r="Y172" s="38"/>
      <c r="Z172" s="38"/>
      <c r="AA172" s="38"/>
      <c r="AB172" s="38"/>
      <c r="AC172" s="38"/>
      <c r="AD172" s="38"/>
      <c r="AE172" s="38"/>
      <c r="AR172" s="239" t="s">
        <v>123</v>
      </c>
      <c r="AT172" s="239" t="s">
        <v>118</v>
      </c>
      <c r="AU172" s="239" t="s">
        <v>80</v>
      </c>
      <c r="AY172" s="17" t="s">
        <v>116</v>
      </c>
      <c r="BE172" s="240">
        <f>IF(N172="základní",J172,0)</f>
        <v>0</v>
      </c>
      <c r="BF172" s="240">
        <f>IF(N172="snížená",J172,0)</f>
        <v>0</v>
      </c>
      <c r="BG172" s="240">
        <f>IF(N172="zákl. přenesená",J172,0)</f>
        <v>0</v>
      </c>
      <c r="BH172" s="240">
        <f>IF(N172="sníž. přenesená",J172,0)</f>
        <v>0</v>
      </c>
      <c r="BI172" s="240">
        <f>IF(N172="nulová",J172,0)</f>
        <v>0</v>
      </c>
      <c r="BJ172" s="17" t="s">
        <v>78</v>
      </c>
      <c r="BK172" s="240">
        <f>ROUND(I172*H172,2)</f>
        <v>0</v>
      </c>
      <c r="BL172" s="17" t="s">
        <v>123</v>
      </c>
      <c r="BM172" s="239" t="s">
        <v>191</v>
      </c>
    </row>
    <row r="173" spans="1:47" s="2" customFormat="1" ht="12">
      <c r="A173" s="38"/>
      <c r="B173" s="39"/>
      <c r="C173" s="40"/>
      <c r="D173" s="241" t="s">
        <v>125</v>
      </c>
      <c r="E173" s="40"/>
      <c r="F173" s="242" t="s">
        <v>186</v>
      </c>
      <c r="G173" s="40"/>
      <c r="H173" s="40"/>
      <c r="I173" s="138"/>
      <c r="J173" s="40"/>
      <c r="K173" s="40"/>
      <c r="L173" s="44"/>
      <c r="M173" s="243"/>
      <c r="N173" s="244"/>
      <c r="O173" s="91"/>
      <c r="P173" s="91"/>
      <c r="Q173" s="91"/>
      <c r="R173" s="91"/>
      <c r="S173" s="91"/>
      <c r="T173" s="92"/>
      <c r="U173" s="38"/>
      <c r="V173" s="38"/>
      <c r="W173" s="38"/>
      <c r="X173" s="38"/>
      <c r="Y173" s="38"/>
      <c r="Z173" s="38"/>
      <c r="AA173" s="38"/>
      <c r="AB173" s="38"/>
      <c r="AC173" s="38"/>
      <c r="AD173" s="38"/>
      <c r="AE173" s="38"/>
      <c r="AT173" s="17" t="s">
        <v>125</v>
      </c>
      <c r="AU173" s="17" t="s">
        <v>80</v>
      </c>
    </row>
    <row r="174" spans="1:47" s="2" customFormat="1" ht="12">
      <c r="A174" s="38"/>
      <c r="B174" s="39"/>
      <c r="C174" s="40"/>
      <c r="D174" s="241" t="s">
        <v>127</v>
      </c>
      <c r="E174" s="40"/>
      <c r="F174" s="242" t="s">
        <v>192</v>
      </c>
      <c r="G174" s="40"/>
      <c r="H174" s="40"/>
      <c r="I174" s="138"/>
      <c r="J174" s="40"/>
      <c r="K174" s="40"/>
      <c r="L174" s="44"/>
      <c r="M174" s="243"/>
      <c r="N174" s="244"/>
      <c r="O174" s="91"/>
      <c r="P174" s="91"/>
      <c r="Q174" s="91"/>
      <c r="R174" s="91"/>
      <c r="S174" s="91"/>
      <c r="T174" s="92"/>
      <c r="U174" s="38"/>
      <c r="V174" s="38"/>
      <c r="W174" s="38"/>
      <c r="X174" s="38"/>
      <c r="Y174" s="38"/>
      <c r="Z174" s="38"/>
      <c r="AA174" s="38"/>
      <c r="AB174" s="38"/>
      <c r="AC174" s="38"/>
      <c r="AD174" s="38"/>
      <c r="AE174" s="38"/>
      <c r="AT174" s="17" t="s">
        <v>127</v>
      </c>
      <c r="AU174" s="17" t="s">
        <v>80</v>
      </c>
    </row>
    <row r="175" spans="1:51" s="13" customFormat="1" ht="12">
      <c r="A175" s="13"/>
      <c r="B175" s="245"/>
      <c r="C175" s="246"/>
      <c r="D175" s="241" t="s">
        <v>141</v>
      </c>
      <c r="E175" s="247" t="s">
        <v>1</v>
      </c>
      <c r="F175" s="248" t="s">
        <v>193</v>
      </c>
      <c r="G175" s="246"/>
      <c r="H175" s="249">
        <v>408.556</v>
      </c>
      <c r="I175" s="250"/>
      <c r="J175" s="246"/>
      <c r="K175" s="246"/>
      <c r="L175" s="251"/>
      <c r="M175" s="252"/>
      <c r="N175" s="253"/>
      <c r="O175" s="253"/>
      <c r="P175" s="253"/>
      <c r="Q175" s="253"/>
      <c r="R175" s="253"/>
      <c r="S175" s="253"/>
      <c r="T175" s="254"/>
      <c r="U175" s="13"/>
      <c r="V175" s="13"/>
      <c r="W175" s="13"/>
      <c r="X175" s="13"/>
      <c r="Y175" s="13"/>
      <c r="Z175" s="13"/>
      <c r="AA175" s="13"/>
      <c r="AB175" s="13"/>
      <c r="AC175" s="13"/>
      <c r="AD175" s="13"/>
      <c r="AE175" s="13"/>
      <c r="AT175" s="255" t="s">
        <v>141</v>
      </c>
      <c r="AU175" s="255" t="s">
        <v>80</v>
      </c>
      <c r="AV175" s="13" t="s">
        <v>80</v>
      </c>
      <c r="AW175" s="13" t="s">
        <v>30</v>
      </c>
      <c r="AX175" s="13" t="s">
        <v>78</v>
      </c>
      <c r="AY175" s="255" t="s">
        <v>116</v>
      </c>
    </row>
    <row r="176" spans="1:65" s="2" customFormat="1" ht="33" customHeight="1">
      <c r="A176" s="38"/>
      <c r="B176" s="39"/>
      <c r="C176" s="228" t="s">
        <v>194</v>
      </c>
      <c r="D176" s="228" t="s">
        <v>118</v>
      </c>
      <c r="E176" s="229" t="s">
        <v>195</v>
      </c>
      <c r="F176" s="230" t="s">
        <v>196</v>
      </c>
      <c r="G176" s="231" t="s">
        <v>137</v>
      </c>
      <c r="H176" s="232">
        <v>123.129</v>
      </c>
      <c r="I176" s="233"/>
      <c r="J176" s="234">
        <f>ROUND(I176*H176,2)</f>
        <v>0</v>
      </c>
      <c r="K176" s="230" t="s">
        <v>1</v>
      </c>
      <c r="L176" s="44"/>
      <c r="M176" s="235" t="s">
        <v>1</v>
      </c>
      <c r="N176" s="236" t="s">
        <v>38</v>
      </c>
      <c r="O176" s="91"/>
      <c r="P176" s="237">
        <f>O176*H176</f>
        <v>0</v>
      </c>
      <c r="Q176" s="237">
        <v>0</v>
      </c>
      <c r="R176" s="237">
        <f>Q176*H176</f>
        <v>0</v>
      </c>
      <c r="S176" s="237">
        <v>0</v>
      </c>
      <c r="T176" s="238">
        <f>S176*H176</f>
        <v>0</v>
      </c>
      <c r="U176" s="38"/>
      <c r="V176" s="38"/>
      <c r="W176" s="38"/>
      <c r="X176" s="38"/>
      <c r="Y176" s="38"/>
      <c r="Z176" s="38"/>
      <c r="AA176" s="38"/>
      <c r="AB176" s="38"/>
      <c r="AC176" s="38"/>
      <c r="AD176" s="38"/>
      <c r="AE176" s="38"/>
      <c r="AR176" s="239" t="s">
        <v>123</v>
      </c>
      <c r="AT176" s="239" t="s">
        <v>118</v>
      </c>
      <c r="AU176" s="239" t="s">
        <v>80</v>
      </c>
      <c r="AY176" s="17" t="s">
        <v>116</v>
      </c>
      <c r="BE176" s="240">
        <f>IF(N176="základní",J176,0)</f>
        <v>0</v>
      </c>
      <c r="BF176" s="240">
        <f>IF(N176="snížená",J176,0)</f>
        <v>0</v>
      </c>
      <c r="BG176" s="240">
        <f>IF(N176="zákl. přenesená",J176,0)</f>
        <v>0</v>
      </c>
      <c r="BH176" s="240">
        <f>IF(N176="sníž. přenesená",J176,0)</f>
        <v>0</v>
      </c>
      <c r="BI176" s="240">
        <f>IF(N176="nulová",J176,0)</f>
        <v>0</v>
      </c>
      <c r="BJ176" s="17" t="s">
        <v>78</v>
      </c>
      <c r="BK176" s="240">
        <f>ROUND(I176*H176,2)</f>
        <v>0</v>
      </c>
      <c r="BL176" s="17" t="s">
        <v>123</v>
      </c>
      <c r="BM176" s="239" t="s">
        <v>197</v>
      </c>
    </row>
    <row r="177" spans="1:47" s="2" customFormat="1" ht="12">
      <c r="A177" s="38"/>
      <c r="B177" s="39"/>
      <c r="C177" s="40"/>
      <c r="D177" s="241" t="s">
        <v>125</v>
      </c>
      <c r="E177" s="40"/>
      <c r="F177" s="242" t="s">
        <v>186</v>
      </c>
      <c r="G177" s="40"/>
      <c r="H177" s="40"/>
      <c r="I177" s="138"/>
      <c r="J177" s="40"/>
      <c r="K177" s="40"/>
      <c r="L177" s="44"/>
      <c r="M177" s="243"/>
      <c r="N177" s="244"/>
      <c r="O177" s="91"/>
      <c r="P177" s="91"/>
      <c r="Q177" s="91"/>
      <c r="R177" s="91"/>
      <c r="S177" s="91"/>
      <c r="T177" s="92"/>
      <c r="U177" s="38"/>
      <c r="V177" s="38"/>
      <c r="W177" s="38"/>
      <c r="X177" s="38"/>
      <c r="Y177" s="38"/>
      <c r="Z177" s="38"/>
      <c r="AA177" s="38"/>
      <c r="AB177" s="38"/>
      <c r="AC177" s="38"/>
      <c r="AD177" s="38"/>
      <c r="AE177" s="38"/>
      <c r="AT177" s="17" t="s">
        <v>125</v>
      </c>
      <c r="AU177" s="17" t="s">
        <v>80</v>
      </c>
    </row>
    <row r="178" spans="1:47" s="2" customFormat="1" ht="12">
      <c r="A178" s="38"/>
      <c r="B178" s="39"/>
      <c r="C178" s="40"/>
      <c r="D178" s="241" t="s">
        <v>127</v>
      </c>
      <c r="E178" s="40"/>
      <c r="F178" s="242" t="s">
        <v>198</v>
      </c>
      <c r="G178" s="40"/>
      <c r="H178" s="40"/>
      <c r="I178" s="138"/>
      <c r="J178" s="40"/>
      <c r="K178" s="40"/>
      <c r="L178" s="44"/>
      <c r="M178" s="243"/>
      <c r="N178" s="244"/>
      <c r="O178" s="91"/>
      <c r="P178" s="91"/>
      <c r="Q178" s="91"/>
      <c r="R178" s="91"/>
      <c r="S178" s="91"/>
      <c r="T178" s="92"/>
      <c r="U178" s="38"/>
      <c r="V178" s="38"/>
      <c r="W178" s="38"/>
      <c r="X178" s="38"/>
      <c r="Y178" s="38"/>
      <c r="Z178" s="38"/>
      <c r="AA178" s="38"/>
      <c r="AB178" s="38"/>
      <c r="AC178" s="38"/>
      <c r="AD178" s="38"/>
      <c r="AE178" s="38"/>
      <c r="AT178" s="17" t="s">
        <v>127</v>
      </c>
      <c r="AU178" s="17" t="s">
        <v>80</v>
      </c>
    </row>
    <row r="179" spans="1:51" s="13" customFormat="1" ht="12">
      <c r="A179" s="13"/>
      <c r="B179" s="245"/>
      <c r="C179" s="246"/>
      <c r="D179" s="241" t="s">
        <v>141</v>
      </c>
      <c r="E179" s="247" t="s">
        <v>1</v>
      </c>
      <c r="F179" s="248" t="s">
        <v>199</v>
      </c>
      <c r="G179" s="246"/>
      <c r="H179" s="249">
        <v>123.129</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141</v>
      </c>
      <c r="AU179" s="255" t="s">
        <v>80</v>
      </c>
      <c r="AV179" s="13" t="s">
        <v>80</v>
      </c>
      <c r="AW179" s="13" t="s">
        <v>30</v>
      </c>
      <c r="AX179" s="13" t="s">
        <v>78</v>
      </c>
      <c r="AY179" s="255" t="s">
        <v>116</v>
      </c>
    </row>
    <row r="180" spans="1:65" s="2" customFormat="1" ht="44.25" customHeight="1">
      <c r="A180" s="38"/>
      <c r="B180" s="39"/>
      <c r="C180" s="228" t="s">
        <v>200</v>
      </c>
      <c r="D180" s="228" t="s">
        <v>118</v>
      </c>
      <c r="E180" s="229" t="s">
        <v>201</v>
      </c>
      <c r="F180" s="230" t="s">
        <v>202</v>
      </c>
      <c r="G180" s="231" t="s">
        <v>137</v>
      </c>
      <c r="H180" s="232">
        <v>7.459</v>
      </c>
      <c r="I180" s="233"/>
      <c r="J180" s="234">
        <f>ROUND(I180*H180,2)</f>
        <v>0</v>
      </c>
      <c r="K180" s="230" t="s">
        <v>122</v>
      </c>
      <c r="L180" s="44"/>
      <c r="M180" s="235" t="s">
        <v>1</v>
      </c>
      <c r="N180" s="236" t="s">
        <v>38</v>
      </c>
      <c r="O180" s="91"/>
      <c r="P180" s="237">
        <f>O180*H180</f>
        <v>0</v>
      </c>
      <c r="Q180" s="237">
        <v>0</v>
      </c>
      <c r="R180" s="237">
        <f>Q180*H180</f>
        <v>0</v>
      </c>
      <c r="S180" s="237">
        <v>0</v>
      </c>
      <c r="T180" s="238">
        <f>S180*H180</f>
        <v>0</v>
      </c>
      <c r="U180" s="38"/>
      <c r="V180" s="38"/>
      <c r="W180" s="38"/>
      <c r="X180" s="38"/>
      <c r="Y180" s="38"/>
      <c r="Z180" s="38"/>
      <c r="AA180" s="38"/>
      <c r="AB180" s="38"/>
      <c r="AC180" s="38"/>
      <c r="AD180" s="38"/>
      <c r="AE180" s="38"/>
      <c r="AR180" s="239" t="s">
        <v>123</v>
      </c>
      <c r="AT180" s="239" t="s">
        <v>118</v>
      </c>
      <c r="AU180" s="239" t="s">
        <v>80</v>
      </c>
      <c r="AY180" s="17" t="s">
        <v>116</v>
      </c>
      <c r="BE180" s="240">
        <f>IF(N180="základní",J180,0)</f>
        <v>0</v>
      </c>
      <c r="BF180" s="240">
        <f>IF(N180="snížená",J180,0)</f>
        <v>0</v>
      </c>
      <c r="BG180" s="240">
        <f>IF(N180="zákl. přenesená",J180,0)</f>
        <v>0</v>
      </c>
      <c r="BH180" s="240">
        <f>IF(N180="sníž. přenesená",J180,0)</f>
        <v>0</v>
      </c>
      <c r="BI180" s="240">
        <f>IF(N180="nulová",J180,0)</f>
        <v>0</v>
      </c>
      <c r="BJ180" s="17" t="s">
        <v>78</v>
      </c>
      <c r="BK180" s="240">
        <f>ROUND(I180*H180,2)</f>
        <v>0</v>
      </c>
      <c r="BL180" s="17" t="s">
        <v>123</v>
      </c>
      <c r="BM180" s="239" t="s">
        <v>203</v>
      </c>
    </row>
    <row r="181" spans="1:47" s="2" customFormat="1" ht="12">
      <c r="A181" s="38"/>
      <c r="B181" s="39"/>
      <c r="C181" s="40"/>
      <c r="D181" s="241" t="s">
        <v>125</v>
      </c>
      <c r="E181" s="40"/>
      <c r="F181" s="242" t="s">
        <v>204</v>
      </c>
      <c r="G181" s="40"/>
      <c r="H181" s="40"/>
      <c r="I181" s="138"/>
      <c r="J181" s="40"/>
      <c r="K181" s="40"/>
      <c r="L181" s="44"/>
      <c r="M181" s="243"/>
      <c r="N181" s="244"/>
      <c r="O181" s="91"/>
      <c r="P181" s="91"/>
      <c r="Q181" s="91"/>
      <c r="R181" s="91"/>
      <c r="S181" s="91"/>
      <c r="T181" s="92"/>
      <c r="U181" s="38"/>
      <c r="V181" s="38"/>
      <c r="W181" s="38"/>
      <c r="X181" s="38"/>
      <c r="Y181" s="38"/>
      <c r="Z181" s="38"/>
      <c r="AA181" s="38"/>
      <c r="AB181" s="38"/>
      <c r="AC181" s="38"/>
      <c r="AD181" s="38"/>
      <c r="AE181" s="38"/>
      <c r="AT181" s="17" t="s">
        <v>125</v>
      </c>
      <c r="AU181" s="17" t="s">
        <v>80</v>
      </c>
    </row>
    <row r="182" spans="1:51" s="14" customFormat="1" ht="12">
      <c r="A182" s="14"/>
      <c r="B182" s="256"/>
      <c r="C182" s="257"/>
      <c r="D182" s="241" t="s">
        <v>141</v>
      </c>
      <c r="E182" s="258" t="s">
        <v>1</v>
      </c>
      <c r="F182" s="259" t="s">
        <v>205</v>
      </c>
      <c r="G182" s="257"/>
      <c r="H182" s="258" t="s">
        <v>1</v>
      </c>
      <c r="I182" s="260"/>
      <c r="J182" s="257"/>
      <c r="K182" s="257"/>
      <c r="L182" s="261"/>
      <c r="M182" s="262"/>
      <c r="N182" s="263"/>
      <c r="O182" s="263"/>
      <c r="P182" s="263"/>
      <c r="Q182" s="263"/>
      <c r="R182" s="263"/>
      <c r="S182" s="263"/>
      <c r="T182" s="264"/>
      <c r="U182" s="14"/>
      <c r="V182" s="14"/>
      <c r="W182" s="14"/>
      <c r="X182" s="14"/>
      <c r="Y182" s="14"/>
      <c r="Z182" s="14"/>
      <c r="AA182" s="14"/>
      <c r="AB182" s="14"/>
      <c r="AC182" s="14"/>
      <c r="AD182" s="14"/>
      <c r="AE182" s="14"/>
      <c r="AT182" s="265" t="s">
        <v>141</v>
      </c>
      <c r="AU182" s="265" t="s">
        <v>80</v>
      </c>
      <c r="AV182" s="14" t="s">
        <v>78</v>
      </c>
      <c r="AW182" s="14" t="s">
        <v>30</v>
      </c>
      <c r="AX182" s="14" t="s">
        <v>73</v>
      </c>
      <c r="AY182" s="265" t="s">
        <v>116</v>
      </c>
    </row>
    <row r="183" spans="1:51" s="13" customFormat="1" ht="12">
      <c r="A183" s="13"/>
      <c r="B183" s="245"/>
      <c r="C183" s="246"/>
      <c r="D183" s="241" t="s">
        <v>141</v>
      </c>
      <c r="E183" s="247" t="s">
        <v>1</v>
      </c>
      <c r="F183" s="248" t="s">
        <v>206</v>
      </c>
      <c r="G183" s="246"/>
      <c r="H183" s="249">
        <v>7.459</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141</v>
      </c>
      <c r="AU183" s="255" t="s">
        <v>80</v>
      </c>
      <c r="AV183" s="13" t="s">
        <v>80</v>
      </c>
      <c r="AW183" s="13" t="s">
        <v>30</v>
      </c>
      <c r="AX183" s="13" t="s">
        <v>78</v>
      </c>
      <c r="AY183" s="255" t="s">
        <v>116</v>
      </c>
    </row>
    <row r="184" spans="1:65" s="2" customFormat="1" ht="33" customHeight="1">
      <c r="A184" s="38"/>
      <c r="B184" s="39"/>
      <c r="C184" s="228" t="s">
        <v>207</v>
      </c>
      <c r="D184" s="228" t="s">
        <v>118</v>
      </c>
      <c r="E184" s="229" t="s">
        <v>208</v>
      </c>
      <c r="F184" s="230" t="s">
        <v>209</v>
      </c>
      <c r="G184" s="231" t="s">
        <v>137</v>
      </c>
      <c r="H184" s="232">
        <v>0.909</v>
      </c>
      <c r="I184" s="233"/>
      <c r="J184" s="234">
        <f>ROUND(I184*H184,2)</f>
        <v>0</v>
      </c>
      <c r="K184" s="230" t="s">
        <v>122</v>
      </c>
      <c r="L184" s="44"/>
      <c r="M184" s="235" t="s">
        <v>1</v>
      </c>
      <c r="N184" s="236" t="s">
        <v>38</v>
      </c>
      <c r="O184" s="91"/>
      <c r="P184" s="237">
        <f>O184*H184</f>
        <v>0</v>
      </c>
      <c r="Q184" s="237">
        <v>0</v>
      </c>
      <c r="R184" s="237">
        <f>Q184*H184</f>
        <v>0</v>
      </c>
      <c r="S184" s="237">
        <v>0</v>
      </c>
      <c r="T184" s="238">
        <f>S184*H184</f>
        <v>0</v>
      </c>
      <c r="U184" s="38"/>
      <c r="V184" s="38"/>
      <c r="W184" s="38"/>
      <c r="X184" s="38"/>
      <c r="Y184" s="38"/>
      <c r="Z184" s="38"/>
      <c r="AA184" s="38"/>
      <c r="AB184" s="38"/>
      <c r="AC184" s="38"/>
      <c r="AD184" s="38"/>
      <c r="AE184" s="38"/>
      <c r="AR184" s="239" t="s">
        <v>123</v>
      </c>
      <c r="AT184" s="239" t="s">
        <v>118</v>
      </c>
      <c r="AU184" s="239" t="s">
        <v>80</v>
      </c>
      <c r="AY184" s="17" t="s">
        <v>116</v>
      </c>
      <c r="BE184" s="240">
        <f>IF(N184="základní",J184,0)</f>
        <v>0</v>
      </c>
      <c r="BF184" s="240">
        <f>IF(N184="snížená",J184,0)</f>
        <v>0</v>
      </c>
      <c r="BG184" s="240">
        <f>IF(N184="zákl. přenesená",J184,0)</f>
        <v>0</v>
      </c>
      <c r="BH184" s="240">
        <f>IF(N184="sníž. přenesená",J184,0)</f>
        <v>0</v>
      </c>
      <c r="BI184" s="240">
        <f>IF(N184="nulová",J184,0)</f>
        <v>0</v>
      </c>
      <c r="BJ184" s="17" t="s">
        <v>78</v>
      </c>
      <c r="BK184" s="240">
        <f>ROUND(I184*H184,2)</f>
        <v>0</v>
      </c>
      <c r="BL184" s="17" t="s">
        <v>123</v>
      </c>
      <c r="BM184" s="239" t="s">
        <v>210</v>
      </c>
    </row>
    <row r="185" spans="1:47" s="2" customFormat="1" ht="12">
      <c r="A185" s="38"/>
      <c r="B185" s="39"/>
      <c r="C185" s="40"/>
      <c r="D185" s="241" t="s">
        <v>125</v>
      </c>
      <c r="E185" s="40"/>
      <c r="F185" s="242" t="s">
        <v>204</v>
      </c>
      <c r="G185" s="40"/>
      <c r="H185" s="40"/>
      <c r="I185" s="138"/>
      <c r="J185" s="40"/>
      <c r="K185" s="40"/>
      <c r="L185" s="44"/>
      <c r="M185" s="243"/>
      <c r="N185" s="244"/>
      <c r="O185" s="91"/>
      <c r="P185" s="91"/>
      <c r="Q185" s="91"/>
      <c r="R185" s="91"/>
      <c r="S185" s="91"/>
      <c r="T185" s="92"/>
      <c r="U185" s="38"/>
      <c r="V185" s="38"/>
      <c r="W185" s="38"/>
      <c r="X185" s="38"/>
      <c r="Y185" s="38"/>
      <c r="Z185" s="38"/>
      <c r="AA185" s="38"/>
      <c r="AB185" s="38"/>
      <c r="AC185" s="38"/>
      <c r="AD185" s="38"/>
      <c r="AE185" s="38"/>
      <c r="AT185" s="17" t="s">
        <v>125</v>
      </c>
      <c r="AU185" s="17" t="s">
        <v>80</v>
      </c>
    </row>
    <row r="186" spans="1:47" s="2" customFormat="1" ht="12">
      <c r="A186" s="38"/>
      <c r="B186" s="39"/>
      <c r="C186" s="40"/>
      <c r="D186" s="241" t="s">
        <v>127</v>
      </c>
      <c r="E186" s="40"/>
      <c r="F186" s="242" t="s">
        <v>211</v>
      </c>
      <c r="G186" s="40"/>
      <c r="H186" s="40"/>
      <c r="I186" s="138"/>
      <c r="J186" s="40"/>
      <c r="K186" s="40"/>
      <c r="L186" s="44"/>
      <c r="M186" s="243"/>
      <c r="N186" s="244"/>
      <c r="O186" s="91"/>
      <c r="P186" s="91"/>
      <c r="Q186" s="91"/>
      <c r="R186" s="91"/>
      <c r="S186" s="91"/>
      <c r="T186" s="92"/>
      <c r="U186" s="38"/>
      <c r="V186" s="38"/>
      <c r="W186" s="38"/>
      <c r="X186" s="38"/>
      <c r="Y186" s="38"/>
      <c r="Z186" s="38"/>
      <c r="AA186" s="38"/>
      <c r="AB186" s="38"/>
      <c r="AC186" s="38"/>
      <c r="AD186" s="38"/>
      <c r="AE186" s="38"/>
      <c r="AT186" s="17" t="s">
        <v>127</v>
      </c>
      <c r="AU186" s="17" t="s">
        <v>80</v>
      </c>
    </row>
    <row r="187" spans="1:51" s="14" customFormat="1" ht="12">
      <c r="A187" s="14"/>
      <c r="B187" s="256"/>
      <c r="C187" s="257"/>
      <c r="D187" s="241" t="s">
        <v>141</v>
      </c>
      <c r="E187" s="258" t="s">
        <v>1</v>
      </c>
      <c r="F187" s="259" t="s">
        <v>212</v>
      </c>
      <c r="G187" s="257"/>
      <c r="H187" s="258" t="s">
        <v>1</v>
      </c>
      <c r="I187" s="260"/>
      <c r="J187" s="257"/>
      <c r="K187" s="257"/>
      <c r="L187" s="261"/>
      <c r="M187" s="262"/>
      <c r="N187" s="263"/>
      <c r="O187" s="263"/>
      <c r="P187" s="263"/>
      <c r="Q187" s="263"/>
      <c r="R187" s="263"/>
      <c r="S187" s="263"/>
      <c r="T187" s="264"/>
      <c r="U187" s="14"/>
      <c r="V187" s="14"/>
      <c r="W187" s="14"/>
      <c r="X187" s="14"/>
      <c r="Y187" s="14"/>
      <c r="Z187" s="14"/>
      <c r="AA187" s="14"/>
      <c r="AB187" s="14"/>
      <c r="AC187" s="14"/>
      <c r="AD187" s="14"/>
      <c r="AE187" s="14"/>
      <c r="AT187" s="265" t="s">
        <v>141</v>
      </c>
      <c r="AU187" s="265" t="s">
        <v>80</v>
      </c>
      <c r="AV187" s="14" t="s">
        <v>78</v>
      </c>
      <c r="AW187" s="14" t="s">
        <v>30</v>
      </c>
      <c r="AX187" s="14" t="s">
        <v>73</v>
      </c>
      <c r="AY187" s="265" t="s">
        <v>116</v>
      </c>
    </row>
    <row r="188" spans="1:51" s="13" customFormat="1" ht="12">
      <c r="A188" s="13"/>
      <c r="B188" s="245"/>
      <c r="C188" s="246"/>
      <c r="D188" s="241" t="s">
        <v>141</v>
      </c>
      <c r="E188" s="247" t="s">
        <v>1</v>
      </c>
      <c r="F188" s="248" t="s">
        <v>213</v>
      </c>
      <c r="G188" s="246"/>
      <c r="H188" s="249">
        <v>0.909</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141</v>
      </c>
      <c r="AU188" s="255" t="s">
        <v>80</v>
      </c>
      <c r="AV188" s="13" t="s">
        <v>80</v>
      </c>
      <c r="AW188" s="13" t="s">
        <v>30</v>
      </c>
      <c r="AX188" s="13" t="s">
        <v>78</v>
      </c>
      <c r="AY188" s="255" t="s">
        <v>116</v>
      </c>
    </row>
    <row r="189" spans="1:65" s="2" customFormat="1" ht="33" customHeight="1">
      <c r="A189" s="38"/>
      <c r="B189" s="39"/>
      <c r="C189" s="228" t="s">
        <v>214</v>
      </c>
      <c r="D189" s="228" t="s">
        <v>118</v>
      </c>
      <c r="E189" s="229" t="s">
        <v>215</v>
      </c>
      <c r="F189" s="230" t="s">
        <v>216</v>
      </c>
      <c r="G189" s="231" t="s">
        <v>137</v>
      </c>
      <c r="H189" s="232">
        <v>0.606</v>
      </c>
      <c r="I189" s="233"/>
      <c r="J189" s="234">
        <f>ROUND(I189*H189,2)</f>
        <v>0</v>
      </c>
      <c r="K189" s="230" t="s">
        <v>122</v>
      </c>
      <c r="L189" s="44"/>
      <c r="M189" s="235" t="s">
        <v>1</v>
      </c>
      <c r="N189" s="236" t="s">
        <v>38</v>
      </c>
      <c r="O189" s="91"/>
      <c r="P189" s="237">
        <f>O189*H189</f>
        <v>0</v>
      </c>
      <c r="Q189" s="237">
        <v>0</v>
      </c>
      <c r="R189" s="237">
        <f>Q189*H189</f>
        <v>0</v>
      </c>
      <c r="S189" s="237">
        <v>0</v>
      </c>
      <c r="T189" s="238">
        <f>S189*H189</f>
        <v>0</v>
      </c>
      <c r="U189" s="38"/>
      <c r="V189" s="38"/>
      <c r="W189" s="38"/>
      <c r="X189" s="38"/>
      <c r="Y189" s="38"/>
      <c r="Z189" s="38"/>
      <c r="AA189" s="38"/>
      <c r="AB189" s="38"/>
      <c r="AC189" s="38"/>
      <c r="AD189" s="38"/>
      <c r="AE189" s="38"/>
      <c r="AR189" s="239" t="s">
        <v>123</v>
      </c>
      <c r="AT189" s="239" t="s">
        <v>118</v>
      </c>
      <c r="AU189" s="239" t="s">
        <v>80</v>
      </c>
      <c r="AY189" s="17" t="s">
        <v>116</v>
      </c>
      <c r="BE189" s="240">
        <f>IF(N189="základní",J189,0)</f>
        <v>0</v>
      </c>
      <c r="BF189" s="240">
        <f>IF(N189="snížená",J189,0)</f>
        <v>0</v>
      </c>
      <c r="BG189" s="240">
        <f>IF(N189="zákl. přenesená",J189,0)</f>
        <v>0</v>
      </c>
      <c r="BH189" s="240">
        <f>IF(N189="sníž. přenesená",J189,0)</f>
        <v>0</v>
      </c>
      <c r="BI189" s="240">
        <f>IF(N189="nulová",J189,0)</f>
        <v>0</v>
      </c>
      <c r="BJ189" s="17" t="s">
        <v>78</v>
      </c>
      <c r="BK189" s="240">
        <f>ROUND(I189*H189,2)</f>
        <v>0</v>
      </c>
      <c r="BL189" s="17" t="s">
        <v>123</v>
      </c>
      <c r="BM189" s="239" t="s">
        <v>217</v>
      </c>
    </row>
    <row r="190" spans="1:47" s="2" customFormat="1" ht="12">
      <c r="A190" s="38"/>
      <c r="B190" s="39"/>
      <c r="C190" s="40"/>
      <c r="D190" s="241" t="s">
        <v>125</v>
      </c>
      <c r="E190" s="40"/>
      <c r="F190" s="242" t="s">
        <v>204</v>
      </c>
      <c r="G190" s="40"/>
      <c r="H190" s="40"/>
      <c r="I190" s="138"/>
      <c r="J190" s="40"/>
      <c r="K190" s="40"/>
      <c r="L190" s="44"/>
      <c r="M190" s="243"/>
      <c r="N190" s="244"/>
      <c r="O190" s="91"/>
      <c r="P190" s="91"/>
      <c r="Q190" s="91"/>
      <c r="R190" s="91"/>
      <c r="S190" s="91"/>
      <c r="T190" s="92"/>
      <c r="U190" s="38"/>
      <c r="V190" s="38"/>
      <c r="W190" s="38"/>
      <c r="X190" s="38"/>
      <c r="Y190" s="38"/>
      <c r="Z190" s="38"/>
      <c r="AA190" s="38"/>
      <c r="AB190" s="38"/>
      <c r="AC190" s="38"/>
      <c r="AD190" s="38"/>
      <c r="AE190" s="38"/>
      <c r="AT190" s="17" t="s">
        <v>125</v>
      </c>
      <c r="AU190" s="17" t="s">
        <v>80</v>
      </c>
    </row>
    <row r="191" spans="1:47" s="2" customFormat="1" ht="12">
      <c r="A191" s="38"/>
      <c r="B191" s="39"/>
      <c r="C191" s="40"/>
      <c r="D191" s="241" t="s">
        <v>127</v>
      </c>
      <c r="E191" s="40"/>
      <c r="F191" s="242" t="s">
        <v>218</v>
      </c>
      <c r="G191" s="40"/>
      <c r="H191" s="40"/>
      <c r="I191" s="138"/>
      <c r="J191" s="40"/>
      <c r="K191" s="40"/>
      <c r="L191" s="44"/>
      <c r="M191" s="243"/>
      <c r="N191" s="244"/>
      <c r="O191" s="91"/>
      <c r="P191" s="91"/>
      <c r="Q191" s="91"/>
      <c r="R191" s="91"/>
      <c r="S191" s="91"/>
      <c r="T191" s="92"/>
      <c r="U191" s="38"/>
      <c r="V191" s="38"/>
      <c r="W191" s="38"/>
      <c r="X191" s="38"/>
      <c r="Y191" s="38"/>
      <c r="Z191" s="38"/>
      <c r="AA191" s="38"/>
      <c r="AB191" s="38"/>
      <c r="AC191" s="38"/>
      <c r="AD191" s="38"/>
      <c r="AE191" s="38"/>
      <c r="AT191" s="17" t="s">
        <v>127</v>
      </c>
      <c r="AU191" s="17" t="s">
        <v>80</v>
      </c>
    </row>
    <row r="192" spans="1:51" s="14" customFormat="1" ht="12">
      <c r="A192" s="14"/>
      <c r="B192" s="256"/>
      <c r="C192" s="257"/>
      <c r="D192" s="241" t="s">
        <v>141</v>
      </c>
      <c r="E192" s="258" t="s">
        <v>1</v>
      </c>
      <c r="F192" s="259" t="s">
        <v>219</v>
      </c>
      <c r="G192" s="257"/>
      <c r="H192" s="258" t="s">
        <v>1</v>
      </c>
      <c r="I192" s="260"/>
      <c r="J192" s="257"/>
      <c r="K192" s="257"/>
      <c r="L192" s="261"/>
      <c r="M192" s="262"/>
      <c r="N192" s="263"/>
      <c r="O192" s="263"/>
      <c r="P192" s="263"/>
      <c r="Q192" s="263"/>
      <c r="R192" s="263"/>
      <c r="S192" s="263"/>
      <c r="T192" s="264"/>
      <c r="U192" s="14"/>
      <c r="V192" s="14"/>
      <c r="W192" s="14"/>
      <c r="X192" s="14"/>
      <c r="Y192" s="14"/>
      <c r="Z192" s="14"/>
      <c r="AA192" s="14"/>
      <c r="AB192" s="14"/>
      <c r="AC192" s="14"/>
      <c r="AD192" s="14"/>
      <c r="AE192" s="14"/>
      <c r="AT192" s="265" t="s">
        <v>141</v>
      </c>
      <c r="AU192" s="265" t="s">
        <v>80</v>
      </c>
      <c r="AV192" s="14" t="s">
        <v>78</v>
      </c>
      <c r="AW192" s="14" t="s">
        <v>30</v>
      </c>
      <c r="AX192" s="14" t="s">
        <v>73</v>
      </c>
      <c r="AY192" s="265" t="s">
        <v>116</v>
      </c>
    </row>
    <row r="193" spans="1:51" s="13" customFormat="1" ht="12">
      <c r="A193" s="13"/>
      <c r="B193" s="245"/>
      <c r="C193" s="246"/>
      <c r="D193" s="241" t="s">
        <v>141</v>
      </c>
      <c r="E193" s="247" t="s">
        <v>1</v>
      </c>
      <c r="F193" s="248" t="s">
        <v>220</v>
      </c>
      <c r="G193" s="246"/>
      <c r="H193" s="249">
        <v>0.606</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141</v>
      </c>
      <c r="AU193" s="255" t="s">
        <v>80</v>
      </c>
      <c r="AV193" s="13" t="s">
        <v>80</v>
      </c>
      <c r="AW193" s="13" t="s">
        <v>30</v>
      </c>
      <c r="AX193" s="13" t="s">
        <v>78</v>
      </c>
      <c r="AY193" s="255" t="s">
        <v>116</v>
      </c>
    </row>
    <row r="194" spans="1:65" s="2" customFormat="1" ht="33" customHeight="1">
      <c r="A194" s="38"/>
      <c r="B194" s="39"/>
      <c r="C194" s="228" t="s">
        <v>221</v>
      </c>
      <c r="D194" s="228" t="s">
        <v>118</v>
      </c>
      <c r="E194" s="229" t="s">
        <v>222</v>
      </c>
      <c r="F194" s="230" t="s">
        <v>223</v>
      </c>
      <c r="G194" s="231" t="s">
        <v>137</v>
      </c>
      <c r="H194" s="232">
        <v>3</v>
      </c>
      <c r="I194" s="233"/>
      <c r="J194" s="234">
        <f>ROUND(I194*H194,2)</f>
        <v>0</v>
      </c>
      <c r="K194" s="230" t="s">
        <v>122</v>
      </c>
      <c r="L194" s="44"/>
      <c r="M194" s="235" t="s">
        <v>1</v>
      </c>
      <c r="N194" s="236" t="s">
        <v>38</v>
      </c>
      <c r="O194" s="91"/>
      <c r="P194" s="237">
        <f>O194*H194</f>
        <v>0</v>
      </c>
      <c r="Q194" s="237">
        <v>0</v>
      </c>
      <c r="R194" s="237">
        <f>Q194*H194</f>
        <v>0</v>
      </c>
      <c r="S194" s="237">
        <v>0</v>
      </c>
      <c r="T194" s="238">
        <f>S194*H194</f>
        <v>0</v>
      </c>
      <c r="U194" s="38"/>
      <c r="V194" s="38"/>
      <c r="W194" s="38"/>
      <c r="X194" s="38"/>
      <c r="Y194" s="38"/>
      <c r="Z194" s="38"/>
      <c r="AA194" s="38"/>
      <c r="AB194" s="38"/>
      <c r="AC194" s="38"/>
      <c r="AD194" s="38"/>
      <c r="AE194" s="38"/>
      <c r="AR194" s="239" t="s">
        <v>123</v>
      </c>
      <c r="AT194" s="239" t="s">
        <v>118</v>
      </c>
      <c r="AU194" s="239" t="s">
        <v>80</v>
      </c>
      <c r="AY194" s="17" t="s">
        <v>116</v>
      </c>
      <c r="BE194" s="240">
        <f>IF(N194="základní",J194,0)</f>
        <v>0</v>
      </c>
      <c r="BF194" s="240">
        <f>IF(N194="snížená",J194,0)</f>
        <v>0</v>
      </c>
      <c r="BG194" s="240">
        <f>IF(N194="zákl. přenesená",J194,0)</f>
        <v>0</v>
      </c>
      <c r="BH194" s="240">
        <f>IF(N194="sníž. přenesená",J194,0)</f>
        <v>0</v>
      </c>
      <c r="BI194" s="240">
        <f>IF(N194="nulová",J194,0)</f>
        <v>0</v>
      </c>
      <c r="BJ194" s="17" t="s">
        <v>78</v>
      </c>
      <c r="BK194" s="240">
        <f>ROUND(I194*H194,2)</f>
        <v>0</v>
      </c>
      <c r="BL194" s="17" t="s">
        <v>123</v>
      </c>
      <c r="BM194" s="239" t="s">
        <v>224</v>
      </c>
    </row>
    <row r="195" spans="1:47" s="2" customFormat="1" ht="12">
      <c r="A195" s="38"/>
      <c r="B195" s="39"/>
      <c r="C195" s="40"/>
      <c r="D195" s="241" t="s">
        <v>125</v>
      </c>
      <c r="E195" s="40"/>
      <c r="F195" s="242" t="s">
        <v>204</v>
      </c>
      <c r="G195" s="40"/>
      <c r="H195" s="40"/>
      <c r="I195" s="138"/>
      <c r="J195" s="40"/>
      <c r="K195" s="40"/>
      <c r="L195" s="44"/>
      <c r="M195" s="243"/>
      <c r="N195" s="244"/>
      <c r="O195" s="91"/>
      <c r="P195" s="91"/>
      <c r="Q195" s="91"/>
      <c r="R195" s="91"/>
      <c r="S195" s="91"/>
      <c r="T195" s="92"/>
      <c r="U195" s="38"/>
      <c r="V195" s="38"/>
      <c r="W195" s="38"/>
      <c r="X195" s="38"/>
      <c r="Y195" s="38"/>
      <c r="Z195" s="38"/>
      <c r="AA195" s="38"/>
      <c r="AB195" s="38"/>
      <c r="AC195" s="38"/>
      <c r="AD195" s="38"/>
      <c r="AE195" s="38"/>
      <c r="AT195" s="17" t="s">
        <v>125</v>
      </c>
      <c r="AU195" s="17" t="s">
        <v>80</v>
      </c>
    </row>
    <row r="196" spans="1:47" s="2" customFormat="1" ht="12">
      <c r="A196" s="38"/>
      <c r="B196" s="39"/>
      <c r="C196" s="40"/>
      <c r="D196" s="241" t="s">
        <v>127</v>
      </c>
      <c r="E196" s="40"/>
      <c r="F196" s="242" t="s">
        <v>225</v>
      </c>
      <c r="G196" s="40"/>
      <c r="H196" s="40"/>
      <c r="I196" s="138"/>
      <c r="J196" s="40"/>
      <c r="K196" s="40"/>
      <c r="L196" s="44"/>
      <c r="M196" s="243"/>
      <c r="N196" s="244"/>
      <c r="O196" s="91"/>
      <c r="P196" s="91"/>
      <c r="Q196" s="91"/>
      <c r="R196" s="91"/>
      <c r="S196" s="91"/>
      <c r="T196" s="92"/>
      <c r="U196" s="38"/>
      <c r="V196" s="38"/>
      <c r="W196" s="38"/>
      <c r="X196" s="38"/>
      <c r="Y196" s="38"/>
      <c r="Z196" s="38"/>
      <c r="AA196" s="38"/>
      <c r="AB196" s="38"/>
      <c r="AC196" s="38"/>
      <c r="AD196" s="38"/>
      <c r="AE196" s="38"/>
      <c r="AT196" s="17" t="s">
        <v>127</v>
      </c>
      <c r="AU196" s="17" t="s">
        <v>80</v>
      </c>
    </row>
    <row r="197" spans="1:51" s="14" customFormat="1" ht="12">
      <c r="A197" s="14"/>
      <c r="B197" s="256"/>
      <c r="C197" s="257"/>
      <c r="D197" s="241" t="s">
        <v>141</v>
      </c>
      <c r="E197" s="258" t="s">
        <v>1</v>
      </c>
      <c r="F197" s="259" t="s">
        <v>226</v>
      </c>
      <c r="G197" s="257"/>
      <c r="H197" s="258" t="s">
        <v>1</v>
      </c>
      <c r="I197" s="260"/>
      <c r="J197" s="257"/>
      <c r="K197" s="257"/>
      <c r="L197" s="261"/>
      <c r="M197" s="262"/>
      <c r="N197" s="263"/>
      <c r="O197" s="263"/>
      <c r="P197" s="263"/>
      <c r="Q197" s="263"/>
      <c r="R197" s="263"/>
      <c r="S197" s="263"/>
      <c r="T197" s="264"/>
      <c r="U197" s="14"/>
      <c r="V197" s="14"/>
      <c r="W197" s="14"/>
      <c r="X197" s="14"/>
      <c r="Y197" s="14"/>
      <c r="Z197" s="14"/>
      <c r="AA197" s="14"/>
      <c r="AB197" s="14"/>
      <c r="AC197" s="14"/>
      <c r="AD197" s="14"/>
      <c r="AE197" s="14"/>
      <c r="AT197" s="265" t="s">
        <v>141</v>
      </c>
      <c r="AU197" s="265" t="s">
        <v>80</v>
      </c>
      <c r="AV197" s="14" t="s">
        <v>78</v>
      </c>
      <c r="AW197" s="14" t="s">
        <v>30</v>
      </c>
      <c r="AX197" s="14" t="s">
        <v>73</v>
      </c>
      <c r="AY197" s="265" t="s">
        <v>116</v>
      </c>
    </row>
    <row r="198" spans="1:51" s="13" customFormat="1" ht="12">
      <c r="A198" s="13"/>
      <c r="B198" s="245"/>
      <c r="C198" s="246"/>
      <c r="D198" s="241" t="s">
        <v>141</v>
      </c>
      <c r="E198" s="247" t="s">
        <v>1</v>
      </c>
      <c r="F198" s="248" t="s">
        <v>134</v>
      </c>
      <c r="G198" s="246"/>
      <c r="H198" s="249">
        <v>3</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141</v>
      </c>
      <c r="AU198" s="255" t="s">
        <v>80</v>
      </c>
      <c r="AV198" s="13" t="s">
        <v>80</v>
      </c>
      <c r="AW198" s="13" t="s">
        <v>30</v>
      </c>
      <c r="AX198" s="13" t="s">
        <v>78</v>
      </c>
      <c r="AY198" s="255" t="s">
        <v>116</v>
      </c>
    </row>
    <row r="199" spans="1:65" s="2" customFormat="1" ht="16.5" customHeight="1">
      <c r="A199" s="38"/>
      <c r="B199" s="39"/>
      <c r="C199" s="228" t="s">
        <v>8</v>
      </c>
      <c r="D199" s="228" t="s">
        <v>118</v>
      </c>
      <c r="E199" s="229" t="s">
        <v>227</v>
      </c>
      <c r="F199" s="230" t="s">
        <v>228</v>
      </c>
      <c r="G199" s="231" t="s">
        <v>137</v>
      </c>
      <c r="H199" s="232">
        <v>0.783</v>
      </c>
      <c r="I199" s="233"/>
      <c r="J199" s="234">
        <f>ROUND(I199*H199,2)</f>
        <v>0</v>
      </c>
      <c r="K199" s="230" t="s">
        <v>1</v>
      </c>
      <c r="L199" s="44"/>
      <c r="M199" s="235" t="s">
        <v>1</v>
      </c>
      <c r="N199" s="236" t="s">
        <v>38</v>
      </c>
      <c r="O199" s="91"/>
      <c r="P199" s="237">
        <f>O199*H199</f>
        <v>0</v>
      </c>
      <c r="Q199" s="237">
        <v>0</v>
      </c>
      <c r="R199" s="237">
        <f>Q199*H199</f>
        <v>0</v>
      </c>
      <c r="S199" s="237">
        <v>0</v>
      </c>
      <c r="T199" s="238">
        <f>S199*H199</f>
        <v>0</v>
      </c>
      <c r="U199" s="38"/>
      <c r="V199" s="38"/>
      <c r="W199" s="38"/>
      <c r="X199" s="38"/>
      <c r="Y199" s="38"/>
      <c r="Z199" s="38"/>
      <c r="AA199" s="38"/>
      <c r="AB199" s="38"/>
      <c r="AC199" s="38"/>
      <c r="AD199" s="38"/>
      <c r="AE199" s="38"/>
      <c r="AR199" s="239" t="s">
        <v>123</v>
      </c>
      <c r="AT199" s="239" t="s">
        <v>118</v>
      </c>
      <c r="AU199" s="239" t="s">
        <v>80</v>
      </c>
      <c r="AY199" s="17" t="s">
        <v>116</v>
      </c>
      <c r="BE199" s="240">
        <f>IF(N199="základní",J199,0)</f>
        <v>0</v>
      </c>
      <c r="BF199" s="240">
        <f>IF(N199="snížená",J199,0)</f>
        <v>0</v>
      </c>
      <c r="BG199" s="240">
        <f>IF(N199="zákl. přenesená",J199,0)</f>
        <v>0</v>
      </c>
      <c r="BH199" s="240">
        <f>IF(N199="sníž. přenesená",J199,0)</f>
        <v>0</v>
      </c>
      <c r="BI199" s="240">
        <f>IF(N199="nulová",J199,0)</f>
        <v>0</v>
      </c>
      <c r="BJ199" s="17" t="s">
        <v>78</v>
      </c>
      <c r="BK199" s="240">
        <f>ROUND(I199*H199,2)</f>
        <v>0</v>
      </c>
      <c r="BL199" s="17" t="s">
        <v>123</v>
      </c>
      <c r="BM199" s="239" t="s">
        <v>229</v>
      </c>
    </row>
    <row r="200" spans="1:47" s="2" customFormat="1" ht="12">
      <c r="A200" s="38"/>
      <c r="B200" s="39"/>
      <c r="C200" s="40"/>
      <c r="D200" s="241" t="s">
        <v>127</v>
      </c>
      <c r="E200" s="40"/>
      <c r="F200" s="242" t="s">
        <v>230</v>
      </c>
      <c r="G200" s="40"/>
      <c r="H200" s="40"/>
      <c r="I200" s="138"/>
      <c r="J200" s="40"/>
      <c r="K200" s="40"/>
      <c r="L200" s="44"/>
      <c r="M200" s="243"/>
      <c r="N200" s="244"/>
      <c r="O200" s="91"/>
      <c r="P200" s="91"/>
      <c r="Q200" s="91"/>
      <c r="R200" s="91"/>
      <c r="S200" s="91"/>
      <c r="T200" s="92"/>
      <c r="U200" s="38"/>
      <c r="V200" s="38"/>
      <c r="W200" s="38"/>
      <c r="X200" s="38"/>
      <c r="Y200" s="38"/>
      <c r="Z200" s="38"/>
      <c r="AA200" s="38"/>
      <c r="AB200" s="38"/>
      <c r="AC200" s="38"/>
      <c r="AD200" s="38"/>
      <c r="AE200" s="38"/>
      <c r="AT200" s="17" t="s">
        <v>127</v>
      </c>
      <c r="AU200" s="17" t="s">
        <v>80</v>
      </c>
    </row>
    <row r="201" spans="1:51" s="14" customFormat="1" ht="12">
      <c r="A201" s="14"/>
      <c r="B201" s="256"/>
      <c r="C201" s="257"/>
      <c r="D201" s="241" t="s">
        <v>141</v>
      </c>
      <c r="E201" s="258" t="s">
        <v>1</v>
      </c>
      <c r="F201" s="259" t="s">
        <v>231</v>
      </c>
      <c r="G201" s="257"/>
      <c r="H201" s="258" t="s">
        <v>1</v>
      </c>
      <c r="I201" s="260"/>
      <c r="J201" s="257"/>
      <c r="K201" s="257"/>
      <c r="L201" s="261"/>
      <c r="M201" s="262"/>
      <c r="N201" s="263"/>
      <c r="O201" s="263"/>
      <c r="P201" s="263"/>
      <c r="Q201" s="263"/>
      <c r="R201" s="263"/>
      <c r="S201" s="263"/>
      <c r="T201" s="264"/>
      <c r="U201" s="14"/>
      <c r="V201" s="14"/>
      <c r="W201" s="14"/>
      <c r="X201" s="14"/>
      <c r="Y201" s="14"/>
      <c r="Z201" s="14"/>
      <c r="AA201" s="14"/>
      <c r="AB201" s="14"/>
      <c r="AC201" s="14"/>
      <c r="AD201" s="14"/>
      <c r="AE201" s="14"/>
      <c r="AT201" s="265" t="s">
        <v>141</v>
      </c>
      <c r="AU201" s="265" t="s">
        <v>80</v>
      </c>
      <c r="AV201" s="14" t="s">
        <v>78</v>
      </c>
      <c r="AW201" s="14" t="s">
        <v>30</v>
      </c>
      <c r="AX201" s="14" t="s">
        <v>73</v>
      </c>
      <c r="AY201" s="265" t="s">
        <v>116</v>
      </c>
    </row>
    <row r="202" spans="1:51" s="13" customFormat="1" ht="12">
      <c r="A202" s="13"/>
      <c r="B202" s="245"/>
      <c r="C202" s="246"/>
      <c r="D202" s="241" t="s">
        <v>141</v>
      </c>
      <c r="E202" s="247" t="s">
        <v>1</v>
      </c>
      <c r="F202" s="248" t="s">
        <v>232</v>
      </c>
      <c r="G202" s="246"/>
      <c r="H202" s="249">
        <v>0.783</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141</v>
      </c>
      <c r="AU202" s="255" t="s">
        <v>80</v>
      </c>
      <c r="AV202" s="13" t="s">
        <v>80</v>
      </c>
      <c r="AW202" s="13" t="s">
        <v>30</v>
      </c>
      <c r="AX202" s="13" t="s">
        <v>78</v>
      </c>
      <c r="AY202" s="255" t="s">
        <v>116</v>
      </c>
    </row>
    <row r="203" spans="1:65" s="2" customFormat="1" ht="45" customHeight="1">
      <c r="A203" s="38"/>
      <c r="B203" s="39"/>
      <c r="C203" s="228" t="s">
        <v>233</v>
      </c>
      <c r="D203" s="228" t="s">
        <v>118</v>
      </c>
      <c r="E203" s="229" t="s">
        <v>234</v>
      </c>
      <c r="F203" s="230" t="s">
        <v>235</v>
      </c>
      <c r="G203" s="231" t="s">
        <v>236</v>
      </c>
      <c r="H203" s="232">
        <v>1</v>
      </c>
      <c r="I203" s="233"/>
      <c r="J203" s="234">
        <f>ROUND(I203*H203,2)</f>
        <v>0</v>
      </c>
      <c r="K203" s="230" t="s">
        <v>1</v>
      </c>
      <c r="L203" s="44"/>
      <c r="M203" s="235" t="s">
        <v>1</v>
      </c>
      <c r="N203" s="236" t="s">
        <v>38</v>
      </c>
      <c r="O203" s="91"/>
      <c r="P203" s="237">
        <f>O203*H203</f>
        <v>0</v>
      </c>
      <c r="Q203" s="237">
        <v>0</v>
      </c>
      <c r="R203" s="237">
        <f>Q203*H203</f>
        <v>0</v>
      </c>
      <c r="S203" s="237">
        <v>0</v>
      </c>
      <c r="T203" s="238">
        <f>S203*H203</f>
        <v>0</v>
      </c>
      <c r="U203" s="38"/>
      <c r="V203" s="38"/>
      <c r="W203" s="38"/>
      <c r="X203" s="38"/>
      <c r="Y203" s="38"/>
      <c r="Z203" s="38"/>
      <c r="AA203" s="38"/>
      <c r="AB203" s="38"/>
      <c r="AC203" s="38"/>
      <c r="AD203" s="38"/>
      <c r="AE203" s="38"/>
      <c r="AR203" s="239" t="s">
        <v>123</v>
      </c>
      <c r="AT203" s="239" t="s">
        <v>118</v>
      </c>
      <c r="AU203" s="239" t="s">
        <v>80</v>
      </c>
      <c r="AY203" s="17" t="s">
        <v>116</v>
      </c>
      <c r="BE203" s="240">
        <f>IF(N203="základní",J203,0)</f>
        <v>0</v>
      </c>
      <c r="BF203" s="240">
        <f>IF(N203="snížená",J203,0)</f>
        <v>0</v>
      </c>
      <c r="BG203" s="240">
        <f>IF(N203="zákl. přenesená",J203,0)</f>
        <v>0</v>
      </c>
      <c r="BH203" s="240">
        <f>IF(N203="sníž. přenesená",J203,0)</f>
        <v>0</v>
      </c>
      <c r="BI203" s="240">
        <f>IF(N203="nulová",J203,0)</f>
        <v>0</v>
      </c>
      <c r="BJ203" s="17" t="s">
        <v>78</v>
      </c>
      <c r="BK203" s="240">
        <f>ROUND(I203*H203,2)</f>
        <v>0</v>
      </c>
      <c r="BL203" s="17" t="s">
        <v>123</v>
      </c>
      <c r="BM203" s="239" t="s">
        <v>237</v>
      </c>
    </row>
    <row r="204" spans="1:47" s="2" customFormat="1" ht="12">
      <c r="A204" s="38"/>
      <c r="B204" s="39"/>
      <c r="C204" s="40"/>
      <c r="D204" s="241" t="s">
        <v>127</v>
      </c>
      <c r="E204" s="40"/>
      <c r="F204" s="242" t="s">
        <v>238</v>
      </c>
      <c r="G204" s="40"/>
      <c r="H204" s="40"/>
      <c r="I204" s="138"/>
      <c r="J204" s="40"/>
      <c r="K204" s="40"/>
      <c r="L204" s="44"/>
      <c r="M204" s="243"/>
      <c r="N204" s="244"/>
      <c r="O204" s="91"/>
      <c r="P204" s="91"/>
      <c r="Q204" s="91"/>
      <c r="R204" s="91"/>
      <c r="S204" s="91"/>
      <c r="T204" s="92"/>
      <c r="U204" s="38"/>
      <c r="V204" s="38"/>
      <c r="W204" s="38"/>
      <c r="X204" s="38"/>
      <c r="Y204" s="38"/>
      <c r="Z204" s="38"/>
      <c r="AA204" s="38"/>
      <c r="AB204" s="38"/>
      <c r="AC204" s="38"/>
      <c r="AD204" s="38"/>
      <c r="AE204" s="38"/>
      <c r="AT204" s="17" t="s">
        <v>127</v>
      </c>
      <c r="AU204" s="17" t="s">
        <v>80</v>
      </c>
    </row>
    <row r="205" spans="1:63" s="12" customFormat="1" ht="25.9" customHeight="1">
      <c r="A205" s="12"/>
      <c r="B205" s="212"/>
      <c r="C205" s="213"/>
      <c r="D205" s="214" t="s">
        <v>72</v>
      </c>
      <c r="E205" s="215" t="s">
        <v>239</v>
      </c>
      <c r="F205" s="215" t="s">
        <v>240</v>
      </c>
      <c r="G205" s="213"/>
      <c r="H205" s="213"/>
      <c r="I205" s="216"/>
      <c r="J205" s="217">
        <f>BK205</f>
        <v>0</v>
      </c>
      <c r="K205" s="213"/>
      <c r="L205" s="218"/>
      <c r="M205" s="219"/>
      <c r="N205" s="220"/>
      <c r="O205" s="220"/>
      <c r="P205" s="221">
        <f>P206+P210+P214+P223+P236</f>
        <v>0</v>
      </c>
      <c r="Q205" s="220"/>
      <c r="R205" s="221">
        <f>R206+R210+R214+R223+R236</f>
        <v>0</v>
      </c>
      <c r="S205" s="220"/>
      <c r="T205" s="222">
        <f>T206+T210+T214+T223+T236</f>
        <v>8.241827</v>
      </c>
      <c r="U205" s="12"/>
      <c r="V205" s="12"/>
      <c r="W205" s="12"/>
      <c r="X205" s="12"/>
      <c r="Y205" s="12"/>
      <c r="Z205" s="12"/>
      <c r="AA205" s="12"/>
      <c r="AB205" s="12"/>
      <c r="AC205" s="12"/>
      <c r="AD205" s="12"/>
      <c r="AE205" s="12"/>
      <c r="AR205" s="223" t="s">
        <v>80</v>
      </c>
      <c r="AT205" s="224" t="s">
        <v>72</v>
      </c>
      <c r="AU205" s="224" t="s">
        <v>73</v>
      </c>
      <c r="AY205" s="223" t="s">
        <v>116</v>
      </c>
      <c r="BK205" s="225">
        <f>BK206+BK210+BK214+BK223+BK236</f>
        <v>0</v>
      </c>
    </row>
    <row r="206" spans="1:63" s="12" customFormat="1" ht="22.8" customHeight="1">
      <c r="A206" s="12"/>
      <c r="B206" s="212"/>
      <c r="C206" s="213"/>
      <c r="D206" s="214" t="s">
        <v>72</v>
      </c>
      <c r="E206" s="226" t="s">
        <v>241</v>
      </c>
      <c r="F206" s="226" t="s">
        <v>242</v>
      </c>
      <c r="G206" s="213"/>
      <c r="H206" s="213"/>
      <c r="I206" s="216"/>
      <c r="J206" s="227">
        <f>BK206</f>
        <v>0</v>
      </c>
      <c r="K206" s="213"/>
      <c r="L206" s="218"/>
      <c r="M206" s="219"/>
      <c r="N206" s="220"/>
      <c r="O206" s="220"/>
      <c r="P206" s="221">
        <f>SUM(P207:P209)</f>
        <v>0</v>
      </c>
      <c r="Q206" s="220"/>
      <c r="R206" s="221">
        <f>SUM(R207:R209)</f>
        <v>0</v>
      </c>
      <c r="S206" s="220"/>
      <c r="T206" s="222">
        <f>SUM(T207:T209)</f>
        <v>1.5495999999999999</v>
      </c>
      <c r="U206" s="12"/>
      <c r="V206" s="12"/>
      <c r="W206" s="12"/>
      <c r="X206" s="12"/>
      <c r="Y206" s="12"/>
      <c r="Z206" s="12"/>
      <c r="AA206" s="12"/>
      <c r="AB206" s="12"/>
      <c r="AC206" s="12"/>
      <c r="AD206" s="12"/>
      <c r="AE206" s="12"/>
      <c r="AR206" s="223" t="s">
        <v>80</v>
      </c>
      <c r="AT206" s="224" t="s">
        <v>72</v>
      </c>
      <c r="AU206" s="224" t="s">
        <v>78</v>
      </c>
      <c r="AY206" s="223" t="s">
        <v>116</v>
      </c>
      <c r="BK206" s="225">
        <f>SUM(BK207:BK209)</f>
        <v>0</v>
      </c>
    </row>
    <row r="207" spans="1:65" s="2" customFormat="1" ht="21.75" customHeight="1">
      <c r="A207" s="38"/>
      <c r="B207" s="39"/>
      <c r="C207" s="228" t="s">
        <v>243</v>
      </c>
      <c r="D207" s="228" t="s">
        <v>118</v>
      </c>
      <c r="E207" s="229" t="s">
        <v>244</v>
      </c>
      <c r="F207" s="230" t="s">
        <v>245</v>
      </c>
      <c r="G207" s="231" t="s">
        <v>246</v>
      </c>
      <c r="H207" s="232">
        <v>387.4</v>
      </c>
      <c r="I207" s="233"/>
      <c r="J207" s="234">
        <f>ROUND(I207*H207,2)</f>
        <v>0</v>
      </c>
      <c r="K207" s="230" t="s">
        <v>122</v>
      </c>
      <c r="L207" s="44"/>
      <c r="M207" s="235" t="s">
        <v>1</v>
      </c>
      <c r="N207" s="236" t="s">
        <v>38</v>
      </c>
      <c r="O207" s="91"/>
      <c r="P207" s="237">
        <f>O207*H207</f>
        <v>0</v>
      </c>
      <c r="Q207" s="237">
        <v>0</v>
      </c>
      <c r="R207" s="237">
        <f>Q207*H207</f>
        <v>0</v>
      </c>
      <c r="S207" s="237">
        <v>0.004</v>
      </c>
      <c r="T207" s="238">
        <f>S207*H207</f>
        <v>1.5495999999999999</v>
      </c>
      <c r="U207" s="38"/>
      <c r="V207" s="38"/>
      <c r="W207" s="38"/>
      <c r="X207" s="38"/>
      <c r="Y207" s="38"/>
      <c r="Z207" s="38"/>
      <c r="AA207" s="38"/>
      <c r="AB207" s="38"/>
      <c r="AC207" s="38"/>
      <c r="AD207" s="38"/>
      <c r="AE207" s="38"/>
      <c r="AR207" s="239" t="s">
        <v>233</v>
      </c>
      <c r="AT207" s="239" t="s">
        <v>118</v>
      </c>
      <c r="AU207" s="239" t="s">
        <v>80</v>
      </c>
      <c r="AY207" s="17" t="s">
        <v>116</v>
      </c>
      <c r="BE207" s="240">
        <f>IF(N207="základní",J207,0)</f>
        <v>0</v>
      </c>
      <c r="BF207" s="240">
        <f>IF(N207="snížená",J207,0)</f>
        <v>0</v>
      </c>
      <c r="BG207" s="240">
        <f>IF(N207="zákl. přenesená",J207,0)</f>
        <v>0</v>
      </c>
      <c r="BH207" s="240">
        <f>IF(N207="sníž. přenesená",J207,0)</f>
        <v>0</v>
      </c>
      <c r="BI207" s="240">
        <f>IF(N207="nulová",J207,0)</f>
        <v>0</v>
      </c>
      <c r="BJ207" s="17" t="s">
        <v>78</v>
      </c>
      <c r="BK207" s="240">
        <f>ROUND(I207*H207,2)</f>
        <v>0</v>
      </c>
      <c r="BL207" s="17" t="s">
        <v>233</v>
      </c>
      <c r="BM207" s="239" t="s">
        <v>247</v>
      </c>
    </row>
    <row r="208" spans="1:47" s="2" customFormat="1" ht="12">
      <c r="A208" s="38"/>
      <c r="B208" s="39"/>
      <c r="C208" s="40"/>
      <c r="D208" s="241" t="s">
        <v>125</v>
      </c>
      <c r="E208" s="40"/>
      <c r="F208" s="242" t="s">
        <v>248</v>
      </c>
      <c r="G208" s="40"/>
      <c r="H208" s="40"/>
      <c r="I208" s="138"/>
      <c r="J208" s="40"/>
      <c r="K208" s="40"/>
      <c r="L208" s="44"/>
      <c r="M208" s="243"/>
      <c r="N208" s="244"/>
      <c r="O208" s="91"/>
      <c r="P208" s="91"/>
      <c r="Q208" s="91"/>
      <c r="R208" s="91"/>
      <c r="S208" s="91"/>
      <c r="T208" s="92"/>
      <c r="U208" s="38"/>
      <c r="V208" s="38"/>
      <c r="W208" s="38"/>
      <c r="X208" s="38"/>
      <c r="Y208" s="38"/>
      <c r="Z208" s="38"/>
      <c r="AA208" s="38"/>
      <c r="AB208" s="38"/>
      <c r="AC208" s="38"/>
      <c r="AD208" s="38"/>
      <c r="AE208" s="38"/>
      <c r="AT208" s="17" t="s">
        <v>125</v>
      </c>
      <c r="AU208" s="17" t="s">
        <v>80</v>
      </c>
    </row>
    <row r="209" spans="1:51" s="13" customFormat="1" ht="12">
      <c r="A209" s="13"/>
      <c r="B209" s="245"/>
      <c r="C209" s="246"/>
      <c r="D209" s="241" t="s">
        <v>141</v>
      </c>
      <c r="E209" s="247" t="s">
        <v>1</v>
      </c>
      <c r="F209" s="248" t="s">
        <v>249</v>
      </c>
      <c r="G209" s="246"/>
      <c r="H209" s="249">
        <v>387.4</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141</v>
      </c>
      <c r="AU209" s="255" t="s">
        <v>80</v>
      </c>
      <c r="AV209" s="13" t="s">
        <v>80</v>
      </c>
      <c r="AW209" s="13" t="s">
        <v>30</v>
      </c>
      <c r="AX209" s="13" t="s">
        <v>78</v>
      </c>
      <c r="AY209" s="255" t="s">
        <v>116</v>
      </c>
    </row>
    <row r="210" spans="1:63" s="12" customFormat="1" ht="22.8" customHeight="1">
      <c r="A210" s="12"/>
      <c r="B210" s="212"/>
      <c r="C210" s="213"/>
      <c r="D210" s="214" t="s">
        <v>72</v>
      </c>
      <c r="E210" s="226" t="s">
        <v>250</v>
      </c>
      <c r="F210" s="226" t="s">
        <v>251</v>
      </c>
      <c r="G210" s="213"/>
      <c r="H210" s="213"/>
      <c r="I210" s="216"/>
      <c r="J210" s="227">
        <f>BK210</f>
        <v>0</v>
      </c>
      <c r="K210" s="213"/>
      <c r="L210" s="218"/>
      <c r="M210" s="219"/>
      <c r="N210" s="220"/>
      <c r="O210" s="220"/>
      <c r="P210" s="221">
        <f>SUM(P211:P213)</f>
        <v>0</v>
      </c>
      <c r="Q210" s="220"/>
      <c r="R210" s="221">
        <f>SUM(R211:R213)</f>
        <v>0</v>
      </c>
      <c r="S210" s="220"/>
      <c r="T210" s="222">
        <f>SUM(T211:T213)</f>
        <v>5.909400000000001</v>
      </c>
      <c r="U210" s="12"/>
      <c r="V210" s="12"/>
      <c r="W210" s="12"/>
      <c r="X210" s="12"/>
      <c r="Y210" s="12"/>
      <c r="Z210" s="12"/>
      <c r="AA210" s="12"/>
      <c r="AB210" s="12"/>
      <c r="AC210" s="12"/>
      <c r="AD210" s="12"/>
      <c r="AE210" s="12"/>
      <c r="AR210" s="223" t="s">
        <v>80</v>
      </c>
      <c r="AT210" s="224" t="s">
        <v>72</v>
      </c>
      <c r="AU210" s="224" t="s">
        <v>78</v>
      </c>
      <c r="AY210" s="223" t="s">
        <v>116</v>
      </c>
      <c r="BK210" s="225">
        <f>SUM(BK211:BK213)</f>
        <v>0</v>
      </c>
    </row>
    <row r="211" spans="1:65" s="2" customFormat="1" ht="21.75" customHeight="1">
      <c r="A211" s="38"/>
      <c r="B211" s="39"/>
      <c r="C211" s="228" t="s">
        <v>252</v>
      </c>
      <c r="D211" s="228" t="s">
        <v>118</v>
      </c>
      <c r="E211" s="229" t="s">
        <v>253</v>
      </c>
      <c r="F211" s="230" t="s">
        <v>254</v>
      </c>
      <c r="G211" s="231" t="s">
        <v>246</v>
      </c>
      <c r="H211" s="232">
        <v>422.1</v>
      </c>
      <c r="I211" s="233"/>
      <c r="J211" s="234">
        <f>ROUND(I211*H211,2)</f>
        <v>0</v>
      </c>
      <c r="K211" s="230" t="s">
        <v>122</v>
      </c>
      <c r="L211" s="44"/>
      <c r="M211" s="235" t="s">
        <v>1</v>
      </c>
      <c r="N211" s="236" t="s">
        <v>38</v>
      </c>
      <c r="O211" s="91"/>
      <c r="P211" s="237">
        <f>O211*H211</f>
        <v>0</v>
      </c>
      <c r="Q211" s="237">
        <v>0</v>
      </c>
      <c r="R211" s="237">
        <f>Q211*H211</f>
        <v>0</v>
      </c>
      <c r="S211" s="237">
        <v>0.014</v>
      </c>
      <c r="T211" s="238">
        <f>S211*H211</f>
        <v>5.909400000000001</v>
      </c>
      <c r="U211" s="38"/>
      <c r="V211" s="38"/>
      <c r="W211" s="38"/>
      <c r="X211" s="38"/>
      <c r="Y211" s="38"/>
      <c r="Z211" s="38"/>
      <c r="AA211" s="38"/>
      <c r="AB211" s="38"/>
      <c r="AC211" s="38"/>
      <c r="AD211" s="38"/>
      <c r="AE211" s="38"/>
      <c r="AR211" s="239" t="s">
        <v>233</v>
      </c>
      <c r="AT211" s="239" t="s">
        <v>118</v>
      </c>
      <c r="AU211" s="239" t="s">
        <v>80</v>
      </c>
      <c r="AY211" s="17" t="s">
        <v>116</v>
      </c>
      <c r="BE211" s="240">
        <f>IF(N211="základní",J211,0)</f>
        <v>0</v>
      </c>
      <c r="BF211" s="240">
        <f>IF(N211="snížená",J211,0)</f>
        <v>0</v>
      </c>
      <c r="BG211" s="240">
        <f>IF(N211="zákl. přenesená",J211,0)</f>
        <v>0</v>
      </c>
      <c r="BH211" s="240">
        <f>IF(N211="sníž. přenesená",J211,0)</f>
        <v>0</v>
      </c>
      <c r="BI211" s="240">
        <f>IF(N211="nulová",J211,0)</f>
        <v>0</v>
      </c>
      <c r="BJ211" s="17" t="s">
        <v>78</v>
      </c>
      <c r="BK211" s="240">
        <f>ROUND(I211*H211,2)</f>
        <v>0</v>
      </c>
      <c r="BL211" s="17" t="s">
        <v>233</v>
      </c>
      <c r="BM211" s="239" t="s">
        <v>255</v>
      </c>
    </row>
    <row r="212" spans="1:51" s="13" customFormat="1" ht="12">
      <c r="A212" s="13"/>
      <c r="B212" s="245"/>
      <c r="C212" s="246"/>
      <c r="D212" s="241" t="s">
        <v>141</v>
      </c>
      <c r="E212" s="247" t="s">
        <v>1</v>
      </c>
      <c r="F212" s="248" t="s">
        <v>256</v>
      </c>
      <c r="G212" s="246"/>
      <c r="H212" s="249">
        <v>422.1</v>
      </c>
      <c r="I212" s="250"/>
      <c r="J212" s="246"/>
      <c r="K212" s="246"/>
      <c r="L212" s="251"/>
      <c r="M212" s="252"/>
      <c r="N212" s="253"/>
      <c r="O212" s="253"/>
      <c r="P212" s="253"/>
      <c r="Q212" s="253"/>
      <c r="R212" s="253"/>
      <c r="S212" s="253"/>
      <c r="T212" s="254"/>
      <c r="U212" s="13"/>
      <c r="V212" s="13"/>
      <c r="W212" s="13"/>
      <c r="X212" s="13"/>
      <c r="Y212" s="13"/>
      <c r="Z212" s="13"/>
      <c r="AA212" s="13"/>
      <c r="AB212" s="13"/>
      <c r="AC212" s="13"/>
      <c r="AD212" s="13"/>
      <c r="AE212" s="13"/>
      <c r="AT212" s="255" t="s">
        <v>141</v>
      </c>
      <c r="AU212" s="255" t="s">
        <v>80</v>
      </c>
      <c r="AV212" s="13" t="s">
        <v>80</v>
      </c>
      <c r="AW212" s="13" t="s">
        <v>30</v>
      </c>
      <c r="AX212" s="13" t="s">
        <v>73</v>
      </c>
      <c r="AY212" s="255" t="s">
        <v>116</v>
      </c>
    </row>
    <row r="213" spans="1:51" s="15" customFormat="1" ht="12">
      <c r="A213" s="15"/>
      <c r="B213" s="266"/>
      <c r="C213" s="267"/>
      <c r="D213" s="241" t="s">
        <v>141</v>
      </c>
      <c r="E213" s="268" t="s">
        <v>1</v>
      </c>
      <c r="F213" s="269" t="s">
        <v>156</v>
      </c>
      <c r="G213" s="267"/>
      <c r="H213" s="270">
        <v>422.1</v>
      </c>
      <c r="I213" s="271"/>
      <c r="J213" s="267"/>
      <c r="K213" s="267"/>
      <c r="L213" s="272"/>
      <c r="M213" s="273"/>
      <c r="N213" s="274"/>
      <c r="O213" s="274"/>
      <c r="P213" s="274"/>
      <c r="Q213" s="274"/>
      <c r="R213" s="274"/>
      <c r="S213" s="274"/>
      <c r="T213" s="275"/>
      <c r="U213" s="15"/>
      <c r="V213" s="15"/>
      <c r="W213" s="15"/>
      <c r="X213" s="15"/>
      <c r="Y213" s="15"/>
      <c r="Z213" s="15"/>
      <c r="AA213" s="15"/>
      <c r="AB213" s="15"/>
      <c r="AC213" s="15"/>
      <c r="AD213" s="15"/>
      <c r="AE213" s="15"/>
      <c r="AT213" s="276" t="s">
        <v>141</v>
      </c>
      <c r="AU213" s="276" t="s">
        <v>80</v>
      </c>
      <c r="AV213" s="15" t="s">
        <v>123</v>
      </c>
      <c r="AW213" s="15" t="s">
        <v>30</v>
      </c>
      <c r="AX213" s="15" t="s">
        <v>78</v>
      </c>
      <c r="AY213" s="276" t="s">
        <v>116</v>
      </c>
    </row>
    <row r="214" spans="1:63" s="12" customFormat="1" ht="22.8" customHeight="1">
      <c r="A214" s="12"/>
      <c r="B214" s="212"/>
      <c r="C214" s="213"/>
      <c r="D214" s="214" t="s">
        <v>72</v>
      </c>
      <c r="E214" s="226" t="s">
        <v>257</v>
      </c>
      <c r="F214" s="226" t="s">
        <v>258</v>
      </c>
      <c r="G214" s="213"/>
      <c r="H214" s="213"/>
      <c r="I214" s="216"/>
      <c r="J214" s="227">
        <f>BK214</f>
        <v>0</v>
      </c>
      <c r="K214" s="213"/>
      <c r="L214" s="218"/>
      <c r="M214" s="219"/>
      <c r="N214" s="220"/>
      <c r="O214" s="220"/>
      <c r="P214" s="221">
        <f>SUM(P215:P222)</f>
        <v>0</v>
      </c>
      <c r="Q214" s="220"/>
      <c r="R214" s="221">
        <f>SUM(R215:R222)</f>
        <v>0</v>
      </c>
      <c r="S214" s="220"/>
      <c r="T214" s="222">
        <f>SUM(T215:T222)</f>
        <v>0.07178</v>
      </c>
      <c r="U214" s="12"/>
      <c r="V214" s="12"/>
      <c r="W214" s="12"/>
      <c r="X214" s="12"/>
      <c r="Y214" s="12"/>
      <c r="Z214" s="12"/>
      <c r="AA214" s="12"/>
      <c r="AB214" s="12"/>
      <c r="AC214" s="12"/>
      <c r="AD214" s="12"/>
      <c r="AE214" s="12"/>
      <c r="AR214" s="223" t="s">
        <v>80</v>
      </c>
      <c r="AT214" s="224" t="s">
        <v>72</v>
      </c>
      <c r="AU214" s="224" t="s">
        <v>78</v>
      </c>
      <c r="AY214" s="223" t="s">
        <v>116</v>
      </c>
      <c r="BK214" s="225">
        <f>SUM(BK215:BK222)</f>
        <v>0</v>
      </c>
    </row>
    <row r="215" spans="1:65" s="2" customFormat="1" ht="33" customHeight="1">
      <c r="A215" s="38"/>
      <c r="B215" s="39"/>
      <c r="C215" s="228" t="s">
        <v>259</v>
      </c>
      <c r="D215" s="228" t="s">
        <v>118</v>
      </c>
      <c r="E215" s="229" t="s">
        <v>260</v>
      </c>
      <c r="F215" s="230" t="s">
        <v>261</v>
      </c>
      <c r="G215" s="231" t="s">
        <v>262</v>
      </c>
      <c r="H215" s="232">
        <v>24</v>
      </c>
      <c r="I215" s="233"/>
      <c r="J215" s="234">
        <f>ROUND(I215*H215,2)</f>
        <v>0</v>
      </c>
      <c r="K215" s="230" t="s">
        <v>122</v>
      </c>
      <c r="L215" s="44"/>
      <c r="M215" s="235" t="s">
        <v>1</v>
      </c>
      <c r="N215" s="236" t="s">
        <v>38</v>
      </c>
      <c r="O215" s="91"/>
      <c r="P215" s="237">
        <f>O215*H215</f>
        <v>0</v>
      </c>
      <c r="Q215" s="237">
        <v>0</v>
      </c>
      <c r="R215" s="237">
        <f>Q215*H215</f>
        <v>0</v>
      </c>
      <c r="S215" s="237">
        <v>0.0004</v>
      </c>
      <c r="T215" s="238">
        <f>S215*H215</f>
        <v>0.009600000000000001</v>
      </c>
      <c r="U215" s="38"/>
      <c r="V215" s="38"/>
      <c r="W215" s="38"/>
      <c r="X215" s="38"/>
      <c r="Y215" s="38"/>
      <c r="Z215" s="38"/>
      <c r="AA215" s="38"/>
      <c r="AB215" s="38"/>
      <c r="AC215" s="38"/>
      <c r="AD215" s="38"/>
      <c r="AE215" s="38"/>
      <c r="AR215" s="239" t="s">
        <v>233</v>
      </c>
      <c r="AT215" s="239" t="s">
        <v>118</v>
      </c>
      <c r="AU215" s="239" t="s">
        <v>80</v>
      </c>
      <c r="AY215" s="17" t="s">
        <v>116</v>
      </c>
      <c r="BE215" s="240">
        <f>IF(N215="základní",J215,0)</f>
        <v>0</v>
      </c>
      <c r="BF215" s="240">
        <f>IF(N215="snížená",J215,0)</f>
        <v>0</v>
      </c>
      <c r="BG215" s="240">
        <f>IF(N215="zákl. přenesená",J215,0)</f>
        <v>0</v>
      </c>
      <c r="BH215" s="240">
        <f>IF(N215="sníž. přenesená",J215,0)</f>
        <v>0</v>
      </c>
      <c r="BI215" s="240">
        <f>IF(N215="nulová",J215,0)</f>
        <v>0</v>
      </c>
      <c r="BJ215" s="17" t="s">
        <v>78</v>
      </c>
      <c r="BK215" s="240">
        <f>ROUND(I215*H215,2)</f>
        <v>0</v>
      </c>
      <c r="BL215" s="17" t="s">
        <v>233</v>
      </c>
      <c r="BM215" s="239" t="s">
        <v>263</v>
      </c>
    </row>
    <row r="216" spans="1:51" s="13" customFormat="1" ht="12">
      <c r="A216" s="13"/>
      <c r="B216" s="245"/>
      <c r="C216" s="246"/>
      <c r="D216" s="241" t="s">
        <v>141</v>
      </c>
      <c r="E216" s="247" t="s">
        <v>1</v>
      </c>
      <c r="F216" s="248" t="s">
        <v>264</v>
      </c>
      <c r="G216" s="246"/>
      <c r="H216" s="249">
        <v>24</v>
      </c>
      <c r="I216" s="250"/>
      <c r="J216" s="246"/>
      <c r="K216" s="246"/>
      <c r="L216" s="251"/>
      <c r="M216" s="252"/>
      <c r="N216" s="253"/>
      <c r="O216" s="253"/>
      <c r="P216" s="253"/>
      <c r="Q216" s="253"/>
      <c r="R216" s="253"/>
      <c r="S216" s="253"/>
      <c r="T216" s="254"/>
      <c r="U216" s="13"/>
      <c r="V216" s="13"/>
      <c r="W216" s="13"/>
      <c r="X216" s="13"/>
      <c r="Y216" s="13"/>
      <c r="Z216" s="13"/>
      <c r="AA216" s="13"/>
      <c r="AB216" s="13"/>
      <c r="AC216" s="13"/>
      <c r="AD216" s="13"/>
      <c r="AE216" s="13"/>
      <c r="AT216" s="255" t="s">
        <v>141</v>
      </c>
      <c r="AU216" s="255" t="s">
        <v>80</v>
      </c>
      <c r="AV216" s="13" t="s">
        <v>80</v>
      </c>
      <c r="AW216" s="13" t="s">
        <v>30</v>
      </c>
      <c r="AX216" s="13" t="s">
        <v>78</v>
      </c>
      <c r="AY216" s="255" t="s">
        <v>116</v>
      </c>
    </row>
    <row r="217" spans="1:65" s="2" customFormat="1" ht="33" customHeight="1">
      <c r="A217" s="38"/>
      <c r="B217" s="39"/>
      <c r="C217" s="228" t="s">
        <v>265</v>
      </c>
      <c r="D217" s="228" t="s">
        <v>118</v>
      </c>
      <c r="E217" s="229" t="s">
        <v>266</v>
      </c>
      <c r="F217" s="230" t="s">
        <v>267</v>
      </c>
      <c r="G217" s="231" t="s">
        <v>262</v>
      </c>
      <c r="H217" s="232">
        <v>65</v>
      </c>
      <c r="I217" s="233"/>
      <c r="J217" s="234">
        <f>ROUND(I217*H217,2)</f>
        <v>0</v>
      </c>
      <c r="K217" s="230" t="s">
        <v>122</v>
      </c>
      <c r="L217" s="44"/>
      <c r="M217" s="235" t="s">
        <v>1</v>
      </c>
      <c r="N217" s="236" t="s">
        <v>38</v>
      </c>
      <c r="O217" s="91"/>
      <c r="P217" s="237">
        <f>O217*H217</f>
        <v>0</v>
      </c>
      <c r="Q217" s="237">
        <v>0</v>
      </c>
      <c r="R217" s="237">
        <f>Q217*H217</f>
        <v>0</v>
      </c>
      <c r="S217" s="237">
        <v>0.0004</v>
      </c>
      <c r="T217" s="238">
        <f>S217*H217</f>
        <v>0.026000000000000002</v>
      </c>
      <c r="U217" s="38"/>
      <c r="V217" s="38"/>
      <c r="W217" s="38"/>
      <c r="X217" s="38"/>
      <c r="Y217" s="38"/>
      <c r="Z217" s="38"/>
      <c r="AA217" s="38"/>
      <c r="AB217" s="38"/>
      <c r="AC217" s="38"/>
      <c r="AD217" s="38"/>
      <c r="AE217" s="38"/>
      <c r="AR217" s="239" t="s">
        <v>233</v>
      </c>
      <c r="AT217" s="239" t="s">
        <v>118</v>
      </c>
      <c r="AU217" s="239" t="s">
        <v>80</v>
      </c>
      <c r="AY217" s="17" t="s">
        <v>116</v>
      </c>
      <c r="BE217" s="240">
        <f>IF(N217="základní",J217,0)</f>
        <v>0</v>
      </c>
      <c r="BF217" s="240">
        <f>IF(N217="snížená",J217,0)</f>
        <v>0</v>
      </c>
      <c r="BG217" s="240">
        <f>IF(N217="zákl. přenesená",J217,0)</f>
        <v>0</v>
      </c>
      <c r="BH217" s="240">
        <f>IF(N217="sníž. přenesená",J217,0)</f>
        <v>0</v>
      </c>
      <c r="BI217" s="240">
        <f>IF(N217="nulová",J217,0)</f>
        <v>0</v>
      </c>
      <c r="BJ217" s="17" t="s">
        <v>78</v>
      </c>
      <c r="BK217" s="240">
        <f>ROUND(I217*H217,2)</f>
        <v>0</v>
      </c>
      <c r="BL217" s="17" t="s">
        <v>233</v>
      </c>
      <c r="BM217" s="239" t="s">
        <v>268</v>
      </c>
    </row>
    <row r="218" spans="1:51" s="13" customFormat="1" ht="12">
      <c r="A218" s="13"/>
      <c r="B218" s="245"/>
      <c r="C218" s="246"/>
      <c r="D218" s="241" t="s">
        <v>141</v>
      </c>
      <c r="E218" s="247" t="s">
        <v>1</v>
      </c>
      <c r="F218" s="248" t="s">
        <v>269</v>
      </c>
      <c r="G218" s="246"/>
      <c r="H218" s="249">
        <v>65</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141</v>
      </c>
      <c r="AU218" s="255" t="s">
        <v>80</v>
      </c>
      <c r="AV218" s="13" t="s">
        <v>80</v>
      </c>
      <c r="AW218" s="13" t="s">
        <v>30</v>
      </c>
      <c r="AX218" s="13" t="s">
        <v>78</v>
      </c>
      <c r="AY218" s="255" t="s">
        <v>116</v>
      </c>
    </row>
    <row r="219" spans="1:65" s="2" customFormat="1" ht="33" customHeight="1">
      <c r="A219" s="38"/>
      <c r="B219" s="39"/>
      <c r="C219" s="228" t="s">
        <v>7</v>
      </c>
      <c r="D219" s="228" t="s">
        <v>118</v>
      </c>
      <c r="E219" s="229" t="s">
        <v>270</v>
      </c>
      <c r="F219" s="230" t="s">
        <v>271</v>
      </c>
      <c r="G219" s="231" t="s">
        <v>262</v>
      </c>
      <c r="H219" s="232">
        <v>8</v>
      </c>
      <c r="I219" s="233"/>
      <c r="J219" s="234">
        <f>ROUND(I219*H219,2)</f>
        <v>0</v>
      </c>
      <c r="K219" s="230" t="s">
        <v>122</v>
      </c>
      <c r="L219" s="44"/>
      <c r="M219" s="235" t="s">
        <v>1</v>
      </c>
      <c r="N219" s="236" t="s">
        <v>38</v>
      </c>
      <c r="O219" s="91"/>
      <c r="P219" s="237">
        <f>O219*H219</f>
        <v>0</v>
      </c>
      <c r="Q219" s="237">
        <v>0</v>
      </c>
      <c r="R219" s="237">
        <f>Q219*H219</f>
        <v>0</v>
      </c>
      <c r="S219" s="237">
        <v>0.00062</v>
      </c>
      <c r="T219" s="238">
        <f>S219*H219</f>
        <v>0.00496</v>
      </c>
      <c r="U219" s="38"/>
      <c r="V219" s="38"/>
      <c r="W219" s="38"/>
      <c r="X219" s="38"/>
      <c r="Y219" s="38"/>
      <c r="Z219" s="38"/>
      <c r="AA219" s="38"/>
      <c r="AB219" s="38"/>
      <c r="AC219" s="38"/>
      <c r="AD219" s="38"/>
      <c r="AE219" s="38"/>
      <c r="AR219" s="239" t="s">
        <v>233</v>
      </c>
      <c r="AT219" s="239" t="s">
        <v>118</v>
      </c>
      <c r="AU219" s="239" t="s">
        <v>80</v>
      </c>
      <c r="AY219" s="17" t="s">
        <v>116</v>
      </c>
      <c r="BE219" s="240">
        <f>IF(N219="základní",J219,0)</f>
        <v>0</v>
      </c>
      <c r="BF219" s="240">
        <f>IF(N219="snížená",J219,0)</f>
        <v>0</v>
      </c>
      <c r="BG219" s="240">
        <f>IF(N219="zákl. přenesená",J219,0)</f>
        <v>0</v>
      </c>
      <c r="BH219" s="240">
        <f>IF(N219="sníž. přenesená",J219,0)</f>
        <v>0</v>
      </c>
      <c r="BI219" s="240">
        <f>IF(N219="nulová",J219,0)</f>
        <v>0</v>
      </c>
      <c r="BJ219" s="17" t="s">
        <v>78</v>
      </c>
      <c r="BK219" s="240">
        <f>ROUND(I219*H219,2)</f>
        <v>0</v>
      </c>
      <c r="BL219" s="17" t="s">
        <v>233</v>
      </c>
      <c r="BM219" s="239" t="s">
        <v>272</v>
      </c>
    </row>
    <row r="220" spans="1:65" s="2" customFormat="1" ht="21.75" customHeight="1">
      <c r="A220" s="38"/>
      <c r="B220" s="39"/>
      <c r="C220" s="228" t="s">
        <v>273</v>
      </c>
      <c r="D220" s="228" t="s">
        <v>118</v>
      </c>
      <c r="E220" s="229" t="s">
        <v>274</v>
      </c>
      <c r="F220" s="230" t="s">
        <v>275</v>
      </c>
      <c r="G220" s="231" t="s">
        <v>276</v>
      </c>
      <c r="H220" s="232">
        <v>14</v>
      </c>
      <c r="I220" s="233"/>
      <c r="J220" s="234">
        <f>ROUND(I220*H220,2)</f>
        <v>0</v>
      </c>
      <c r="K220" s="230" t="s">
        <v>122</v>
      </c>
      <c r="L220" s="44"/>
      <c r="M220" s="235" t="s">
        <v>1</v>
      </c>
      <c r="N220" s="236" t="s">
        <v>38</v>
      </c>
      <c r="O220" s="91"/>
      <c r="P220" s="237">
        <f>O220*H220</f>
        <v>0</v>
      </c>
      <c r="Q220" s="237">
        <v>0</v>
      </c>
      <c r="R220" s="237">
        <f>Q220*H220</f>
        <v>0</v>
      </c>
      <c r="S220" s="237">
        <v>0.00028</v>
      </c>
      <c r="T220" s="238">
        <f>S220*H220</f>
        <v>0.00392</v>
      </c>
      <c r="U220" s="38"/>
      <c r="V220" s="38"/>
      <c r="W220" s="38"/>
      <c r="X220" s="38"/>
      <c r="Y220" s="38"/>
      <c r="Z220" s="38"/>
      <c r="AA220" s="38"/>
      <c r="AB220" s="38"/>
      <c r="AC220" s="38"/>
      <c r="AD220" s="38"/>
      <c r="AE220" s="38"/>
      <c r="AR220" s="239" t="s">
        <v>233</v>
      </c>
      <c r="AT220" s="239" t="s">
        <v>118</v>
      </c>
      <c r="AU220" s="239" t="s">
        <v>80</v>
      </c>
      <c r="AY220" s="17" t="s">
        <v>116</v>
      </c>
      <c r="BE220" s="240">
        <f>IF(N220="základní",J220,0)</f>
        <v>0</v>
      </c>
      <c r="BF220" s="240">
        <f>IF(N220="snížená",J220,0)</f>
        <v>0</v>
      </c>
      <c r="BG220" s="240">
        <f>IF(N220="zákl. přenesená",J220,0)</f>
        <v>0</v>
      </c>
      <c r="BH220" s="240">
        <f>IF(N220="sníž. přenesená",J220,0)</f>
        <v>0</v>
      </c>
      <c r="BI220" s="240">
        <f>IF(N220="nulová",J220,0)</f>
        <v>0</v>
      </c>
      <c r="BJ220" s="17" t="s">
        <v>78</v>
      </c>
      <c r="BK220" s="240">
        <f>ROUND(I220*H220,2)</f>
        <v>0</v>
      </c>
      <c r="BL220" s="17" t="s">
        <v>233</v>
      </c>
      <c r="BM220" s="239" t="s">
        <v>277</v>
      </c>
    </row>
    <row r="221" spans="1:65" s="2" customFormat="1" ht="21.75" customHeight="1">
      <c r="A221" s="38"/>
      <c r="B221" s="39"/>
      <c r="C221" s="228" t="s">
        <v>278</v>
      </c>
      <c r="D221" s="228" t="s">
        <v>118</v>
      </c>
      <c r="E221" s="229" t="s">
        <v>279</v>
      </c>
      <c r="F221" s="230" t="s">
        <v>280</v>
      </c>
      <c r="G221" s="231" t="s">
        <v>276</v>
      </c>
      <c r="H221" s="232">
        <v>10</v>
      </c>
      <c r="I221" s="233"/>
      <c r="J221" s="234">
        <f>ROUND(I221*H221,2)</f>
        <v>0</v>
      </c>
      <c r="K221" s="230" t="s">
        <v>122</v>
      </c>
      <c r="L221" s="44"/>
      <c r="M221" s="235" t="s">
        <v>1</v>
      </c>
      <c r="N221" s="236" t="s">
        <v>38</v>
      </c>
      <c r="O221" s="91"/>
      <c r="P221" s="237">
        <f>O221*H221</f>
        <v>0</v>
      </c>
      <c r="Q221" s="237">
        <v>0</v>
      </c>
      <c r="R221" s="237">
        <f>Q221*H221</f>
        <v>0</v>
      </c>
      <c r="S221" s="237">
        <v>0.00221</v>
      </c>
      <c r="T221" s="238">
        <f>S221*H221</f>
        <v>0.0221</v>
      </c>
      <c r="U221" s="38"/>
      <c r="V221" s="38"/>
      <c r="W221" s="38"/>
      <c r="X221" s="38"/>
      <c r="Y221" s="38"/>
      <c r="Z221" s="38"/>
      <c r="AA221" s="38"/>
      <c r="AB221" s="38"/>
      <c r="AC221" s="38"/>
      <c r="AD221" s="38"/>
      <c r="AE221" s="38"/>
      <c r="AR221" s="239" t="s">
        <v>233</v>
      </c>
      <c r="AT221" s="239" t="s">
        <v>118</v>
      </c>
      <c r="AU221" s="239" t="s">
        <v>80</v>
      </c>
      <c r="AY221" s="17" t="s">
        <v>116</v>
      </c>
      <c r="BE221" s="240">
        <f>IF(N221="základní",J221,0)</f>
        <v>0</v>
      </c>
      <c r="BF221" s="240">
        <f>IF(N221="snížená",J221,0)</f>
        <v>0</v>
      </c>
      <c r="BG221" s="240">
        <f>IF(N221="zákl. přenesená",J221,0)</f>
        <v>0</v>
      </c>
      <c r="BH221" s="240">
        <f>IF(N221="sníž. přenesená",J221,0)</f>
        <v>0</v>
      </c>
      <c r="BI221" s="240">
        <f>IF(N221="nulová",J221,0)</f>
        <v>0</v>
      </c>
      <c r="BJ221" s="17" t="s">
        <v>78</v>
      </c>
      <c r="BK221" s="240">
        <f>ROUND(I221*H221,2)</f>
        <v>0</v>
      </c>
      <c r="BL221" s="17" t="s">
        <v>233</v>
      </c>
      <c r="BM221" s="239" t="s">
        <v>281</v>
      </c>
    </row>
    <row r="222" spans="1:65" s="2" customFormat="1" ht="21.75" customHeight="1">
      <c r="A222" s="38"/>
      <c r="B222" s="39"/>
      <c r="C222" s="228" t="s">
        <v>282</v>
      </c>
      <c r="D222" s="228" t="s">
        <v>118</v>
      </c>
      <c r="E222" s="229" t="s">
        <v>283</v>
      </c>
      <c r="F222" s="230" t="s">
        <v>284</v>
      </c>
      <c r="G222" s="231" t="s">
        <v>276</v>
      </c>
      <c r="H222" s="232">
        <v>2</v>
      </c>
      <c r="I222" s="233"/>
      <c r="J222" s="234">
        <f>ROUND(I222*H222,2)</f>
        <v>0</v>
      </c>
      <c r="K222" s="230" t="s">
        <v>122</v>
      </c>
      <c r="L222" s="44"/>
      <c r="M222" s="235" t="s">
        <v>1</v>
      </c>
      <c r="N222" s="236" t="s">
        <v>38</v>
      </c>
      <c r="O222" s="91"/>
      <c r="P222" s="237">
        <f>O222*H222</f>
        <v>0</v>
      </c>
      <c r="Q222" s="237">
        <v>0</v>
      </c>
      <c r="R222" s="237">
        <f>Q222*H222</f>
        <v>0</v>
      </c>
      <c r="S222" s="237">
        <v>0.0026</v>
      </c>
      <c r="T222" s="238">
        <f>S222*H222</f>
        <v>0.0052</v>
      </c>
      <c r="U222" s="38"/>
      <c r="V222" s="38"/>
      <c r="W222" s="38"/>
      <c r="X222" s="38"/>
      <c r="Y222" s="38"/>
      <c r="Z222" s="38"/>
      <c r="AA222" s="38"/>
      <c r="AB222" s="38"/>
      <c r="AC222" s="38"/>
      <c r="AD222" s="38"/>
      <c r="AE222" s="38"/>
      <c r="AR222" s="239" t="s">
        <v>233</v>
      </c>
      <c r="AT222" s="239" t="s">
        <v>118</v>
      </c>
      <c r="AU222" s="239" t="s">
        <v>80</v>
      </c>
      <c r="AY222" s="17" t="s">
        <v>116</v>
      </c>
      <c r="BE222" s="240">
        <f>IF(N222="základní",J222,0)</f>
        <v>0</v>
      </c>
      <c r="BF222" s="240">
        <f>IF(N222="snížená",J222,0)</f>
        <v>0</v>
      </c>
      <c r="BG222" s="240">
        <f>IF(N222="zákl. přenesená",J222,0)</f>
        <v>0</v>
      </c>
      <c r="BH222" s="240">
        <f>IF(N222="sníž. přenesená",J222,0)</f>
        <v>0</v>
      </c>
      <c r="BI222" s="240">
        <f>IF(N222="nulová",J222,0)</f>
        <v>0</v>
      </c>
      <c r="BJ222" s="17" t="s">
        <v>78</v>
      </c>
      <c r="BK222" s="240">
        <f>ROUND(I222*H222,2)</f>
        <v>0</v>
      </c>
      <c r="BL222" s="17" t="s">
        <v>233</v>
      </c>
      <c r="BM222" s="239" t="s">
        <v>285</v>
      </c>
    </row>
    <row r="223" spans="1:63" s="12" customFormat="1" ht="22.8" customHeight="1">
      <c r="A223" s="12"/>
      <c r="B223" s="212"/>
      <c r="C223" s="213"/>
      <c r="D223" s="214" t="s">
        <v>72</v>
      </c>
      <c r="E223" s="226" t="s">
        <v>286</v>
      </c>
      <c r="F223" s="226" t="s">
        <v>287</v>
      </c>
      <c r="G223" s="213"/>
      <c r="H223" s="213"/>
      <c r="I223" s="216"/>
      <c r="J223" s="227">
        <f>BK223</f>
        <v>0</v>
      </c>
      <c r="K223" s="213"/>
      <c r="L223" s="218"/>
      <c r="M223" s="219"/>
      <c r="N223" s="220"/>
      <c r="O223" s="220"/>
      <c r="P223" s="221">
        <f>SUM(P224:P235)</f>
        <v>0</v>
      </c>
      <c r="Q223" s="220"/>
      <c r="R223" s="221">
        <f>SUM(R224:R235)</f>
        <v>0</v>
      </c>
      <c r="S223" s="220"/>
      <c r="T223" s="222">
        <f>SUM(T224:T235)</f>
        <v>0.6318469999999999</v>
      </c>
      <c r="U223" s="12"/>
      <c r="V223" s="12"/>
      <c r="W223" s="12"/>
      <c r="X223" s="12"/>
      <c r="Y223" s="12"/>
      <c r="Z223" s="12"/>
      <c r="AA223" s="12"/>
      <c r="AB223" s="12"/>
      <c r="AC223" s="12"/>
      <c r="AD223" s="12"/>
      <c r="AE223" s="12"/>
      <c r="AR223" s="223" t="s">
        <v>80</v>
      </c>
      <c r="AT223" s="224" t="s">
        <v>72</v>
      </c>
      <c r="AU223" s="224" t="s">
        <v>78</v>
      </c>
      <c r="AY223" s="223" t="s">
        <v>116</v>
      </c>
      <c r="BK223" s="225">
        <f>SUM(BK224:BK235)</f>
        <v>0</v>
      </c>
    </row>
    <row r="224" spans="1:65" s="2" customFormat="1" ht="21.75" customHeight="1">
      <c r="A224" s="38"/>
      <c r="B224" s="39"/>
      <c r="C224" s="228" t="s">
        <v>288</v>
      </c>
      <c r="D224" s="228" t="s">
        <v>118</v>
      </c>
      <c r="E224" s="229" t="s">
        <v>289</v>
      </c>
      <c r="F224" s="230" t="s">
        <v>290</v>
      </c>
      <c r="G224" s="231" t="s">
        <v>262</v>
      </c>
      <c r="H224" s="232">
        <v>89.5</v>
      </c>
      <c r="I224" s="233"/>
      <c r="J224" s="234">
        <f>ROUND(I224*H224,2)</f>
        <v>0</v>
      </c>
      <c r="K224" s="230" t="s">
        <v>122</v>
      </c>
      <c r="L224" s="44"/>
      <c r="M224" s="235" t="s">
        <v>1</v>
      </c>
      <c r="N224" s="236" t="s">
        <v>38</v>
      </c>
      <c r="O224" s="91"/>
      <c r="P224" s="237">
        <f>O224*H224</f>
        <v>0</v>
      </c>
      <c r="Q224" s="237">
        <v>0</v>
      </c>
      <c r="R224" s="237">
        <f>Q224*H224</f>
        <v>0</v>
      </c>
      <c r="S224" s="237">
        <v>0.00176</v>
      </c>
      <c r="T224" s="238">
        <f>S224*H224</f>
        <v>0.15752</v>
      </c>
      <c r="U224" s="38"/>
      <c r="V224" s="38"/>
      <c r="W224" s="38"/>
      <c r="X224" s="38"/>
      <c r="Y224" s="38"/>
      <c r="Z224" s="38"/>
      <c r="AA224" s="38"/>
      <c r="AB224" s="38"/>
      <c r="AC224" s="38"/>
      <c r="AD224" s="38"/>
      <c r="AE224" s="38"/>
      <c r="AR224" s="239" t="s">
        <v>233</v>
      </c>
      <c r="AT224" s="239" t="s">
        <v>118</v>
      </c>
      <c r="AU224" s="239" t="s">
        <v>80</v>
      </c>
      <c r="AY224" s="17" t="s">
        <v>116</v>
      </c>
      <c r="BE224" s="240">
        <f>IF(N224="základní",J224,0)</f>
        <v>0</v>
      </c>
      <c r="BF224" s="240">
        <f>IF(N224="snížená",J224,0)</f>
        <v>0</v>
      </c>
      <c r="BG224" s="240">
        <f>IF(N224="zákl. přenesená",J224,0)</f>
        <v>0</v>
      </c>
      <c r="BH224" s="240">
        <f>IF(N224="sníž. přenesená",J224,0)</f>
        <v>0</v>
      </c>
      <c r="BI224" s="240">
        <f>IF(N224="nulová",J224,0)</f>
        <v>0</v>
      </c>
      <c r="BJ224" s="17" t="s">
        <v>78</v>
      </c>
      <c r="BK224" s="240">
        <f>ROUND(I224*H224,2)</f>
        <v>0</v>
      </c>
      <c r="BL224" s="17" t="s">
        <v>233</v>
      </c>
      <c r="BM224" s="239" t="s">
        <v>291</v>
      </c>
    </row>
    <row r="225" spans="1:51" s="13" customFormat="1" ht="12">
      <c r="A225" s="13"/>
      <c r="B225" s="245"/>
      <c r="C225" s="246"/>
      <c r="D225" s="241" t="s">
        <v>141</v>
      </c>
      <c r="E225" s="247" t="s">
        <v>1</v>
      </c>
      <c r="F225" s="248" t="s">
        <v>292</v>
      </c>
      <c r="G225" s="246"/>
      <c r="H225" s="249">
        <v>89.5</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141</v>
      </c>
      <c r="AU225" s="255" t="s">
        <v>80</v>
      </c>
      <c r="AV225" s="13" t="s">
        <v>80</v>
      </c>
      <c r="AW225" s="13" t="s">
        <v>30</v>
      </c>
      <c r="AX225" s="13" t="s">
        <v>78</v>
      </c>
      <c r="AY225" s="255" t="s">
        <v>116</v>
      </c>
    </row>
    <row r="226" spans="1:65" s="2" customFormat="1" ht="21.75" customHeight="1">
      <c r="A226" s="38"/>
      <c r="B226" s="39"/>
      <c r="C226" s="228" t="s">
        <v>293</v>
      </c>
      <c r="D226" s="228" t="s">
        <v>118</v>
      </c>
      <c r="E226" s="229" t="s">
        <v>294</v>
      </c>
      <c r="F226" s="230" t="s">
        <v>295</v>
      </c>
      <c r="G226" s="231" t="s">
        <v>262</v>
      </c>
      <c r="H226" s="232">
        <v>89.5</v>
      </c>
      <c r="I226" s="233"/>
      <c r="J226" s="234">
        <f>ROUND(I226*H226,2)</f>
        <v>0</v>
      </c>
      <c r="K226" s="230" t="s">
        <v>122</v>
      </c>
      <c r="L226" s="44"/>
      <c r="M226" s="235" t="s">
        <v>1</v>
      </c>
      <c r="N226" s="236" t="s">
        <v>38</v>
      </c>
      <c r="O226" s="91"/>
      <c r="P226" s="237">
        <f>O226*H226</f>
        <v>0</v>
      </c>
      <c r="Q226" s="237">
        <v>0</v>
      </c>
      <c r="R226" s="237">
        <f>Q226*H226</f>
        <v>0</v>
      </c>
      <c r="S226" s="237">
        <v>0.00177</v>
      </c>
      <c r="T226" s="238">
        <f>S226*H226</f>
        <v>0.158415</v>
      </c>
      <c r="U226" s="38"/>
      <c r="V226" s="38"/>
      <c r="W226" s="38"/>
      <c r="X226" s="38"/>
      <c r="Y226" s="38"/>
      <c r="Z226" s="38"/>
      <c r="AA226" s="38"/>
      <c r="AB226" s="38"/>
      <c r="AC226" s="38"/>
      <c r="AD226" s="38"/>
      <c r="AE226" s="38"/>
      <c r="AR226" s="239" t="s">
        <v>233</v>
      </c>
      <c r="AT226" s="239" t="s">
        <v>118</v>
      </c>
      <c r="AU226" s="239" t="s">
        <v>80</v>
      </c>
      <c r="AY226" s="17" t="s">
        <v>116</v>
      </c>
      <c r="BE226" s="240">
        <f>IF(N226="základní",J226,0)</f>
        <v>0</v>
      </c>
      <c r="BF226" s="240">
        <f>IF(N226="snížená",J226,0)</f>
        <v>0</v>
      </c>
      <c r="BG226" s="240">
        <f>IF(N226="zákl. přenesená",J226,0)</f>
        <v>0</v>
      </c>
      <c r="BH226" s="240">
        <f>IF(N226="sníž. přenesená",J226,0)</f>
        <v>0</v>
      </c>
      <c r="BI226" s="240">
        <f>IF(N226="nulová",J226,0)</f>
        <v>0</v>
      </c>
      <c r="BJ226" s="17" t="s">
        <v>78</v>
      </c>
      <c r="BK226" s="240">
        <f>ROUND(I226*H226,2)</f>
        <v>0</v>
      </c>
      <c r="BL226" s="17" t="s">
        <v>233</v>
      </c>
      <c r="BM226" s="239" t="s">
        <v>296</v>
      </c>
    </row>
    <row r="227" spans="1:51" s="13" customFormat="1" ht="12">
      <c r="A227" s="13"/>
      <c r="B227" s="245"/>
      <c r="C227" s="246"/>
      <c r="D227" s="241" t="s">
        <v>141</v>
      </c>
      <c r="E227" s="247" t="s">
        <v>1</v>
      </c>
      <c r="F227" s="248" t="s">
        <v>292</v>
      </c>
      <c r="G227" s="246"/>
      <c r="H227" s="249">
        <v>89.5</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141</v>
      </c>
      <c r="AU227" s="255" t="s">
        <v>80</v>
      </c>
      <c r="AV227" s="13" t="s">
        <v>80</v>
      </c>
      <c r="AW227" s="13" t="s">
        <v>30</v>
      </c>
      <c r="AX227" s="13" t="s">
        <v>78</v>
      </c>
      <c r="AY227" s="255" t="s">
        <v>116</v>
      </c>
    </row>
    <row r="228" spans="1:65" s="2" customFormat="1" ht="21.75" customHeight="1">
      <c r="A228" s="38"/>
      <c r="B228" s="39"/>
      <c r="C228" s="228" t="s">
        <v>297</v>
      </c>
      <c r="D228" s="228" t="s">
        <v>118</v>
      </c>
      <c r="E228" s="229" t="s">
        <v>298</v>
      </c>
      <c r="F228" s="230" t="s">
        <v>299</v>
      </c>
      <c r="G228" s="231" t="s">
        <v>262</v>
      </c>
      <c r="H228" s="232">
        <v>21.5</v>
      </c>
      <c r="I228" s="233"/>
      <c r="J228" s="234">
        <f>ROUND(I228*H228,2)</f>
        <v>0</v>
      </c>
      <c r="K228" s="230" t="s">
        <v>122</v>
      </c>
      <c r="L228" s="44"/>
      <c r="M228" s="235" t="s">
        <v>1</v>
      </c>
      <c r="N228" s="236" t="s">
        <v>38</v>
      </c>
      <c r="O228" s="91"/>
      <c r="P228" s="237">
        <f>O228*H228</f>
        <v>0</v>
      </c>
      <c r="Q228" s="237">
        <v>0</v>
      </c>
      <c r="R228" s="237">
        <f>Q228*H228</f>
        <v>0</v>
      </c>
      <c r="S228" s="237">
        <v>0.00191</v>
      </c>
      <c r="T228" s="238">
        <f>S228*H228</f>
        <v>0.041065</v>
      </c>
      <c r="U228" s="38"/>
      <c r="V228" s="38"/>
      <c r="W228" s="38"/>
      <c r="X228" s="38"/>
      <c r="Y228" s="38"/>
      <c r="Z228" s="38"/>
      <c r="AA228" s="38"/>
      <c r="AB228" s="38"/>
      <c r="AC228" s="38"/>
      <c r="AD228" s="38"/>
      <c r="AE228" s="38"/>
      <c r="AR228" s="239" t="s">
        <v>233</v>
      </c>
      <c r="AT228" s="239" t="s">
        <v>118</v>
      </c>
      <c r="AU228" s="239" t="s">
        <v>80</v>
      </c>
      <c r="AY228" s="17" t="s">
        <v>116</v>
      </c>
      <c r="BE228" s="240">
        <f>IF(N228="základní",J228,0)</f>
        <v>0</v>
      </c>
      <c r="BF228" s="240">
        <f>IF(N228="snížená",J228,0)</f>
        <v>0</v>
      </c>
      <c r="BG228" s="240">
        <f>IF(N228="zákl. přenesená",J228,0)</f>
        <v>0</v>
      </c>
      <c r="BH228" s="240">
        <f>IF(N228="sníž. přenesená",J228,0)</f>
        <v>0</v>
      </c>
      <c r="BI228" s="240">
        <f>IF(N228="nulová",J228,0)</f>
        <v>0</v>
      </c>
      <c r="BJ228" s="17" t="s">
        <v>78</v>
      </c>
      <c r="BK228" s="240">
        <f>ROUND(I228*H228,2)</f>
        <v>0</v>
      </c>
      <c r="BL228" s="17" t="s">
        <v>233</v>
      </c>
      <c r="BM228" s="239" t="s">
        <v>300</v>
      </c>
    </row>
    <row r="229" spans="1:51" s="13" customFormat="1" ht="12">
      <c r="A229" s="13"/>
      <c r="B229" s="245"/>
      <c r="C229" s="246"/>
      <c r="D229" s="241" t="s">
        <v>141</v>
      </c>
      <c r="E229" s="247" t="s">
        <v>1</v>
      </c>
      <c r="F229" s="248" t="s">
        <v>301</v>
      </c>
      <c r="G229" s="246"/>
      <c r="H229" s="249">
        <v>21.5</v>
      </c>
      <c r="I229" s="250"/>
      <c r="J229" s="246"/>
      <c r="K229" s="246"/>
      <c r="L229" s="251"/>
      <c r="M229" s="252"/>
      <c r="N229" s="253"/>
      <c r="O229" s="253"/>
      <c r="P229" s="253"/>
      <c r="Q229" s="253"/>
      <c r="R229" s="253"/>
      <c r="S229" s="253"/>
      <c r="T229" s="254"/>
      <c r="U229" s="13"/>
      <c r="V229" s="13"/>
      <c r="W229" s="13"/>
      <c r="X229" s="13"/>
      <c r="Y229" s="13"/>
      <c r="Z229" s="13"/>
      <c r="AA229" s="13"/>
      <c r="AB229" s="13"/>
      <c r="AC229" s="13"/>
      <c r="AD229" s="13"/>
      <c r="AE229" s="13"/>
      <c r="AT229" s="255" t="s">
        <v>141</v>
      </c>
      <c r="AU229" s="255" t="s">
        <v>80</v>
      </c>
      <c r="AV229" s="13" t="s">
        <v>80</v>
      </c>
      <c r="AW229" s="13" t="s">
        <v>30</v>
      </c>
      <c r="AX229" s="13" t="s">
        <v>78</v>
      </c>
      <c r="AY229" s="255" t="s">
        <v>116</v>
      </c>
    </row>
    <row r="230" spans="1:65" s="2" customFormat="1" ht="21.75" customHeight="1">
      <c r="A230" s="38"/>
      <c r="B230" s="39"/>
      <c r="C230" s="228" t="s">
        <v>302</v>
      </c>
      <c r="D230" s="228" t="s">
        <v>118</v>
      </c>
      <c r="E230" s="229" t="s">
        <v>303</v>
      </c>
      <c r="F230" s="230" t="s">
        <v>304</v>
      </c>
      <c r="G230" s="231" t="s">
        <v>262</v>
      </c>
      <c r="H230" s="232">
        <v>24.5</v>
      </c>
      <c r="I230" s="233"/>
      <c r="J230" s="234">
        <f>ROUND(I230*H230,2)</f>
        <v>0</v>
      </c>
      <c r="K230" s="230" t="s">
        <v>122</v>
      </c>
      <c r="L230" s="44"/>
      <c r="M230" s="235" t="s">
        <v>1</v>
      </c>
      <c r="N230" s="236" t="s">
        <v>38</v>
      </c>
      <c r="O230" s="91"/>
      <c r="P230" s="237">
        <f>O230*H230</f>
        <v>0</v>
      </c>
      <c r="Q230" s="237">
        <v>0</v>
      </c>
      <c r="R230" s="237">
        <f>Q230*H230</f>
        <v>0</v>
      </c>
      <c r="S230" s="237">
        <v>0.00167</v>
      </c>
      <c r="T230" s="238">
        <f>S230*H230</f>
        <v>0.040915</v>
      </c>
      <c r="U230" s="38"/>
      <c r="V230" s="38"/>
      <c r="W230" s="38"/>
      <c r="X230" s="38"/>
      <c r="Y230" s="38"/>
      <c r="Z230" s="38"/>
      <c r="AA230" s="38"/>
      <c r="AB230" s="38"/>
      <c r="AC230" s="38"/>
      <c r="AD230" s="38"/>
      <c r="AE230" s="38"/>
      <c r="AR230" s="239" t="s">
        <v>233</v>
      </c>
      <c r="AT230" s="239" t="s">
        <v>118</v>
      </c>
      <c r="AU230" s="239" t="s">
        <v>80</v>
      </c>
      <c r="AY230" s="17" t="s">
        <v>116</v>
      </c>
      <c r="BE230" s="240">
        <f>IF(N230="základní",J230,0)</f>
        <v>0</v>
      </c>
      <c r="BF230" s="240">
        <f>IF(N230="snížená",J230,0)</f>
        <v>0</v>
      </c>
      <c r="BG230" s="240">
        <f>IF(N230="zákl. přenesená",J230,0)</f>
        <v>0</v>
      </c>
      <c r="BH230" s="240">
        <f>IF(N230="sníž. přenesená",J230,0)</f>
        <v>0</v>
      </c>
      <c r="BI230" s="240">
        <f>IF(N230="nulová",J230,0)</f>
        <v>0</v>
      </c>
      <c r="BJ230" s="17" t="s">
        <v>78</v>
      </c>
      <c r="BK230" s="240">
        <f>ROUND(I230*H230,2)</f>
        <v>0</v>
      </c>
      <c r="BL230" s="17" t="s">
        <v>233</v>
      </c>
      <c r="BM230" s="239" t="s">
        <v>305</v>
      </c>
    </row>
    <row r="231" spans="1:51" s="13" customFormat="1" ht="12">
      <c r="A231" s="13"/>
      <c r="B231" s="245"/>
      <c r="C231" s="246"/>
      <c r="D231" s="241" t="s">
        <v>141</v>
      </c>
      <c r="E231" s="247" t="s">
        <v>1</v>
      </c>
      <c r="F231" s="248" t="s">
        <v>306</v>
      </c>
      <c r="G231" s="246"/>
      <c r="H231" s="249">
        <v>24.5</v>
      </c>
      <c r="I231" s="250"/>
      <c r="J231" s="246"/>
      <c r="K231" s="246"/>
      <c r="L231" s="251"/>
      <c r="M231" s="252"/>
      <c r="N231" s="253"/>
      <c r="O231" s="253"/>
      <c r="P231" s="253"/>
      <c r="Q231" s="253"/>
      <c r="R231" s="253"/>
      <c r="S231" s="253"/>
      <c r="T231" s="254"/>
      <c r="U231" s="13"/>
      <c r="V231" s="13"/>
      <c r="W231" s="13"/>
      <c r="X231" s="13"/>
      <c r="Y231" s="13"/>
      <c r="Z231" s="13"/>
      <c r="AA231" s="13"/>
      <c r="AB231" s="13"/>
      <c r="AC231" s="13"/>
      <c r="AD231" s="13"/>
      <c r="AE231" s="13"/>
      <c r="AT231" s="255" t="s">
        <v>141</v>
      </c>
      <c r="AU231" s="255" t="s">
        <v>80</v>
      </c>
      <c r="AV231" s="13" t="s">
        <v>80</v>
      </c>
      <c r="AW231" s="13" t="s">
        <v>30</v>
      </c>
      <c r="AX231" s="13" t="s">
        <v>78</v>
      </c>
      <c r="AY231" s="255" t="s">
        <v>116</v>
      </c>
    </row>
    <row r="232" spans="1:65" s="2" customFormat="1" ht="21.75" customHeight="1">
      <c r="A232" s="38"/>
      <c r="B232" s="39"/>
      <c r="C232" s="228" t="s">
        <v>307</v>
      </c>
      <c r="D232" s="228" t="s">
        <v>118</v>
      </c>
      <c r="E232" s="229" t="s">
        <v>308</v>
      </c>
      <c r="F232" s="230" t="s">
        <v>309</v>
      </c>
      <c r="G232" s="231" t="s">
        <v>262</v>
      </c>
      <c r="H232" s="232">
        <v>63</v>
      </c>
      <c r="I232" s="233"/>
      <c r="J232" s="234">
        <f>ROUND(I232*H232,2)</f>
        <v>0</v>
      </c>
      <c r="K232" s="230" t="s">
        <v>122</v>
      </c>
      <c r="L232" s="44"/>
      <c r="M232" s="235" t="s">
        <v>1</v>
      </c>
      <c r="N232" s="236" t="s">
        <v>38</v>
      </c>
      <c r="O232" s="91"/>
      <c r="P232" s="237">
        <f>O232*H232</f>
        <v>0</v>
      </c>
      <c r="Q232" s="237">
        <v>0</v>
      </c>
      <c r="R232" s="237">
        <f>Q232*H232</f>
        <v>0</v>
      </c>
      <c r="S232" s="237">
        <v>0.0026</v>
      </c>
      <c r="T232" s="238">
        <f>S232*H232</f>
        <v>0.1638</v>
      </c>
      <c r="U232" s="38"/>
      <c r="V232" s="38"/>
      <c r="W232" s="38"/>
      <c r="X232" s="38"/>
      <c r="Y232" s="38"/>
      <c r="Z232" s="38"/>
      <c r="AA232" s="38"/>
      <c r="AB232" s="38"/>
      <c r="AC232" s="38"/>
      <c r="AD232" s="38"/>
      <c r="AE232" s="38"/>
      <c r="AR232" s="239" t="s">
        <v>233</v>
      </c>
      <c r="AT232" s="239" t="s">
        <v>118</v>
      </c>
      <c r="AU232" s="239" t="s">
        <v>80</v>
      </c>
      <c r="AY232" s="17" t="s">
        <v>116</v>
      </c>
      <c r="BE232" s="240">
        <f>IF(N232="základní",J232,0)</f>
        <v>0</v>
      </c>
      <c r="BF232" s="240">
        <f>IF(N232="snížená",J232,0)</f>
        <v>0</v>
      </c>
      <c r="BG232" s="240">
        <f>IF(N232="zákl. přenesená",J232,0)</f>
        <v>0</v>
      </c>
      <c r="BH232" s="240">
        <f>IF(N232="sníž. přenesená",J232,0)</f>
        <v>0</v>
      </c>
      <c r="BI232" s="240">
        <f>IF(N232="nulová",J232,0)</f>
        <v>0</v>
      </c>
      <c r="BJ232" s="17" t="s">
        <v>78</v>
      </c>
      <c r="BK232" s="240">
        <f>ROUND(I232*H232,2)</f>
        <v>0</v>
      </c>
      <c r="BL232" s="17" t="s">
        <v>233</v>
      </c>
      <c r="BM232" s="239" t="s">
        <v>310</v>
      </c>
    </row>
    <row r="233" spans="1:51" s="13" customFormat="1" ht="12">
      <c r="A233" s="13"/>
      <c r="B233" s="245"/>
      <c r="C233" s="246"/>
      <c r="D233" s="241" t="s">
        <v>141</v>
      </c>
      <c r="E233" s="247" t="s">
        <v>1</v>
      </c>
      <c r="F233" s="248" t="s">
        <v>311</v>
      </c>
      <c r="G233" s="246"/>
      <c r="H233" s="249">
        <v>63</v>
      </c>
      <c r="I233" s="250"/>
      <c r="J233" s="246"/>
      <c r="K233" s="246"/>
      <c r="L233" s="251"/>
      <c r="M233" s="252"/>
      <c r="N233" s="253"/>
      <c r="O233" s="253"/>
      <c r="P233" s="253"/>
      <c r="Q233" s="253"/>
      <c r="R233" s="253"/>
      <c r="S233" s="253"/>
      <c r="T233" s="254"/>
      <c r="U233" s="13"/>
      <c r="V233" s="13"/>
      <c r="W233" s="13"/>
      <c r="X233" s="13"/>
      <c r="Y233" s="13"/>
      <c r="Z233" s="13"/>
      <c r="AA233" s="13"/>
      <c r="AB233" s="13"/>
      <c r="AC233" s="13"/>
      <c r="AD233" s="13"/>
      <c r="AE233" s="13"/>
      <c r="AT233" s="255" t="s">
        <v>141</v>
      </c>
      <c r="AU233" s="255" t="s">
        <v>80</v>
      </c>
      <c r="AV233" s="13" t="s">
        <v>80</v>
      </c>
      <c r="AW233" s="13" t="s">
        <v>30</v>
      </c>
      <c r="AX233" s="13" t="s">
        <v>78</v>
      </c>
      <c r="AY233" s="255" t="s">
        <v>116</v>
      </c>
    </row>
    <row r="234" spans="1:65" s="2" customFormat="1" ht="16.5" customHeight="1">
      <c r="A234" s="38"/>
      <c r="B234" s="39"/>
      <c r="C234" s="228" t="s">
        <v>312</v>
      </c>
      <c r="D234" s="228" t="s">
        <v>118</v>
      </c>
      <c r="E234" s="229" t="s">
        <v>313</v>
      </c>
      <c r="F234" s="230" t="s">
        <v>314</v>
      </c>
      <c r="G234" s="231" t="s">
        <v>262</v>
      </c>
      <c r="H234" s="232">
        <v>17.8</v>
      </c>
      <c r="I234" s="233"/>
      <c r="J234" s="234">
        <f>ROUND(I234*H234,2)</f>
        <v>0</v>
      </c>
      <c r="K234" s="230" t="s">
        <v>122</v>
      </c>
      <c r="L234" s="44"/>
      <c r="M234" s="235" t="s">
        <v>1</v>
      </c>
      <c r="N234" s="236" t="s">
        <v>38</v>
      </c>
      <c r="O234" s="91"/>
      <c r="P234" s="237">
        <f>O234*H234</f>
        <v>0</v>
      </c>
      <c r="Q234" s="237">
        <v>0</v>
      </c>
      <c r="R234" s="237">
        <f>Q234*H234</f>
        <v>0</v>
      </c>
      <c r="S234" s="237">
        <v>0.00394</v>
      </c>
      <c r="T234" s="238">
        <f>S234*H234</f>
        <v>0.070132</v>
      </c>
      <c r="U234" s="38"/>
      <c r="V234" s="38"/>
      <c r="W234" s="38"/>
      <c r="X234" s="38"/>
      <c r="Y234" s="38"/>
      <c r="Z234" s="38"/>
      <c r="AA234" s="38"/>
      <c r="AB234" s="38"/>
      <c r="AC234" s="38"/>
      <c r="AD234" s="38"/>
      <c r="AE234" s="38"/>
      <c r="AR234" s="239" t="s">
        <v>233</v>
      </c>
      <c r="AT234" s="239" t="s">
        <v>118</v>
      </c>
      <c r="AU234" s="239" t="s">
        <v>80</v>
      </c>
      <c r="AY234" s="17" t="s">
        <v>116</v>
      </c>
      <c r="BE234" s="240">
        <f>IF(N234="základní",J234,0)</f>
        <v>0</v>
      </c>
      <c r="BF234" s="240">
        <f>IF(N234="snížená",J234,0)</f>
        <v>0</v>
      </c>
      <c r="BG234" s="240">
        <f>IF(N234="zákl. přenesená",J234,0)</f>
        <v>0</v>
      </c>
      <c r="BH234" s="240">
        <f>IF(N234="sníž. přenesená",J234,0)</f>
        <v>0</v>
      </c>
      <c r="BI234" s="240">
        <f>IF(N234="nulová",J234,0)</f>
        <v>0</v>
      </c>
      <c r="BJ234" s="17" t="s">
        <v>78</v>
      </c>
      <c r="BK234" s="240">
        <f>ROUND(I234*H234,2)</f>
        <v>0</v>
      </c>
      <c r="BL234" s="17" t="s">
        <v>233</v>
      </c>
      <c r="BM234" s="239" t="s">
        <v>315</v>
      </c>
    </row>
    <row r="235" spans="1:51" s="13" customFormat="1" ht="12">
      <c r="A235" s="13"/>
      <c r="B235" s="245"/>
      <c r="C235" s="246"/>
      <c r="D235" s="241" t="s">
        <v>141</v>
      </c>
      <c r="E235" s="247" t="s">
        <v>1</v>
      </c>
      <c r="F235" s="248" t="s">
        <v>316</v>
      </c>
      <c r="G235" s="246"/>
      <c r="H235" s="249">
        <v>17.8</v>
      </c>
      <c r="I235" s="250"/>
      <c r="J235" s="246"/>
      <c r="K235" s="246"/>
      <c r="L235" s="251"/>
      <c r="M235" s="252"/>
      <c r="N235" s="253"/>
      <c r="O235" s="253"/>
      <c r="P235" s="253"/>
      <c r="Q235" s="253"/>
      <c r="R235" s="253"/>
      <c r="S235" s="253"/>
      <c r="T235" s="254"/>
      <c r="U235" s="13"/>
      <c r="V235" s="13"/>
      <c r="W235" s="13"/>
      <c r="X235" s="13"/>
      <c r="Y235" s="13"/>
      <c r="Z235" s="13"/>
      <c r="AA235" s="13"/>
      <c r="AB235" s="13"/>
      <c r="AC235" s="13"/>
      <c r="AD235" s="13"/>
      <c r="AE235" s="13"/>
      <c r="AT235" s="255" t="s">
        <v>141</v>
      </c>
      <c r="AU235" s="255" t="s">
        <v>80</v>
      </c>
      <c r="AV235" s="13" t="s">
        <v>80</v>
      </c>
      <c r="AW235" s="13" t="s">
        <v>30</v>
      </c>
      <c r="AX235" s="13" t="s">
        <v>78</v>
      </c>
      <c r="AY235" s="255" t="s">
        <v>116</v>
      </c>
    </row>
    <row r="236" spans="1:63" s="12" customFormat="1" ht="22.8" customHeight="1">
      <c r="A236" s="12"/>
      <c r="B236" s="212"/>
      <c r="C236" s="213"/>
      <c r="D236" s="214" t="s">
        <v>72</v>
      </c>
      <c r="E236" s="226" t="s">
        <v>317</v>
      </c>
      <c r="F236" s="226" t="s">
        <v>318</v>
      </c>
      <c r="G236" s="213"/>
      <c r="H236" s="213"/>
      <c r="I236" s="216"/>
      <c r="J236" s="227">
        <f>BK236</f>
        <v>0</v>
      </c>
      <c r="K236" s="213"/>
      <c r="L236" s="218"/>
      <c r="M236" s="219"/>
      <c r="N236" s="220"/>
      <c r="O236" s="220"/>
      <c r="P236" s="221">
        <f>SUM(P237:P238)</f>
        <v>0</v>
      </c>
      <c r="Q236" s="220"/>
      <c r="R236" s="221">
        <f>SUM(R237:R238)</f>
        <v>0</v>
      </c>
      <c r="S236" s="220"/>
      <c r="T236" s="222">
        <f>SUM(T237:T238)</f>
        <v>0.0792</v>
      </c>
      <c r="U236" s="12"/>
      <c r="V236" s="12"/>
      <c r="W236" s="12"/>
      <c r="X236" s="12"/>
      <c r="Y236" s="12"/>
      <c r="Z236" s="12"/>
      <c r="AA236" s="12"/>
      <c r="AB236" s="12"/>
      <c r="AC236" s="12"/>
      <c r="AD236" s="12"/>
      <c r="AE236" s="12"/>
      <c r="AR236" s="223" t="s">
        <v>80</v>
      </c>
      <c r="AT236" s="224" t="s">
        <v>72</v>
      </c>
      <c r="AU236" s="224" t="s">
        <v>78</v>
      </c>
      <c r="AY236" s="223" t="s">
        <v>116</v>
      </c>
      <c r="BK236" s="225">
        <f>SUM(BK237:BK238)</f>
        <v>0</v>
      </c>
    </row>
    <row r="237" spans="1:65" s="2" customFormat="1" ht="16.5" customHeight="1">
      <c r="A237" s="38"/>
      <c r="B237" s="39"/>
      <c r="C237" s="228" t="s">
        <v>319</v>
      </c>
      <c r="D237" s="228" t="s">
        <v>118</v>
      </c>
      <c r="E237" s="229" t="s">
        <v>320</v>
      </c>
      <c r="F237" s="230" t="s">
        <v>321</v>
      </c>
      <c r="G237" s="231" t="s">
        <v>246</v>
      </c>
      <c r="H237" s="232">
        <v>3.96</v>
      </c>
      <c r="I237" s="233"/>
      <c r="J237" s="234">
        <f>ROUND(I237*H237,2)</f>
        <v>0</v>
      </c>
      <c r="K237" s="230" t="s">
        <v>122</v>
      </c>
      <c r="L237" s="44"/>
      <c r="M237" s="235" t="s">
        <v>1</v>
      </c>
      <c r="N237" s="236" t="s">
        <v>38</v>
      </c>
      <c r="O237" s="91"/>
      <c r="P237" s="237">
        <f>O237*H237</f>
        <v>0</v>
      </c>
      <c r="Q237" s="237">
        <v>0</v>
      </c>
      <c r="R237" s="237">
        <f>Q237*H237</f>
        <v>0</v>
      </c>
      <c r="S237" s="237">
        <v>0.02</v>
      </c>
      <c r="T237" s="238">
        <f>S237*H237</f>
        <v>0.0792</v>
      </c>
      <c r="U237" s="38"/>
      <c r="V237" s="38"/>
      <c r="W237" s="38"/>
      <c r="X237" s="38"/>
      <c r="Y237" s="38"/>
      <c r="Z237" s="38"/>
      <c r="AA237" s="38"/>
      <c r="AB237" s="38"/>
      <c r="AC237" s="38"/>
      <c r="AD237" s="38"/>
      <c r="AE237" s="38"/>
      <c r="AR237" s="239" t="s">
        <v>233</v>
      </c>
      <c r="AT237" s="239" t="s">
        <v>118</v>
      </c>
      <c r="AU237" s="239" t="s">
        <v>80</v>
      </c>
      <c r="AY237" s="17" t="s">
        <v>116</v>
      </c>
      <c r="BE237" s="240">
        <f>IF(N237="základní",J237,0)</f>
        <v>0</v>
      </c>
      <c r="BF237" s="240">
        <f>IF(N237="snížená",J237,0)</f>
        <v>0</v>
      </c>
      <c r="BG237" s="240">
        <f>IF(N237="zákl. přenesená",J237,0)</f>
        <v>0</v>
      </c>
      <c r="BH237" s="240">
        <f>IF(N237="sníž. přenesená",J237,0)</f>
        <v>0</v>
      </c>
      <c r="BI237" s="240">
        <f>IF(N237="nulová",J237,0)</f>
        <v>0</v>
      </c>
      <c r="BJ237" s="17" t="s">
        <v>78</v>
      </c>
      <c r="BK237" s="240">
        <f>ROUND(I237*H237,2)</f>
        <v>0</v>
      </c>
      <c r="BL237" s="17" t="s">
        <v>233</v>
      </c>
      <c r="BM237" s="239" t="s">
        <v>322</v>
      </c>
    </row>
    <row r="238" spans="1:51" s="13" customFormat="1" ht="12">
      <c r="A238" s="13"/>
      <c r="B238" s="245"/>
      <c r="C238" s="246"/>
      <c r="D238" s="241" t="s">
        <v>141</v>
      </c>
      <c r="E238" s="247" t="s">
        <v>1</v>
      </c>
      <c r="F238" s="248" t="s">
        <v>323</v>
      </c>
      <c r="G238" s="246"/>
      <c r="H238" s="249">
        <v>3.96</v>
      </c>
      <c r="I238" s="250"/>
      <c r="J238" s="246"/>
      <c r="K238" s="246"/>
      <c r="L238" s="251"/>
      <c r="M238" s="252"/>
      <c r="N238" s="253"/>
      <c r="O238" s="253"/>
      <c r="P238" s="253"/>
      <c r="Q238" s="253"/>
      <c r="R238" s="253"/>
      <c r="S238" s="253"/>
      <c r="T238" s="254"/>
      <c r="U238" s="13"/>
      <c r="V238" s="13"/>
      <c r="W238" s="13"/>
      <c r="X238" s="13"/>
      <c r="Y238" s="13"/>
      <c r="Z238" s="13"/>
      <c r="AA238" s="13"/>
      <c r="AB238" s="13"/>
      <c r="AC238" s="13"/>
      <c r="AD238" s="13"/>
      <c r="AE238" s="13"/>
      <c r="AT238" s="255" t="s">
        <v>141</v>
      </c>
      <c r="AU238" s="255" t="s">
        <v>80</v>
      </c>
      <c r="AV238" s="13" t="s">
        <v>80</v>
      </c>
      <c r="AW238" s="13" t="s">
        <v>30</v>
      </c>
      <c r="AX238" s="13" t="s">
        <v>78</v>
      </c>
      <c r="AY238" s="255" t="s">
        <v>116</v>
      </c>
    </row>
    <row r="239" spans="1:63" s="12" customFormat="1" ht="25.9" customHeight="1">
      <c r="A239" s="12"/>
      <c r="B239" s="212"/>
      <c r="C239" s="213"/>
      <c r="D239" s="214" t="s">
        <v>72</v>
      </c>
      <c r="E239" s="215" t="s">
        <v>324</v>
      </c>
      <c r="F239" s="215" t="s">
        <v>325</v>
      </c>
      <c r="G239" s="213"/>
      <c r="H239" s="213"/>
      <c r="I239" s="216"/>
      <c r="J239" s="217">
        <f>BK239</f>
        <v>0</v>
      </c>
      <c r="K239" s="213"/>
      <c r="L239" s="218"/>
      <c r="M239" s="219"/>
      <c r="N239" s="220"/>
      <c r="O239" s="220"/>
      <c r="P239" s="221">
        <f>SUM(P240:P243)</f>
        <v>0</v>
      </c>
      <c r="Q239" s="220"/>
      <c r="R239" s="221">
        <f>SUM(R240:R243)</f>
        <v>0</v>
      </c>
      <c r="S239" s="220"/>
      <c r="T239" s="222">
        <f>SUM(T240:T243)</f>
        <v>0</v>
      </c>
      <c r="U239" s="12"/>
      <c r="V239" s="12"/>
      <c r="W239" s="12"/>
      <c r="X239" s="12"/>
      <c r="Y239" s="12"/>
      <c r="Z239" s="12"/>
      <c r="AA239" s="12"/>
      <c r="AB239" s="12"/>
      <c r="AC239" s="12"/>
      <c r="AD239" s="12"/>
      <c r="AE239" s="12"/>
      <c r="AR239" s="223" t="s">
        <v>123</v>
      </c>
      <c r="AT239" s="224" t="s">
        <v>72</v>
      </c>
      <c r="AU239" s="224" t="s">
        <v>73</v>
      </c>
      <c r="AY239" s="223" t="s">
        <v>116</v>
      </c>
      <c r="BK239" s="225">
        <f>SUM(BK240:BK243)</f>
        <v>0</v>
      </c>
    </row>
    <row r="240" spans="1:65" s="2" customFormat="1" ht="21.75" customHeight="1">
      <c r="A240" s="38"/>
      <c r="B240" s="39"/>
      <c r="C240" s="228" t="s">
        <v>326</v>
      </c>
      <c r="D240" s="228" t="s">
        <v>118</v>
      </c>
      <c r="E240" s="229" t="s">
        <v>327</v>
      </c>
      <c r="F240" s="230" t="s">
        <v>328</v>
      </c>
      <c r="G240" s="231" t="s">
        <v>236</v>
      </c>
      <c r="H240" s="232">
        <v>1</v>
      </c>
      <c r="I240" s="233"/>
      <c r="J240" s="234">
        <f>ROUND(I240*H240,2)</f>
        <v>0</v>
      </c>
      <c r="K240" s="230" t="s">
        <v>1</v>
      </c>
      <c r="L240" s="44"/>
      <c r="M240" s="235" t="s">
        <v>1</v>
      </c>
      <c r="N240" s="236" t="s">
        <v>38</v>
      </c>
      <c r="O240" s="91"/>
      <c r="P240" s="237">
        <f>O240*H240</f>
        <v>0</v>
      </c>
      <c r="Q240" s="237">
        <v>0</v>
      </c>
      <c r="R240" s="237">
        <f>Q240*H240</f>
        <v>0</v>
      </c>
      <c r="S240" s="237">
        <v>0</v>
      </c>
      <c r="T240" s="238">
        <f>S240*H240</f>
        <v>0</v>
      </c>
      <c r="U240" s="38"/>
      <c r="V240" s="38"/>
      <c r="W240" s="38"/>
      <c r="X240" s="38"/>
      <c r="Y240" s="38"/>
      <c r="Z240" s="38"/>
      <c r="AA240" s="38"/>
      <c r="AB240" s="38"/>
      <c r="AC240" s="38"/>
      <c r="AD240" s="38"/>
      <c r="AE240" s="38"/>
      <c r="AR240" s="239" t="s">
        <v>329</v>
      </c>
      <c r="AT240" s="239" t="s">
        <v>118</v>
      </c>
      <c r="AU240" s="239" t="s">
        <v>78</v>
      </c>
      <c r="AY240" s="17" t="s">
        <v>116</v>
      </c>
      <c r="BE240" s="240">
        <f>IF(N240="základní",J240,0)</f>
        <v>0</v>
      </c>
      <c r="BF240" s="240">
        <f>IF(N240="snížená",J240,0)</f>
        <v>0</v>
      </c>
      <c r="BG240" s="240">
        <f>IF(N240="zákl. přenesená",J240,0)</f>
        <v>0</v>
      </c>
      <c r="BH240" s="240">
        <f>IF(N240="sníž. přenesená",J240,0)</f>
        <v>0</v>
      </c>
      <c r="BI240" s="240">
        <f>IF(N240="nulová",J240,0)</f>
        <v>0</v>
      </c>
      <c r="BJ240" s="17" t="s">
        <v>78</v>
      </c>
      <c r="BK240" s="240">
        <f>ROUND(I240*H240,2)</f>
        <v>0</v>
      </c>
      <c r="BL240" s="17" t="s">
        <v>329</v>
      </c>
      <c r="BM240" s="239" t="s">
        <v>330</v>
      </c>
    </row>
    <row r="241" spans="1:65" s="2" customFormat="1" ht="21.75" customHeight="1">
      <c r="A241" s="38"/>
      <c r="B241" s="39"/>
      <c r="C241" s="228" t="s">
        <v>331</v>
      </c>
      <c r="D241" s="228" t="s">
        <v>118</v>
      </c>
      <c r="E241" s="229" t="s">
        <v>332</v>
      </c>
      <c r="F241" s="230" t="s">
        <v>333</v>
      </c>
      <c r="G241" s="231" t="s">
        <v>236</v>
      </c>
      <c r="H241" s="232">
        <v>1</v>
      </c>
      <c r="I241" s="233"/>
      <c r="J241" s="234">
        <f>ROUND(I241*H241,2)</f>
        <v>0</v>
      </c>
      <c r="K241" s="230" t="s">
        <v>1</v>
      </c>
      <c r="L241" s="44"/>
      <c r="M241" s="235" t="s">
        <v>1</v>
      </c>
      <c r="N241" s="236" t="s">
        <v>38</v>
      </c>
      <c r="O241" s="91"/>
      <c r="P241" s="237">
        <f>O241*H241</f>
        <v>0</v>
      </c>
      <c r="Q241" s="237">
        <v>0</v>
      </c>
      <c r="R241" s="237">
        <f>Q241*H241</f>
        <v>0</v>
      </c>
      <c r="S241" s="237">
        <v>0</v>
      </c>
      <c r="T241" s="238">
        <f>S241*H241</f>
        <v>0</v>
      </c>
      <c r="U241" s="38"/>
      <c r="V241" s="38"/>
      <c r="W241" s="38"/>
      <c r="X241" s="38"/>
      <c r="Y241" s="38"/>
      <c r="Z241" s="38"/>
      <c r="AA241" s="38"/>
      <c r="AB241" s="38"/>
      <c r="AC241" s="38"/>
      <c r="AD241" s="38"/>
      <c r="AE241" s="38"/>
      <c r="AR241" s="239" t="s">
        <v>329</v>
      </c>
      <c r="AT241" s="239" t="s">
        <v>118</v>
      </c>
      <c r="AU241" s="239" t="s">
        <v>78</v>
      </c>
      <c r="AY241" s="17" t="s">
        <v>116</v>
      </c>
      <c r="BE241" s="240">
        <f>IF(N241="základní",J241,0)</f>
        <v>0</v>
      </c>
      <c r="BF241" s="240">
        <f>IF(N241="snížená",J241,0)</f>
        <v>0</v>
      </c>
      <c r="BG241" s="240">
        <f>IF(N241="zákl. přenesená",J241,0)</f>
        <v>0</v>
      </c>
      <c r="BH241" s="240">
        <f>IF(N241="sníž. přenesená",J241,0)</f>
        <v>0</v>
      </c>
      <c r="BI241" s="240">
        <f>IF(N241="nulová",J241,0)</f>
        <v>0</v>
      </c>
      <c r="BJ241" s="17" t="s">
        <v>78</v>
      </c>
      <c r="BK241" s="240">
        <f>ROUND(I241*H241,2)</f>
        <v>0</v>
      </c>
      <c r="BL241" s="17" t="s">
        <v>329</v>
      </c>
      <c r="BM241" s="239" t="s">
        <v>334</v>
      </c>
    </row>
    <row r="242" spans="1:65" s="2" customFormat="1" ht="21.75" customHeight="1">
      <c r="A242" s="38"/>
      <c r="B242" s="39"/>
      <c r="C242" s="228" t="s">
        <v>335</v>
      </c>
      <c r="D242" s="228" t="s">
        <v>118</v>
      </c>
      <c r="E242" s="229" t="s">
        <v>336</v>
      </c>
      <c r="F242" s="230" t="s">
        <v>337</v>
      </c>
      <c r="G242" s="231" t="s">
        <v>236</v>
      </c>
      <c r="H242" s="232">
        <v>1</v>
      </c>
      <c r="I242" s="233"/>
      <c r="J242" s="234">
        <f>ROUND(I242*H242,2)</f>
        <v>0</v>
      </c>
      <c r="K242" s="230" t="s">
        <v>1</v>
      </c>
      <c r="L242" s="44"/>
      <c r="M242" s="235" t="s">
        <v>1</v>
      </c>
      <c r="N242" s="236" t="s">
        <v>38</v>
      </c>
      <c r="O242" s="91"/>
      <c r="P242" s="237">
        <f>O242*H242</f>
        <v>0</v>
      </c>
      <c r="Q242" s="237">
        <v>0</v>
      </c>
      <c r="R242" s="237">
        <f>Q242*H242</f>
        <v>0</v>
      </c>
      <c r="S242" s="237">
        <v>0</v>
      </c>
      <c r="T242" s="238">
        <f>S242*H242</f>
        <v>0</v>
      </c>
      <c r="U242" s="38"/>
      <c r="V242" s="38"/>
      <c r="W242" s="38"/>
      <c r="X242" s="38"/>
      <c r="Y242" s="38"/>
      <c r="Z242" s="38"/>
      <c r="AA242" s="38"/>
      <c r="AB242" s="38"/>
      <c r="AC242" s="38"/>
      <c r="AD242" s="38"/>
      <c r="AE242" s="38"/>
      <c r="AR242" s="239" t="s">
        <v>329</v>
      </c>
      <c r="AT242" s="239" t="s">
        <v>118</v>
      </c>
      <c r="AU242" s="239" t="s">
        <v>78</v>
      </c>
      <c r="AY242" s="17" t="s">
        <v>116</v>
      </c>
      <c r="BE242" s="240">
        <f>IF(N242="základní",J242,0)</f>
        <v>0</v>
      </c>
      <c r="BF242" s="240">
        <f>IF(N242="snížená",J242,0)</f>
        <v>0</v>
      </c>
      <c r="BG242" s="240">
        <f>IF(N242="zákl. přenesená",J242,0)</f>
        <v>0</v>
      </c>
      <c r="BH242" s="240">
        <f>IF(N242="sníž. přenesená",J242,0)</f>
        <v>0</v>
      </c>
      <c r="BI242" s="240">
        <f>IF(N242="nulová",J242,0)</f>
        <v>0</v>
      </c>
      <c r="BJ242" s="17" t="s">
        <v>78</v>
      </c>
      <c r="BK242" s="240">
        <f>ROUND(I242*H242,2)</f>
        <v>0</v>
      </c>
      <c r="BL242" s="17" t="s">
        <v>329</v>
      </c>
      <c r="BM242" s="239" t="s">
        <v>338</v>
      </c>
    </row>
    <row r="243" spans="1:65" s="2" customFormat="1" ht="21.75" customHeight="1">
      <c r="A243" s="38"/>
      <c r="B243" s="39"/>
      <c r="C243" s="228" t="s">
        <v>339</v>
      </c>
      <c r="D243" s="228" t="s">
        <v>118</v>
      </c>
      <c r="E243" s="229" t="s">
        <v>340</v>
      </c>
      <c r="F243" s="230" t="s">
        <v>341</v>
      </c>
      <c r="G243" s="231" t="s">
        <v>236</v>
      </c>
      <c r="H243" s="232">
        <v>1</v>
      </c>
      <c r="I243" s="233"/>
      <c r="J243" s="234">
        <f>ROUND(I243*H243,2)</f>
        <v>0</v>
      </c>
      <c r="K243" s="230" t="s">
        <v>1</v>
      </c>
      <c r="L243" s="44"/>
      <c r="M243" s="235" t="s">
        <v>1</v>
      </c>
      <c r="N243" s="236" t="s">
        <v>38</v>
      </c>
      <c r="O243" s="91"/>
      <c r="P243" s="237">
        <f>O243*H243</f>
        <v>0</v>
      </c>
      <c r="Q243" s="237">
        <v>0</v>
      </c>
      <c r="R243" s="237">
        <f>Q243*H243</f>
        <v>0</v>
      </c>
      <c r="S243" s="237">
        <v>0</v>
      </c>
      <c r="T243" s="238">
        <f>S243*H243</f>
        <v>0</v>
      </c>
      <c r="U243" s="38"/>
      <c r="V243" s="38"/>
      <c r="W243" s="38"/>
      <c r="X243" s="38"/>
      <c r="Y243" s="38"/>
      <c r="Z243" s="38"/>
      <c r="AA243" s="38"/>
      <c r="AB243" s="38"/>
      <c r="AC243" s="38"/>
      <c r="AD243" s="38"/>
      <c r="AE243" s="38"/>
      <c r="AR243" s="239" t="s">
        <v>329</v>
      </c>
      <c r="AT243" s="239" t="s">
        <v>118</v>
      </c>
      <c r="AU243" s="239" t="s">
        <v>78</v>
      </c>
      <c r="AY243" s="17" t="s">
        <v>116</v>
      </c>
      <c r="BE243" s="240">
        <f>IF(N243="základní",J243,0)</f>
        <v>0</v>
      </c>
      <c r="BF243" s="240">
        <f>IF(N243="snížená",J243,0)</f>
        <v>0</v>
      </c>
      <c r="BG243" s="240">
        <f>IF(N243="zákl. přenesená",J243,0)</f>
        <v>0</v>
      </c>
      <c r="BH243" s="240">
        <f>IF(N243="sníž. přenesená",J243,0)</f>
        <v>0</v>
      </c>
      <c r="BI243" s="240">
        <f>IF(N243="nulová",J243,0)</f>
        <v>0</v>
      </c>
      <c r="BJ243" s="17" t="s">
        <v>78</v>
      </c>
      <c r="BK243" s="240">
        <f>ROUND(I243*H243,2)</f>
        <v>0</v>
      </c>
      <c r="BL243" s="17" t="s">
        <v>329</v>
      </c>
      <c r="BM243" s="239" t="s">
        <v>342</v>
      </c>
    </row>
    <row r="244" spans="1:63" s="12" customFormat="1" ht="25.9" customHeight="1">
      <c r="A244" s="12"/>
      <c r="B244" s="212"/>
      <c r="C244" s="213"/>
      <c r="D244" s="214" t="s">
        <v>72</v>
      </c>
      <c r="E244" s="215" t="s">
        <v>343</v>
      </c>
      <c r="F244" s="215" t="s">
        <v>344</v>
      </c>
      <c r="G244" s="213"/>
      <c r="H244" s="213"/>
      <c r="I244" s="216"/>
      <c r="J244" s="217">
        <f>BK244</f>
        <v>0</v>
      </c>
      <c r="K244" s="213"/>
      <c r="L244" s="218"/>
      <c r="M244" s="219"/>
      <c r="N244" s="220"/>
      <c r="O244" s="220"/>
      <c r="P244" s="221">
        <f>P245+P249</f>
        <v>0</v>
      </c>
      <c r="Q244" s="220"/>
      <c r="R244" s="221">
        <f>R245+R249</f>
        <v>0</v>
      </c>
      <c r="S244" s="220"/>
      <c r="T244" s="222">
        <f>T245+T249</f>
        <v>0</v>
      </c>
      <c r="U244" s="12"/>
      <c r="V244" s="12"/>
      <c r="W244" s="12"/>
      <c r="X244" s="12"/>
      <c r="Y244" s="12"/>
      <c r="Z244" s="12"/>
      <c r="AA244" s="12"/>
      <c r="AB244" s="12"/>
      <c r="AC244" s="12"/>
      <c r="AD244" s="12"/>
      <c r="AE244" s="12"/>
      <c r="AR244" s="223" t="s">
        <v>159</v>
      </c>
      <c r="AT244" s="224" t="s">
        <v>72</v>
      </c>
      <c r="AU244" s="224" t="s">
        <v>73</v>
      </c>
      <c r="AY244" s="223" t="s">
        <v>116</v>
      </c>
      <c r="BK244" s="225">
        <f>BK245+BK249</f>
        <v>0</v>
      </c>
    </row>
    <row r="245" spans="1:63" s="12" customFormat="1" ht="22.8" customHeight="1">
      <c r="A245" s="12"/>
      <c r="B245" s="212"/>
      <c r="C245" s="213"/>
      <c r="D245" s="214" t="s">
        <v>72</v>
      </c>
      <c r="E245" s="226" t="s">
        <v>345</v>
      </c>
      <c r="F245" s="226" t="s">
        <v>346</v>
      </c>
      <c r="G245" s="213"/>
      <c r="H245" s="213"/>
      <c r="I245" s="216"/>
      <c r="J245" s="227">
        <f>BK245</f>
        <v>0</v>
      </c>
      <c r="K245" s="213"/>
      <c r="L245" s="218"/>
      <c r="M245" s="219"/>
      <c r="N245" s="220"/>
      <c r="O245" s="220"/>
      <c r="P245" s="221">
        <f>SUM(P246:P248)</f>
        <v>0</v>
      </c>
      <c r="Q245" s="220"/>
      <c r="R245" s="221">
        <f>SUM(R246:R248)</f>
        <v>0</v>
      </c>
      <c r="S245" s="220"/>
      <c r="T245" s="222">
        <f>SUM(T246:T248)</f>
        <v>0</v>
      </c>
      <c r="U245" s="12"/>
      <c r="V245" s="12"/>
      <c r="W245" s="12"/>
      <c r="X245" s="12"/>
      <c r="Y245" s="12"/>
      <c r="Z245" s="12"/>
      <c r="AA245" s="12"/>
      <c r="AB245" s="12"/>
      <c r="AC245" s="12"/>
      <c r="AD245" s="12"/>
      <c r="AE245" s="12"/>
      <c r="AR245" s="223" t="s">
        <v>159</v>
      </c>
      <c r="AT245" s="224" t="s">
        <v>72</v>
      </c>
      <c r="AU245" s="224" t="s">
        <v>78</v>
      </c>
      <c r="AY245" s="223" t="s">
        <v>116</v>
      </c>
      <c r="BK245" s="225">
        <f>SUM(BK246:BK248)</f>
        <v>0</v>
      </c>
    </row>
    <row r="246" spans="1:65" s="2" customFormat="1" ht="21.75" customHeight="1">
      <c r="A246" s="38"/>
      <c r="B246" s="39"/>
      <c r="C246" s="228" t="s">
        <v>347</v>
      </c>
      <c r="D246" s="228" t="s">
        <v>118</v>
      </c>
      <c r="E246" s="229" t="s">
        <v>348</v>
      </c>
      <c r="F246" s="230" t="s">
        <v>349</v>
      </c>
      <c r="G246" s="231" t="s">
        <v>236</v>
      </c>
      <c r="H246" s="232">
        <v>1</v>
      </c>
      <c r="I246" s="233"/>
      <c r="J246" s="234">
        <f>ROUND(I246*H246,2)</f>
        <v>0</v>
      </c>
      <c r="K246" s="230" t="s">
        <v>1</v>
      </c>
      <c r="L246" s="44"/>
      <c r="M246" s="235" t="s">
        <v>1</v>
      </c>
      <c r="N246" s="236" t="s">
        <v>38</v>
      </c>
      <c r="O246" s="91"/>
      <c r="P246" s="237">
        <f>O246*H246</f>
        <v>0</v>
      </c>
      <c r="Q246" s="237">
        <v>0</v>
      </c>
      <c r="R246" s="237">
        <f>Q246*H246</f>
        <v>0</v>
      </c>
      <c r="S246" s="237">
        <v>0</v>
      </c>
      <c r="T246" s="238">
        <f>S246*H246</f>
        <v>0</v>
      </c>
      <c r="U246" s="38"/>
      <c r="V246" s="38"/>
      <c r="W246" s="38"/>
      <c r="X246" s="38"/>
      <c r="Y246" s="38"/>
      <c r="Z246" s="38"/>
      <c r="AA246" s="38"/>
      <c r="AB246" s="38"/>
      <c r="AC246" s="38"/>
      <c r="AD246" s="38"/>
      <c r="AE246" s="38"/>
      <c r="AR246" s="239" t="s">
        <v>350</v>
      </c>
      <c r="AT246" s="239" t="s">
        <v>118</v>
      </c>
      <c r="AU246" s="239" t="s">
        <v>80</v>
      </c>
      <c r="AY246" s="17" t="s">
        <v>116</v>
      </c>
      <c r="BE246" s="240">
        <f>IF(N246="základní",J246,0)</f>
        <v>0</v>
      </c>
      <c r="BF246" s="240">
        <f>IF(N246="snížená",J246,0)</f>
        <v>0</v>
      </c>
      <c r="BG246" s="240">
        <f>IF(N246="zákl. přenesená",J246,0)</f>
        <v>0</v>
      </c>
      <c r="BH246" s="240">
        <f>IF(N246="sníž. přenesená",J246,0)</f>
        <v>0</v>
      </c>
      <c r="BI246" s="240">
        <f>IF(N246="nulová",J246,0)</f>
        <v>0</v>
      </c>
      <c r="BJ246" s="17" t="s">
        <v>78</v>
      </c>
      <c r="BK246" s="240">
        <f>ROUND(I246*H246,2)</f>
        <v>0</v>
      </c>
      <c r="BL246" s="17" t="s">
        <v>350</v>
      </c>
      <c r="BM246" s="239" t="s">
        <v>351</v>
      </c>
    </row>
    <row r="247" spans="1:47" s="2" customFormat="1" ht="12">
      <c r="A247" s="38"/>
      <c r="B247" s="39"/>
      <c r="C247" s="40"/>
      <c r="D247" s="241" t="s">
        <v>127</v>
      </c>
      <c r="E247" s="40"/>
      <c r="F247" s="242" t="s">
        <v>352</v>
      </c>
      <c r="G247" s="40"/>
      <c r="H247" s="40"/>
      <c r="I247" s="138"/>
      <c r="J247" s="40"/>
      <c r="K247" s="40"/>
      <c r="L247" s="44"/>
      <c r="M247" s="243"/>
      <c r="N247" s="244"/>
      <c r="O247" s="91"/>
      <c r="P247" s="91"/>
      <c r="Q247" s="91"/>
      <c r="R247" s="91"/>
      <c r="S247" s="91"/>
      <c r="T247" s="92"/>
      <c r="U247" s="38"/>
      <c r="V247" s="38"/>
      <c r="W247" s="38"/>
      <c r="X247" s="38"/>
      <c r="Y247" s="38"/>
      <c r="Z247" s="38"/>
      <c r="AA247" s="38"/>
      <c r="AB247" s="38"/>
      <c r="AC247" s="38"/>
      <c r="AD247" s="38"/>
      <c r="AE247" s="38"/>
      <c r="AT247" s="17" t="s">
        <v>127</v>
      </c>
      <c r="AU247" s="17" t="s">
        <v>80</v>
      </c>
    </row>
    <row r="248" spans="1:65" s="2" customFormat="1" ht="33.75" customHeight="1">
      <c r="A248" s="38"/>
      <c r="B248" s="39"/>
      <c r="C248" s="228" t="s">
        <v>353</v>
      </c>
      <c r="D248" s="228" t="s">
        <v>118</v>
      </c>
      <c r="E248" s="229" t="s">
        <v>354</v>
      </c>
      <c r="F248" s="230" t="s">
        <v>355</v>
      </c>
      <c r="G248" s="231" t="s">
        <v>236</v>
      </c>
      <c r="H248" s="232">
        <v>1</v>
      </c>
      <c r="I248" s="233"/>
      <c r="J248" s="234">
        <f>ROUND(I248*H248,2)</f>
        <v>0</v>
      </c>
      <c r="K248" s="230" t="s">
        <v>1</v>
      </c>
      <c r="L248" s="44"/>
      <c r="M248" s="235" t="s">
        <v>1</v>
      </c>
      <c r="N248" s="236" t="s">
        <v>38</v>
      </c>
      <c r="O248" s="91"/>
      <c r="P248" s="237">
        <f>O248*H248</f>
        <v>0</v>
      </c>
      <c r="Q248" s="237">
        <v>0</v>
      </c>
      <c r="R248" s="237">
        <f>Q248*H248</f>
        <v>0</v>
      </c>
      <c r="S248" s="237">
        <v>0</v>
      </c>
      <c r="T248" s="238">
        <f>S248*H248</f>
        <v>0</v>
      </c>
      <c r="U248" s="38"/>
      <c r="V248" s="38"/>
      <c r="W248" s="38"/>
      <c r="X248" s="38"/>
      <c r="Y248" s="38"/>
      <c r="Z248" s="38"/>
      <c r="AA248" s="38"/>
      <c r="AB248" s="38"/>
      <c r="AC248" s="38"/>
      <c r="AD248" s="38"/>
      <c r="AE248" s="38"/>
      <c r="AR248" s="239" t="s">
        <v>350</v>
      </c>
      <c r="AT248" s="239" t="s">
        <v>118</v>
      </c>
      <c r="AU248" s="239" t="s">
        <v>80</v>
      </c>
      <c r="AY248" s="17" t="s">
        <v>116</v>
      </c>
      <c r="BE248" s="240">
        <f>IF(N248="základní",J248,0)</f>
        <v>0</v>
      </c>
      <c r="BF248" s="240">
        <f>IF(N248="snížená",J248,0)</f>
        <v>0</v>
      </c>
      <c r="BG248" s="240">
        <f>IF(N248="zákl. přenesená",J248,0)</f>
        <v>0</v>
      </c>
      <c r="BH248" s="240">
        <f>IF(N248="sníž. přenesená",J248,0)</f>
        <v>0</v>
      </c>
      <c r="BI248" s="240">
        <f>IF(N248="nulová",J248,0)</f>
        <v>0</v>
      </c>
      <c r="BJ248" s="17" t="s">
        <v>78</v>
      </c>
      <c r="BK248" s="240">
        <f>ROUND(I248*H248,2)</f>
        <v>0</v>
      </c>
      <c r="BL248" s="17" t="s">
        <v>350</v>
      </c>
      <c r="BM248" s="239" t="s">
        <v>356</v>
      </c>
    </row>
    <row r="249" spans="1:63" s="12" customFormat="1" ht="22.8" customHeight="1">
      <c r="A249" s="12"/>
      <c r="B249" s="212"/>
      <c r="C249" s="213"/>
      <c r="D249" s="214" t="s">
        <v>72</v>
      </c>
      <c r="E249" s="226" t="s">
        <v>357</v>
      </c>
      <c r="F249" s="226" t="s">
        <v>358</v>
      </c>
      <c r="G249" s="213"/>
      <c r="H249" s="213"/>
      <c r="I249" s="216"/>
      <c r="J249" s="227">
        <f>BK249</f>
        <v>0</v>
      </c>
      <c r="K249" s="213"/>
      <c r="L249" s="218"/>
      <c r="M249" s="219"/>
      <c r="N249" s="220"/>
      <c r="O249" s="220"/>
      <c r="P249" s="221">
        <f>P250</f>
        <v>0</v>
      </c>
      <c r="Q249" s="220"/>
      <c r="R249" s="221">
        <f>R250</f>
        <v>0</v>
      </c>
      <c r="S249" s="220"/>
      <c r="T249" s="222">
        <f>T250</f>
        <v>0</v>
      </c>
      <c r="U249" s="12"/>
      <c r="V249" s="12"/>
      <c r="W249" s="12"/>
      <c r="X249" s="12"/>
      <c r="Y249" s="12"/>
      <c r="Z249" s="12"/>
      <c r="AA249" s="12"/>
      <c r="AB249" s="12"/>
      <c r="AC249" s="12"/>
      <c r="AD249" s="12"/>
      <c r="AE249" s="12"/>
      <c r="AR249" s="223" t="s">
        <v>159</v>
      </c>
      <c r="AT249" s="224" t="s">
        <v>72</v>
      </c>
      <c r="AU249" s="224" t="s">
        <v>78</v>
      </c>
      <c r="AY249" s="223" t="s">
        <v>116</v>
      </c>
      <c r="BK249" s="225">
        <f>BK250</f>
        <v>0</v>
      </c>
    </row>
    <row r="250" spans="1:65" s="2" customFormat="1" ht="16.5" customHeight="1">
      <c r="A250" s="38"/>
      <c r="B250" s="39"/>
      <c r="C250" s="228" t="s">
        <v>359</v>
      </c>
      <c r="D250" s="228" t="s">
        <v>118</v>
      </c>
      <c r="E250" s="229" t="s">
        <v>360</v>
      </c>
      <c r="F250" s="230" t="s">
        <v>358</v>
      </c>
      <c r="G250" s="231" t="s">
        <v>236</v>
      </c>
      <c r="H250" s="232">
        <v>1</v>
      </c>
      <c r="I250" s="233"/>
      <c r="J250" s="234">
        <f>ROUND(I250*H250,2)</f>
        <v>0</v>
      </c>
      <c r="K250" s="230" t="s">
        <v>361</v>
      </c>
      <c r="L250" s="44"/>
      <c r="M250" s="277" t="s">
        <v>1</v>
      </c>
      <c r="N250" s="278" t="s">
        <v>38</v>
      </c>
      <c r="O250" s="279"/>
      <c r="P250" s="280">
        <f>O250*H250</f>
        <v>0</v>
      </c>
      <c r="Q250" s="280">
        <v>0</v>
      </c>
      <c r="R250" s="280">
        <f>Q250*H250</f>
        <v>0</v>
      </c>
      <c r="S250" s="280">
        <v>0</v>
      </c>
      <c r="T250" s="281">
        <f>S250*H250</f>
        <v>0</v>
      </c>
      <c r="U250" s="38"/>
      <c r="V250" s="38"/>
      <c r="W250" s="38"/>
      <c r="X250" s="38"/>
      <c r="Y250" s="38"/>
      <c r="Z250" s="38"/>
      <c r="AA250" s="38"/>
      <c r="AB250" s="38"/>
      <c r="AC250" s="38"/>
      <c r="AD250" s="38"/>
      <c r="AE250" s="38"/>
      <c r="AR250" s="239" t="s">
        <v>350</v>
      </c>
      <c r="AT250" s="239" t="s">
        <v>118</v>
      </c>
      <c r="AU250" s="239" t="s">
        <v>80</v>
      </c>
      <c r="AY250" s="17" t="s">
        <v>116</v>
      </c>
      <c r="BE250" s="240">
        <f>IF(N250="základní",J250,0)</f>
        <v>0</v>
      </c>
      <c r="BF250" s="240">
        <f>IF(N250="snížená",J250,0)</f>
        <v>0</v>
      </c>
      <c r="BG250" s="240">
        <f>IF(N250="zákl. přenesená",J250,0)</f>
        <v>0</v>
      </c>
      <c r="BH250" s="240">
        <f>IF(N250="sníž. přenesená",J250,0)</f>
        <v>0</v>
      </c>
      <c r="BI250" s="240">
        <f>IF(N250="nulová",J250,0)</f>
        <v>0</v>
      </c>
      <c r="BJ250" s="17" t="s">
        <v>78</v>
      </c>
      <c r="BK250" s="240">
        <f>ROUND(I250*H250,2)</f>
        <v>0</v>
      </c>
      <c r="BL250" s="17" t="s">
        <v>350</v>
      </c>
      <c r="BM250" s="239" t="s">
        <v>362</v>
      </c>
    </row>
    <row r="251" spans="1:31" s="2" customFormat="1" ht="6.95" customHeight="1">
      <c r="A251" s="38"/>
      <c r="B251" s="66"/>
      <c r="C251" s="67"/>
      <c r="D251" s="67"/>
      <c r="E251" s="67"/>
      <c r="F251" s="67"/>
      <c r="G251" s="67"/>
      <c r="H251" s="67"/>
      <c r="I251" s="177"/>
      <c r="J251" s="67"/>
      <c r="K251" s="67"/>
      <c r="L251" s="44"/>
      <c r="M251" s="38"/>
      <c r="O251" s="38"/>
      <c r="P251" s="38"/>
      <c r="Q251" s="38"/>
      <c r="R251" s="38"/>
      <c r="S251" s="38"/>
      <c r="T251" s="38"/>
      <c r="U251" s="38"/>
      <c r="V251" s="38"/>
      <c r="W251" s="38"/>
      <c r="X251" s="38"/>
      <c r="Y251" s="38"/>
      <c r="Z251" s="38"/>
      <c r="AA251" s="38"/>
      <c r="AB251" s="38"/>
      <c r="AC251" s="38"/>
      <c r="AD251" s="38"/>
      <c r="AE251" s="38"/>
    </row>
  </sheetData>
  <sheetProtection password="CD98" sheet="1" objects="1" scenarios="1" formatColumns="0" formatRows="0" autoFilter="0"/>
  <autoFilter ref="C125:K250"/>
  <mergeCells count="6">
    <mergeCell ref="E7:H7"/>
    <mergeCell ref="E16:H16"/>
    <mergeCell ref="E25:H25"/>
    <mergeCell ref="E85:H85"/>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2020-06-30T11:40:20Z</dcterms:created>
  <dcterms:modified xsi:type="dcterms:W3CDTF">2020-06-30T11:40:22Z</dcterms:modified>
  <cp:category/>
  <cp:version/>
  <cp:contentType/>
  <cp:contentStatus/>
</cp:coreProperties>
</file>