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20201009 - MŠ Poděbradova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'20201009 - MŠ Poděbradova...'!$C$122:$K$166</definedName>
    <definedName name="_xlnm.Print_Area" localSheetId="1">'20201009 - MŠ Poděbradova...'!$C$82:$J$106,'20201009 - MŠ Poděbradova...'!$C$112:$K$166</definedName>
    <definedName name="_xlnm.Print_Titles" localSheetId="1">'20201009 - MŠ Poděbradova...'!$122:$122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3"/>
  <c r="BH153"/>
  <c r="BG153"/>
  <c r="BF153"/>
  <c r="T153"/>
  <c r="R153"/>
  <c r="P153"/>
  <c r="BI152"/>
  <c r="BH152"/>
  <c r="BG152"/>
  <c r="BF152"/>
  <c r="T152"/>
  <c r="R152"/>
  <c r="P152"/>
  <c r="BI149"/>
  <c r="BH149"/>
  <c r="BG149"/>
  <c r="BF149"/>
  <c r="T149"/>
  <c r="T148"/>
  <c r="R149"/>
  <c r="R148"/>
  <c r="P149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F117"/>
  <c r="E115"/>
  <c r="F87"/>
  <c r="E85"/>
  <c r="J22"/>
  <c r="E22"/>
  <c r="J120"/>
  <c r="J21"/>
  <c r="J19"/>
  <c r="E19"/>
  <c r="J119"/>
  <c r="J18"/>
  <c r="J16"/>
  <c r="E16"/>
  <c r="F90"/>
  <c r="J15"/>
  <c r="J13"/>
  <c r="E13"/>
  <c r="F89"/>
  <c r="J12"/>
  <c r="J10"/>
  <c r="J117"/>
  <c i="1" r="L90"/>
  <c r="AM90"/>
  <c r="AM89"/>
  <c r="L89"/>
  <c r="AM87"/>
  <c r="L87"/>
  <c r="L85"/>
  <c r="L84"/>
  <c i="2" r="J165"/>
  <c r="BK162"/>
  <c r="J161"/>
  <c r="BK159"/>
  <c r="J159"/>
  <c r="BK158"/>
  <c r="J158"/>
  <c r="BK157"/>
  <c r="J157"/>
  <c r="BK156"/>
  <c r="J156"/>
  <c r="BK155"/>
  <c r="J155"/>
  <c r="BK153"/>
  <c r="BK152"/>
  <c r="J152"/>
  <c r="BK149"/>
  <c r="J149"/>
  <c r="BK147"/>
  <c r="J147"/>
  <c r="J146"/>
  <c r="J135"/>
  <c r="BK134"/>
  <c r="J133"/>
  <c r="J132"/>
  <c r="BK131"/>
  <c r="BK129"/>
  <c r="BK127"/>
  <c i="1" r="AS94"/>
  <c i="2" r="BK166"/>
  <c r="J163"/>
  <c r="J162"/>
  <c r="BK146"/>
  <c r="BK145"/>
  <c r="J145"/>
  <c r="BK144"/>
  <c r="J144"/>
  <c r="BK143"/>
  <c r="J143"/>
  <c r="BK141"/>
  <c r="J141"/>
  <c r="BK140"/>
  <c r="J140"/>
  <c r="BK138"/>
  <c r="J138"/>
  <c r="BK137"/>
  <c r="J137"/>
  <c r="BK136"/>
  <c r="J136"/>
  <c r="BK135"/>
  <c r="J134"/>
  <c r="BK132"/>
  <c r="J129"/>
  <c r="BK128"/>
  <c r="BK126"/>
  <c r="J166"/>
  <c r="J153"/>
  <c r="BK165"/>
  <c r="BK163"/>
  <c r="BK161"/>
  <c r="BK133"/>
  <c r="J131"/>
  <c r="J128"/>
  <c r="J127"/>
  <c r="J126"/>
  <c l="1" r="P164"/>
  <c r="BK164"/>
  <c r="J164"/>
  <c r="J105"/>
  <c r="R164"/>
  <c r="BK125"/>
  <c r="J125"/>
  <c r="J96"/>
  <c r="P125"/>
  <c r="R125"/>
  <c r="T125"/>
  <c r="BK130"/>
  <c r="J130"/>
  <c r="J97"/>
  <c r="P130"/>
  <c r="R130"/>
  <c r="T130"/>
  <c r="BK139"/>
  <c r="J139"/>
  <c r="J98"/>
  <c r="P139"/>
  <c r="R139"/>
  <c r="T139"/>
  <c r="BK142"/>
  <c r="J142"/>
  <c r="J99"/>
  <c r="P142"/>
  <c r="R142"/>
  <c r="T142"/>
  <c r="BK151"/>
  <c r="J151"/>
  <c r="J102"/>
  <c r="P151"/>
  <c r="R151"/>
  <c r="T151"/>
  <c r="BK154"/>
  <c r="J154"/>
  <c r="J103"/>
  <c r="P154"/>
  <c r="R154"/>
  <c r="T154"/>
  <c r="BK160"/>
  <c r="J160"/>
  <c r="J104"/>
  <c r="P160"/>
  <c r="R160"/>
  <c r="T160"/>
  <c r="T164"/>
  <c r="J89"/>
  <c r="BE134"/>
  <c r="BE159"/>
  <c r="BE162"/>
  <c r="BE165"/>
  <c r="BE166"/>
  <c r="J87"/>
  <c r="J90"/>
  <c r="F119"/>
  <c r="F120"/>
  <c r="BE127"/>
  <c r="BE131"/>
  <c r="BE133"/>
  <c r="BE135"/>
  <c r="BE136"/>
  <c r="BE137"/>
  <c r="BE138"/>
  <c r="BE140"/>
  <c r="BE141"/>
  <c r="BE143"/>
  <c r="BE144"/>
  <c r="BE145"/>
  <c r="BE163"/>
  <c r="BE126"/>
  <c r="BE128"/>
  <c r="BE129"/>
  <c r="BE132"/>
  <c r="BE146"/>
  <c r="BE147"/>
  <c r="BE149"/>
  <c r="BE152"/>
  <c r="BE153"/>
  <c r="BE155"/>
  <c r="BE156"/>
  <c r="BE157"/>
  <c r="BE158"/>
  <c r="BE161"/>
  <c r="BK148"/>
  <c r="J148"/>
  <c r="J100"/>
  <c r="J32"/>
  <c i="1" r="AW95"/>
  <c i="2" r="F35"/>
  <c i="1" r="BD95"/>
  <c r="BD94"/>
  <c r="W33"/>
  <c i="2" r="F33"/>
  <c i="1" r="BB95"/>
  <c r="BB94"/>
  <c r="W31"/>
  <c i="2" r="F32"/>
  <c i="1" r="BA95"/>
  <c r="BA94"/>
  <c r="W30"/>
  <c i="2" r="F34"/>
  <c i="1" r="BC95"/>
  <c r="BC94"/>
  <c r="W32"/>
  <c i="2" l="1" r="T150"/>
  <c r="R150"/>
  <c r="P150"/>
  <c r="T124"/>
  <c r="T123"/>
  <c r="R124"/>
  <c r="P124"/>
  <c r="BK124"/>
  <c r="J124"/>
  <c r="J95"/>
  <c r="BK150"/>
  <c r="J150"/>
  <c r="J101"/>
  <c i="1" r="AW94"/>
  <c r="AK30"/>
  <c r="AX94"/>
  <c i="2" r="F31"/>
  <c i="1" r="AZ95"/>
  <c r="AZ94"/>
  <c r="W29"/>
  <c r="AY94"/>
  <c i="2" r="J31"/>
  <c i="1" r="AV95"/>
  <c r="AT95"/>
  <c i="2" l="1" r="P123"/>
  <c i="1" r="AU95"/>
  <c i="2" r="R123"/>
  <c r="BK123"/>
  <c r="J123"/>
  <c r="J94"/>
  <c i="1" r="AU94"/>
  <c r="AV94"/>
  <c r="AK29"/>
  <c l="1" r="AT94"/>
  <c i="2" r="J28"/>
  <c i="1" r="AG95"/>
  <c r="AG94"/>
  <c r="AN94"/>
  <c l="1" r="AN95"/>
  <c i="2" r="J37"/>
  <c i="1" r="AK26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<sst xmlns="http://schemas.openxmlformats.org/spreadsheetml/2006/main">
  <si>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</si>
  <si>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</si>
  <si>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</si>
  <si>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</si>
  <si>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</si>
  <si>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{74afe7bc-2634-4620-9fb9-02db6df71bac}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</si>
  <si>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</si>
  <si>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</si>
  <si>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</si>
  <si>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</si>
  <si>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</si>
  <si>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</si>
  <si>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</si>
  <si>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</si>
  <si>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20201009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</si>
  <si>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</si>
  <si>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</si>
  <si>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MŠ Poděbradova 53, opatření proti vlhkosti</t>
  </si>
  <si>
    <t>KSO:</t>
  </si>
  <si>
    <t>CC-CZ:</t>
  </si>
  <si>
    <t>Místo:</t>
  </si>
  <si>
    <t xml:space="preserve"> </t>
  </si>
  <si>
    <t>Datum:</t>
  </si>
  <si>
    <t>25. 2. 2020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</si>
  <si>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</si>
  <si>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</si>
  <si>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</si>
  <si>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</si>
  <si>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</si>
  <si>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</si>
  <si>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</si>
  <si>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</si>
  <si>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</si>
  <si>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</si>
  <si>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</si>
  <si>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</si>
  <si>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</si>
  <si>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</si>
  <si>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</si>
  <si>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</si>
  <si>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</si>
  <si>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</si>
  <si>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</si>
  <si>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</si>
  <si>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</si>
  <si>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</si>
  <si>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</si>
  <si>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</si>
  <si>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</si>
  <si>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</si>
  <si>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</si>
  <si>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</si>
  <si>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</si>
  <si>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</si>
  <si>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</si>
  <si>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</si>
  <si>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</si>
  <si>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</si>
  <si>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</si>
  <si>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</si>
  <si>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</si>
  <si>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</si>
  <si>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</si>
  <si>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</si>
  <si>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</si>
  <si>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</si>
  <si>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</si>
  <si>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</si>
  <si>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</si>
  <si>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</si>
  <si>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</si>
  <si>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</si>
  <si>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</si>
  <si>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</si>
  <si>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</si>
  <si>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</si>
  <si>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</si>
  <si>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</si>
  <si>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</si>
  <si>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</si>
  <si>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</si>
  <si>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</si>
  <si>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</si>
  <si>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</si>
  <si>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</si>
  <si>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</si>
  <si>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</si>
  <si>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</si>
  <si>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</si>
  <si>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</si>
  <si>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</si>
  <si>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</si>
  <si>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</si>
  <si>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</si>
  <si>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</si>
  <si>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</si>
  <si>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</si>
  <si>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</si>
  <si>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</si>
  <si>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</si>
  <si>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</si>
  <si>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</si>
  <si>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</si>
  <si>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</si>
  <si>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</si>
  <si>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</si>
  <si>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</si>
  <si>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</si>
  <si>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</si>
  <si>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</si>
  <si>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</si>
  <si>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</si>
  <si>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</si>
  <si>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</si>
  <si>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</si>
  <si>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</si>
  <si>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</si>
  <si>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319202122</t>
  </si>
  <si>
    <t>Dodatečná izolace zdiva tl do 300 mm nízkotlakou injektáží křemičitým roztokem</t>
  </si>
  <si>
    <t>m</t>
  </si>
  <si>
    <t>CS ÚRS 2020 01</t>
  </si>
  <si>
    <t>4</t>
  </si>
  <si>
    <t>-1679179099</t>
  </si>
  <si>
    <t>319202123</t>
  </si>
  <si>
    <t>Dodatečná izolace zdiva tl do 450 mm nízkotlakou injektáží křemičitým roztokem</t>
  </si>
  <si>
    <t>1359933971</t>
  </si>
  <si>
    <t>319202124</t>
  </si>
  <si>
    <t>Dodatečná izolace zdiva tl do 600 mm nízkotlakou injektáží křemičitým roztokem</t>
  </si>
  <si>
    <t>266458981</t>
  </si>
  <si>
    <t>319202125</t>
  </si>
  <si>
    <t>Dodatečná izolace zdiva tl do 900 mm nízkotlakou injektáží křemičitým roztokem</t>
  </si>
  <si>
    <t>898008528</t>
  </si>
  <si>
    <t>6</t>
  </si>
  <si>
    <t>Úpravy povrchů, podlahy a osazování výplní</t>
  </si>
  <si>
    <t>5</t>
  </si>
  <si>
    <t>612135001</t>
  </si>
  <si>
    <t>Vyrovnání podkladu vnitřních stěn maltou vápenocementovou tl do 10 mm</t>
  </si>
  <si>
    <t>m2</t>
  </si>
  <si>
    <t>1239957919</t>
  </si>
  <si>
    <t>612135091</t>
  </si>
  <si>
    <t>Příplatek k vyrovnání vnitřních stěn maltou vápenocementovou za každých dalších 5 mm tl</t>
  </si>
  <si>
    <t>-766727647</t>
  </si>
  <si>
    <t>7</t>
  </si>
  <si>
    <t>612821031</t>
  </si>
  <si>
    <t>Vnitřní vyrovnávací sanační omítka prováděná ručně</t>
  </si>
  <si>
    <t>902000532</t>
  </si>
  <si>
    <t>8</t>
  </si>
  <si>
    <t>612821081</t>
  </si>
  <si>
    <t>Příplatek k vnitřní vyrovnávací sanační omítce ZKD 10 mm omítky prováděné ručně ve více vrstvách</t>
  </si>
  <si>
    <t>2055187273</t>
  </si>
  <si>
    <t>9</t>
  </si>
  <si>
    <t>622131101</t>
  </si>
  <si>
    <t>Cementový postřik vnějších stěn nanášený celoplošně ručně</t>
  </si>
  <si>
    <t>-197132631</t>
  </si>
  <si>
    <t>10</t>
  </si>
  <si>
    <t>622131121</t>
  </si>
  <si>
    <t>Penetrační disperzní nátěr vnějších stěn nanášený ručně</t>
  </si>
  <si>
    <t>-486834340</t>
  </si>
  <si>
    <t>11</t>
  </si>
  <si>
    <t>622821031</t>
  </si>
  <si>
    <t>Vnější vyrovnávací sanační omítka prováděná ručně</t>
  </si>
  <si>
    <t>909056121</t>
  </si>
  <si>
    <t>12</t>
  </si>
  <si>
    <t>622821081</t>
  </si>
  <si>
    <t>Příplatek k vnější vyrovnávací sanační omítce ZKD 10 mm omítky prováděné ručně ve více vrstvách</t>
  </si>
  <si>
    <t>-88111002</t>
  </si>
  <si>
    <t>Ostatní konstrukce a práce, bourání</t>
  </si>
  <si>
    <t>13</t>
  </si>
  <si>
    <t>978013191</t>
  </si>
  <si>
    <t>Otlučení (osekání) vnitřní vápenné nebo vápenocementové omítky stěn v rozsahu do 100 %</t>
  </si>
  <si>
    <t>-1621540178</t>
  </si>
  <si>
    <t>14</t>
  </si>
  <si>
    <t>978036191</t>
  </si>
  <si>
    <t>Otlučení (osekání) cementových omítek vnějších ploch v rozsahu do 100 %</t>
  </si>
  <si>
    <t>-1512432138</t>
  </si>
  <si>
    <t>997</t>
  </si>
  <si>
    <t>Přesun sutě</t>
  </si>
  <si>
    <t>997013211</t>
  </si>
  <si>
    <t>Vnitrostaveništní doprava suti a vybouraných hmot pro budovy v do 6 m ručně</t>
  </si>
  <si>
    <t>t</t>
  </si>
  <si>
    <t>-27606522</t>
  </si>
  <si>
    <t>16</t>
  </si>
  <si>
    <t>997013501</t>
  </si>
  <si>
    <t>Odvoz suti a vybouraných hmot na skládku nebo meziskládku do 1 km se složením</t>
  </si>
  <si>
    <t>1257675218</t>
  </si>
  <si>
    <t>17</t>
  </si>
  <si>
    <t>997013509</t>
  </si>
  <si>
    <t>Příplatek k odvozu suti a vybouraných hmot na skládku ZKD 1 km přes 1 km</t>
  </si>
  <si>
    <t>-870478858</t>
  </si>
  <si>
    <t>18</t>
  </si>
  <si>
    <t>997013631</t>
  </si>
  <si>
    <t>Poplatek za uložení na skládce (skládkovné) stavebního odpadu směsného kód odpadu 17 09 04</t>
  </si>
  <si>
    <t>393352275</t>
  </si>
  <si>
    <t>19</t>
  </si>
  <si>
    <t>997013863</t>
  </si>
  <si>
    <t xml:space="preserve">Poplatek za uložení stavebního odpadu na recyklační skládce (skládkovné) cihelného kód odpadu  17 01 02</t>
  </si>
  <si>
    <t>-792227440</t>
  </si>
  <si>
    <t>998</t>
  </si>
  <si>
    <t>Přesun hmot</t>
  </si>
  <si>
    <t>20</t>
  </si>
  <si>
    <t>998011001</t>
  </si>
  <si>
    <t>Přesun hmot pro budovy zděné v do 6 m</t>
  </si>
  <si>
    <t>1465204629</t>
  </si>
  <si>
    <t>PSV</t>
  </si>
  <si>
    <t>Práce a dodávky PSV</t>
  </si>
  <si>
    <t>711</t>
  </si>
  <si>
    <t>Izolace proti vodě, vlhkosti a plynům</t>
  </si>
  <si>
    <t>711493122</t>
  </si>
  <si>
    <t>Izolace proti podpovrchové a tlakové vodě svislá těsnicí stěrkou jednosložkovou na bázi cementu</t>
  </si>
  <si>
    <t>-1699925654</t>
  </si>
  <si>
    <t>22</t>
  </si>
  <si>
    <t>998711101</t>
  </si>
  <si>
    <t>Přesun hmot tonážní pro izolace proti vodě, vlhkosti a plynům v objektech výšky do 6 m</t>
  </si>
  <si>
    <t>-1821239343</t>
  </si>
  <si>
    <t>776</t>
  </si>
  <si>
    <t>Podlahy povlakové</t>
  </si>
  <si>
    <t>23</t>
  </si>
  <si>
    <t>776141111</t>
  </si>
  <si>
    <t>Vyrovnání podkladu povlakových podlah stěrkou pevnosti 20 MPa tl 3 mm</t>
  </si>
  <si>
    <t>-2128637939</t>
  </si>
  <si>
    <t>24</t>
  </si>
  <si>
    <t>776201812</t>
  </si>
  <si>
    <t>Demontáž lepených povlakových podlah s podložkou ručně</t>
  </si>
  <si>
    <t>281049112</t>
  </si>
  <si>
    <t>25</t>
  </si>
  <si>
    <t>776261111</t>
  </si>
  <si>
    <t>Lepení pásů z pryže standardním lepidlem</t>
  </si>
  <si>
    <t>883342238</t>
  </si>
  <si>
    <t>26</t>
  </si>
  <si>
    <t>M</t>
  </si>
  <si>
    <t>28412255</t>
  </si>
  <si>
    <t>krytina podlahová heterogenní š 1,5m tl 1,5mm</t>
  </si>
  <si>
    <t>32</t>
  </si>
  <si>
    <t>535086376</t>
  </si>
  <si>
    <t>27</t>
  </si>
  <si>
    <t>998776101</t>
  </si>
  <si>
    <t>Přesun hmot tonážní pro podlahy povlakové v objektech v do 6 m</t>
  </si>
  <si>
    <t>-39045666</t>
  </si>
  <si>
    <t>783</t>
  </si>
  <si>
    <t>Dokončovací práce - nátěry</t>
  </si>
  <si>
    <t>28</t>
  </si>
  <si>
    <t>783801533</t>
  </si>
  <si>
    <t>Očištění 2x nátěrem biocidním přípravkem a opláchnutím omítek stupně členitosti 1 a 2</t>
  </si>
  <si>
    <t>1697850563</t>
  </si>
  <si>
    <t>29</t>
  </si>
  <si>
    <t>783823135</t>
  </si>
  <si>
    <t>Penetrační silikonový nátěr hladkých, tenkovrstvých zrnitých nebo štukových omítek</t>
  </si>
  <si>
    <t>903473384</t>
  </si>
  <si>
    <t>30</t>
  </si>
  <si>
    <t>783827125</t>
  </si>
  <si>
    <t>Krycí jednonásobný silikonový nátěr omítek stupně členitosti 1 a 2</t>
  </si>
  <si>
    <t>-1340901129</t>
  </si>
  <si>
    <t>784</t>
  </si>
  <si>
    <t>Dokončovací práce - malby a tapety</t>
  </si>
  <si>
    <t>31</t>
  </si>
  <si>
    <t>784181111</t>
  </si>
  <si>
    <t>Základní silikátová jednonásobná penetrace podkladu v místnostech výšky do 3,80m</t>
  </si>
  <si>
    <t>494299161</t>
  </si>
  <si>
    <t>784331001</t>
  </si>
  <si>
    <t>Dvojnásobné bílé protiplísňové malby v místnostech výšky do 3,80 m</t>
  </si>
  <si>
    <t>-2022589110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</si>
</sst>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</xf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167" fontId="30" fillId="0" borderId="22" xfId="0" applyNumberFormat="1" applyFont="1" applyBorder="1" applyAlignment="1" applyProtection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20201009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MŠ Poděbradova 53, opatření proti vlhkosti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 "","",AN8)</f>
        <v>25. 2. 2020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72</v>
      </c>
      <c r="BT94" s="114" t="s">
        <v>73</v>
      </c>
      <c r="BV94" s="114" t="s">
        <v>74</v>
      </c>
      <c r="BW94" s="114" t="s">
        <v>5</v>
      </c>
      <c r="BX94" s="114" t="s">
        <v>75</v>
      </c>
      <c r="CL94" s="114" t="s">
        <v>1</v>
      </c>
    </row>
    <row r="95" s="7" customFormat="1" ht="24.75" customHeight="1">
      <c r="A95" s="115" t="s">
        <v>76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'20201009 - MŠ Poděbradova...'!J28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77</v>
      </c>
      <c r="AR95" s="122"/>
      <c r="AS95" s="123">
        <v>0</v>
      </c>
      <c r="AT95" s="124">
        <f>ROUND(SUM(AV95:AW95),2)</f>
        <v>0</v>
      </c>
      <c r="AU95" s="125">
        <f>'20201009 - MŠ Poděbradova...'!P123</f>
        <v>0</v>
      </c>
      <c r="AV95" s="124">
        <f>'20201009 - MŠ Poděbradova...'!J31</f>
        <v>0</v>
      </c>
      <c r="AW95" s="124">
        <f>'20201009 - MŠ Poděbradova...'!J32</f>
        <v>0</v>
      </c>
      <c r="AX95" s="124">
        <f>'20201009 - MŠ Poděbradova...'!J33</f>
        <v>0</v>
      </c>
      <c r="AY95" s="124">
        <f>'20201009 - MŠ Poděbradova...'!J34</f>
        <v>0</v>
      </c>
      <c r="AZ95" s="124">
        <f>'20201009 - MŠ Poděbradova...'!F31</f>
        <v>0</v>
      </c>
      <c r="BA95" s="124">
        <f>'20201009 - MŠ Poděbradova...'!F32</f>
        <v>0</v>
      </c>
      <c r="BB95" s="124">
        <f>'20201009 - MŠ Poděbradova...'!F33</f>
        <v>0</v>
      </c>
      <c r="BC95" s="124">
        <f>'20201009 - MŠ Poděbradova...'!F34</f>
        <v>0</v>
      </c>
      <c r="BD95" s="126">
        <f>'20201009 - MŠ Poděbradova...'!F35</f>
        <v>0</v>
      </c>
      <c r="BE95" s="7"/>
      <c r="BT95" s="127" t="s">
        <v>78</v>
      </c>
      <c r="BU95" s="127" t="s">
        <v>79</v>
      </c>
      <c r="BV95" s="127" t="s">
        <v>74</v>
      </c>
      <c r="BW95" s="127" t="s">
        <v>5</v>
      </c>
      <c r="BX95" s="127" t="s">
        <v>75</v>
      </c>
      <c r="CL95" s="127" t="s">
        <v>1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0KoNbf2SA3x79WX7o/b7mNpsQCVnfswxVdMqAZHHO9Oyg4Nd7rknQEcraBxhswReorRtRQfCU3zmv0h1txwQbA==" hashValue="90SJ0q0jfXIh0OjORS0r5QDdkqxwpKgydltW/Qz4vt0gJDjueTmmBdCPgIeoTpbjWX6zwKO6IQ/5riOIcP8y2w==" algorithmName="SHA-512" password="CD98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01009 - MŠ Poděbradova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28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hidden="1" s="1" customFormat="1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80</v>
      </c>
    </row>
    <row r="4" hidden="1" s="1" customFormat="1" ht="24.96" customHeight="1">
      <c r="B4" s="17"/>
      <c r="D4" s="132" t="s">
        <v>81</v>
      </c>
      <c r="I4" s="128"/>
      <c r="L4" s="17"/>
      <c r="M4" s="133" t="s">
        <v>10</v>
      </c>
      <c r="AT4" s="14" t="s">
        <v>4</v>
      </c>
    </row>
    <row r="5" hidden="1" s="1" customFormat="1" ht="6.96" customHeight="1">
      <c r="B5" s="17"/>
      <c r="I5" s="128"/>
      <c r="L5" s="17"/>
    </row>
    <row r="6" hidden="1" s="2" customFormat="1" ht="12" customHeight="1">
      <c r="A6" s="35"/>
      <c r="B6" s="41"/>
      <c r="C6" s="35"/>
      <c r="D6" s="134" t="s">
        <v>16</v>
      </c>
      <c r="E6" s="35"/>
      <c r="F6" s="35"/>
      <c r="G6" s="35"/>
      <c r="H6" s="35"/>
      <c r="I6" s="1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hidden="1" s="2" customFormat="1" ht="16.5" customHeight="1">
      <c r="A7" s="35"/>
      <c r="B7" s="41"/>
      <c r="C7" s="35"/>
      <c r="D7" s="35"/>
      <c r="E7" s="136" t="s">
        <v>17</v>
      </c>
      <c r="F7" s="35"/>
      <c r="G7" s="35"/>
      <c r="H7" s="35"/>
      <c r="I7" s="1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hidden="1" s="2" customFormat="1">
      <c r="A8" s="35"/>
      <c r="B8" s="41"/>
      <c r="C8" s="35"/>
      <c r="D8" s="35"/>
      <c r="E8" s="35"/>
      <c r="F8" s="35"/>
      <c r="G8" s="35"/>
      <c r="H8" s="35"/>
      <c r="I8" s="1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hidden="1" s="2" customFormat="1" ht="12" customHeight="1">
      <c r="A9" s="35"/>
      <c r="B9" s="41"/>
      <c r="C9" s="35"/>
      <c r="D9" s="134" t="s">
        <v>18</v>
      </c>
      <c r="E9" s="35"/>
      <c r="F9" s="137" t="s">
        <v>1</v>
      </c>
      <c r="G9" s="35"/>
      <c r="H9" s="35"/>
      <c r="I9" s="138" t="s">
        <v>19</v>
      </c>
      <c r="J9" s="137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hidden="1" s="2" customFormat="1" ht="12" customHeight="1">
      <c r="A10" s="35"/>
      <c r="B10" s="41"/>
      <c r="C10" s="35"/>
      <c r="D10" s="134" t="s">
        <v>20</v>
      </c>
      <c r="E10" s="35"/>
      <c r="F10" s="137" t="s">
        <v>21</v>
      </c>
      <c r="G10" s="35"/>
      <c r="H10" s="35"/>
      <c r="I10" s="138" t="s">
        <v>22</v>
      </c>
      <c r="J10" s="139" t="str">
        <f>'Rekapitulace stavby'!AN8</f>
        <v>25. 2. 2020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hidden="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1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hidden="1" s="2" customFormat="1" ht="12" customHeight="1">
      <c r="A12" s="35"/>
      <c r="B12" s="41"/>
      <c r="C12" s="35"/>
      <c r="D12" s="134" t="s">
        <v>24</v>
      </c>
      <c r="E12" s="35"/>
      <c r="F12" s="35"/>
      <c r="G12" s="35"/>
      <c r="H12" s="35"/>
      <c r="I12" s="138" t="s">
        <v>25</v>
      </c>
      <c r="J12" s="137" t="str">
        <f>IF('Rekapitulace stavby'!AN10="","",'Rekapitulace stavby'!AN10)</f>
        <v/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hidden="1" s="2" customFormat="1" ht="18" customHeight="1">
      <c r="A13" s="35"/>
      <c r="B13" s="41"/>
      <c r="C13" s="35"/>
      <c r="D13" s="35"/>
      <c r="E13" s="137" t="str">
        <f>IF('Rekapitulace stavby'!E11="","",'Rekapitulace stavby'!E11)</f>
        <v xml:space="preserve"> </v>
      </c>
      <c r="F13" s="35"/>
      <c r="G13" s="35"/>
      <c r="H13" s="35"/>
      <c r="I13" s="138" t="s">
        <v>26</v>
      </c>
      <c r="J13" s="137" t="str">
        <f>IF('Rekapitulace stavby'!AN11="","",'Rekapitulace stavby'!AN11)</f>
        <v/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hidden="1" s="2" customFormat="1" ht="6.96" customHeight="1">
      <c r="A14" s="35"/>
      <c r="B14" s="41"/>
      <c r="C14" s="35"/>
      <c r="D14" s="35"/>
      <c r="E14" s="35"/>
      <c r="F14" s="35"/>
      <c r="G14" s="35"/>
      <c r="H14" s="35"/>
      <c r="I14" s="1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hidden="1" s="2" customFormat="1" ht="12" customHeight="1">
      <c r="A15" s="35"/>
      <c r="B15" s="41"/>
      <c r="C15" s="35"/>
      <c r="D15" s="134" t="s">
        <v>27</v>
      </c>
      <c r="E15" s="35"/>
      <c r="F15" s="35"/>
      <c r="G15" s="35"/>
      <c r="H15" s="35"/>
      <c r="I15" s="138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hidden="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7"/>
      <c r="G16" s="137"/>
      <c r="H16" s="137"/>
      <c r="I16" s="138" t="s">
        <v>26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idden="1" s="2" customFormat="1" ht="6.96" customHeight="1">
      <c r="A17" s="35"/>
      <c r="B17" s="41"/>
      <c r="C17" s="35"/>
      <c r="D17" s="35"/>
      <c r="E17" s="35"/>
      <c r="F17" s="35"/>
      <c r="G17" s="35"/>
      <c r="H17" s="35"/>
      <c r="I17" s="1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hidden="1" s="2" customFormat="1" ht="12" customHeight="1">
      <c r="A18" s="35"/>
      <c r="B18" s="41"/>
      <c r="C18" s="35"/>
      <c r="D18" s="134" t="s">
        <v>29</v>
      </c>
      <c r="E18" s="35"/>
      <c r="F18" s="35"/>
      <c r="G18" s="35"/>
      <c r="H18" s="35"/>
      <c r="I18" s="138" t="s">
        <v>25</v>
      </c>
      <c r="J18" s="137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hidden="1" s="2" customFormat="1" ht="18" customHeight="1">
      <c r="A19" s="35"/>
      <c r="B19" s="41"/>
      <c r="C19" s="35"/>
      <c r="D19" s="35"/>
      <c r="E19" s="137" t="str">
        <f>IF('Rekapitulace stavby'!E17="","",'Rekapitulace stavby'!E17)</f>
        <v xml:space="preserve"> </v>
      </c>
      <c r="F19" s="35"/>
      <c r="G19" s="35"/>
      <c r="H19" s="35"/>
      <c r="I19" s="138" t="s">
        <v>26</v>
      </c>
      <c r="J19" s="137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hidden="1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1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hidden="1" s="2" customFormat="1" ht="12" customHeight="1">
      <c r="A21" s="35"/>
      <c r="B21" s="41"/>
      <c r="C21" s="35"/>
      <c r="D21" s="134" t="s">
        <v>31</v>
      </c>
      <c r="E21" s="35"/>
      <c r="F21" s="35"/>
      <c r="G21" s="35"/>
      <c r="H21" s="35"/>
      <c r="I21" s="138" t="s">
        <v>25</v>
      </c>
      <c r="J21" s="137" t="str">
        <f>IF('Rekapitulace stavby'!AN19="","",'Rekapitulace stavby'!AN19)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hidden="1" s="2" customFormat="1" ht="18" customHeight="1">
      <c r="A22" s="35"/>
      <c r="B22" s="41"/>
      <c r="C22" s="35"/>
      <c r="D22" s="35"/>
      <c r="E22" s="137" t="str">
        <f>IF('Rekapitulace stavby'!E20="","",'Rekapitulace stavby'!E20)</f>
        <v xml:space="preserve"> </v>
      </c>
      <c r="F22" s="35"/>
      <c r="G22" s="35"/>
      <c r="H22" s="35"/>
      <c r="I22" s="138" t="s">
        <v>26</v>
      </c>
      <c r="J22" s="137" t="str">
        <f>IF('Rekapitulace stavby'!AN20="","",'Rekapitulace stavby'!AN20)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hidden="1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1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hidden="1" s="2" customFormat="1" ht="12" customHeight="1">
      <c r="A24" s="35"/>
      <c r="B24" s="41"/>
      <c r="C24" s="35"/>
      <c r="D24" s="134" t="s">
        <v>32</v>
      </c>
      <c r="E24" s="35"/>
      <c r="F24" s="35"/>
      <c r="G24" s="35"/>
      <c r="H24" s="35"/>
      <c r="I24" s="1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hidden="1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3"/>
      <c r="J25" s="140"/>
      <c r="K25" s="140"/>
      <c r="L25" s="144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hidden="1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1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hidden="1" s="2" customFormat="1" ht="6.96" customHeight="1">
      <c r="A27" s="35"/>
      <c r="B27" s="41"/>
      <c r="C27" s="35"/>
      <c r="D27" s="145"/>
      <c r="E27" s="145"/>
      <c r="F27" s="145"/>
      <c r="G27" s="145"/>
      <c r="H27" s="145"/>
      <c r="I27" s="146"/>
      <c r="J27" s="145"/>
      <c r="K27" s="14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hidden="1" s="2" customFormat="1" ht="25.44" customHeight="1">
      <c r="A28" s="35"/>
      <c r="B28" s="41"/>
      <c r="C28" s="35"/>
      <c r="D28" s="147" t="s">
        <v>33</v>
      </c>
      <c r="E28" s="35"/>
      <c r="F28" s="35"/>
      <c r="G28" s="35"/>
      <c r="H28" s="35"/>
      <c r="I28" s="135"/>
      <c r="J28" s="148">
        <f>ROUND(J123, 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hidden="1" s="2" customFormat="1" ht="6.96" customHeight="1">
      <c r="A29" s="35"/>
      <c r="B29" s="41"/>
      <c r="C29" s="35"/>
      <c r="D29" s="145"/>
      <c r="E29" s="145"/>
      <c r="F29" s="145"/>
      <c r="G29" s="145"/>
      <c r="H29" s="145"/>
      <c r="I29" s="146"/>
      <c r="J29" s="145"/>
      <c r="K29" s="14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hidden="1" s="2" customFormat="1" ht="14.4" customHeight="1">
      <c r="A30" s="35"/>
      <c r="B30" s="41"/>
      <c r="C30" s="35"/>
      <c r="D30" s="35"/>
      <c r="E30" s="35"/>
      <c r="F30" s="149" t="s">
        <v>35</v>
      </c>
      <c r="G30" s="35"/>
      <c r="H30" s="35"/>
      <c r="I30" s="150" t="s">
        <v>34</v>
      </c>
      <c r="J30" s="149" t="s">
        <v>36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hidden="1" s="2" customFormat="1" ht="14.4" customHeight="1">
      <c r="A31" s="35"/>
      <c r="B31" s="41"/>
      <c r="C31" s="35"/>
      <c r="D31" s="151" t="s">
        <v>37</v>
      </c>
      <c r="E31" s="134" t="s">
        <v>38</v>
      </c>
      <c r="F31" s="152">
        <f>ROUND((SUM(BE123:BE166)),  2)</f>
        <v>0</v>
      </c>
      <c r="G31" s="35"/>
      <c r="H31" s="35"/>
      <c r="I31" s="153">
        <v>0.20999999999999999</v>
      </c>
      <c r="J31" s="152">
        <f>ROUND(((SUM(BE123:BE166))*I31),  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hidden="1" s="2" customFormat="1" ht="14.4" customHeight="1">
      <c r="A32" s="35"/>
      <c r="B32" s="41"/>
      <c r="C32" s="35"/>
      <c r="D32" s="35"/>
      <c r="E32" s="134" t="s">
        <v>39</v>
      </c>
      <c r="F32" s="152">
        <f>ROUND((SUM(BF123:BF166)),  2)</f>
        <v>0</v>
      </c>
      <c r="G32" s="35"/>
      <c r="H32" s="35"/>
      <c r="I32" s="153">
        <v>0.14999999999999999</v>
      </c>
      <c r="J32" s="152">
        <f>ROUND(((SUM(BF123:BF166))*I32),  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35"/>
      <c r="E33" s="134" t="s">
        <v>40</v>
      </c>
      <c r="F33" s="152">
        <f>ROUND((SUM(BG123:BG166)),  2)</f>
        <v>0</v>
      </c>
      <c r="G33" s="35"/>
      <c r="H33" s="35"/>
      <c r="I33" s="153">
        <v>0.20999999999999999</v>
      </c>
      <c r="J33" s="152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34" t="s">
        <v>41</v>
      </c>
      <c r="F34" s="152">
        <f>ROUND((SUM(BH123:BH166)),  2)</f>
        <v>0</v>
      </c>
      <c r="G34" s="35"/>
      <c r="H34" s="35"/>
      <c r="I34" s="153">
        <v>0.14999999999999999</v>
      </c>
      <c r="J34" s="152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4" t="s">
        <v>42</v>
      </c>
      <c r="F35" s="152">
        <f>ROUND((SUM(BI123:BI166)),  2)</f>
        <v>0</v>
      </c>
      <c r="G35" s="35"/>
      <c r="H35" s="35"/>
      <c r="I35" s="153">
        <v>0</v>
      </c>
      <c r="J35" s="152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6.96" customHeight="1">
      <c r="A36" s="35"/>
      <c r="B36" s="41"/>
      <c r="C36" s="35"/>
      <c r="D36" s="35"/>
      <c r="E36" s="35"/>
      <c r="F36" s="35"/>
      <c r="G36" s="35"/>
      <c r="H36" s="35"/>
      <c r="I36" s="1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25.44" customHeight="1">
      <c r="A37" s="35"/>
      <c r="B37" s="41"/>
      <c r="C37" s="154"/>
      <c r="D37" s="155" t="s">
        <v>43</v>
      </c>
      <c r="E37" s="156"/>
      <c r="F37" s="156"/>
      <c r="G37" s="157" t="s">
        <v>44</v>
      </c>
      <c r="H37" s="158" t="s">
        <v>45</v>
      </c>
      <c r="I37" s="159"/>
      <c r="J37" s="160">
        <f>SUM(J28:J35)</f>
        <v>0</v>
      </c>
      <c r="K37" s="161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1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1" customFormat="1" ht="14.4" customHeight="1">
      <c r="B39" s="17"/>
      <c r="I39" s="128"/>
      <c r="L39" s="17"/>
    </row>
    <row r="40" hidden="1" s="1" customFormat="1" ht="14.4" customHeight="1">
      <c r="B40" s="17"/>
      <c r="I40" s="128"/>
      <c r="L40" s="17"/>
    </row>
    <row r="41" hidden="1" s="1" customFormat="1" ht="14.4" customHeight="1">
      <c r="B41" s="17"/>
      <c r="I41" s="128"/>
      <c r="L41" s="17"/>
    </row>
    <row r="42" hidden="1" s="1" customFormat="1" ht="14.4" customHeight="1">
      <c r="B42" s="17"/>
      <c r="I42" s="128"/>
      <c r="L42" s="17"/>
    </row>
    <row r="43" hidden="1" s="1" customFormat="1" ht="14.4" customHeight="1">
      <c r="B43" s="17"/>
      <c r="I43" s="128"/>
      <c r="L43" s="17"/>
    </row>
    <row r="44" hidden="1" s="1" customFormat="1" ht="14.4" customHeight="1">
      <c r="B44" s="17"/>
      <c r="I44" s="128"/>
      <c r="L44" s="17"/>
    </row>
    <row r="45" hidden="1" s="1" customFormat="1" ht="14.4" customHeight="1">
      <c r="B45" s="17"/>
      <c r="I45" s="128"/>
      <c r="L45" s="17"/>
    </row>
    <row r="46" hidden="1" s="1" customFormat="1" ht="14.4" customHeight="1">
      <c r="B46" s="17"/>
      <c r="I46" s="128"/>
      <c r="L46" s="17"/>
    </row>
    <row r="47" hidden="1" s="1" customFormat="1" ht="14.4" customHeight="1">
      <c r="B47" s="17"/>
      <c r="I47" s="128"/>
      <c r="L47" s="17"/>
    </row>
    <row r="48" hidden="1" s="1" customFormat="1" ht="14.4" customHeight="1">
      <c r="B48" s="17"/>
      <c r="I48" s="128"/>
      <c r="L48" s="17"/>
    </row>
    <row r="49" hidden="1" s="1" customFormat="1" ht="14.4" customHeight="1">
      <c r="B49" s="17"/>
      <c r="I49" s="128"/>
      <c r="L49" s="17"/>
    </row>
    <row r="50" hidden="1" s="2" customFormat="1" ht="14.4" customHeight="1">
      <c r="B50" s="60"/>
      <c r="D50" s="162" t="s">
        <v>46</v>
      </c>
      <c r="E50" s="163"/>
      <c r="F50" s="163"/>
      <c r="G50" s="162" t="s">
        <v>47</v>
      </c>
      <c r="H50" s="163"/>
      <c r="I50" s="164"/>
      <c r="J50" s="163"/>
      <c r="K50" s="163"/>
      <c r="L50" s="60"/>
    </row>
    <row r="51" hidden="1">
      <c r="B51" s="17"/>
      <c r="L51" s="17"/>
    </row>
    <row r="52" hidden="1">
      <c r="B52" s="17"/>
      <c r="L52" s="17"/>
    </row>
    <row r="53" hidden="1">
      <c r="B53" s="17"/>
      <c r="L53" s="17"/>
    </row>
    <row r="54" hidden="1">
      <c r="B54" s="17"/>
      <c r="L54" s="17"/>
    </row>
    <row r="55" hidden="1">
      <c r="B55" s="17"/>
      <c r="L55" s="17"/>
    </row>
    <row r="56" hidden="1">
      <c r="B56" s="17"/>
      <c r="L56" s="17"/>
    </row>
    <row r="57" hidden="1">
      <c r="B57" s="17"/>
      <c r="L57" s="17"/>
    </row>
    <row r="58" hidden="1">
      <c r="B58" s="17"/>
      <c r="L58" s="17"/>
    </row>
    <row r="59" hidden="1">
      <c r="B59" s="17"/>
      <c r="L59" s="17"/>
    </row>
    <row r="60" hidden="1">
      <c r="B60" s="17"/>
      <c r="L60" s="17"/>
    </row>
    <row r="61" hidden="1" s="2" customFormat="1">
      <c r="A61" s="35"/>
      <c r="B61" s="41"/>
      <c r="C61" s="35"/>
      <c r="D61" s="165" t="s">
        <v>48</v>
      </c>
      <c r="E61" s="166"/>
      <c r="F61" s="167" t="s">
        <v>49</v>
      </c>
      <c r="G61" s="165" t="s">
        <v>48</v>
      </c>
      <c r="H61" s="166"/>
      <c r="I61" s="168"/>
      <c r="J61" s="169" t="s">
        <v>49</v>
      </c>
      <c r="K61" s="166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hidden="1">
      <c r="B62" s="17"/>
      <c r="L62" s="17"/>
    </row>
    <row r="63" hidden="1">
      <c r="B63" s="17"/>
      <c r="L63" s="17"/>
    </row>
    <row r="64" hidden="1">
      <c r="B64" s="17"/>
      <c r="L64" s="17"/>
    </row>
    <row r="65" hidden="1" s="2" customFormat="1">
      <c r="A65" s="35"/>
      <c r="B65" s="41"/>
      <c r="C65" s="35"/>
      <c r="D65" s="162" t="s">
        <v>50</v>
      </c>
      <c r="E65" s="170"/>
      <c r="F65" s="170"/>
      <c r="G65" s="162" t="s">
        <v>51</v>
      </c>
      <c r="H65" s="170"/>
      <c r="I65" s="171"/>
      <c r="J65" s="170"/>
      <c r="K65" s="17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hidden="1">
      <c r="B66" s="17"/>
      <c r="L66" s="17"/>
    </row>
    <row r="67" hidden="1">
      <c r="B67" s="17"/>
      <c r="L67" s="17"/>
    </row>
    <row r="68" hidden="1">
      <c r="B68" s="17"/>
      <c r="L68" s="17"/>
    </row>
    <row r="69" hidden="1">
      <c r="B69" s="17"/>
      <c r="L69" s="17"/>
    </row>
    <row r="70" hidden="1">
      <c r="B70" s="17"/>
      <c r="L70" s="17"/>
    </row>
    <row r="71" hidden="1">
      <c r="B71" s="17"/>
      <c r="L71" s="17"/>
    </row>
    <row r="72" hidden="1">
      <c r="B72" s="17"/>
      <c r="L72" s="17"/>
    </row>
    <row r="73" hidden="1">
      <c r="B73" s="17"/>
      <c r="L73" s="17"/>
    </row>
    <row r="74" hidden="1">
      <c r="B74" s="17"/>
      <c r="L74" s="17"/>
    </row>
    <row r="75" hidden="1">
      <c r="B75" s="17"/>
      <c r="L75" s="17"/>
    </row>
    <row r="76" hidden="1" s="2" customFormat="1">
      <c r="A76" s="35"/>
      <c r="B76" s="41"/>
      <c r="C76" s="35"/>
      <c r="D76" s="165" t="s">
        <v>48</v>
      </c>
      <c r="E76" s="166"/>
      <c r="F76" s="167" t="s">
        <v>49</v>
      </c>
      <c r="G76" s="165" t="s">
        <v>48</v>
      </c>
      <c r="H76" s="166"/>
      <c r="I76" s="168"/>
      <c r="J76" s="169" t="s">
        <v>49</v>
      </c>
      <c r="K76" s="166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hidden="1" s="2" customFormat="1" ht="14.4" customHeight="1">
      <c r="A77" s="35"/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idden="1"/>
    <row r="79" hidden="1"/>
    <row r="80" hidden="1"/>
    <row r="81" s="2" customFormat="1" ht="6.96" customHeight="1">
      <c r="A81" s="35"/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82</v>
      </c>
      <c r="D82" s="37"/>
      <c r="E82" s="37"/>
      <c r="F82" s="37"/>
      <c r="G82" s="37"/>
      <c r="H82" s="37"/>
      <c r="I82" s="135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35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73" t="str">
        <f>E7</f>
        <v>MŠ Poděbradova 53, opatření proti vlhkosti</v>
      </c>
      <c r="F85" s="37"/>
      <c r="G85" s="37"/>
      <c r="H85" s="37"/>
      <c r="I85" s="135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135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2" customHeight="1">
      <c r="A87" s="35"/>
      <c r="B87" s="36"/>
      <c r="C87" s="29" t="s">
        <v>20</v>
      </c>
      <c r="D87" s="37"/>
      <c r="E87" s="37"/>
      <c r="F87" s="24" t="str">
        <f>F10</f>
        <v xml:space="preserve"> </v>
      </c>
      <c r="G87" s="37"/>
      <c r="H87" s="37"/>
      <c r="I87" s="138" t="s">
        <v>22</v>
      </c>
      <c r="J87" s="76" t="str">
        <f>IF(J10="","",J10)</f>
        <v>25. 2. 2020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 xml:space="preserve"> </v>
      </c>
      <c r="G89" s="37"/>
      <c r="H89" s="37"/>
      <c r="I89" s="138" t="s">
        <v>29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5.15" customHeight="1">
      <c r="A90" s="35"/>
      <c r="B90" s="36"/>
      <c r="C90" s="29" t="s">
        <v>27</v>
      </c>
      <c r="D90" s="37"/>
      <c r="E90" s="37"/>
      <c r="F90" s="24" t="str">
        <f>IF(E16="","",E16)</f>
        <v>Vyplň údaj</v>
      </c>
      <c r="G90" s="37"/>
      <c r="H90" s="37"/>
      <c r="I90" s="138" t="s">
        <v>31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0.32" customHeight="1">
      <c r="A91" s="35"/>
      <c r="B91" s="36"/>
      <c r="C91" s="37"/>
      <c r="D91" s="37"/>
      <c r="E91" s="37"/>
      <c r="F91" s="37"/>
      <c r="G91" s="37"/>
      <c r="H91" s="37"/>
      <c r="I91" s="135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29.28" customHeight="1">
      <c r="A92" s="35"/>
      <c r="B92" s="36"/>
      <c r="C92" s="178" t="s">
        <v>83</v>
      </c>
      <c r="D92" s="179"/>
      <c r="E92" s="179"/>
      <c r="F92" s="179"/>
      <c r="G92" s="179"/>
      <c r="H92" s="179"/>
      <c r="I92" s="180"/>
      <c r="J92" s="181" t="s">
        <v>84</v>
      </c>
      <c r="K92" s="179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2.8" customHeight="1">
      <c r="A94" s="35"/>
      <c r="B94" s="36"/>
      <c r="C94" s="182" t="s">
        <v>85</v>
      </c>
      <c r="D94" s="37"/>
      <c r="E94" s="37"/>
      <c r="F94" s="37"/>
      <c r="G94" s="37"/>
      <c r="H94" s="37"/>
      <c r="I94" s="135"/>
      <c r="J94" s="107">
        <f>J123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86</v>
      </c>
    </row>
    <row r="95" s="9" customFormat="1" ht="24.96" customHeight="1">
      <c r="A95" s="9"/>
      <c r="B95" s="183"/>
      <c r="C95" s="184"/>
      <c r="D95" s="185" t="s">
        <v>87</v>
      </c>
      <c r="E95" s="186"/>
      <c r="F95" s="186"/>
      <c r="G95" s="186"/>
      <c r="H95" s="186"/>
      <c r="I95" s="187"/>
      <c r="J95" s="188">
        <f>J124</f>
        <v>0</v>
      </c>
      <c r="K95" s="184"/>
      <c r="L95" s="18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90"/>
      <c r="C96" s="191"/>
      <c r="D96" s="192" t="s">
        <v>88</v>
      </c>
      <c r="E96" s="193"/>
      <c r="F96" s="193"/>
      <c r="G96" s="193"/>
      <c r="H96" s="193"/>
      <c r="I96" s="194"/>
      <c r="J96" s="195">
        <f>J125</f>
        <v>0</v>
      </c>
      <c r="K96" s="191"/>
      <c r="L96" s="19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90"/>
      <c r="C97" s="191"/>
      <c r="D97" s="192" t="s">
        <v>89</v>
      </c>
      <c r="E97" s="193"/>
      <c r="F97" s="193"/>
      <c r="G97" s="193"/>
      <c r="H97" s="193"/>
      <c r="I97" s="194"/>
      <c r="J97" s="195">
        <f>J130</f>
        <v>0</v>
      </c>
      <c r="K97" s="191"/>
      <c r="L97" s="19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90"/>
      <c r="C98" s="191"/>
      <c r="D98" s="192" t="s">
        <v>90</v>
      </c>
      <c r="E98" s="193"/>
      <c r="F98" s="193"/>
      <c r="G98" s="193"/>
      <c r="H98" s="193"/>
      <c r="I98" s="194"/>
      <c r="J98" s="195">
        <f>J139</f>
        <v>0</v>
      </c>
      <c r="K98" s="191"/>
      <c r="L98" s="19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0"/>
      <c r="C99" s="191"/>
      <c r="D99" s="192" t="s">
        <v>91</v>
      </c>
      <c r="E99" s="193"/>
      <c r="F99" s="193"/>
      <c r="G99" s="193"/>
      <c r="H99" s="193"/>
      <c r="I99" s="194"/>
      <c r="J99" s="195">
        <f>J142</f>
        <v>0</v>
      </c>
      <c r="K99" s="191"/>
      <c r="L99" s="19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0"/>
      <c r="C100" s="191"/>
      <c r="D100" s="192" t="s">
        <v>92</v>
      </c>
      <c r="E100" s="193"/>
      <c r="F100" s="193"/>
      <c r="G100" s="193"/>
      <c r="H100" s="193"/>
      <c r="I100" s="194"/>
      <c r="J100" s="195">
        <f>J148</f>
        <v>0</v>
      </c>
      <c r="K100" s="191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3"/>
      <c r="C101" s="184"/>
      <c r="D101" s="185" t="s">
        <v>93</v>
      </c>
      <c r="E101" s="186"/>
      <c r="F101" s="186"/>
      <c r="G101" s="186"/>
      <c r="H101" s="186"/>
      <c r="I101" s="187"/>
      <c r="J101" s="188">
        <f>J150</f>
        <v>0</v>
      </c>
      <c r="K101" s="184"/>
      <c r="L101" s="18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0"/>
      <c r="C102" s="191"/>
      <c r="D102" s="192" t="s">
        <v>94</v>
      </c>
      <c r="E102" s="193"/>
      <c r="F102" s="193"/>
      <c r="G102" s="193"/>
      <c r="H102" s="193"/>
      <c r="I102" s="194"/>
      <c r="J102" s="195">
        <f>J151</f>
        <v>0</v>
      </c>
      <c r="K102" s="191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0"/>
      <c r="C103" s="191"/>
      <c r="D103" s="192" t="s">
        <v>95</v>
      </c>
      <c r="E103" s="193"/>
      <c r="F103" s="193"/>
      <c r="G103" s="193"/>
      <c r="H103" s="193"/>
      <c r="I103" s="194"/>
      <c r="J103" s="195">
        <f>J154</f>
        <v>0</v>
      </c>
      <c r="K103" s="191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0"/>
      <c r="C104" s="191"/>
      <c r="D104" s="192" t="s">
        <v>96</v>
      </c>
      <c r="E104" s="193"/>
      <c r="F104" s="193"/>
      <c r="G104" s="193"/>
      <c r="H104" s="193"/>
      <c r="I104" s="194"/>
      <c r="J104" s="195">
        <f>J160</f>
        <v>0</v>
      </c>
      <c r="K104" s="191"/>
      <c r="L104" s="19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0"/>
      <c r="C105" s="191"/>
      <c r="D105" s="192" t="s">
        <v>97</v>
      </c>
      <c r="E105" s="193"/>
      <c r="F105" s="193"/>
      <c r="G105" s="193"/>
      <c r="H105" s="193"/>
      <c r="I105" s="194"/>
      <c r="J105" s="195">
        <f>J164</f>
        <v>0</v>
      </c>
      <c r="K105" s="191"/>
      <c r="L105" s="19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5"/>
      <c r="B106" s="36"/>
      <c r="C106" s="37"/>
      <c r="D106" s="37"/>
      <c r="E106" s="37"/>
      <c r="F106" s="37"/>
      <c r="G106" s="37"/>
      <c r="H106" s="37"/>
      <c r="I106" s="135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6.96" customHeight="1">
      <c r="A107" s="35"/>
      <c r="B107" s="63"/>
      <c r="C107" s="64"/>
      <c r="D107" s="64"/>
      <c r="E107" s="64"/>
      <c r="F107" s="64"/>
      <c r="G107" s="64"/>
      <c r="H107" s="64"/>
      <c r="I107" s="174"/>
      <c r="J107" s="64"/>
      <c r="K107" s="64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="2" customFormat="1" ht="6.96" customHeight="1">
      <c r="A111" s="35"/>
      <c r="B111" s="65"/>
      <c r="C111" s="66"/>
      <c r="D111" s="66"/>
      <c r="E111" s="66"/>
      <c r="F111" s="66"/>
      <c r="G111" s="66"/>
      <c r="H111" s="66"/>
      <c r="I111" s="177"/>
      <c r="J111" s="66"/>
      <c r="K111" s="66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24.96" customHeight="1">
      <c r="A112" s="35"/>
      <c r="B112" s="36"/>
      <c r="C112" s="20" t="s">
        <v>98</v>
      </c>
      <c r="D112" s="37"/>
      <c r="E112" s="37"/>
      <c r="F112" s="37"/>
      <c r="G112" s="37"/>
      <c r="H112" s="37"/>
      <c r="I112" s="135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135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16</v>
      </c>
      <c r="D114" s="37"/>
      <c r="E114" s="37"/>
      <c r="F114" s="37"/>
      <c r="G114" s="37"/>
      <c r="H114" s="37"/>
      <c r="I114" s="135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73" t="str">
        <f>E7</f>
        <v>MŠ Poděbradova 53, opatření proti vlhkosti</v>
      </c>
      <c r="F115" s="37"/>
      <c r="G115" s="37"/>
      <c r="H115" s="37"/>
      <c r="I115" s="135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135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20</v>
      </c>
      <c r="D117" s="37"/>
      <c r="E117" s="37"/>
      <c r="F117" s="24" t="str">
        <f>F10</f>
        <v xml:space="preserve"> </v>
      </c>
      <c r="G117" s="37"/>
      <c r="H117" s="37"/>
      <c r="I117" s="138" t="s">
        <v>22</v>
      </c>
      <c r="J117" s="76" t="str">
        <f>IF(J10="","",J10)</f>
        <v>25. 2. 2020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135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24</v>
      </c>
      <c r="D119" s="37"/>
      <c r="E119" s="37"/>
      <c r="F119" s="24" t="str">
        <f>E13</f>
        <v xml:space="preserve"> </v>
      </c>
      <c r="G119" s="37"/>
      <c r="H119" s="37"/>
      <c r="I119" s="138" t="s">
        <v>29</v>
      </c>
      <c r="J119" s="33" t="str">
        <f>E19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27</v>
      </c>
      <c r="D120" s="37"/>
      <c r="E120" s="37"/>
      <c r="F120" s="24" t="str">
        <f>IF(E16="","",E16)</f>
        <v>Vyplň údaj</v>
      </c>
      <c r="G120" s="37"/>
      <c r="H120" s="37"/>
      <c r="I120" s="138" t="s">
        <v>31</v>
      </c>
      <c r="J120" s="33" t="str">
        <f>E22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0.32" customHeight="1">
      <c r="A121" s="35"/>
      <c r="B121" s="36"/>
      <c r="C121" s="37"/>
      <c r="D121" s="37"/>
      <c r="E121" s="37"/>
      <c r="F121" s="37"/>
      <c r="G121" s="37"/>
      <c r="H121" s="37"/>
      <c r="I121" s="135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11" customFormat="1" ht="29.28" customHeight="1">
      <c r="A122" s="197"/>
      <c r="B122" s="198"/>
      <c r="C122" s="199" t="s">
        <v>99</v>
      </c>
      <c r="D122" s="200" t="s">
        <v>58</v>
      </c>
      <c r="E122" s="200" t="s">
        <v>54</v>
      </c>
      <c r="F122" s="200" t="s">
        <v>55</v>
      </c>
      <c r="G122" s="200" t="s">
        <v>100</v>
      </c>
      <c r="H122" s="200" t="s">
        <v>101</v>
      </c>
      <c r="I122" s="201" t="s">
        <v>102</v>
      </c>
      <c r="J122" s="200" t="s">
        <v>84</v>
      </c>
      <c r="K122" s="202" t="s">
        <v>103</v>
      </c>
      <c r="L122" s="203"/>
      <c r="M122" s="97" t="s">
        <v>1</v>
      </c>
      <c r="N122" s="98" t="s">
        <v>37</v>
      </c>
      <c r="O122" s="98" t="s">
        <v>104</v>
      </c>
      <c r="P122" s="98" t="s">
        <v>105</v>
      </c>
      <c r="Q122" s="98" t="s">
        <v>106</v>
      </c>
      <c r="R122" s="98" t="s">
        <v>107</v>
      </c>
      <c r="S122" s="98" t="s">
        <v>108</v>
      </c>
      <c r="T122" s="99" t="s">
        <v>109</v>
      </c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</row>
    <row r="123" s="2" customFormat="1" ht="22.8" customHeight="1">
      <c r="A123" s="35"/>
      <c r="B123" s="36"/>
      <c r="C123" s="104" t="s">
        <v>110</v>
      </c>
      <c r="D123" s="37"/>
      <c r="E123" s="37"/>
      <c r="F123" s="37"/>
      <c r="G123" s="37"/>
      <c r="H123" s="37"/>
      <c r="I123" s="135"/>
      <c r="J123" s="204">
        <f>BK123</f>
        <v>0</v>
      </c>
      <c r="K123" s="37"/>
      <c r="L123" s="41"/>
      <c r="M123" s="100"/>
      <c r="N123" s="205"/>
      <c r="O123" s="101"/>
      <c r="P123" s="206">
        <f>P124+P150</f>
        <v>0</v>
      </c>
      <c r="Q123" s="101"/>
      <c r="R123" s="206">
        <f>R124+R150</f>
        <v>16.299729629999998</v>
      </c>
      <c r="S123" s="101"/>
      <c r="T123" s="207">
        <f>T124+T150</f>
        <v>25.038650399999998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72</v>
      </c>
      <c r="AU123" s="14" t="s">
        <v>86</v>
      </c>
      <c r="BK123" s="208">
        <f>BK124+BK150</f>
        <v>0</v>
      </c>
    </row>
    <row r="124" s="12" customFormat="1" ht="25.92" customHeight="1">
      <c r="A124" s="12"/>
      <c r="B124" s="209"/>
      <c r="C124" s="210"/>
      <c r="D124" s="211" t="s">
        <v>72</v>
      </c>
      <c r="E124" s="212" t="s">
        <v>111</v>
      </c>
      <c r="F124" s="212" t="s">
        <v>112</v>
      </c>
      <c r="G124" s="210"/>
      <c r="H124" s="210"/>
      <c r="I124" s="213"/>
      <c r="J124" s="214">
        <f>BK124</f>
        <v>0</v>
      </c>
      <c r="K124" s="210"/>
      <c r="L124" s="215"/>
      <c r="M124" s="216"/>
      <c r="N124" s="217"/>
      <c r="O124" s="217"/>
      <c r="P124" s="218">
        <f>P125+P130+P139+P142+P148</f>
        <v>0</v>
      </c>
      <c r="Q124" s="217"/>
      <c r="R124" s="218">
        <f>R125+R130+R139+R142+R148</f>
        <v>14.552651279999999</v>
      </c>
      <c r="S124" s="217"/>
      <c r="T124" s="219">
        <f>T125+T130+T139+T142+T148</f>
        <v>24.798050399999997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0" t="s">
        <v>78</v>
      </c>
      <c r="AT124" s="221" t="s">
        <v>72</v>
      </c>
      <c r="AU124" s="221" t="s">
        <v>73</v>
      </c>
      <c r="AY124" s="220" t="s">
        <v>113</v>
      </c>
      <c r="BK124" s="222">
        <f>BK125+BK130+BK139+BK142+BK148</f>
        <v>0</v>
      </c>
    </row>
    <row r="125" s="12" customFormat="1" ht="22.8" customHeight="1">
      <c r="A125" s="12"/>
      <c r="B125" s="209"/>
      <c r="C125" s="210"/>
      <c r="D125" s="211" t="s">
        <v>72</v>
      </c>
      <c r="E125" s="223" t="s">
        <v>114</v>
      </c>
      <c r="F125" s="223" t="s">
        <v>115</v>
      </c>
      <c r="G125" s="210"/>
      <c r="H125" s="210"/>
      <c r="I125" s="213"/>
      <c r="J125" s="224">
        <f>BK125</f>
        <v>0</v>
      </c>
      <c r="K125" s="210"/>
      <c r="L125" s="215"/>
      <c r="M125" s="216"/>
      <c r="N125" s="217"/>
      <c r="O125" s="217"/>
      <c r="P125" s="218">
        <f>SUM(P126:P129)</f>
        <v>0</v>
      </c>
      <c r="Q125" s="217"/>
      <c r="R125" s="218">
        <f>SUM(R126:R129)</f>
        <v>1.4396380000000002</v>
      </c>
      <c r="S125" s="217"/>
      <c r="T125" s="219">
        <f>SUM(T126:T129)</f>
        <v>0.0014324000000000001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0" t="s">
        <v>78</v>
      </c>
      <c r="AT125" s="221" t="s">
        <v>72</v>
      </c>
      <c r="AU125" s="221" t="s">
        <v>78</v>
      </c>
      <c r="AY125" s="220" t="s">
        <v>113</v>
      </c>
      <c r="BK125" s="222">
        <f>SUM(BK126:BK129)</f>
        <v>0</v>
      </c>
    </row>
    <row r="126" s="2" customFormat="1" ht="21.75" customHeight="1">
      <c r="A126" s="35"/>
      <c r="B126" s="36"/>
      <c r="C126" s="225" t="s">
        <v>78</v>
      </c>
      <c r="D126" s="225" t="s">
        <v>116</v>
      </c>
      <c r="E126" s="226" t="s">
        <v>117</v>
      </c>
      <c r="F126" s="227" t="s">
        <v>118</v>
      </c>
      <c r="G126" s="228" t="s">
        <v>119</v>
      </c>
      <c r="H126" s="229">
        <v>6.7000000000000002</v>
      </c>
      <c r="I126" s="230"/>
      <c r="J126" s="231">
        <f>ROUND(I126*H126,2)</f>
        <v>0</v>
      </c>
      <c r="K126" s="227" t="s">
        <v>120</v>
      </c>
      <c r="L126" s="41"/>
      <c r="M126" s="232" t="s">
        <v>1</v>
      </c>
      <c r="N126" s="233" t="s">
        <v>38</v>
      </c>
      <c r="O126" s="88"/>
      <c r="P126" s="234">
        <f>O126*H126</f>
        <v>0</v>
      </c>
      <c r="Q126" s="234">
        <v>0.0045199999999999997</v>
      </c>
      <c r="R126" s="234">
        <f>Q126*H126</f>
        <v>0.030283999999999998</v>
      </c>
      <c r="S126" s="234">
        <v>1.0000000000000001E-05</v>
      </c>
      <c r="T126" s="235">
        <f>S126*H126</f>
        <v>6.7000000000000002E-05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6" t="s">
        <v>121</v>
      </c>
      <c r="AT126" s="236" t="s">
        <v>116</v>
      </c>
      <c r="AU126" s="236" t="s">
        <v>80</v>
      </c>
      <c r="AY126" s="14" t="s">
        <v>113</v>
      </c>
      <c r="BE126" s="237">
        <f>IF(N126="základní",J126,0)</f>
        <v>0</v>
      </c>
      <c r="BF126" s="237">
        <f>IF(N126="snížená",J126,0)</f>
        <v>0</v>
      </c>
      <c r="BG126" s="237">
        <f>IF(N126="zákl. přenesená",J126,0)</f>
        <v>0</v>
      </c>
      <c r="BH126" s="237">
        <f>IF(N126="sníž. přenesená",J126,0)</f>
        <v>0</v>
      </c>
      <c r="BI126" s="237">
        <f>IF(N126="nulová",J126,0)</f>
        <v>0</v>
      </c>
      <c r="BJ126" s="14" t="s">
        <v>78</v>
      </c>
      <c r="BK126" s="237">
        <f>ROUND(I126*H126,2)</f>
        <v>0</v>
      </c>
      <c r="BL126" s="14" t="s">
        <v>121</v>
      </c>
      <c r="BM126" s="236" t="s">
        <v>122</v>
      </c>
    </row>
    <row r="127" s="2" customFormat="1" ht="21.75" customHeight="1">
      <c r="A127" s="35"/>
      <c r="B127" s="36"/>
      <c r="C127" s="225" t="s">
        <v>80</v>
      </c>
      <c r="D127" s="225" t="s">
        <v>116</v>
      </c>
      <c r="E127" s="226" t="s">
        <v>123</v>
      </c>
      <c r="F127" s="227" t="s">
        <v>124</v>
      </c>
      <c r="G127" s="228" t="s">
        <v>119</v>
      </c>
      <c r="H127" s="229">
        <v>12.699999999999999</v>
      </c>
      <c r="I127" s="230"/>
      <c r="J127" s="231">
        <f>ROUND(I127*H127,2)</f>
        <v>0</v>
      </c>
      <c r="K127" s="227" t="s">
        <v>120</v>
      </c>
      <c r="L127" s="41"/>
      <c r="M127" s="232" t="s">
        <v>1</v>
      </c>
      <c r="N127" s="233" t="s">
        <v>38</v>
      </c>
      <c r="O127" s="88"/>
      <c r="P127" s="234">
        <f>O127*H127</f>
        <v>0</v>
      </c>
      <c r="Q127" s="234">
        <v>0.0067799999999999996</v>
      </c>
      <c r="R127" s="234">
        <f>Q127*H127</f>
        <v>0.086105999999999988</v>
      </c>
      <c r="S127" s="234">
        <v>1.0000000000000001E-05</v>
      </c>
      <c r="T127" s="235">
        <f>S127*H127</f>
        <v>0.000127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6" t="s">
        <v>121</v>
      </c>
      <c r="AT127" s="236" t="s">
        <v>116</v>
      </c>
      <c r="AU127" s="236" t="s">
        <v>80</v>
      </c>
      <c r="AY127" s="14" t="s">
        <v>113</v>
      </c>
      <c r="BE127" s="237">
        <f>IF(N127="základní",J127,0)</f>
        <v>0</v>
      </c>
      <c r="BF127" s="237">
        <f>IF(N127="snížená",J127,0)</f>
        <v>0</v>
      </c>
      <c r="BG127" s="237">
        <f>IF(N127="zákl. přenesená",J127,0)</f>
        <v>0</v>
      </c>
      <c r="BH127" s="237">
        <f>IF(N127="sníž. přenesená",J127,0)</f>
        <v>0</v>
      </c>
      <c r="BI127" s="237">
        <f>IF(N127="nulová",J127,0)</f>
        <v>0</v>
      </c>
      <c r="BJ127" s="14" t="s">
        <v>78</v>
      </c>
      <c r="BK127" s="237">
        <f>ROUND(I127*H127,2)</f>
        <v>0</v>
      </c>
      <c r="BL127" s="14" t="s">
        <v>121</v>
      </c>
      <c r="BM127" s="236" t="s">
        <v>125</v>
      </c>
    </row>
    <row r="128" s="2" customFormat="1" ht="21.75" customHeight="1">
      <c r="A128" s="35"/>
      <c r="B128" s="36"/>
      <c r="C128" s="225" t="s">
        <v>114</v>
      </c>
      <c r="D128" s="225" t="s">
        <v>116</v>
      </c>
      <c r="E128" s="226" t="s">
        <v>126</v>
      </c>
      <c r="F128" s="227" t="s">
        <v>127</v>
      </c>
      <c r="G128" s="228" t="s">
        <v>119</v>
      </c>
      <c r="H128" s="229">
        <v>79.040000000000006</v>
      </c>
      <c r="I128" s="230"/>
      <c r="J128" s="231">
        <f>ROUND(I128*H128,2)</f>
        <v>0</v>
      </c>
      <c r="K128" s="227" t="s">
        <v>120</v>
      </c>
      <c r="L128" s="41"/>
      <c r="M128" s="232" t="s">
        <v>1</v>
      </c>
      <c r="N128" s="233" t="s">
        <v>38</v>
      </c>
      <c r="O128" s="88"/>
      <c r="P128" s="234">
        <f>O128*H128</f>
        <v>0</v>
      </c>
      <c r="Q128" s="234">
        <v>0.0090500000000000008</v>
      </c>
      <c r="R128" s="234">
        <f>Q128*H128</f>
        <v>0.71531200000000017</v>
      </c>
      <c r="S128" s="234">
        <v>1.0000000000000001E-05</v>
      </c>
      <c r="T128" s="235">
        <f>S128*H128</f>
        <v>0.00079040000000000013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6" t="s">
        <v>121</v>
      </c>
      <c r="AT128" s="236" t="s">
        <v>116</v>
      </c>
      <c r="AU128" s="236" t="s">
        <v>80</v>
      </c>
      <c r="AY128" s="14" t="s">
        <v>113</v>
      </c>
      <c r="BE128" s="237">
        <f>IF(N128="základní",J128,0)</f>
        <v>0</v>
      </c>
      <c r="BF128" s="237">
        <f>IF(N128="snížená",J128,0)</f>
        <v>0</v>
      </c>
      <c r="BG128" s="237">
        <f>IF(N128="zákl. přenesená",J128,0)</f>
        <v>0</v>
      </c>
      <c r="BH128" s="237">
        <f>IF(N128="sníž. přenesená",J128,0)</f>
        <v>0</v>
      </c>
      <c r="BI128" s="237">
        <f>IF(N128="nulová",J128,0)</f>
        <v>0</v>
      </c>
      <c r="BJ128" s="14" t="s">
        <v>78</v>
      </c>
      <c r="BK128" s="237">
        <f>ROUND(I128*H128,2)</f>
        <v>0</v>
      </c>
      <c r="BL128" s="14" t="s">
        <v>121</v>
      </c>
      <c r="BM128" s="236" t="s">
        <v>128</v>
      </c>
    </row>
    <row r="129" s="2" customFormat="1" ht="21.75" customHeight="1">
      <c r="A129" s="35"/>
      <c r="B129" s="36"/>
      <c r="C129" s="225" t="s">
        <v>121</v>
      </c>
      <c r="D129" s="225" t="s">
        <v>116</v>
      </c>
      <c r="E129" s="226" t="s">
        <v>129</v>
      </c>
      <c r="F129" s="227" t="s">
        <v>130</v>
      </c>
      <c r="G129" s="228" t="s">
        <v>119</v>
      </c>
      <c r="H129" s="229">
        <v>44.799999999999997</v>
      </c>
      <c r="I129" s="230"/>
      <c r="J129" s="231">
        <f>ROUND(I129*H129,2)</f>
        <v>0</v>
      </c>
      <c r="K129" s="227" t="s">
        <v>120</v>
      </c>
      <c r="L129" s="41"/>
      <c r="M129" s="232" t="s">
        <v>1</v>
      </c>
      <c r="N129" s="233" t="s">
        <v>38</v>
      </c>
      <c r="O129" s="88"/>
      <c r="P129" s="234">
        <f>O129*H129</f>
        <v>0</v>
      </c>
      <c r="Q129" s="234">
        <v>0.013570000000000001</v>
      </c>
      <c r="R129" s="234">
        <f>Q129*H129</f>
        <v>0.60793600000000003</v>
      </c>
      <c r="S129" s="234">
        <v>1.0000000000000001E-05</v>
      </c>
      <c r="T129" s="235">
        <f>S129*H129</f>
        <v>0.00044799999999999999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6" t="s">
        <v>121</v>
      </c>
      <c r="AT129" s="236" t="s">
        <v>116</v>
      </c>
      <c r="AU129" s="236" t="s">
        <v>80</v>
      </c>
      <c r="AY129" s="14" t="s">
        <v>113</v>
      </c>
      <c r="BE129" s="237">
        <f>IF(N129="základní",J129,0)</f>
        <v>0</v>
      </c>
      <c r="BF129" s="237">
        <f>IF(N129="snížená",J129,0)</f>
        <v>0</v>
      </c>
      <c r="BG129" s="237">
        <f>IF(N129="zákl. přenesená",J129,0)</f>
        <v>0</v>
      </c>
      <c r="BH129" s="237">
        <f>IF(N129="sníž. přenesená",J129,0)</f>
        <v>0</v>
      </c>
      <c r="BI129" s="237">
        <f>IF(N129="nulová",J129,0)</f>
        <v>0</v>
      </c>
      <c r="BJ129" s="14" t="s">
        <v>78</v>
      </c>
      <c r="BK129" s="237">
        <f>ROUND(I129*H129,2)</f>
        <v>0</v>
      </c>
      <c r="BL129" s="14" t="s">
        <v>121</v>
      </c>
      <c r="BM129" s="236" t="s">
        <v>131</v>
      </c>
    </row>
    <row r="130" s="12" customFormat="1" ht="22.8" customHeight="1">
      <c r="A130" s="12"/>
      <c r="B130" s="209"/>
      <c r="C130" s="210"/>
      <c r="D130" s="211" t="s">
        <v>72</v>
      </c>
      <c r="E130" s="223" t="s">
        <v>132</v>
      </c>
      <c r="F130" s="223" t="s">
        <v>133</v>
      </c>
      <c r="G130" s="210"/>
      <c r="H130" s="210"/>
      <c r="I130" s="213"/>
      <c r="J130" s="224">
        <f>BK130</f>
        <v>0</v>
      </c>
      <c r="K130" s="210"/>
      <c r="L130" s="215"/>
      <c r="M130" s="216"/>
      <c r="N130" s="217"/>
      <c r="O130" s="217"/>
      <c r="P130" s="218">
        <f>SUM(P131:P138)</f>
        <v>0</v>
      </c>
      <c r="Q130" s="217"/>
      <c r="R130" s="218">
        <f>SUM(R131:R138)</f>
        <v>13.113013279999999</v>
      </c>
      <c r="S130" s="217"/>
      <c r="T130" s="219">
        <f>SUM(T131:T138)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0" t="s">
        <v>78</v>
      </c>
      <c r="AT130" s="221" t="s">
        <v>72</v>
      </c>
      <c r="AU130" s="221" t="s">
        <v>78</v>
      </c>
      <c r="AY130" s="220" t="s">
        <v>113</v>
      </c>
      <c r="BK130" s="222">
        <f>SUM(BK131:BK138)</f>
        <v>0</v>
      </c>
    </row>
    <row r="131" s="2" customFormat="1" ht="21.75" customHeight="1">
      <c r="A131" s="35"/>
      <c r="B131" s="36"/>
      <c r="C131" s="225" t="s">
        <v>134</v>
      </c>
      <c r="D131" s="225" t="s">
        <v>116</v>
      </c>
      <c r="E131" s="226" t="s">
        <v>135</v>
      </c>
      <c r="F131" s="227" t="s">
        <v>136</v>
      </c>
      <c r="G131" s="228" t="s">
        <v>137</v>
      </c>
      <c r="H131" s="229">
        <v>166.14400000000001</v>
      </c>
      <c r="I131" s="230"/>
      <c r="J131" s="231">
        <f>ROUND(I131*H131,2)</f>
        <v>0</v>
      </c>
      <c r="K131" s="227" t="s">
        <v>120</v>
      </c>
      <c r="L131" s="41"/>
      <c r="M131" s="232" t="s">
        <v>1</v>
      </c>
      <c r="N131" s="233" t="s">
        <v>38</v>
      </c>
      <c r="O131" s="88"/>
      <c r="P131" s="234">
        <f>O131*H131</f>
        <v>0</v>
      </c>
      <c r="Q131" s="234">
        <v>0.020480000000000002</v>
      </c>
      <c r="R131" s="234">
        <f>Q131*H131</f>
        <v>3.4026291200000003</v>
      </c>
      <c r="S131" s="234">
        <v>0</v>
      </c>
      <c r="T131" s="23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6" t="s">
        <v>121</v>
      </c>
      <c r="AT131" s="236" t="s">
        <v>116</v>
      </c>
      <c r="AU131" s="236" t="s">
        <v>80</v>
      </c>
      <c r="AY131" s="14" t="s">
        <v>113</v>
      </c>
      <c r="BE131" s="237">
        <f>IF(N131="základní",J131,0)</f>
        <v>0</v>
      </c>
      <c r="BF131" s="237">
        <f>IF(N131="snížená",J131,0)</f>
        <v>0</v>
      </c>
      <c r="BG131" s="237">
        <f>IF(N131="zákl. přenesená",J131,0)</f>
        <v>0</v>
      </c>
      <c r="BH131" s="237">
        <f>IF(N131="sníž. přenesená",J131,0)</f>
        <v>0</v>
      </c>
      <c r="BI131" s="237">
        <f>IF(N131="nulová",J131,0)</f>
        <v>0</v>
      </c>
      <c r="BJ131" s="14" t="s">
        <v>78</v>
      </c>
      <c r="BK131" s="237">
        <f>ROUND(I131*H131,2)</f>
        <v>0</v>
      </c>
      <c r="BL131" s="14" t="s">
        <v>121</v>
      </c>
      <c r="BM131" s="236" t="s">
        <v>138</v>
      </c>
    </row>
    <row r="132" s="2" customFormat="1" ht="21.75" customHeight="1">
      <c r="A132" s="35"/>
      <c r="B132" s="36"/>
      <c r="C132" s="225" t="s">
        <v>132</v>
      </c>
      <c r="D132" s="225" t="s">
        <v>116</v>
      </c>
      <c r="E132" s="226" t="s">
        <v>139</v>
      </c>
      <c r="F132" s="227" t="s">
        <v>140</v>
      </c>
      <c r="G132" s="228" t="s">
        <v>137</v>
      </c>
      <c r="H132" s="229">
        <v>332.28800000000001</v>
      </c>
      <c r="I132" s="230"/>
      <c r="J132" s="231">
        <f>ROUND(I132*H132,2)</f>
        <v>0</v>
      </c>
      <c r="K132" s="227" t="s">
        <v>120</v>
      </c>
      <c r="L132" s="41"/>
      <c r="M132" s="232" t="s">
        <v>1</v>
      </c>
      <c r="N132" s="233" t="s">
        <v>38</v>
      </c>
      <c r="O132" s="88"/>
      <c r="P132" s="234">
        <f>O132*H132</f>
        <v>0</v>
      </c>
      <c r="Q132" s="234">
        <v>0.0079000000000000008</v>
      </c>
      <c r="R132" s="234">
        <f>Q132*H132</f>
        <v>2.6250752000000004</v>
      </c>
      <c r="S132" s="234">
        <v>0</v>
      </c>
      <c r="T132" s="23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6" t="s">
        <v>121</v>
      </c>
      <c r="AT132" s="236" t="s">
        <v>116</v>
      </c>
      <c r="AU132" s="236" t="s">
        <v>80</v>
      </c>
      <c r="AY132" s="14" t="s">
        <v>113</v>
      </c>
      <c r="BE132" s="237">
        <f>IF(N132="základní",J132,0)</f>
        <v>0</v>
      </c>
      <c r="BF132" s="237">
        <f>IF(N132="snížená",J132,0)</f>
        <v>0</v>
      </c>
      <c r="BG132" s="237">
        <f>IF(N132="zákl. přenesená",J132,0)</f>
        <v>0</v>
      </c>
      <c r="BH132" s="237">
        <f>IF(N132="sníž. přenesená",J132,0)</f>
        <v>0</v>
      </c>
      <c r="BI132" s="237">
        <f>IF(N132="nulová",J132,0)</f>
        <v>0</v>
      </c>
      <c r="BJ132" s="14" t="s">
        <v>78</v>
      </c>
      <c r="BK132" s="237">
        <f>ROUND(I132*H132,2)</f>
        <v>0</v>
      </c>
      <c r="BL132" s="14" t="s">
        <v>121</v>
      </c>
      <c r="BM132" s="236" t="s">
        <v>141</v>
      </c>
    </row>
    <row r="133" s="2" customFormat="1" ht="16.5" customHeight="1">
      <c r="A133" s="35"/>
      <c r="B133" s="36"/>
      <c r="C133" s="225" t="s">
        <v>142</v>
      </c>
      <c r="D133" s="225" t="s">
        <v>116</v>
      </c>
      <c r="E133" s="226" t="s">
        <v>143</v>
      </c>
      <c r="F133" s="227" t="s">
        <v>144</v>
      </c>
      <c r="G133" s="228" t="s">
        <v>137</v>
      </c>
      <c r="H133" s="229">
        <v>311.19799999999998</v>
      </c>
      <c r="I133" s="230"/>
      <c r="J133" s="231">
        <f>ROUND(I133*H133,2)</f>
        <v>0</v>
      </c>
      <c r="K133" s="227" t="s">
        <v>120</v>
      </c>
      <c r="L133" s="41"/>
      <c r="M133" s="232" t="s">
        <v>1</v>
      </c>
      <c r="N133" s="233" t="s">
        <v>38</v>
      </c>
      <c r="O133" s="88"/>
      <c r="P133" s="234">
        <f>O133*H133</f>
        <v>0</v>
      </c>
      <c r="Q133" s="234">
        <v>0.016</v>
      </c>
      <c r="R133" s="234">
        <f>Q133*H133</f>
        <v>4.9791679999999996</v>
      </c>
      <c r="S133" s="234">
        <v>0</v>
      </c>
      <c r="T133" s="23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6" t="s">
        <v>121</v>
      </c>
      <c r="AT133" s="236" t="s">
        <v>116</v>
      </c>
      <c r="AU133" s="236" t="s">
        <v>80</v>
      </c>
      <c r="AY133" s="14" t="s">
        <v>113</v>
      </c>
      <c r="BE133" s="237">
        <f>IF(N133="základní",J133,0)</f>
        <v>0</v>
      </c>
      <c r="BF133" s="237">
        <f>IF(N133="snížená",J133,0)</f>
        <v>0</v>
      </c>
      <c r="BG133" s="237">
        <f>IF(N133="zákl. přenesená",J133,0)</f>
        <v>0</v>
      </c>
      <c r="BH133" s="237">
        <f>IF(N133="sníž. přenesená",J133,0)</f>
        <v>0</v>
      </c>
      <c r="BI133" s="237">
        <f>IF(N133="nulová",J133,0)</f>
        <v>0</v>
      </c>
      <c r="BJ133" s="14" t="s">
        <v>78</v>
      </c>
      <c r="BK133" s="237">
        <f>ROUND(I133*H133,2)</f>
        <v>0</v>
      </c>
      <c r="BL133" s="14" t="s">
        <v>121</v>
      </c>
      <c r="BM133" s="236" t="s">
        <v>145</v>
      </c>
    </row>
    <row r="134" s="2" customFormat="1" ht="21.75" customHeight="1">
      <c r="A134" s="35"/>
      <c r="B134" s="36"/>
      <c r="C134" s="225" t="s">
        <v>146</v>
      </c>
      <c r="D134" s="225" t="s">
        <v>116</v>
      </c>
      <c r="E134" s="226" t="s">
        <v>147</v>
      </c>
      <c r="F134" s="227" t="s">
        <v>148</v>
      </c>
      <c r="G134" s="228" t="s">
        <v>137</v>
      </c>
      <c r="H134" s="229">
        <v>77.799999999999997</v>
      </c>
      <c r="I134" s="230"/>
      <c r="J134" s="231">
        <f>ROUND(I134*H134,2)</f>
        <v>0</v>
      </c>
      <c r="K134" s="227" t="s">
        <v>120</v>
      </c>
      <c r="L134" s="41"/>
      <c r="M134" s="232" t="s">
        <v>1</v>
      </c>
      <c r="N134" s="233" t="s">
        <v>38</v>
      </c>
      <c r="O134" s="88"/>
      <c r="P134" s="234">
        <f>O134*H134</f>
        <v>0</v>
      </c>
      <c r="Q134" s="234">
        <v>0.0080000000000000002</v>
      </c>
      <c r="R134" s="234">
        <f>Q134*H134</f>
        <v>0.62239999999999995</v>
      </c>
      <c r="S134" s="234">
        <v>0</v>
      </c>
      <c r="T134" s="23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6" t="s">
        <v>121</v>
      </c>
      <c r="AT134" s="236" t="s">
        <v>116</v>
      </c>
      <c r="AU134" s="236" t="s">
        <v>80</v>
      </c>
      <c r="AY134" s="14" t="s">
        <v>113</v>
      </c>
      <c r="BE134" s="237">
        <f>IF(N134="základní",J134,0)</f>
        <v>0</v>
      </c>
      <c r="BF134" s="237">
        <f>IF(N134="snížená",J134,0)</f>
        <v>0</v>
      </c>
      <c r="BG134" s="237">
        <f>IF(N134="zákl. přenesená",J134,0)</f>
        <v>0</v>
      </c>
      <c r="BH134" s="237">
        <f>IF(N134="sníž. přenesená",J134,0)</f>
        <v>0</v>
      </c>
      <c r="BI134" s="237">
        <f>IF(N134="nulová",J134,0)</f>
        <v>0</v>
      </c>
      <c r="BJ134" s="14" t="s">
        <v>78</v>
      </c>
      <c r="BK134" s="237">
        <f>ROUND(I134*H134,2)</f>
        <v>0</v>
      </c>
      <c r="BL134" s="14" t="s">
        <v>121</v>
      </c>
      <c r="BM134" s="236" t="s">
        <v>149</v>
      </c>
    </row>
    <row r="135" s="2" customFormat="1" ht="21.75" customHeight="1">
      <c r="A135" s="35"/>
      <c r="B135" s="36"/>
      <c r="C135" s="225" t="s">
        <v>150</v>
      </c>
      <c r="D135" s="225" t="s">
        <v>116</v>
      </c>
      <c r="E135" s="226" t="s">
        <v>151</v>
      </c>
      <c r="F135" s="227" t="s">
        <v>152</v>
      </c>
      <c r="G135" s="228" t="s">
        <v>137</v>
      </c>
      <c r="H135" s="229">
        <v>57.936</v>
      </c>
      <c r="I135" s="230"/>
      <c r="J135" s="231">
        <f>ROUND(I135*H135,2)</f>
        <v>0</v>
      </c>
      <c r="K135" s="227" t="s">
        <v>120</v>
      </c>
      <c r="L135" s="41"/>
      <c r="M135" s="232" t="s">
        <v>1</v>
      </c>
      <c r="N135" s="233" t="s">
        <v>38</v>
      </c>
      <c r="O135" s="88"/>
      <c r="P135" s="234">
        <f>O135*H135</f>
        <v>0</v>
      </c>
      <c r="Q135" s="234">
        <v>0.0073499999999999998</v>
      </c>
      <c r="R135" s="234">
        <f>Q135*H135</f>
        <v>0.42582959999999997</v>
      </c>
      <c r="S135" s="234">
        <v>0</v>
      </c>
      <c r="T135" s="23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6" t="s">
        <v>121</v>
      </c>
      <c r="AT135" s="236" t="s">
        <v>116</v>
      </c>
      <c r="AU135" s="236" t="s">
        <v>80</v>
      </c>
      <c r="AY135" s="14" t="s">
        <v>113</v>
      </c>
      <c r="BE135" s="237">
        <f>IF(N135="základní",J135,0)</f>
        <v>0</v>
      </c>
      <c r="BF135" s="237">
        <f>IF(N135="snížená",J135,0)</f>
        <v>0</v>
      </c>
      <c r="BG135" s="237">
        <f>IF(N135="zákl. přenesená",J135,0)</f>
        <v>0</v>
      </c>
      <c r="BH135" s="237">
        <f>IF(N135="sníž. přenesená",J135,0)</f>
        <v>0</v>
      </c>
      <c r="BI135" s="237">
        <f>IF(N135="nulová",J135,0)</f>
        <v>0</v>
      </c>
      <c r="BJ135" s="14" t="s">
        <v>78</v>
      </c>
      <c r="BK135" s="237">
        <f>ROUND(I135*H135,2)</f>
        <v>0</v>
      </c>
      <c r="BL135" s="14" t="s">
        <v>121</v>
      </c>
      <c r="BM135" s="236" t="s">
        <v>153</v>
      </c>
    </row>
    <row r="136" s="2" customFormat="1" ht="21.75" customHeight="1">
      <c r="A136" s="35"/>
      <c r="B136" s="36"/>
      <c r="C136" s="225" t="s">
        <v>154</v>
      </c>
      <c r="D136" s="225" t="s">
        <v>116</v>
      </c>
      <c r="E136" s="226" t="s">
        <v>155</v>
      </c>
      <c r="F136" s="227" t="s">
        <v>156</v>
      </c>
      <c r="G136" s="228" t="s">
        <v>137</v>
      </c>
      <c r="H136" s="229">
        <v>57.936</v>
      </c>
      <c r="I136" s="230"/>
      <c r="J136" s="231">
        <f>ROUND(I136*H136,2)</f>
        <v>0</v>
      </c>
      <c r="K136" s="227" t="s">
        <v>120</v>
      </c>
      <c r="L136" s="41"/>
      <c r="M136" s="232" t="s">
        <v>1</v>
      </c>
      <c r="N136" s="233" t="s">
        <v>38</v>
      </c>
      <c r="O136" s="88"/>
      <c r="P136" s="234">
        <f>O136*H136</f>
        <v>0</v>
      </c>
      <c r="Q136" s="234">
        <v>0.00025999999999999998</v>
      </c>
      <c r="R136" s="234">
        <f>Q136*H136</f>
        <v>0.015063359999999998</v>
      </c>
      <c r="S136" s="234">
        <v>0</v>
      </c>
      <c r="T136" s="23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6" t="s">
        <v>121</v>
      </c>
      <c r="AT136" s="236" t="s">
        <v>116</v>
      </c>
      <c r="AU136" s="236" t="s">
        <v>80</v>
      </c>
      <c r="AY136" s="14" t="s">
        <v>113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4" t="s">
        <v>78</v>
      </c>
      <c r="BK136" s="237">
        <f>ROUND(I136*H136,2)</f>
        <v>0</v>
      </c>
      <c r="BL136" s="14" t="s">
        <v>121</v>
      </c>
      <c r="BM136" s="236" t="s">
        <v>157</v>
      </c>
    </row>
    <row r="137" s="2" customFormat="1" ht="16.5" customHeight="1">
      <c r="A137" s="35"/>
      <c r="B137" s="36"/>
      <c r="C137" s="225" t="s">
        <v>158</v>
      </c>
      <c r="D137" s="225" t="s">
        <v>116</v>
      </c>
      <c r="E137" s="226" t="s">
        <v>159</v>
      </c>
      <c r="F137" s="227" t="s">
        <v>160</v>
      </c>
      <c r="G137" s="228" t="s">
        <v>137</v>
      </c>
      <c r="H137" s="229">
        <v>57.936</v>
      </c>
      <c r="I137" s="230"/>
      <c r="J137" s="231">
        <f>ROUND(I137*H137,2)</f>
        <v>0</v>
      </c>
      <c r="K137" s="227" t="s">
        <v>120</v>
      </c>
      <c r="L137" s="41"/>
      <c r="M137" s="232" t="s">
        <v>1</v>
      </c>
      <c r="N137" s="233" t="s">
        <v>38</v>
      </c>
      <c r="O137" s="88"/>
      <c r="P137" s="234">
        <f>O137*H137</f>
        <v>0</v>
      </c>
      <c r="Q137" s="234">
        <v>0.016</v>
      </c>
      <c r="R137" s="234">
        <f>Q137*H137</f>
        <v>0.92697600000000002</v>
      </c>
      <c r="S137" s="234">
        <v>0</v>
      </c>
      <c r="T137" s="23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6" t="s">
        <v>121</v>
      </c>
      <c r="AT137" s="236" t="s">
        <v>116</v>
      </c>
      <c r="AU137" s="236" t="s">
        <v>80</v>
      </c>
      <c r="AY137" s="14" t="s">
        <v>113</v>
      </c>
      <c r="BE137" s="237">
        <f>IF(N137="základní",J137,0)</f>
        <v>0</v>
      </c>
      <c r="BF137" s="237">
        <f>IF(N137="snížená",J137,0)</f>
        <v>0</v>
      </c>
      <c r="BG137" s="237">
        <f>IF(N137="zákl. přenesená",J137,0)</f>
        <v>0</v>
      </c>
      <c r="BH137" s="237">
        <f>IF(N137="sníž. přenesená",J137,0)</f>
        <v>0</v>
      </c>
      <c r="BI137" s="237">
        <f>IF(N137="nulová",J137,0)</f>
        <v>0</v>
      </c>
      <c r="BJ137" s="14" t="s">
        <v>78</v>
      </c>
      <c r="BK137" s="237">
        <f>ROUND(I137*H137,2)</f>
        <v>0</v>
      </c>
      <c r="BL137" s="14" t="s">
        <v>121</v>
      </c>
      <c r="BM137" s="236" t="s">
        <v>161</v>
      </c>
    </row>
    <row r="138" s="2" customFormat="1" ht="21.75" customHeight="1">
      <c r="A138" s="35"/>
      <c r="B138" s="36"/>
      <c r="C138" s="225" t="s">
        <v>162</v>
      </c>
      <c r="D138" s="225" t="s">
        <v>116</v>
      </c>
      <c r="E138" s="226" t="s">
        <v>163</v>
      </c>
      <c r="F138" s="227" t="s">
        <v>164</v>
      </c>
      <c r="G138" s="228" t="s">
        <v>137</v>
      </c>
      <c r="H138" s="229">
        <v>14.484</v>
      </c>
      <c r="I138" s="230"/>
      <c r="J138" s="231">
        <f>ROUND(I138*H138,2)</f>
        <v>0</v>
      </c>
      <c r="K138" s="227" t="s">
        <v>120</v>
      </c>
      <c r="L138" s="41"/>
      <c r="M138" s="232" t="s">
        <v>1</v>
      </c>
      <c r="N138" s="233" t="s">
        <v>38</v>
      </c>
      <c r="O138" s="88"/>
      <c r="P138" s="234">
        <f>O138*H138</f>
        <v>0</v>
      </c>
      <c r="Q138" s="234">
        <v>0.0080000000000000002</v>
      </c>
      <c r="R138" s="234">
        <f>Q138*H138</f>
        <v>0.115872</v>
      </c>
      <c r="S138" s="234">
        <v>0</v>
      </c>
      <c r="T138" s="23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6" t="s">
        <v>121</v>
      </c>
      <c r="AT138" s="236" t="s">
        <v>116</v>
      </c>
      <c r="AU138" s="236" t="s">
        <v>80</v>
      </c>
      <c r="AY138" s="14" t="s">
        <v>113</v>
      </c>
      <c r="BE138" s="237">
        <f>IF(N138="základní",J138,0)</f>
        <v>0</v>
      </c>
      <c r="BF138" s="237">
        <f>IF(N138="snížená",J138,0)</f>
        <v>0</v>
      </c>
      <c r="BG138" s="237">
        <f>IF(N138="zákl. přenesená",J138,0)</f>
        <v>0</v>
      </c>
      <c r="BH138" s="237">
        <f>IF(N138="sníž. přenesená",J138,0)</f>
        <v>0</v>
      </c>
      <c r="BI138" s="237">
        <f>IF(N138="nulová",J138,0)</f>
        <v>0</v>
      </c>
      <c r="BJ138" s="14" t="s">
        <v>78</v>
      </c>
      <c r="BK138" s="237">
        <f>ROUND(I138*H138,2)</f>
        <v>0</v>
      </c>
      <c r="BL138" s="14" t="s">
        <v>121</v>
      </c>
      <c r="BM138" s="236" t="s">
        <v>165</v>
      </c>
    </row>
    <row r="139" s="12" customFormat="1" ht="22.8" customHeight="1">
      <c r="A139" s="12"/>
      <c r="B139" s="209"/>
      <c r="C139" s="210"/>
      <c r="D139" s="211" t="s">
        <v>72</v>
      </c>
      <c r="E139" s="223" t="s">
        <v>150</v>
      </c>
      <c r="F139" s="223" t="s">
        <v>166</v>
      </c>
      <c r="G139" s="210"/>
      <c r="H139" s="210"/>
      <c r="I139" s="213"/>
      <c r="J139" s="224">
        <f>BK139</f>
        <v>0</v>
      </c>
      <c r="K139" s="210"/>
      <c r="L139" s="215"/>
      <c r="M139" s="216"/>
      <c r="N139" s="217"/>
      <c r="O139" s="217"/>
      <c r="P139" s="218">
        <f>SUM(P140:P141)</f>
        <v>0</v>
      </c>
      <c r="Q139" s="217"/>
      <c r="R139" s="218">
        <f>SUM(R140:R141)</f>
        <v>0</v>
      </c>
      <c r="S139" s="217"/>
      <c r="T139" s="219">
        <f>SUM(T140:T141)</f>
        <v>24.796617999999999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0" t="s">
        <v>78</v>
      </c>
      <c r="AT139" s="221" t="s">
        <v>72</v>
      </c>
      <c r="AU139" s="221" t="s">
        <v>78</v>
      </c>
      <c r="AY139" s="220" t="s">
        <v>113</v>
      </c>
      <c r="BK139" s="222">
        <f>SUM(BK140:BK141)</f>
        <v>0</v>
      </c>
    </row>
    <row r="140" s="2" customFormat="1" ht="21.75" customHeight="1">
      <c r="A140" s="35"/>
      <c r="B140" s="36"/>
      <c r="C140" s="225" t="s">
        <v>167</v>
      </c>
      <c r="D140" s="225" t="s">
        <v>116</v>
      </c>
      <c r="E140" s="226" t="s">
        <v>168</v>
      </c>
      <c r="F140" s="227" t="s">
        <v>169</v>
      </c>
      <c r="G140" s="228" t="s">
        <v>137</v>
      </c>
      <c r="H140" s="229">
        <v>476.08300000000003</v>
      </c>
      <c r="I140" s="230"/>
      <c r="J140" s="231">
        <f>ROUND(I140*H140,2)</f>
        <v>0</v>
      </c>
      <c r="K140" s="227" t="s">
        <v>120</v>
      </c>
      <c r="L140" s="41"/>
      <c r="M140" s="232" t="s">
        <v>1</v>
      </c>
      <c r="N140" s="233" t="s">
        <v>38</v>
      </c>
      <c r="O140" s="88"/>
      <c r="P140" s="234">
        <f>O140*H140</f>
        <v>0</v>
      </c>
      <c r="Q140" s="234">
        <v>0</v>
      </c>
      <c r="R140" s="234">
        <f>Q140*H140</f>
        <v>0</v>
      </c>
      <c r="S140" s="234">
        <v>0.045999999999999999</v>
      </c>
      <c r="T140" s="235">
        <f>S140*H140</f>
        <v>21.899818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6" t="s">
        <v>121</v>
      </c>
      <c r="AT140" s="236" t="s">
        <v>116</v>
      </c>
      <c r="AU140" s="236" t="s">
        <v>80</v>
      </c>
      <c r="AY140" s="14" t="s">
        <v>113</v>
      </c>
      <c r="BE140" s="237">
        <f>IF(N140="základní",J140,0)</f>
        <v>0</v>
      </c>
      <c r="BF140" s="237">
        <f>IF(N140="snížená",J140,0)</f>
        <v>0</v>
      </c>
      <c r="BG140" s="237">
        <f>IF(N140="zákl. přenesená",J140,0)</f>
        <v>0</v>
      </c>
      <c r="BH140" s="237">
        <f>IF(N140="sníž. přenesená",J140,0)</f>
        <v>0</v>
      </c>
      <c r="BI140" s="237">
        <f>IF(N140="nulová",J140,0)</f>
        <v>0</v>
      </c>
      <c r="BJ140" s="14" t="s">
        <v>78</v>
      </c>
      <c r="BK140" s="237">
        <f>ROUND(I140*H140,2)</f>
        <v>0</v>
      </c>
      <c r="BL140" s="14" t="s">
        <v>121</v>
      </c>
      <c r="BM140" s="236" t="s">
        <v>170</v>
      </c>
    </row>
    <row r="141" s="2" customFormat="1" ht="21.75" customHeight="1">
      <c r="A141" s="35"/>
      <c r="B141" s="36"/>
      <c r="C141" s="225" t="s">
        <v>171</v>
      </c>
      <c r="D141" s="225" t="s">
        <v>116</v>
      </c>
      <c r="E141" s="226" t="s">
        <v>172</v>
      </c>
      <c r="F141" s="227" t="s">
        <v>173</v>
      </c>
      <c r="G141" s="228" t="s">
        <v>137</v>
      </c>
      <c r="H141" s="229">
        <v>57.936</v>
      </c>
      <c r="I141" s="230"/>
      <c r="J141" s="231">
        <f>ROUND(I141*H141,2)</f>
        <v>0</v>
      </c>
      <c r="K141" s="227" t="s">
        <v>120</v>
      </c>
      <c r="L141" s="41"/>
      <c r="M141" s="232" t="s">
        <v>1</v>
      </c>
      <c r="N141" s="233" t="s">
        <v>38</v>
      </c>
      <c r="O141" s="88"/>
      <c r="P141" s="234">
        <f>O141*H141</f>
        <v>0</v>
      </c>
      <c r="Q141" s="234">
        <v>0</v>
      </c>
      <c r="R141" s="234">
        <f>Q141*H141</f>
        <v>0</v>
      </c>
      <c r="S141" s="234">
        <v>0.050000000000000003</v>
      </c>
      <c r="T141" s="235">
        <f>S141*H141</f>
        <v>2.8968000000000003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6" t="s">
        <v>121</v>
      </c>
      <c r="AT141" s="236" t="s">
        <v>116</v>
      </c>
      <c r="AU141" s="236" t="s">
        <v>80</v>
      </c>
      <c r="AY141" s="14" t="s">
        <v>113</v>
      </c>
      <c r="BE141" s="237">
        <f>IF(N141="základní",J141,0)</f>
        <v>0</v>
      </c>
      <c r="BF141" s="237">
        <f>IF(N141="snížená",J141,0)</f>
        <v>0</v>
      </c>
      <c r="BG141" s="237">
        <f>IF(N141="zákl. přenesená",J141,0)</f>
        <v>0</v>
      </c>
      <c r="BH141" s="237">
        <f>IF(N141="sníž. přenesená",J141,0)</f>
        <v>0</v>
      </c>
      <c r="BI141" s="237">
        <f>IF(N141="nulová",J141,0)</f>
        <v>0</v>
      </c>
      <c r="BJ141" s="14" t="s">
        <v>78</v>
      </c>
      <c r="BK141" s="237">
        <f>ROUND(I141*H141,2)</f>
        <v>0</v>
      </c>
      <c r="BL141" s="14" t="s">
        <v>121</v>
      </c>
      <c r="BM141" s="236" t="s">
        <v>174</v>
      </c>
    </row>
    <row r="142" s="12" customFormat="1" ht="22.8" customHeight="1">
      <c r="A142" s="12"/>
      <c r="B142" s="209"/>
      <c r="C142" s="210"/>
      <c r="D142" s="211" t="s">
        <v>72</v>
      </c>
      <c r="E142" s="223" t="s">
        <v>175</v>
      </c>
      <c r="F142" s="223" t="s">
        <v>176</v>
      </c>
      <c r="G142" s="210"/>
      <c r="H142" s="210"/>
      <c r="I142" s="213"/>
      <c r="J142" s="224">
        <f>BK142</f>
        <v>0</v>
      </c>
      <c r="K142" s="210"/>
      <c r="L142" s="215"/>
      <c r="M142" s="216"/>
      <c r="N142" s="217"/>
      <c r="O142" s="217"/>
      <c r="P142" s="218">
        <f>SUM(P143:P147)</f>
        <v>0</v>
      </c>
      <c r="Q142" s="217"/>
      <c r="R142" s="218">
        <f>SUM(R143:R147)</f>
        <v>0</v>
      </c>
      <c r="S142" s="217"/>
      <c r="T142" s="219">
        <f>SUM(T143:T147)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0" t="s">
        <v>78</v>
      </c>
      <c r="AT142" s="221" t="s">
        <v>72</v>
      </c>
      <c r="AU142" s="221" t="s">
        <v>78</v>
      </c>
      <c r="AY142" s="220" t="s">
        <v>113</v>
      </c>
      <c r="BK142" s="222">
        <f>SUM(BK143:BK147)</f>
        <v>0</v>
      </c>
    </row>
    <row r="143" s="2" customFormat="1" ht="21.75" customHeight="1">
      <c r="A143" s="35"/>
      <c r="B143" s="36"/>
      <c r="C143" s="225" t="s">
        <v>8</v>
      </c>
      <c r="D143" s="225" t="s">
        <v>116</v>
      </c>
      <c r="E143" s="226" t="s">
        <v>177</v>
      </c>
      <c r="F143" s="227" t="s">
        <v>178</v>
      </c>
      <c r="G143" s="228" t="s">
        <v>179</v>
      </c>
      <c r="H143" s="229">
        <v>25.039000000000001</v>
      </c>
      <c r="I143" s="230"/>
      <c r="J143" s="231">
        <f>ROUND(I143*H143,2)</f>
        <v>0</v>
      </c>
      <c r="K143" s="227" t="s">
        <v>120</v>
      </c>
      <c r="L143" s="41"/>
      <c r="M143" s="232" t="s">
        <v>1</v>
      </c>
      <c r="N143" s="233" t="s">
        <v>38</v>
      </c>
      <c r="O143" s="88"/>
      <c r="P143" s="234">
        <f>O143*H143</f>
        <v>0</v>
      </c>
      <c r="Q143" s="234">
        <v>0</v>
      </c>
      <c r="R143" s="234">
        <f>Q143*H143</f>
        <v>0</v>
      </c>
      <c r="S143" s="234">
        <v>0</v>
      </c>
      <c r="T143" s="23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6" t="s">
        <v>121</v>
      </c>
      <c r="AT143" s="236" t="s">
        <v>116</v>
      </c>
      <c r="AU143" s="236" t="s">
        <v>80</v>
      </c>
      <c r="AY143" s="14" t="s">
        <v>113</v>
      </c>
      <c r="BE143" s="237">
        <f>IF(N143="základní",J143,0)</f>
        <v>0</v>
      </c>
      <c r="BF143" s="237">
        <f>IF(N143="snížená",J143,0)</f>
        <v>0</v>
      </c>
      <c r="BG143" s="237">
        <f>IF(N143="zákl. přenesená",J143,0)</f>
        <v>0</v>
      </c>
      <c r="BH143" s="237">
        <f>IF(N143="sníž. přenesená",J143,0)</f>
        <v>0</v>
      </c>
      <c r="BI143" s="237">
        <f>IF(N143="nulová",J143,0)</f>
        <v>0</v>
      </c>
      <c r="BJ143" s="14" t="s">
        <v>78</v>
      </c>
      <c r="BK143" s="237">
        <f>ROUND(I143*H143,2)</f>
        <v>0</v>
      </c>
      <c r="BL143" s="14" t="s">
        <v>121</v>
      </c>
      <c r="BM143" s="236" t="s">
        <v>180</v>
      </c>
    </row>
    <row r="144" s="2" customFormat="1" ht="21.75" customHeight="1">
      <c r="A144" s="35"/>
      <c r="B144" s="36"/>
      <c r="C144" s="225" t="s">
        <v>181</v>
      </c>
      <c r="D144" s="225" t="s">
        <v>116</v>
      </c>
      <c r="E144" s="226" t="s">
        <v>182</v>
      </c>
      <c r="F144" s="227" t="s">
        <v>183</v>
      </c>
      <c r="G144" s="228" t="s">
        <v>179</v>
      </c>
      <c r="H144" s="229">
        <v>25.039000000000001</v>
      </c>
      <c r="I144" s="230"/>
      <c r="J144" s="231">
        <f>ROUND(I144*H144,2)</f>
        <v>0</v>
      </c>
      <c r="K144" s="227" t="s">
        <v>120</v>
      </c>
      <c r="L144" s="41"/>
      <c r="M144" s="232" t="s">
        <v>1</v>
      </c>
      <c r="N144" s="233" t="s">
        <v>38</v>
      </c>
      <c r="O144" s="88"/>
      <c r="P144" s="234">
        <f>O144*H144</f>
        <v>0</v>
      </c>
      <c r="Q144" s="234">
        <v>0</v>
      </c>
      <c r="R144" s="234">
        <f>Q144*H144</f>
        <v>0</v>
      </c>
      <c r="S144" s="234">
        <v>0</v>
      </c>
      <c r="T144" s="23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6" t="s">
        <v>181</v>
      </c>
      <c r="AT144" s="236" t="s">
        <v>116</v>
      </c>
      <c r="AU144" s="236" t="s">
        <v>80</v>
      </c>
      <c r="AY144" s="14" t="s">
        <v>113</v>
      </c>
      <c r="BE144" s="237">
        <f>IF(N144="základní",J144,0)</f>
        <v>0</v>
      </c>
      <c r="BF144" s="237">
        <f>IF(N144="snížená",J144,0)</f>
        <v>0</v>
      </c>
      <c r="BG144" s="237">
        <f>IF(N144="zákl. přenesená",J144,0)</f>
        <v>0</v>
      </c>
      <c r="BH144" s="237">
        <f>IF(N144="sníž. přenesená",J144,0)</f>
        <v>0</v>
      </c>
      <c r="BI144" s="237">
        <f>IF(N144="nulová",J144,0)</f>
        <v>0</v>
      </c>
      <c r="BJ144" s="14" t="s">
        <v>78</v>
      </c>
      <c r="BK144" s="237">
        <f>ROUND(I144*H144,2)</f>
        <v>0</v>
      </c>
      <c r="BL144" s="14" t="s">
        <v>181</v>
      </c>
      <c r="BM144" s="236" t="s">
        <v>184</v>
      </c>
    </row>
    <row r="145" s="2" customFormat="1" ht="21.75" customHeight="1">
      <c r="A145" s="35"/>
      <c r="B145" s="36"/>
      <c r="C145" s="225" t="s">
        <v>185</v>
      </c>
      <c r="D145" s="225" t="s">
        <v>116</v>
      </c>
      <c r="E145" s="226" t="s">
        <v>186</v>
      </c>
      <c r="F145" s="227" t="s">
        <v>187</v>
      </c>
      <c r="G145" s="228" t="s">
        <v>179</v>
      </c>
      <c r="H145" s="229">
        <v>250.38999999999999</v>
      </c>
      <c r="I145" s="230"/>
      <c r="J145" s="231">
        <f>ROUND(I145*H145,2)</f>
        <v>0</v>
      </c>
      <c r="K145" s="227" t="s">
        <v>120</v>
      </c>
      <c r="L145" s="41"/>
      <c r="M145" s="232" t="s">
        <v>1</v>
      </c>
      <c r="N145" s="233" t="s">
        <v>38</v>
      </c>
      <c r="O145" s="88"/>
      <c r="P145" s="234">
        <f>O145*H145</f>
        <v>0</v>
      </c>
      <c r="Q145" s="234">
        <v>0</v>
      </c>
      <c r="R145" s="234">
        <f>Q145*H145</f>
        <v>0</v>
      </c>
      <c r="S145" s="234">
        <v>0</v>
      </c>
      <c r="T145" s="23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6" t="s">
        <v>121</v>
      </c>
      <c r="AT145" s="236" t="s">
        <v>116</v>
      </c>
      <c r="AU145" s="236" t="s">
        <v>80</v>
      </c>
      <c r="AY145" s="14" t="s">
        <v>113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4" t="s">
        <v>78</v>
      </c>
      <c r="BK145" s="237">
        <f>ROUND(I145*H145,2)</f>
        <v>0</v>
      </c>
      <c r="BL145" s="14" t="s">
        <v>121</v>
      </c>
      <c r="BM145" s="236" t="s">
        <v>188</v>
      </c>
    </row>
    <row r="146" s="2" customFormat="1" ht="21.75" customHeight="1">
      <c r="A146" s="35"/>
      <c r="B146" s="36"/>
      <c r="C146" s="225" t="s">
        <v>189</v>
      </c>
      <c r="D146" s="225" t="s">
        <v>116</v>
      </c>
      <c r="E146" s="226" t="s">
        <v>190</v>
      </c>
      <c r="F146" s="227" t="s">
        <v>191</v>
      </c>
      <c r="G146" s="228" t="s">
        <v>179</v>
      </c>
      <c r="H146" s="229">
        <v>0.24099999999999999</v>
      </c>
      <c r="I146" s="230"/>
      <c r="J146" s="231">
        <f>ROUND(I146*H146,2)</f>
        <v>0</v>
      </c>
      <c r="K146" s="227" t="s">
        <v>120</v>
      </c>
      <c r="L146" s="41"/>
      <c r="M146" s="232" t="s">
        <v>1</v>
      </c>
      <c r="N146" s="233" t="s">
        <v>38</v>
      </c>
      <c r="O146" s="88"/>
      <c r="P146" s="234">
        <f>O146*H146</f>
        <v>0</v>
      </c>
      <c r="Q146" s="234">
        <v>0</v>
      </c>
      <c r="R146" s="234">
        <f>Q146*H146</f>
        <v>0</v>
      </c>
      <c r="S146" s="234">
        <v>0</v>
      </c>
      <c r="T146" s="23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6" t="s">
        <v>121</v>
      </c>
      <c r="AT146" s="236" t="s">
        <v>116</v>
      </c>
      <c r="AU146" s="236" t="s">
        <v>80</v>
      </c>
      <c r="AY146" s="14" t="s">
        <v>113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4" t="s">
        <v>78</v>
      </c>
      <c r="BK146" s="237">
        <f>ROUND(I146*H146,2)</f>
        <v>0</v>
      </c>
      <c r="BL146" s="14" t="s">
        <v>121</v>
      </c>
      <c r="BM146" s="236" t="s">
        <v>192</v>
      </c>
    </row>
    <row r="147" s="2" customFormat="1" ht="21.75" customHeight="1">
      <c r="A147" s="35"/>
      <c r="B147" s="36"/>
      <c r="C147" s="225" t="s">
        <v>193</v>
      </c>
      <c r="D147" s="225" t="s">
        <v>116</v>
      </c>
      <c r="E147" s="226" t="s">
        <v>194</v>
      </c>
      <c r="F147" s="227" t="s">
        <v>195</v>
      </c>
      <c r="G147" s="228" t="s">
        <v>179</v>
      </c>
      <c r="H147" s="229">
        <v>24.797999999999998</v>
      </c>
      <c r="I147" s="230"/>
      <c r="J147" s="231">
        <f>ROUND(I147*H147,2)</f>
        <v>0</v>
      </c>
      <c r="K147" s="227" t="s">
        <v>120</v>
      </c>
      <c r="L147" s="41"/>
      <c r="M147" s="232" t="s">
        <v>1</v>
      </c>
      <c r="N147" s="233" t="s">
        <v>38</v>
      </c>
      <c r="O147" s="88"/>
      <c r="P147" s="234">
        <f>O147*H147</f>
        <v>0</v>
      </c>
      <c r="Q147" s="234">
        <v>0</v>
      </c>
      <c r="R147" s="234">
        <f>Q147*H147</f>
        <v>0</v>
      </c>
      <c r="S147" s="234">
        <v>0</v>
      </c>
      <c r="T147" s="23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6" t="s">
        <v>121</v>
      </c>
      <c r="AT147" s="236" t="s">
        <v>116</v>
      </c>
      <c r="AU147" s="236" t="s">
        <v>80</v>
      </c>
      <c r="AY147" s="14" t="s">
        <v>113</v>
      </c>
      <c r="BE147" s="237">
        <f>IF(N147="základní",J147,0)</f>
        <v>0</v>
      </c>
      <c r="BF147" s="237">
        <f>IF(N147="snížená",J147,0)</f>
        <v>0</v>
      </c>
      <c r="BG147" s="237">
        <f>IF(N147="zákl. přenesená",J147,0)</f>
        <v>0</v>
      </c>
      <c r="BH147" s="237">
        <f>IF(N147="sníž. přenesená",J147,0)</f>
        <v>0</v>
      </c>
      <c r="BI147" s="237">
        <f>IF(N147="nulová",J147,0)</f>
        <v>0</v>
      </c>
      <c r="BJ147" s="14" t="s">
        <v>78</v>
      </c>
      <c r="BK147" s="237">
        <f>ROUND(I147*H147,2)</f>
        <v>0</v>
      </c>
      <c r="BL147" s="14" t="s">
        <v>121</v>
      </c>
      <c r="BM147" s="236" t="s">
        <v>196</v>
      </c>
    </row>
    <row r="148" s="12" customFormat="1" ht="22.8" customHeight="1">
      <c r="A148" s="12"/>
      <c r="B148" s="209"/>
      <c r="C148" s="210"/>
      <c r="D148" s="211" t="s">
        <v>72</v>
      </c>
      <c r="E148" s="223" t="s">
        <v>197</v>
      </c>
      <c r="F148" s="223" t="s">
        <v>198</v>
      </c>
      <c r="G148" s="210"/>
      <c r="H148" s="210"/>
      <c r="I148" s="213"/>
      <c r="J148" s="224">
        <f>BK148</f>
        <v>0</v>
      </c>
      <c r="K148" s="210"/>
      <c r="L148" s="215"/>
      <c r="M148" s="216"/>
      <c r="N148" s="217"/>
      <c r="O148" s="217"/>
      <c r="P148" s="218">
        <f>P149</f>
        <v>0</v>
      </c>
      <c r="Q148" s="217"/>
      <c r="R148" s="218">
        <f>R149</f>
        <v>0</v>
      </c>
      <c r="S148" s="217"/>
      <c r="T148" s="219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0" t="s">
        <v>78</v>
      </c>
      <c r="AT148" s="221" t="s">
        <v>72</v>
      </c>
      <c r="AU148" s="221" t="s">
        <v>78</v>
      </c>
      <c r="AY148" s="220" t="s">
        <v>113</v>
      </c>
      <c r="BK148" s="222">
        <f>BK149</f>
        <v>0</v>
      </c>
    </row>
    <row r="149" s="2" customFormat="1" ht="16.5" customHeight="1">
      <c r="A149" s="35"/>
      <c r="B149" s="36"/>
      <c r="C149" s="225" t="s">
        <v>199</v>
      </c>
      <c r="D149" s="225" t="s">
        <v>116</v>
      </c>
      <c r="E149" s="226" t="s">
        <v>200</v>
      </c>
      <c r="F149" s="227" t="s">
        <v>201</v>
      </c>
      <c r="G149" s="228" t="s">
        <v>179</v>
      </c>
      <c r="H149" s="229">
        <v>14.553000000000001</v>
      </c>
      <c r="I149" s="230"/>
      <c r="J149" s="231">
        <f>ROUND(I149*H149,2)</f>
        <v>0</v>
      </c>
      <c r="K149" s="227" t="s">
        <v>120</v>
      </c>
      <c r="L149" s="41"/>
      <c r="M149" s="232" t="s">
        <v>1</v>
      </c>
      <c r="N149" s="233" t="s">
        <v>38</v>
      </c>
      <c r="O149" s="88"/>
      <c r="P149" s="234">
        <f>O149*H149</f>
        <v>0</v>
      </c>
      <c r="Q149" s="234">
        <v>0</v>
      </c>
      <c r="R149" s="234">
        <f>Q149*H149</f>
        <v>0</v>
      </c>
      <c r="S149" s="234">
        <v>0</v>
      </c>
      <c r="T149" s="23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6" t="s">
        <v>121</v>
      </c>
      <c r="AT149" s="236" t="s">
        <v>116</v>
      </c>
      <c r="AU149" s="236" t="s">
        <v>80</v>
      </c>
      <c r="AY149" s="14" t="s">
        <v>113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4" t="s">
        <v>78</v>
      </c>
      <c r="BK149" s="237">
        <f>ROUND(I149*H149,2)</f>
        <v>0</v>
      </c>
      <c r="BL149" s="14" t="s">
        <v>121</v>
      </c>
      <c r="BM149" s="236" t="s">
        <v>202</v>
      </c>
    </row>
    <row r="150" s="12" customFormat="1" ht="25.92" customHeight="1">
      <c r="A150" s="12"/>
      <c r="B150" s="209"/>
      <c r="C150" s="210"/>
      <c r="D150" s="211" t="s">
        <v>72</v>
      </c>
      <c r="E150" s="212" t="s">
        <v>203</v>
      </c>
      <c r="F150" s="212" t="s">
        <v>204</v>
      </c>
      <c r="G150" s="210"/>
      <c r="H150" s="210"/>
      <c r="I150" s="213"/>
      <c r="J150" s="214">
        <f>BK150</f>
        <v>0</v>
      </c>
      <c r="K150" s="210"/>
      <c r="L150" s="215"/>
      <c r="M150" s="216"/>
      <c r="N150" s="217"/>
      <c r="O150" s="217"/>
      <c r="P150" s="218">
        <f>P151+P154+P160+P164</f>
        <v>0</v>
      </c>
      <c r="Q150" s="217"/>
      <c r="R150" s="218">
        <f>R151+R154+R160+R164</f>
        <v>1.74707835</v>
      </c>
      <c r="S150" s="217"/>
      <c r="T150" s="219">
        <f>T151+T154+T160+T164</f>
        <v>0.24060000000000001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0" t="s">
        <v>80</v>
      </c>
      <c r="AT150" s="221" t="s">
        <v>72</v>
      </c>
      <c r="AU150" s="221" t="s">
        <v>73</v>
      </c>
      <c r="AY150" s="220" t="s">
        <v>113</v>
      </c>
      <c r="BK150" s="222">
        <f>BK151+BK154+BK160+BK164</f>
        <v>0</v>
      </c>
    </row>
    <row r="151" s="12" customFormat="1" ht="22.8" customHeight="1">
      <c r="A151" s="12"/>
      <c r="B151" s="209"/>
      <c r="C151" s="210"/>
      <c r="D151" s="211" t="s">
        <v>72</v>
      </c>
      <c r="E151" s="223" t="s">
        <v>205</v>
      </c>
      <c r="F151" s="223" t="s">
        <v>206</v>
      </c>
      <c r="G151" s="210"/>
      <c r="H151" s="210"/>
      <c r="I151" s="213"/>
      <c r="J151" s="224">
        <f>BK151</f>
        <v>0</v>
      </c>
      <c r="K151" s="210"/>
      <c r="L151" s="215"/>
      <c r="M151" s="216"/>
      <c r="N151" s="217"/>
      <c r="O151" s="217"/>
      <c r="P151" s="218">
        <f>SUM(P152:P153)</f>
        <v>0</v>
      </c>
      <c r="Q151" s="217"/>
      <c r="R151" s="218">
        <f>SUM(R152:R153)</f>
        <v>0.74764799999999998</v>
      </c>
      <c r="S151" s="217"/>
      <c r="T151" s="219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0" t="s">
        <v>80</v>
      </c>
      <c r="AT151" s="221" t="s">
        <v>72</v>
      </c>
      <c r="AU151" s="221" t="s">
        <v>78</v>
      </c>
      <c r="AY151" s="220" t="s">
        <v>113</v>
      </c>
      <c r="BK151" s="222">
        <f>SUM(BK152:BK153)</f>
        <v>0</v>
      </c>
    </row>
    <row r="152" s="2" customFormat="1" ht="21.75" customHeight="1">
      <c r="A152" s="35"/>
      <c r="B152" s="36"/>
      <c r="C152" s="225" t="s">
        <v>7</v>
      </c>
      <c r="D152" s="225" t="s">
        <v>116</v>
      </c>
      <c r="E152" s="226" t="s">
        <v>207</v>
      </c>
      <c r="F152" s="227" t="s">
        <v>208</v>
      </c>
      <c r="G152" s="228" t="s">
        <v>137</v>
      </c>
      <c r="H152" s="229">
        <v>166.14400000000001</v>
      </c>
      <c r="I152" s="230"/>
      <c r="J152" s="231">
        <f>ROUND(I152*H152,2)</f>
        <v>0</v>
      </c>
      <c r="K152" s="227" t="s">
        <v>120</v>
      </c>
      <c r="L152" s="41"/>
      <c r="M152" s="232" t="s">
        <v>1</v>
      </c>
      <c r="N152" s="233" t="s">
        <v>38</v>
      </c>
      <c r="O152" s="88"/>
      <c r="P152" s="234">
        <f>O152*H152</f>
        <v>0</v>
      </c>
      <c r="Q152" s="234">
        <v>0.0044999999999999997</v>
      </c>
      <c r="R152" s="234">
        <f>Q152*H152</f>
        <v>0.74764799999999998</v>
      </c>
      <c r="S152" s="234">
        <v>0</v>
      </c>
      <c r="T152" s="23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6" t="s">
        <v>181</v>
      </c>
      <c r="AT152" s="236" t="s">
        <v>116</v>
      </c>
      <c r="AU152" s="236" t="s">
        <v>80</v>
      </c>
      <c r="AY152" s="14" t="s">
        <v>113</v>
      </c>
      <c r="BE152" s="237">
        <f>IF(N152="základní",J152,0)</f>
        <v>0</v>
      </c>
      <c r="BF152" s="237">
        <f>IF(N152="snížená",J152,0)</f>
        <v>0</v>
      </c>
      <c r="BG152" s="237">
        <f>IF(N152="zákl. přenesená",J152,0)</f>
        <v>0</v>
      </c>
      <c r="BH152" s="237">
        <f>IF(N152="sníž. přenesená",J152,0)</f>
        <v>0</v>
      </c>
      <c r="BI152" s="237">
        <f>IF(N152="nulová",J152,0)</f>
        <v>0</v>
      </c>
      <c r="BJ152" s="14" t="s">
        <v>78</v>
      </c>
      <c r="BK152" s="237">
        <f>ROUND(I152*H152,2)</f>
        <v>0</v>
      </c>
      <c r="BL152" s="14" t="s">
        <v>181</v>
      </c>
      <c r="BM152" s="236" t="s">
        <v>209</v>
      </c>
    </row>
    <row r="153" s="2" customFormat="1" ht="21.75" customHeight="1">
      <c r="A153" s="35"/>
      <c r="B153" s="36"/>
      <c r="C153" s="225" t="s">
        <v>210</v>
      </c>
      <c r="D153" s="225" t="s">
        <v>116</v>
      </c>
      <c r="E153" s="226" t="s">
        <v>211</v>
      </c>
      <c r="F153" s="227" t="s">
        <v>212</v>
      </c>
      <c r="G153" s="228" t="s">
        <v>179</v>
      </c>
      <c r="H153" s="229">
        <v>0.748</v>
      </c>
      <c r="I153" s="230"/>
      <c r="J153" s="231">
        <f>ROUND(I153*H153,2)</f>
        <v>0</v>
      </c>
      <c r="K153" s="227" t="s">
        <v>120</v>
      </c>
      <c r="L153" s="41"/>
      <c r="M153" s="232" t="s">
        <v>1</v>
      </c>
      <c r="N153" s="233" t="s">
        <v>38</v>
      </c>
      <c r="O153" s="88"/>
      <c r="P153" s="234">
        <f>O153*H153</f>
        <v>0</v>
      </c>
      <c r="Q153" s="234">
        <v>0</v>
      </c>
      <c r="R153" s="234">
        <f>Q153*H153</f>
        <v>0</v>
      </c>
      <c r="S153" s="234">
        <v>0</v>
      </c>
      <c r="T153" s="23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6" t="s">
        <v>181</v>
      </c>
      <c r="AT153" s="236" t="s">
        <v>116</v>
      </c>
      <c r="AU153" s="236" t="s">
        <v>80</v>
      </c>
      <c r="AY153" s="14" t="s">
        <v>113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4" t="s">
        <v>78</v>
      </c>
      <c r="BK153" s="237">
        <f>ROUND(I153*H153,2)</f>
        <v>0</v>
      </c>
      <c r="BL153" s="14" t="s">
        <v>181</v>
      </c>
      <c r="BM153" s="236" t="s">
        <v>213</v>
      </c>
    </row>
    <row r="154" s="12" customFormat="1" ht="22.8" customHeight="1">
      <c r="A154" s="12"/>
      <c r="B154" s="209"/>
      <c r="C154" s="210"/>
      <c r="D154" s="211" t="s">
        <v>72</v>
      </c>
      <c r="E154" s="223" t="s">
        <v>214</v>
      </c>
      <c r="F154" s="223" t="s">
        <v>215</v>
      </c>
      <c r="G154" s="210"/>
      <c r="H154" s="210"/>
      <c r="I154" s="213"/>
      <c r="J154" s="224">
        <f>BK154</f>
        <v>0</v>
      </c>
      <c r="K154" s="210"/>
      <c r="L154" s="215"/>
      <c r="M154" s="216"/>
      <c r="N154" s="217"/>
      <c r="O154" s="217"/>
      <c r="P154" s="218">
        <f>SUM(P155:P159)</f>
        <v>0</v>
      </c>
      <c r="Q154" s="217"/>
      <c r="R154" s="218">
        <f>SUM(R155:R159)</f>
        <v>0.63887320000000003</v>
      </c>
      <c r="S154" s="217"/>
      <c r="T154" s="219">
        <f>SUM(T155:T159)</f>
        <v>0.24060000000000001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0" t="s">
        <v>80</v>
      </c>
      <c r="AT154" s="221" t="s">
        <v>72</v>
      </c>
      <c r="AU154" s="221" t="s">
        <v>78</v>
      </c>
      <c r="AY154" s="220" t="s">
        <v>113</v>
      </c>
      <c r="BK154" s="222">
        <f>SUM(BK155:BK159)</f>
        <v>0</v>
      </c>
    </row>
    <row r="155" s="2" customFormat="1" ht="21.75" customHeight="1">
      <c r="A155" s="35"/>
      <c r="B155" s="36"/>
      <c r="C155" s="225" t="s">
        <v>216</v>
      </c>
      <c r="D155" s="225" t="s">
        <v>116</v>
      </c>
      <c r="E155" s="226" t="s">
        <v>217</v>
      </c>
      <c r="F155" s="227" t="s">
        <v>218</v>
      </c>
      <c r="G155" s="228" t="s">
        <v>137</v>
      </c>
      <c r="H155" s="229">
        <v>80.200000000000003</v>
      </c>
      <c r="I155" s="230"/>
      <c r="J155" s="231">
        <f>ROUND(I155*H155,2)</f>
        <v>0</v>
      </c>
      <c r="K155" s="227" t="s">
        <v>120</v>
      </c>
      <c r="L155" s="41"/>
      <c r="M155" s="232" t="s">
        <v>1</v>
      </c>
      <c r="N155" s="233" t="s">
        <v>38</v>
      </c>
      <c r="O155" s="88"/>
      <c r="P155" s="234">
        <f>O155*H155</f>
        <v>0</v>
      </c>
      <c r="Q155" s="234">
        <v>0.0045500000000000002</v>
      </c>
      <c r="R155" s="234">
        <f>Q155*H155</f>
        <v>0.36491000000000001</v>
      </c>
      <c r="S155" s="234">
        <v>0</v>
      </c>
      <c r="T155" s="23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6" t="s">
        <v>181</v>
      </c>
      <c r="AT155" s="236" t="s">
        <v>116</v>
      </c>
      <c r="AU155" s="236" t="s">
        <v>80</v>
      </c>
      <c r="AY155" s="14" t="s">
        <v>113</v>
      </c>
      <c r="BE155" s="237">
        <f>IF(N155="základní",J155,0)</f>
        <v>0</v>
      </c>
      <c r="BF155" s="237">
        <f>IF(N155="snížená",J155,0)</f>
        <v>0</v>
      </c>
      <c r="BG155" s="237">
        <f>IF(N155="zákl. přenesená",J155,0)</f>
        <v>0</v>
      </c>
      <c r="BH155" s="237">
        <f>IF(N155="sníž. přenesená",J155,0)</f>
        <v>0</v>
      </c>
      <c r="BI155" s="237">
        <f>IF(N155="nulová",J155,0)</f>
        <v>0</v>
      </c>
      <c r="BJ155" s="14" t="s">
        <v>78</v>
      </c>
      <c r="BK155" s="237">
        <f>ROUND(I155*H155,2)</f>
        <v>0</v>
      </c>
      <c r="BL155" s="14" t="s">
        <v>181</v>
      </c>
      <c r="BM155" s="236" t="s">
        <v>219</v>
      </c>
    </row>
    <row r="156" s="2" customFormat="1" ht="21.75" customHeight="1">
      <c r="A156" s="35"/>
      <c r="B156" s="36"/>
      <c r="C156" s="225" t="s">
        <v>220</v>
      </c>
      <c r="D156" s="225" t="s">
        <v>116</v>
      </c>
      <c r="E156" s="226" t="s">
        <v>221</v>
      </c>
      <c r="F156" s="227" t="s">
        <v>222</v>
      </c>
      <c r="G156" s="228" t="s">
        <v>137</v>
      </c>
      <c r="H156" s="229">
        <v>80.200000000000003</v>
      </c>
      <c r="I156" s="230"/>
      <c r="J156" s="231">
        <f>ROUND(I156*H156,2)</f>
        <v>0</v>
      </c>
      <c r="K156" s="227" t="s">
        <v>120</v>
      </c>
      <c r="L156" s="41"/>
      <c r="M156" s="232" t="s">
        <v>1</v>
      </c>
      <c r="N156" s="233" t="s">
        <v>38</v>
      </c>
      <c r="O156" s="88"/>
      <c r="P156" s="234">
        <f>O156*H156</f>
        <v>0</v>
      </c>
      <c r="Q156" s="234">
        <v>0</v>
      </c>
      <c r="R156" s="234">
        <f>Q156*H156</f>
        <v>0</v>
      </c>
      <c r="S156" s="234">
        <v>0.0030000000000000001</v>
      </c>
      <c r="T156" s="235">
        <f>S156*H156</f>
        <v>0.24060000000000001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6" t="s">
        <v>181</v>
      </c>
      <c r="AT156" s="236" t="s">
        <v>116</v>
      </c>
      <c r="AU156" s="236" t="s">
        <v>80</v>
      </c>
      <c r="AY156" s="14" t="s">
        <v>113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4" t="s">
        <v>78</v>
      </c>
      <c r="BK156" s="237">
        <f>ROUND(I156*H156,2)</f>
        <v>0</v>
      </c>
      <c r="BL156" s="14" t="s">
        <v>181</v>
      </c>
      <c r="BM156" s="236" t="s">
        <v>223</v>
      </c>
    </row>
    <row r="157" s="2" customFormat="1" ht="16.5" customHeight="1">
      <c r="A157" s="35"/>
      <c r="B157" s="36"/>
      <c r="C157" s="225" t="s">
        <v>224</v>
      </c>
      <c r="D157" s="225" t="s">
        <v>116</v>
      </c>
      <c r="E157" s="226" t="s">
        <v>225</v>
      </c>
      <c r="F157" s="227" t="s">
        <v>226</v>
      </c>
      <c r="G157" s="228" t="s">
        <v>137</v>
      </c>
      <c r="H157" s="229">
        <v>80.200000000000003</v>
      </c>
      <c r="I157" s="230"/>
      <c r="J157" s="231">
        <f>ROUND(I157*H157,2)</f>
        <v>0</v>
      </c>
      <c r="K157" s="227" t="s">
        <v>120</v>
      </c>
      <c r="L157" s="41"/>
      <c r="M157" s="232" t="s">
        <v>1</v>
      </c>
      <c r="N157" s="233" t="s">
        <v>38</v>
      </c>
      <c r="O157" s="88"/>
      <c r="P157" s="234">
        <f>O157*H157</f>
        <v>0</v>
      </c>
      <c r="Q157" s="234">
        <v>0.00059999999999999995</v>
      </c>
      <c r="R157" s="234">
        <f>Q157*H157</f>
        <v>0.048119999999999996</v>
      </c>
      <c r="S157" s="234">
        <v>0</v>
      </c>
      <c r="T157" s="23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6" t="s">
        <v>181</v>
      </c>
      <c r="AT157" s="236" t="s">
        <v>116</v>
      </c>
      <c r="AU157" s="236" t="s">
        <v>80</v>
      </c>
      <c r="AY157" s="14" t="s">
        <v>113</v>
      </c>
      <c r="BE157" s="237">
        <f>IF(N157="základní",J157,0)</f>
        <v>0</v>
      </c>
      <c r="BF157" s="237">
        <f>IF(N157="snížená",J157,0)</f>
        <v>0</v>
      </c>
      <c r="BG157" s="237">
        <f>IF(N157="zákl. přenesená",J157,0)</f>
        <v>0</v>
      </c>
      <c r="BH157" s="237">
        <f>IF(N157="sníž. přenesená",J157,0)</f>
        <v>0</v>
      </c>
      <c r="BI157" s="237">
        <f>IF(N157="nulová",J157,0)</f>
        <v>0</v>
      </c>
      <c r="BJ157" s="14" t="s">
        <v>78</v>
      </c>
      <c r="BK157" s="237">
        <f>ROUND(I157*H157,2)</f>
        <v>0</v>
      </c>
      <c r="BL157" s="14" t="s">
        <v>181</v>
      </c>
      <c r="BM157" s="236" t="s">
        <v>227</v>
      </c>
    </row>
    <row r="158" s="2" customFormat="1" ht="16.5" customHeight="1">
      <c r="A158" s="35"/>
      <c r="B158" s="36"/>
      <c r="C158" s="238" t="s">
        <v>228</v>
      </c>
      <c r="D158" s="238" t="s">
        <v>229</v>
      </c>
      <c r="E158" s="239" t="s">
        <v>230</v>
      </c>
      <c r="F158" s="240" t="s">
        <v>231</v>
      </c>
      <c r="G158" s="241" t="s">
        <v>137</v>
      </c>
      <c r="H158" s="242">
        <v>88.219999999999999</v>
      </c>
      <c r="I158" s="243"/>
      <c r="J158" s="244">
        <f>ROUND(I158*H158,2)</f>
        <v>0</v>
      </c>
      <c r="K158" s="240" t="s">
        <v>120</v>
      </c>
      <c r="L158" s="245"/>
      <c r="M158" s="246" t="s">
        <v>1</v>
      </c>
      <c r="N158" s="247" t="s">
        <v>38</v>
      </c>
      <c r="O158" s="88"/>
      <c r="P158" s="234">
        <f>O158*H158</f>
        <v>0</v>
      </c>
      <c r="Q158" s="234">
        <v>0.0025600000000000002</v>
      </c>
      <c r="R158" s="234">
        <f>Q158*H158</f>
        <v>0.22584320000000002</v>
      </c>
      <c r="S158" s="234">
        <v>0</v>
      </c>
      <c r="T158" s="23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6" t="s">
        <v>232</v>
      </c>
      <c r="AT158" s="236" t="s">
        <v>229</v>
      </c>
      <c r="AU158" s="236" t="s">
        <v>80</v>
      </c>
      <c r="AY158" s="14" t="s">
        <v>113</v>
      </c>
      <c r="BE158" s="237">
        <f>IF(N158="základní",J158,0)</f>
        <v>0</v>
      </c>
      <c r="BF158" s="237">
        <f>IF(N158="snížená",J158,0)</f>
        <v>0</v>
      </c>
      <c r="BG158" s="237">
        <f>IF(N158="zákl. přenesená",J158,0)</f>
        <v>0</v>
      </c>
      <c r="BH158" s="237">
        <f>IF(N158="sníž. přenesená",J158,0)</f>
        <v>0</v>
      </c>
      <c r="BI158" s="237">
        <f>IF(N158="nulová",J158,0)</f>
        <v>0</v>
      </c>
      <c r="BJ158" s="14" t="s">
        <v>78</v>
      </c>
      <c r="BK158" s="237">
        <f>ROUND(I158*H158,2)</f>
        <v>0</v>
      </c>
      <c r="BL158" s="14" t="s">
        <v>181</v>
      </c>
      <c r="BM158" s="236" t="s">
        <v>233</v>
      </c>
    </row>
    <row r="159" s="2" customFormat="1" ht="21.75" customHeight="1">
      <c r="A159" s="35"/>
      <c r="B159" s="36"/>
      <c r="C159" s="225" t="s">
        <v>234</v>
      </c>
      <c r="D159" s="225" t="s">
        <v>116</v>
      </c>
      <c r="E159" s="226" t="s">
        <v>235</v>
      </c>
      <c r="F159" s="227" t="s">
        <v>236</v>
      </c>
      <c r="G159" s="228" t="s">
        <v>179</v>
      </c>
      <c r="H159" s="229">
        <v>0.63900000000000001</v>
      </c>
      <c r="I159" s="230"/>
      <c r="J159" s="231">
        <f>ROUND(I159*H159,2)</f>
        <v>0</v>
      </c>
      <c r="K159" s="227" t="s">
        <v>120</v>
      </c>
      <c r="L159" s="41"/>
      <c r="M159" s="232" t="s">
        <v>1</v>
      </c>
      <c r="N159" s="233" t="s">
        <v>38</v>
      </c>
      <c r="O159" s="88"/>
      <c r="P159" s="234">
        <f>O159*H159</f>
        <v>0</v>
      </c>
      <c r="Q159" s="234">
        <v>0</v>
      </c>
      <c r="R159" s="234">
        <f>Q159*H159</f>
        <v>0</v>
      </c>
      <c r="S159" s="234">
        <v>0</v>
      </c>
      <c r="T159" s="23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6" t="s">
        <v>181</v>
      </c>
      <c r="AT159" s="236" t="s">
        <v>116</v>
      </c>
      <c r="AU159" s="236" t="s">
        <v>80</v>
      </c>
      <c r="AY159" s="14" t="s">
        <v>113</v>
      </c>
      <c r="BE159" s="237">
        <f>IF(N159="základní",J159,0)</f>
        <v>0</v>
      </c>
      <c r="BF159" s="237">
        <f>IF(N159="snížená",J159,0)</f>
        <v>0</v>
      </c>
      <c r="BG159" s="237">
        <f>IF(N159="zákl. přenesená",J159,0)</f>
        <v>0</v>
      </c>
      <c r="BH159" s="237">
        <f>IF(N159="sníž. přenesená",J159,0)</f>
        <v>0</v>
      </c>
      <c r="BI159" s="237">
        <f>IF(N159="nulová",J159,0)</f>
        <v>0</v>
      </c>
      <c r="BJ159" s="14" t="s">
        <v>78</v>
      </c>
      <c r="BK159" s="237">
        <f>ROUND(I159*H159,2)</f>
        <v>0</v>
      </c>
      <c r="BL159" s="14" t="s">
        <v>181</v>
      </c>
      <c r="BM159" s="236" t="s">
        <v>237</v>
      </c>
    </row>
    <row r="160" s="12" customFormat="1" ht="22.8" customHeight="1">
      <c r="A160" s="12"/>
      <c r="B160" s="209"/>
      <c r="C160" s="210"/>
      <c r="D160" s="211" t="s">
        <v>72</v>
      </c>
      <c r="E160" s="223" t="s">
        <v>238</v>
      </c>
      <c r="F160" s="223" t="s">
        <v>239</v>
      </c>
      <c r="G160" s="210"/>
      <c r="H160" s="210"/>
      <c r="I160" s="213"/>
      <c r="J160" s="224">
        <f>BK160</f>
        <v>0</v>
      </c>
      <c r="K160" s="210"/>
      <c r="L160" s="215"/>
      <c r="M160" s="216"/>
      <c r="N160" s="217"/>
      <c r="O160" s="217"/>
      <c r="P160" s="218">
        <f>SUM(P161:P163)</f>
        <v>0</v>
      </c>
      <c r="Q160" s="217"/>
      <c r="R160" s="218">
        <f>SUM(R161:R163)</f>
        <v>0.068364480000000005</v>
      </c>
      <c r="S160" s="217"/>
      <c r="T160" s="219">
        <f>SUM(T161:T163)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0" t="s">
        <v>80</v>
      </c>
      <c r="AT160" s="221" t="s">
        <v>72</v>
      </c>
      <c r="AU160" s="221" t="s">
        <v>78</v>
      </c>
      <c r="AY160" s="220" t="s">
        <v>113</v>
      </c>
      <c r="BK160" s="222">
        <f>SUM(BK161:BK163)</f>
        <v>0</v>
      </c>
    </row>
    <row r="161" s="2" customFormat="1" ht="21.75" customHeight="1">
      <c r="A161" s="35"/>
      <c r="B161" s="36"/>
      <c r="C161" s="225" t="s">
        <v>240</v>
      </c>
      <c r="D161" s="225" t="s">
        <v>116</v>
      </c>
      <c r="E161" s="226" t="s">
        <v>241</v>
      </c>
      <c r="F161" s="227" t="s">
        <v>242</v>
      </c>
      <c r="G161" s="228" t="s">
        <v>137</v>
      </c>
      <c r="H161" s="229">
        <v>57.936</v>
      </c>
      <c r="I161" s="230"/>
      <c r="J161" s="231">
        <f>ROUND(I161*H161,2)</f>
        <v>0</v>
      </c>
      <c r="K161" s="227" t="s">
        <v>120</v>
      </c>
      <c r="L161" s="41"/>
      <c r="M161" s="232" t="s">
        <v>1</v>
      </c>
      <c r="N161" s="233" t="s">
        <v>38</v>
      </c>
      <c r="O161" s="88"/>
      <c r="P161" s="234">
        <f>O161*H161</f>
        <v>0</v>
      </c>
      <c r="Q161" s="234">
        <v>0.00068000000000000005</v>
      </c>
      <c r="R161" s="234">
        <f>Q161*H161</f>
        <v>0.039396480000000005</v>
      </c>
      <c r="S161" s="234">
        <v>0</v>
      </c>
      <c r="T161" s="23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6" t="s">
        <v>181</v>
      </c>
      <c r="AT161" s="236" t="s">
        <v>116</v>
      </c>
      <c r="AU161" s="236" t="s">
        <v>80</v>
      </c>
      <c r="AY161" s="14" t="s">
        <v>113</v>
      </c>
      <c r="BE161" s="237">
        <f>IF(N161="základní",J161,0)</f>
        <v>0</v>
      </c>
      <c r="BF161" s="237">
        <f>IF(N161="snížená",J161,0)</f>
        <v>0</v>
      </c>
      <c r="BG161" s="237">
        <f>IF(N161="zákl. přenesená",J161,0)</f>
        <v>0</v>
      </c>
      <c r="BH161" s="237">
        <f>IF(N161="sníž. přenesená",J161,0)</f>
        <v>0</v>
      </c>
      <c r="BI161" s="237">
        <f>IF(N161="nulová",J161,0)</f>
        <v>0</v>
      </c>
      <c r="BJ161" s="14" t="s">
        <v>78</v>
      </c>
      <c r="BK161" s="237">
        <f>ROUND(I161*H161,2)</f>
        <v>0</v>
      </c>
      <c r="BL161" s="14" t="s">
        <v>181</v>
      </c>
      <c r="BM161" s="236" t="s">
        <v>243</v>
      </c>
    </row>
    <row r="162" s="2" customFormat="1" ht="21.75" customHeight="1">
      <c r="A162" s="35"/>
      <c r="B162" s="36"/>
      <c r="C162" s="225" t="s">
        <v>244</v>
      </c>
      <c r="D162" s="225" t="s">
        <v>116</v>
      </c>
      <c r="E162" s="226" t="s">
        <v>245</v>
      </c>
      <c r="F162" s="227" t="s">
        <v>246</v>
      </c>
      <c r="G162" s="228" t="s">
        <v>137</v>
      </c>
      <c r="H162" s="229">
        <v>57.936</v>
      </c>
      <c r="I162" s="230"/>
      <c r="J162" s="231">
        <f>ROUND(I162*H162,2)</f>
        <v>0</v>
      </c>
      <c r="K162" s="227" t="s">
        <v>120</v>
      </c>
      <c r="L162" s="41"/>
      <c r="M162" s="232" t="s">
        <v>1</v>
      </c>
      <c r="N162" s="233" t="s">
        <v>38</v>
      </c>
      <c r="O162" s="88"/>
      <c r="P162" s="234">
        <f>O162*H162</f>
        <v>0</v>
      </c>
      <c r="Q162" s="234">
        <v>0.00013999999999999999</v>
      </c>
      <c r="R162" s="234">
        <f>Q162*H162</f>
        <v>0.0081110399999999999</v>
      </c>
      <c r="S162" s="234">
        <v>0</v>
      </c>
      <c r="T162" s="23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6" t="s">
        <v>181</v>
      </c>
      <c r="AT162" s="236" t="s">
        <v>116</v>
      </c>
      <c r="AU162" s="236" t="s">
        <v>80</v>
      </c>
      <c r="AY162" s="14" t="s">
        <v>113</v>
      </c>
      <c r="BE162" s="237">
        <f>IF(N162="základní",J162,0)</f>
        <v>0</v>
      </c>
      <c r="BF162" s="237">
        <f>IF(N162="snížená",J162,0)</f>
        <v>0</v>
      </c>
      <c r="BG162" s="237">
        <f>IF(N162="zákl. přenesená",J162,0)</f>
        <v>0</v>
      </c>
      <c r="BH162" s="237">
        <f>IF(N162="sníž. přenesená",J162,0)</f>
        <v>0</v>
      </c>
      <c r="BI162" s="237">
        <f>IF(N162="nulová",J162,0)</f>
        <v>0</v>
      </c>
      <c r="BJ162" s="14" t="s">
        <v>78</v>
      </c>
      <c r="BK162" s="237">
        <f>ROUND(I162*H162,2)</f>
        <v>0</v>
      </c>
      <c r="BL162" s="14" t="s">
        <v>181</v>
      </c>
      <c r="BM162" s="236" t="s">
        <v>247</v>
      </c>
    </row>
    <row r="163" s="2" customFormat="1" ht="21.75" customHeight="1">
      <c r="A163" s="35"/>
      <c r="B163" s="36"/>
      <c r="C163" s="225" t="s">
        <v>248</v>
      </c>
      <c r="D163" s="225" t="s">
        <v>116</v>
      </c>
      <c r="E163" s="226" t="s">
        <v>249</v>
      </c>
      <c r="F163" s="227" t="s">
        <v>250</v>
      </c>
      <c r="G163" s="228" t="s">
        <v>137</v>
      </c>
      <c r="H163" s="229">
        <v>57.936</v>
      </c>
      <c r="I163" s="230"/>
      <c r="J163" s="231">
        <f>ROUND(I163*H163,2)</f>
        <v>0</v>
      </c>
      <c r="K163" s="227" t="s">
        <v>120</v>
      </c>
      <c r="L163" s="41"/>
      <c r="M163" s="232" t="s">
        <v>1</v>
      </c>
      <c r="N163" s="233" t="s">
        <v>38</v>
      </c>
      <c r="O163" s="88"/>
      <c r="P163" s="234">
        <f>O163*H163</f>
        <v>0</v>
      </c>
      <c r="Q163" s="234">
        <v>0.00036000000000000002</v>
      </c>
      <c r="R163" s="234">
        <f>Q163*H163</f>
        <v>0.020856960000000001</v>
      </c>
      <c r="S163" s="234">
        <v>0</v>
      </c>
      <c r="T163" s="23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6" t="s">
        <v>181</v>
      </c>
      <c r="AT163" s="236" t="s">
        <v>116</v>
      </c>
      <c r="AU163" s="236" t="s">
        <v>80</v>
      </c>
      <c r="AY163" s="14" t="s">
        <v>113</v>
      </c>
      <c r="BE163" s="237">
        <f>IF(N163="základní",J163,0)</f>
        <v>0</v>
      </c>
      <c r="BF163" s="237">
        <f>IF(N163="snížená",J163,0)</f>
        <v>0</v>
      </c>
      <c r="BG163" s="237">
        <f>IF(N163="zákl. přenesená",J163,0)</f>
        <v>0</v>
      </c>
      <c r="BH163" s="237">
        <f>IF(N163="sníž. přenesená",J163,0)</f>
        <v>0</v>
      </c>
      <c r="BI163" s="237">
        <f>IF(N163="nulová",J163,0)</f>
        <v>0</v>
      </c>
      <c r="BJ163" s="14" t="s">
        <v>78</v>
      </c>
      <c r="BK163" s="237">
        <f>ROUND(I163*H163,2)</f>
        <v>0</v>
      </c>
      <c r="BL163" s="14" t="s">
        <v>181</v>
      </c>
      <c r="BM163" s="236" t="s">
        <v>251</v>
      </c>
    </row>
    <row r="164" s="12" customFormat="1" ht="22.8" customHeight="1">
      <c r="A164" s="12"/>
      <c r="B164" s="209"/>
      <c r="C164" s="210"/>
      <c r="D164" s="211" t="s">
        <v>72</v>
      </c>
      <c r="E164" s="223" t="s">
        <v>252</v>
      </c>
      <c r="F164" s="223" t="s">
        <v>253</v>
      </c>
      <c r="G164" s="210"/>
      <c r="H164" s="210"/>
      <c r="I164" s="213"/>
      <c r="J164" s="224">
        <f>BK164</f>
        <v>0</v>
      </c>
      <c r="K164" s="210"/>
      <c r="L164" s="215"/>
      <c r="M164" s="216"/>
      <c r="N164" s="217"/>
      <c r="O164" s="217"/>
      <c r="P164" s="218">
        <f>SUM(P165:P166)</f>
        <v>0</v>
      </c>
      <c r="Q164" s="217"/>
      <c r="R164" s="218">
        <f>SUM(R165:R166)</f>
        <v>0.29219266999999999</v>
      </c>
      <c r="S164" s="217"/>
      <c r="T164" s="219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0" t="s">
        <v>80</v>
      </c>
      <c r="AT164" s="221" t="s">
        <v>72</v>
      </c>
      <c r="AU164" s="221" t="s">
        <v>78</v>
      </c>
      <c r="AY164" s="220" t="s">
        <v>113</v>
      </c>
      <c r="BK164" s="222">
        <f>SUM(BK165:BK166)</f>
        <v>0</v>
      </c>
    </row>
    <row r="165" s="2" customFormat="1" ht="21.75" customHeight="1">
      <c r="A165" s="35"/>
      <c r="B165" s="36"/>
      <c r="C165" s="225" t="s">
        <v>254</v>
      </c>
      <c r="D165" s="225" t="s">
        <v>116</v>
      </c>
      <c r="E165" s="226" t="s">
        <v>255</v>
      </c>
      <c r="F165" s="227" t="s">
        <v>256</v>
      </c>
      <c r="G165" s="228" t="s">
        <v>137</v>
      </c>
      <c r="H165" s="229">
        <v>476.08300000000003</v>
      </c>
      <c r="I165" s="230"/>
      <c r="J165" s="231">
        <f>ROUND(I165*H165,2)</f>
        <v>0</v>
      </c>
      <c r="K165" s="227" t="s">
        <v>120</v>
      </c>
      <c r="L165" s="41"/>
      <c r="M165" s="232" t="s">
        <v>1</v>
      </c>
      <c r="N165" s="233" t="s">
        <v>38</v>
      </c>
      <c r="O165" s="88"/>
      <c r="P165" s="234">
        <f>O165*H165</f>
        <v>0</v>
      </c>
      <c r="Q165" s="234">
        <v>0.00021000000000000001</v>
      </c>
      <c r="R165" s="234">
        <f>Q165*H165</f>
        <v>0.099977430000000006</v>
      </c>
      <c r="S165" s="234">
        <v>0</v>
      </c>
      <c r="T165" s="23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6" t="s">
        <v>181</v>
      </c>
      <c r="AT165" s="236" t="s">
        <v>116</v>
      </c>
      <c r="AU165" s="236" t="s">
        <v>80</v>
      </c>
      <c r="AY165" s="14" t="s">
        <v>113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4" t="s">
        <v>78</v>
      </c>
      <c r="BK165" s="237">
        <f>ROUND(I165*H165,2)</f>
        <v>0</v>
      </c>
      <c r="BL165" s="14" t="s">
        <v>181</v>
      </c>
      <c r="BM165" s="236" t="s">
        <v>257</v>
      </c>
    </row>
    <row r="166" s="2" customFormat="1" ht="21.75" customHeight="1">
      <c r="A166" s="35"/>
      <c r="B166" s="36"/>
      <c r="C166" s="225" t="s">
        <v>232</v>
      </c>
      <c r="D166" s="225" t="s">
        <v>116</v>
      </c>
      <c r="E166" s="226" t="s">
        <v>258</v>
      </c>
      <c r="F166" s="227" t="s">
        <v>259</v>
      </c>
      <c r="G166" s="228" t="s">
        <v>137</v>
      </c>
      <c r="H166" s="229">
        <v>686.48299999999995</v>
      </c>
      <c r="I166" s="230"/>
      <c r="J166" s="231">
        <f>ROUND(I166*H166,2)</f>
        <v>0</v>
      </c>
      <c r="K166" s="227" t="s">
        <v>120</v>
      </c>
      <c r="L166" s="41"/>
      <c r="M166" s="248" t="s">
        <v>1</v>
      </c>
      <c r="N166" s="249" t="s">
        <v>38</v>
      </c>
      <c r="O166" s="250"/>
      <c r="P166" s="251">
        <f>O166*H166</f>
        <v>0</v>
      </c>
      <c r="Q166" s="251">
        <v>0.00027999999999999998</v>
      </c>
      <c r="R166" s="251">
        <f>Q166*H166</f>
        <v>0.19221523999999998</v>
      </c>
      <c r="S166" s="251">
        <v>0</v>
      </c>
      <c r="T166" s="25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6" t="s">
        <v>181</v>
      </c>
      <c r="AT166" s="236" t="s">
        <v>116</v>
      </c>
      <c r="AU166" s="236" t="s">
        <v>80</v>
      </c>
      <c r="AY166" s="14" t="s">
        <v>113</v>
      </c>
      <c r="BE166" s="237">
        <f>IF(N166="základní",J166,0)</f>
        <v>0</v>
      </c>
      <c r="BF166" s="237">
        <f>IF(N166="snížená",J166,0)</f>
        <v>0</v>
      </c>
      <c r="BG166" s="237">
        <f>IF(N166="zákl. přenesená",J166,0)</f>
        <v>0</v>
      </c>
      <c r="BH166" s="237">
        <f>IF(N166="sníž. přenesená",J166,0)</f>
        <v>0</v>
      </c>
      <c r="BI166" s="237">
        <f>IF(N166="nulová",J166,0)</f>
        <v>0</v>
      </c>
      <c r="BJ166" s="14" t="s">
        <v>78</v>
      </c>
      <c r="BK166" s="237">
        <f>ROUND(I166*H166,2)</f>
        <v>0</v>
      </c>
      <c r="BL166" s="14" t="s">
        <v>181</v>
      </c>
      <c r="BM166" s="236" t="s">
        <v>260</v>
      </c>
    </row>
    <row r="167" s="2" customFormat="1" ht="6.96" customHeight="1">
      <c r="A167" s="35"/>
      <c r="B167" s="63"/>
      <c r="C167" s="64"/>
      <c r="D167" s="64"/>
      <c r="E167" s="64"/>
      <c r="F167" s="64"/>
      <c r="G167" s="64"/>
      <c r="H167" s="64"/>
      <c r="I167" s="174"/>
      <c r="J167" s="64"/>
      <c r="K167" s="64"/>
      <c r="L167" s="41"/>
      <c r="M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</row>
  </sheetData>
  <sheetProtection sheet="1" autoFilter="0" formatColumns="0" formatRows="0" objects="1" scenarios="1" spinCount="100000" saltValue="3BUtC1cMNkkovfO48q/WyQs21OSQt1XMZCeh+um4TfJatAMKjII6SPI/fFIRTkmLrq8WIwJwMqklc39xaSVXww==" hashValue="Ib35QnjurdsTc6wrQQ/VqQ2tfqkJ0CraTI4uG8ZoQFq72EFRh5nRmLL8UNCNzRsBq7ufnfPVf7od/UJnDsnmiA==" algorithmName="SHA-512" password="CD98"/>
  <autoFilter ref="C122:K166"/>
  <mergeCells count="6">
    <mergeCell ref="E7:H7"/>
    <mergeCell ref="E16:H16"/>
    <mergeCell ref="E25:H25"/>
    <mergeCell ref="E85:H85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DESKTOP-2FHCJ8N\acer</dc:creator>
  <cp:lastModifiedBy>DESKTOP-2FHCJ8N\acer</cp:lastModifiedBy>
  <dcterms:created xsi:type="dcterms:W3CDTF">2020-02-26T09:05:13Z</dcterms:created>
  <dcterms:modified xsi:type="dcterms:W3CDTF">2020-02-26T09:05:16Z</dcterms:modified>
</cp:coreProperties>
</file>