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Rekapitulace stavby" sheetId="1" r:id="rId1"/>
    <sheet name="20191016 - Oprava střechy..." sheetId="2" r:id="rId2"/>
  </sheets>
  <externalReferences>
    <externalReference r:id="rId5"/>
    <externalReference r:id="rId6"/>
  </externalReferences>
  <definedNames>
    <definedName name="_xlnm._FilterDatabase" localSheetId="1" hidden="1">'20191016 - Oprava střechy...'!$C$132:$K$385</definedName>
    <definedName name="_xlnm.Print_Area" localSheetId="0">'Rekapitulace stavby'!$C$82:$AQ$96</definedName>
    <definedName name="PRINT_TITLES_0" localSheetId="0">'Rekapitulace stavby'!$92:$92</definedName>
    <definedName name="PRINT_TITLES_0_0" localSheetId="0">'Rekapitulace stavby'!$92:$92</definedName>
    <definedName name="PRINT_TITLES_0_0_0" localSheetId="0">'Rekapitulace stavby'!$92:$92</definedName>
    <definedName name="PRINT_TITLES_0_0_0_0" localSheetId="0">'Rekapitulace stavby'!$92:$92</definedName>
    <definedName name="PRINT_TITLES_0_0_0_0_0" localSheetId="0">'Rekapitulace stavby'!$92:$92</definedName>
    <definedName name="PRINT_TITLES_0_0_0_0_0_0" localSheetId="0">'Rekapitulace stavby'!$92:$92</definedName>
    <definedName name="_xlnm.Print_Area" localSheetId="1">'20191016 - Oprava střechy...'!$C$122:$K$385</definedName>
    <definedName name="PRINT_TITLES_0" localSheetId="1">'20191016 - Oprava střechy...'!$132:$132</definedName>
    <definedName name="PRINT_TITLES_0_0" localSheetId="1">'20191016 - Oprava střechy...'!$132:$132</definedName>
    <definedName name="PRINT_TITLES_0_0_0" localSheetId="1">'20191016 - Oprava střechy...'!$132:$132</definedName>
    <definedName name="PRINT_TITLES_0_0_0_0" localSheetId="1">'20191016 - Oprava střechy...'!$132:$132</definedName>
    <definedName name="PRINT_TITLES_0_0_0_0_0" localSheetId="1">'20191016 - Oprava střechy...'!$132:$132</definedName>
    <definedName name="PRINT_TITLES_0_0_0_0_0_0" localSheetId="1">'20191016 - Oprava střechy...'!$132:$132</definedName>
    <definedName name="_xlnm.Print_Titles" localSheetId="0">'Rekapitulace stavby'!$92:$92</definedName>
    <definedName name="_xlnm.Print_Titles" localSheetId="1">'20191016 - Oprava střechy...'!$132:$132</definedName>
  </definedNames>
  <calcPr calcId="145621"/>
  <extLst/>
</workbook>
</file>

<file path=xl/sharedStrings.xml><?xml version="1.0" encoding="utf-8"?>
<sst xmlns="http://schemas.openxmlformats.org/spreadsheetml/2006/main" count="2536" uniqueCount="582">
  <si>
    <t>Export Komplet</t>
  </si>
  <si>
    <t>2.0</t>
  </si>
  <si>
    <t>ZAMOK</t>
  </si>
  <si>
    <t>False</t>
  </si>
  <si>
    <t>{46f8461f-1a4f-48a2-8fad-b7f98b633637}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</si>
  <si>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</si>
  <si>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</si>
  <si>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</si>
  <si>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</si>
  <si>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</si>
  <si>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</si>
  <si>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</si>
  <si>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</si>
  <si>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20191016</t>
  </si>
  <si>
    <t>Měnit lze pouze buňky se žlutým podbarvením!_x005F_x005F_x005F_x005F_x005F_x005F_x005F_x005F_x005F_x005F_x005F_x005F_x005F_x005F_x005F_x005F_x005F_x005F_x005F_x005F_x005F_x005F_x005F_x005F_x005F
_x005F_x005F_x005F_x005F_x005F_x005F_x005F_x005F_x005F_x005F_x005F_x005F_x005F_x005F_x005F_x005F_x005F_x005F_x005F_x005F_x005F_x005F_x005F_x005F_x005F
1) na prvním listu Rekapitulace stavby vyplňte v sestavě_x005F_x005F_x005F_x005F_x005F_x005F_x005F_x005F_x005F_x005F_x005F_x005F_x005F_x005F_x005F_x005F_x005F_x005F_x005F_x005F_x005F_x005F_x005F_x005F_x005F
_x005F_x005F_x005F_x005F_x005F_x005F_x005F_x005F_x005F_x005F_x005F_x005F_x005F_x005F_x005F_x005F_x005F_x005F_x005F_x005F_x005F_x005F_x005F_x005F_x005F
    a) Souhrnný list_x005F_x005F_x005F_x005F_x005F_x005F_x005F_x005F_x005F_x005F_x005F_x005F_x005F_x005F_x005F_x005F_x005F_x005F_x005F_x005F_x005F_x005F_x005F_x005F_x005F
       - údaje o Uchazeči_x005F_x005F_x005F_x005F_x005F_x005F_x005F_x005F_x005F_x005F_x005F_x005F_x005F_x005F_x005F_x005F_x005F_x005F_x005F_x005F_x005F_x005F_x005F_x005F_x005F
         (přenesou se do ostatních sestav i v jiných listech)_x005F_x005F_x005F_x005F_x005F_x005F_x005F_x005F_x005F_x005F_x005F_x005F_x005F_x005F_x005F_x005F_x005F_x005F_x005F_x005F_x005F_x005F_x005F_x005F_x005F
_x005F_x005F_x005F_x005F_x005F_x005F_x005F_x005F_x005F_x005F_x005F_x005F_x005F_x005F_x005F_x005F_x005F_x005F_x005F_x005F_x005F_x005F_x005F_x005F_x005F
    b) Rekapitulace objektů_x005F_x005F_x005F_x005F_x005F_x005F_x005F_x005F_x005F_x005F_x005F_x005F_x005F_x005F_x005F_x005F_x005F_x005F_x005F_x005F_x005F_x005F_x005F_x005F_x005F
       - potřebné Ostatní náklady_x005F_x005F_x005F_x005F_x005F_x005F_x005F_x005F_x005F_x005F_x005F_x005F_x005F_x005F_x005F_x005F_x005F_x005F_x005F_x005F_x005F_x005F_x005F_x005F_x005F
_x005F_x005F_x005F_x005F_x005F_x005F_x005F_x005F_x005F_x005F_x005F_x005F_x005F_x005F_x005F_x005F_x005F_x005F_x005F_x005F_x005F_x005F_x005F_x005F_x005F
2) na vybraných listech vyplňte v sestavě_x005F_x005F_x005F_x005F_x005F_x005F_x005F_x005F_x005F_x005F_x005F_x005F_x005F_x005F_x005F_x005F_x005F_x005F_x005F_x005F_x005F_x005F_x005F_x005F_x005F
_x005F_x005F_x005F_x005F_x005F_x005F_x005F_x005F_x005F_x005F_x005F_x005F_x005F_x005F_x005F_x005F_x005F_x005F_x005F_x005F_x005F_x005F_x005F_x005F_x005F
    a) Krycí list_x005F_x005F_x005F_x005F_x005F_x005F_x005F_x005F_x005F_x005F_x005F_x005F_x005F_x005F_x005F_x005F_x005F_x005F_x005F_x005F_x005F_x005F_x005F_x005F_x005F
       - údaje o Uchazeči, pokud se liší od údajů o Uchazeči na Souhrnném listu_x005F_x005F_x005F_x005F_x005F_x005F_x005F_x005F_x005F_x005F_x005F_x005F_x005F_x005F_x005F_x005F_x005F_x005F_x005F_x005F_x005F_x005F_x005F_x005F_x005F
         (údaje se přenesou do ostatních sestav v daném listu)_x005F_x005F_x005F_x005F_x005F_x005F_x005F_x005F_x005F_x005F_x005F_x005F_x005F_x005F_x005F_x005F_x005F_x005F_x005F_x005F_x005F_x005F_x005F_x005F_x005F
_x005F_x005F_x005F_x005F_x005F_x005F_x005F_x005F_x005F_x005F_x005F_x005F_x005F_x005F_x005F_x005F_x005F_x005F_x005F_x005F_x005F_x005F_x005F_x005F_x005F
    b) Rekapitulace rozpočtu_x005F_x005F_x005F_x005F_x005F_x005F_x005F_x005F_x005F_x005F_x005F_x005F_x005F_x005F_x005F_x005F_x005F_x005F_x005F_x005F_x005F_x005F_x005F_x005F_x005F
       - potřebné Ostatní náklady_x005F_x005F_x005F_x005F_x005F_x005F_x005F_x005F_x005F_x005F_x005F_x005F_x005F_x005F_x005F_x005F_x005F_x005F_x005F_x005F_x005F_x005F_x005F_x005F_x005F
_x005F_x005F_x005F_x005F_x005F_x005F_x005F_x005F_x005F_x005F_x005F_x005F_x005F_x005F_x005F_x005F_x005F_x005F_x005F_x005F_x005F_x005F_x005F_x005F_x005F
    c) Celkové náklady za stavbu_x005F_x005F_x005F_x005F_x005F_x005F_x005F_x005F_x005F_x005F_x005F_x005F_x005F_x005F_x005F_x005F_x005F_x005F_x005F_x005F_x005F_x005F_x005F_x005F_x005F
       - ceny u položek_x005F_x005F_x005F_x005F_x005F_x005F_x005F_x005F_x005F_x005F_x005F_x005F_x005F_x005F_x005F_x005F_x005F_x005F_x005F_x005F_x005F_x005F_x005F_x005F_x005F
       - množství, pokud má žluté podbarvení_x005F_x005F_x005F_x005F_x005F_x005F_x005F_x005F_x005F_x005F_x005F_x005F_x005F_x005F_x005F_x005F_x005F_x005F_x005F_x005F_x005F_x005F_x005F_x005F_x005F
       - a v případě potřeby poznámku (ta je ve skrytém sloupci)</t>
  </si>
  <si>
    <t>Stavba:</t>
  </si>
  <si>
    <t>Oprava střechy provozního objektu CHVAK</t>
  </si>
  <si>
    <t>KSO:</t>
  </si>
  <si>
    <t>CC-CZ:</t>
  </si>
  <si>
    <t>Místo:</t>
  </si>
  <si>
    <t xml:space="preserve"> </t>
  </si>
  <si>
    <t>Datum:</t>
  </si>
  <si>
    <t>29. 5. 2019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</si>
  <si>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</si>
  <si>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</si>
  <si>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</si>
  <si>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</si>
  <si>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</si>
  <si>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</si>
  <si>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</si>
  <si>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</si>
  <si>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</si>
  <si>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</si>
  <si>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</si>
  <si>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</si>
  <si>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</si>
  <si>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</si>
  <si>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</si>
  <si>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</si>
  <si>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</si>
  <si>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</si>
  <si>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</si>
  <si>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</si>
  <si>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</si>
  <si>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</si>
  <si>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</si>
  <si>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</si>
  <si>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</si>
  <si>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</si>
  <si>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</si>
  <si>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</si>
  <si>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</si>
  <si>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</si>
  <si>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</si>
  <si>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</si>
  <si>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</si>
  <si>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</si>
  <si>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</si>
  <si>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Ostat._x005F_x005F_x005F_x005F_x005F_x005F_x005F_x005F_x005F_x005F_x005F_x005F_x005F_x005F_x005F_x005F_x005F_x005F_x005F_x005F_x005F_x005F_x005F_x005F_x005F
náklady [CZK]</t>
  </si>
  <si>
    <t>DPH [CZK]</t>
  </si>
  <si>
    <t>Normohodiny [h]</t>
  </si>
  <si>
    <t>DPH základní [CZK]</t>
  </si>
  <si>
    <t>DPH snížená [CZK]</t>
  </si>
  <si>
    <t>DPH základní přenesená_x005F_x005F_x005F_x005F_x005F_x005F_x005F_x005F_x005F_x005F_x005F_x005F_x005F_x005F_x005F_x005F_x005F_x005F_x005F_x005F_x005F_x005F_x005F_x005F_x005F
[CZK]</t>
  </si>
  <si>
    <t>DPH snížená přenesená_x005F_x005F_x005F_x005F_x005F_x005F_x005F_x005F_x005F_x005F_x005F_x005F_x005F_x005F_x005F_x005F_x005F_x005F_x005F_x005F_x005F_x005F_x005F_x005F_x005F
[CZK]</t>
  </si>
  <si>
    <t>Základna_x005F_x005F_x005F_x005F_x005F_x005F_x005F_x005F_x005F_x005F_x005F_x005F_x005F_x005F_x005F_x005F_x005F_x005F_x005F_x005F_x005F_x005F_x005F_x005F_x005F
DPH základní</t>
  </si>
  <si>
    <t>Základna_x005F_x005F_x005F_x005F_x005F_x005F_x005F_x005F_x005F_x005F_x005F_x005F_x005F_x005F_x005F_x005F_x005F_x005F_x005F_x005F_x005F_x005F_x005F_x005F_x005F
DPH snížená</t>
  </si>
  <si>
    <t>Základna_x005F_x005F_x005F_x005F_x005F_x005F_x005F_x005F_x005F_x005F_x005F_x005F_x005F_x005F_x005F_x005F_x005F_x005F_x005F_x005F_x005F_x005F_x005F_x005F_x005F
DPH zákl. přenesená</t>
  </si>
  <si>
    <t>Základna_x005F_x005F_x005F_x005F_x005F_x005F_x005F_x005F_x005F_x005F_x005F_x005F_x005F_x005F_x005F_x005F_x005F_x005F_x005F_x005F_x005F_x005F_x005F_x005F_x005F
DPH sníž. přenesená</t>
  </si>
  <si>
    <t>Základna_x005F_x005F_x005F_x005F_x005F_x005F_x005F_x005F_x005F_x005F_x005F_x005F_x005F_x005F_x005F_x005F_x005F_x005F_x005F_x005F_x005F_x005F_x005F_x005F_x005F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</si>
  <si>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</si>
  <si>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</si>
  <si>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</si>
  <si>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</si>
  <si>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</si>
  <si>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</si>
  <si>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</si>
  <si>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</si>
  <si>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</si>
  <si>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</si>
  <si>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</si>
  <si>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</si>
  <si>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</si>
  <si>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</si>
  <si>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</si>
  <si>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</si>
  <si>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</si>
  <si>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</si>
  <si>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</si>
  <si>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</si>
  <si>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</si>
  <si>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</si>
  <si>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</si>
  <si>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</si>
  <si>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</si>
  <si>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</si>
  <si>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</si>
  <si>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</si>
  <si>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</si>
  <si>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</si>
  <si>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</si>
  <si>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</si>
  <si>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</si>
  <si>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</si>
  <si>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</si>
  <si>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</si>
  <si>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–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</si>
  <si>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</si>
  <si>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</si>
  <si>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</si>
  <si>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</si>
  <si>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</si>
  <si>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</si>
  <si>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</si>
  <si>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</si>
  <si>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</si>
  <si>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</si>
  <si>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</si>
  <si>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</si>
  <si>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</si>
  <si>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</si>
  <si>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</si>
  <si>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</si>
  <si>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</si>
  <si>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</si>
  <si>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</si>
  <si>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441171121</t>
  </si>
  <si>
    <t>Montáž ocelové konstrukce zastřešení (vazníky, krovy) hmotnosti jednotlivých prvků přes 30 do 50 kg/m, délky do 12 m</t>
  </si>
  <si>
    <t>t</t>
  </si>
  <si>
    <t>CS ÚRS 2019 01</t>
  </si>
  <si>
    <t>615145182</t>
  </si>
  <si>
    <t>VV</t>
  </si>
  <si>
    <t>8*84,8*(31,2/1000)</t>
  </si>
  <si>
    <t>M</t>
  </si>
  <si>
    <t>13010956</t>
  </si>
  <si>
    <t>ocel profilová HE-A 160 jakost 11 375</t>
  </si>
  <si>
    <t>8</t>
  </si>
  <si>
    <t>-726443543</t>
  </si>
  <si>
    <t>3</t>
  </si>
  <si>
    <t>413123211</t>
  </si>
  <si>
    <t>Montáž trámů, průvlaků, ztužidel a obdobných tyčových dílců vodorovných konstrukcí hmotnosti do 3 t se svařovanými spoji, v budovách výšky do 12 m</t>
  </si>
  <si>
    <t>kus</t>
  </si>
  <si>
    <t>2*3*2</t>
  </si>
  <si>
    <t>1001349084</t>
  </si>
  <si>
    <t>13010014</t>
  </si>
  <si>
    <t>tyč ocelová kruhová jakost 11 375 D 16mm</t>
  </si>
  <si>
    <t>12*8,35*(1,72/1000)</t>
  </si>
  <si>
    <t>2044588658</t>
  </si>
  <si>
    <t>5</t>
  </si>
  <si>
    <t>444151112</t>
  </si>
  <si>
    <t>Montáž krytiny střech ocelových konstrukcí ze sendvičových panelů šroubovaných, výšky budovy přes 6 do 12 m</t>
  </si>
  <si>
    <t>m2</t>
  </si>
  <si>
    <t>1762928338</t>
  </si>
  <si>
    <t>P</t>
  </si>
  <si>
    <t>Poznámka k položce:_x005F_x005F_x005F_x005F_x005F_x005F_x005F_x005F_x005F_x005F_x005F_x005F_x005F_x005F_x005F_x005F_x005F_x005F_x005F_x005F_x005F_x005F_x005F_x005F_x005F
skladba S1´</t>
  </si>
  <si>
    <t>2*9,325*84,5</t>
  </si>
  <si>
    <t>-3*2*(2*9,325)</t>
  </si>
  <si>
    <t>Součet</t>
  </si>
  <si>
    <t>-470046792</t>
  </si>
  <si>
    <t>6</t>
  </si>
  <si>
    <t>444.Rpol.01</t>
  </si>
  <si>
    <t>Prefabrikovaný sendvičový panel s roznášecím trapézovým plechem tl. 0,9 mm, tepelně izolačním jádrem z IPN tl. 80 mm a hydroizolační PVC-P  fólií na horním povrchu</t>
  </si>
  <si>
    <t>444171112</t>
  </si>
  <si>
    <t>Montáž krytiny střech ocelových konstrukcí z tvarovaných ocelových plechů šroubovaných, výšky budovy přes 6 do 12 m</t>
  </si>
  <si>
    <t>-1463896518</t>
  </si>
  <si>
    <t>3*2*(2*9,325)</t>
  </si>
  <si>
    <t>444.Rpol.02</t>
  </si>
  <si>
    <t>Trapézového plechu s profilem prefabrikovaného sendvičového panelu, tl. 0,9 mm</t>
  </si>
  <si>
    <t>1617854788</t>
  </si>
  <si>
    <t>Úpravy povrchů, podlahy a osazování výplní</t>
  </si>
  <si>
    <t>619995001</t>
  </si>
  <si>
    <t>Začištění omítek (s dodáním hmot) kolem oken, dveří, podlah, obkladů apod.</t>
  </si>
  <si>
    <t>m</t>
  </si>
  <si>
    <t>-1627001247</t>
  </si>
  <si>
    <t>zapravení povrchových úprav okolo nových větracích mřížek stěnových</t>
  </si>
  <si>
    <t>16*(0,4+0,4+0,5+0,5)*2</t>
  </si>
  <si>
    <t>632451441</t>
  </si>
  <si>
    <t>Doplnění cementového potěru na mazaninách a betonových podkladech (s dodáním hmot), hlazeného dřevěným nebo ocelovým hladítkem, plochy jednotlivě do 1 m2 a tl. přes 30 do 40 mm</t>
  </si>
  <si>
    <t>904202534</t>
  </si>
  <si>
    <t>detail B - vyrovnání podkladu cementovou maltou do spádu sendvičových panelů</t>
  </si>
  <si>
    <t>0,3*2*84,5</t>
  </si>
  <si>
    <t>985311313</t>
  </si>
  <si>
    <t>Reprofilace betonu sanačními maltami na cementové bázi ručně rubu kleneb a podlah, tloušťky přes 20 do 30 mm</t>
  </si>
  <si>
    <t>16</t>
  </si>
  <si>
    <t>16752749</t>
  </si>
  <si>
    <t>předpoklad 20 % horní plochy pásnic vazníků</t>
  </si>
  <si>
    <t>0,2*(0,26*2*9*15)</t>
  </si>
  <si>
    <t>985311912</t>
  </si>
  <si>
    <t>Reprofilace betonu sanačními maltami na cementové bázi ručně Příplatek k cenám za plochu do 10 m2 jednotlivě</t>
  </si>
  <si>
    <t>963395884</t>
  </si>
  <si>
    <t>9</t>
  </si>
  <si>
    <t>Ostatní konstrukce a práce, bourání</t>
  </si>
  <si>
    <t>943111111</t>
  </si>
  <si>
    <t>Montáž lešení prostorového trubkového lehkého pracovního bez podlah  s provozním zatížením tř. 3 do 200 kg/m2, výšky do 10 m</t>
  </si>
  <si>
    <t>m3</t>
  </si>
  <si>
    <t>-351282308</t>
  </si>
  <si>
    <t>((8,7+8,7)*84,44)*6,5</t>
  </si>
  <si>
    <t>943111211</t>
  </si>
  <si>
    <t>Montáž lešení prostorového trubkového lehkého pracovního bez podlah  Příplatek za první a každý další den použití lešení k ceně -1111</t>
  </si>
  <si>
    <t>1635948655</t>
  </si>
  <si>
    <t>lešení použito vždy na max 4  pole a max 15 dnů</t>
  </si>
  <si>
    <t>((8,7+8,7)*84,44)*6,5*15</t>
  </si>
  <si>
    <t>943111811</t>
  </si>
  <si>
    <t>Demontáž lešení prostorového trubkového lehkého pracovního bez podlah  s provozním zatížením tř. 3 do 200 kg/m2, výšky do 10 m</t>
  </si>
  <si>
    <t>-264253747</t>
  </si>
  <si>
    <t>949211111</t>
  </si>
  <si>
    <t>Montáž lešeňové podlahy pro trubková lešení z fošen, prken nebo dřevěných sbíjených lešeňových dílců s příčníky nebo podélníky, ve výšce do 10 m</t>
  </si>
  <si>
    <t>1557325880</t>
  </si>
  <si>
    <t>půdorys</t>
  </si>
  <si>
    <t>(8,7+8,7)*84,44</t>
  </si>
  <si>
    <t>949211211</t>
  </si>
  <si>
    <t>Montáž lešeňové podlahy pro trubková lešení Příplatek za první a každý další den použití lešení k ceně -1111 nebo -1112</t>
  </si>
  <si>
    <t>-724516176</t>
  </si>
  <si>
    <t>1469,256*15</t>
  </si>
  <si>
    <t>949211811</t>
  </si>
  <si>
    <t>Demontáž lešeňové podlahy pro trubková lešení z fošen, prken nebo dřevěných sbíjených lešeňových dílců s příčníky nebo podélníky, ve výšce do 10 m</t>
  </si>
  <si>
    <t>-1357471092</t>
  </si>
  <si>
    <t>1469,256</t>
  </si>
  <si>
    <t>952902501</t>
  </si>
  <si>
    <t>Čištění budov při provádění oprav a udržovacích prací střešních nebo nadstřešních konstrukcí, střech plochých</t>
  </si>
  <si>
    <t>-1272552477</t>
  </si>
  <si>
    <t>84,8*(9,01+9,01)</t>
  </si>
  <si>
    <t>712300833</t>
  </si>
  <si>
    <t>Odstranění ze střech plochých do 10° krytiny povlakové třívrstvé</t>
  </si>
  <si>
    <t>1037843617</t>
  </si>
  <si>
    <t>dle půdorys a řez stávající stav</t>
  </si>
  <si>
    <t>84,44*(9,01+9,01)</t>
  </si>
  <si>
    <t>712300834</t>
  </si>
  <si>
    <t>Odstranění ze střech plochých do 10° krytiny povlakové Příplatek k ceně - 0833 za každou další vrstvu</t>
  </si>
  <si>
    <t>1193906952</t>
  </si>
  <si>
    <t>1521,609*4 "Přepočtené koeficientem množství</t>
  </si>
  <si>
    <t>713140841</t>
  </si>
  <si>
    <t>Odstranění tepelné izolace běžných stavebních konstrukcí z rohoží, pásů, dílců, desek, bloků střech plochých nadstřešních izolací připevněných šrouby z polystyrenu, tloušťky izolace do 100 mm</t>
  </si>
  <si>
    <t>-1317734697</t>
  </si>
  <si>
    <t>963012520</t>
  </si>
  <si>
    <t>Bourání stropů z desek nebo panelů železobetonových prefabrikovaných s dutinami  z panelů, š. přes 300 mm tl. přes 140 mm</t>
  </si>
  <si>
    <t>-1229946782</t>
  </si>
  <si>
    <t xml:space="preserve">deomontáž betonových desek vcetně rozřezání spár </t>
  </si>
  <si>
    <t>6*2*14*0,584</t>
  </si>
  <si>
    <t>965043341</t>
  </si>
  <si>
    <t>Bourání mazanin betonových s potěrem nebo teracem tl. do 100 mm, plochy přes 4 m2</t>
  </si>
  <si>
    <t>1596049686</t>
  </si>
  <si>
    <t>84,44*(9,01+9,01)*0,05</t>
  </si>
  <si>
    <t>997</t>
  </si>
  <si>
    <t>Přesun sutě</t>
  </si>
  <si>
    <t>997006512</t>
  </si>
  <si>
    <t>Vodorovná doprava suti na skládku s naložením na dopravní prostředek a složením přes 100 m do 1 km</t>
  </si>
  <si>
    <t>1892202198</t>
  </si>
  <si>
    <t>997006519</t>
  </si>
  <si>
    <t>Vodorovná doprava suti na skládku s naložením na dopravní prostředek a složením Příplatek k ceně za každý další i započatý 1 km</t>
  </si>
  <si>
    <t>464764561</t>
  </si>
  <si>
    <t>382,176*10</t>
  </si>
  <si>
    <t>997013801</t>
  </si>
  <si>
    <t>Poplatek za uložení stavebního odpadu na skládce (skládkovné) z prostého betonu zatříděného do Katalogu odpadů pod kódem 170 101</t>
  </si>
  <si>
    <t>1026150254</t>
  </si>
  <si>
    <t>135,148*2,4 'Přepočtené koeficientem množství</t>
  </si>
  <si>
    <t>997013814</t>
  </si>
  <si>
    <t>Poplatek za uložení stavebního odpadu na skládce (skládkovné) z izolačních materiálů zatříděného do Katalogu odpadů pod kódem 170 604</t>
  </si>
  <si>
    <t>796483730</t>
  </si>
  <si>
    <t>57,821+2,663</t>
  </si>
  <si>
    <t>997013831</t>
  </si>
  <si>
    <t>Poplatek za uložení stavebního odpadu na skládce (skládkovné) směsného stavebního a demoličního zatříděného do Katalogu odpadů pod kódem 170 904</t>
  </si>
  <si>
    <t>-1403334019</t>
  </si>
  <si>
    <t>1112,21-1047,474-60,484</t>
  </si>
  <si>
    <t>998</t>
  </si>
  <si>
    <t>Přesun hmot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</si>
  <si>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</si>
  <si>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</si>
  <si>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583910177</t>
  </si>
  <si>
    <t>PSV</t>
  </si>
  <si>
    <t>Práce a dodávky PSV</t>
  </si>
  <si>
    <t>712</t>
  </si>
  <si>
    <t>Povlakové krytiny</t>
  </si>
  <si>
    <t>712.K.03</t>
  </si>
  <si>
    <t>Ukončovací lišta - poplastovaný plech tl. 0,6 mm, r.š. 175 mm</t>
  </si>
  <si>
    <t>-1309813647</t>
  </si>
  <si>
    <t>K.03</t>
  </si>
  <si>
    <t>36</t>
  </si>
  <si>
    <t>712363005</t>
  </si>
  <si>
    <t>Provedení povlakové krytiny střech plochých do 10° fólií termoplastickou mPVC (měkčené PVC) aplikace fólie na oplechování (na tzv. fóliový plech) horkovzdušným navařením v plné ploše</t>
  </si>
  <si>
    <t>1050653757</t>
  </si>
  <si>
    <t>detail A a C</t>
  </si>
  <si>
    <t>40*(0,25+0,45+0,1)</t>
  </si>
  <si>
    <t>28322012</t>
  </si>
  <si>
    <t>fólie hydroizolační střešní mPVC mechanicky kotvená tl 1,5mm šedá</t>
  </si>
  <si>
    <t>32</t>
  </si>
  <si>
    <t>-496003777</t>
  </si>
  <si>
    <t>32*1,15 "Přepočtené koeficientem množství</t>
  </si>
  <si>
    <t>712363116</t>
  </si>
  <si>
    <t>Provedení povlakové krytiny střech plochých do 10° fólií ostatní činnosti při pokládání hydroizolačních fólií (materiál ve specifikaci) zaizolování prostupů střešní rovinou kruhový průřez, průměr přes 300 mm do 500 mm</t>
  </si>
  <si>
    <t>-280497940</t>
  </si>
  <si>
    <t>28322058</t>
  </si>
  <si>
    <t>fólie hydroizolační střešní mPVC nevyztužená, určená na detaily tl 1,5mm</t>
  </si>
  <si>
    <t>189189451</t>
  </si>
  <si>
    <t>8*0,3*3,14*0,5</t>
  </si>
  <si>
    <t>3,768*1,3 "Přepočtené koeficientem množství</t>
  </si>
  <si>
    <t>712.Rpol.SNO</t>
  </si>
  <si>
    <t>stahovací nerezová objímka pro DN 500 mm</t>
  </si>
  <si>
    <t>-1927769441</t>
  </si>
  <si>
    <t>23170004</t>
  </si>
  <si>
    <t>pěna montážní PUR protipožární jednosložková teplotní odolnost -40°C až +90°C</t>
  </si>
  <si>
    <t>litr</t>
  </si>
  <si>
    <t>-1546902755</t>
  </si>
  <si>
    <t>712363352</t>
  </si>
  <si>
    <t>Povlakové krytiny střech plochých do 10° z tvarovaných poplastovaných lišt pro mPVC vnitřní koutová lišta rš 100 mm</t>
  </si>
  <si>
    <t>733989740</t>
  </si>
  <si>
    <t>K.01</t>
  </si>
  <si>
    <t>40</t>
  </si>
  <si>
    <t>712363353</t>
  </si>
  <si>
    <t>Povlakové krytiny střech plochých do 10° z tvarovaných poplastovaných lišt pro mPVC vnější koutová lišta rš 100 mm</t>
  </si>
  <si>
    <t>1380377894</t>
  </si>
  <si>
    <t>K.02</t>
  </si>
  <si>
    <t>712363354</t>
  </si>
  <si>
    <t>Povlakové krytiny střech plochých do 10° z tvarovaných poplastovaných lišt pro mPVC stěnová lišta vyhnutá rš 75 mm</t>
  </si>
  <si>
    <t>43057132</t>
  </si>
  <si>
    <t>K.11</t>
  </si>
  <si>
    <t>712363356</t>
  </si>
  <si>
    <t>Povlakové krytiny střech plochých do 10° z tvarovaných poplastovaných lišt pro mPVC okapnice rš 200 mm</t>
  </si>
  <si>
    <t>-1300480151</t>
  </si>
  <si>
    <t>K.10</t>
  </si>
  <si>
    <t>170</t>
  </si>
  <si>
    <t>712363411</t>
  </si>
  <si>
    <t>Provedení povlakové krytiny střech plochých do 10° s mechanicky kotvenou izolací včetně položení fólie a horkovzdušného svaření tl. tepelné izolace do 100 mm budovy výšky do 18 m, kotvené do trapézového plechu nebo do dřeva vnitřní plocha</t>
  </si>
  <si>
    <t>-1659152172</t>
  </si>
  <si>
    <t>-895224210</t>
  </si>
  <si>
    <t>111,9*1,15 "Přepočtené koeficientem množství</t>
  </si>
  <si>
    <t>712391171</t>
  </si>
  <si>
    <t>Provedení povlakové krytiny střech plochých do 10° -ostatní práce provedení vrstvy textilní podkladní</t>
  </si>
  <si>
    <t>286327739</t>
  </si>
  <si>
    <t>69311081</t>
  </si>
  <si>
    <t>geotextilie netkaná separační, ochranná, filtrační, drenážní PES 300g/m2</t>
  </si>
  <si>
    <t>-860793263</t>
  </si>
  <si>
    <t>998712202</t>
  </si>
  <si>
    <t>Přesun hmot pro povlakové krytiny stanovený procentní sazbou (%) z ceny vodorovná dopravní vzdálenost do 50 m v objektech výšky přes 6 do 12 m</t>
  </si>
  <si>
    <t>%</t>
  </si>
  <si>
    <t>2034336599</t>
  </si>
  <si>
    <t>713</t>
  </si>
  <si>
    <t>Izolace tepelné</t>
  </si>
  <si>
    <t>713131141</t>
  </si>
  <si>
    <t>Montáž tepelné izolace stěn rohožemi, pásy, deskami, dílci, bloky (izolační materiál ve specifikaci) lepením celoplošně</t>
  </si>
  <si>
    <t>-427600562</t>
  </si>
  <si>
    <t>40*0,35</t>
  </si>
  <si>
    <t>28375948</t>
  </si>
  <si>
    <t>deska EPS 100 fasádní λ=0,037 tl 80mm</t>
  </si>
  <si>
    <t>1679635133</t>
  </si>
  <si>
    <t>14*1,05 "Přepočtené koeficientem množství</t>
  </si>
  <si>
    <t>713141152</t>
  </si>
  <si>
    <t>Montáž tepelné izolace střech plochých rohožemi, pásy, deskami, dílci, bloky (izolační materiál ve specifikaci) kladenými volně dvouvrstvá</t>
  </si>
  <si>
    <t>-1460124557</t>
  </si>
  <si>
    <t>631Rpol.S1´´</t>
  </si>
  <si>
    <t>tepelně-izolační desky z minerální vlny o minimální pevnosti v tlaku 70 kPa, tl. 40 mm</t>
  </si>
  <si>
    <t>-1823431732</t>
  </si>
  <si>
    <t>111,9*2,04 "Přepočtené koeficientem množství</t>
  </si>
  <si>
    <t>713141358</t>
  </si>
  <si>
    <t>Montáž tepelné izolace střech plochých spádovými klíny na zhlaví atiky šířky do 500 mm mechanicky ukotvenými šrouby</t>
  </si>
  <si>
    <t>666864331</t>
  </si>
  <si>
    <t>28376379</t>
  </si>
  <si>
    <t>deska z polystyrénu XPS, hrana polodrážková a hladký povrch s vyšší odolností tl 50mm</t>
  </si>
  <si>
    <t>-991762190</t>
  </si>
  <si>
    <t>40*0,23*1,1</t>
  </si>
  <si>
    <t>713291122</t>
  </si>
  <si>
    <t>Montáž tepelné izolace chlazených a temperovaných místností - doplňky a konstrukční součásti parotěsné zábrany stropů vrchem asfaltovým pásem</t>
  </si>
  <si>
    <t>-744628354</t>
  </si>
  <si>
    <t>62856003</t>
  </si>
  <si>
    <t>pás asfaltový samolepicí modifikovaný SBS tl 0,4mm s vrchní spřaženou speciálnínosnou vložkou z hliníkové fólie, se sníženou hořlavostí</t>
  </si>
  <si>
    <t>-815379630</t>
  </si>
  <si>
    <t>713591161</t>
  </si>
  <si>
    <t>Montáž tepelné izolace-doplňky a konstrukční součásti výplň izolační</t>
  </si>
  <si>
    <t>-449324873</t>
  </si>
  <si>
    <t>713Rpol</t>
  </si>
  <si>
    <t>výplň vln trapézového plechu z minerální izolace</t>
  </si>
  <si>
    <t>-382916099</t>
  </si>
  <si>
    <t>plocha*objem MW na m2*1,1 prořez</t>
  </si>
  <si>
    <t>111,9*0,0345*1,1</t>
  </si>
  <si>
    <t>713110813</t>
  </si>
  <si>
    <t>Odstranění tepelné izolace běžných stavebních konstrukcí z rohoží, pásů, dílců, desek, bloků stropů nebo podhledů volně kladených z vláknitých materiálů, tloušťka izolace přes 100 mm</t>
  </si>
  <si>
    <t>998713202</t>
  </si>
  <si>
    <t>Přesun hmot pro izolace tepelné stanovený procentní sazbou (%) z ceny vodorovná dopravní vzdálenost do 50 m v objektech výšky přes 6 do 12 m</t>
  </si>
  <si>
    <t>1966845659</t>
  </si>
  <si>
    <t>741</t>
  </si>
  <si>
    <t>Elektroinstalace - silnoproud</t>
  </si>
  <si>
    <t>741420002</t>
  </si>
  <si>
    <t>Montáž hromosvodného vedení svodových drátů nebo lan s podpěrami, Ø přes 10 mm</t>
  </si>
  <si>
    <t>2019215211</t>
  </si>
  <si>
    <t>3*85</t>
  </si>
  <si>
    <t>5*18</t>
  </si>
  <si>
    <t>35441073</t>
  </si>
  <si>
    <t>drát D 10mm FeZn</t>
  </si>
  <si>
    <t>kg</t>
  </si>
  <si>
    <t>-349956229</t>
  </si>
  <si>
    <t>345*1,05</t>
  </si>
  <si>
    <t>362,25*0,62 "Přepočtené koeficientem množství</t>
  </si>
  <si>
    <t>35441550</t>
  </si>
  <si>
    <t>podpěra vedení FeZn na lepenkovou krytinu a eternit 100 mm</t>
  </si>
  <si>
    <t>-1046625767</t>
  </si>
  <si>
    <t>345/1,5</t>
  </si>
  <si>
    <t>230*0,62 "Přepočtené koeficientem množství</t>
  </si>
  <si>
    <t>741420022</t>
  </si>
  <si>
    <t>Montáž hromosvodného vedení svorek se 3 a více šrouby</t>
  </si>
  <si>
    <t>48700865</t>
  </si>
  <si>
    <t>3*5</t>
  </si>
  <si>
    <t>35441860</t>
  </si>
  <si>
    <t>svorka FeZn k jímací tyči - 4 šrouby</t>
  </si>
  <si>
    <t>1205063018</t>
  </si>
  <si>
    <t>-1071607189</t>
  </si>
  <si>
    <t>35441875</t>
  </si>
  <si>
    <t>svorka křížová pro vodič D 6-10 mm</t>
  </si>
  <si>
    <t>500058439</t>
  </si>
  <si>
    <t>741421823</t>
  </si>
  <si>
    <t>Demontáž hromosvodného vedení bez zachování funkčnosti svodových drátů nebo lan na rovné střeše, průměru přes 8 mm</t>
  </si>
  <si>
    <t>192471393</t>
  </si>
  <si>
    <t>741421855</t>
  </si>
  <si>
    <t>Demontáž hromosvodného vedení podpěr střešního vedení pro plochou střechu</t>
  </si>
  <si>
    <t>-315893198</t>
  </si>
  <si>
    <t>741430004</t>
  </si>
  <si>
    <t>Montáž jímacích tyčí délky do 3 m, na střešní hřeben</t>
  </si>
  <si>
    <t>-1370046224</t>
  </si>
  <si>
    <t>35441055</t>
  </si>
  <si>
    <t>tyč jímací s kovaným hrotem 1500 mm FeZn</t>
  </si>
  <si>
    <t>-1895488131</t>
  </si>
  <si>
    <t>998741202</t>
  </si>
  <si>
    <t>Přesun hmot pro silnoproud stanovený procentní sazbou (%) z ceny vodorovná dopravní vzdálenost do 50 m v objektech výšky přes 6 do 12 m</t>
  </si>
  <si>
    <t>-1392844154</t>
  </si>
  <si>
    <t>751</t>
  </si>
  <si>
    <t>Vzduchotechnika</t>
  </si>
  <si>
    <t>751.Rpol.D</t>
  </si>
  <si>
    <t>Demontáž výustí VZT ve fasádě + zakrytí otvoru, zapravní</t>
  </si>
  <si>
    <t>kpl.</t>
  </si>
  <si>
    <t>-814636039</t>
  </si>
  <si>
    <t>751398024</t>
  </si>
  <si>
    <t>Montáž ostatních zařízení větrací mřížky stěnové, průřezu přes 0,150 do 0,200 m2</t>
  </si>
  <si>
    <t>-539576946</t>
  </si>
  <si>
    <t>751.Rpol.VM</t>
  </si>
  <si>
    <t>větrací mřížka PDZM 500x400 mm s protidešťovou žaluzií</t>
  </si>
  <si>
    <t>-1063879975</t>
  </si>
  <si>
    <t>751514714</t>
  </si>
  <si>
    <t>Montáž protidešťové stříšky nebo výfukové hlavice do plechového potrubí čtyřhranné s přírubou, průřezu přes 0,140 do 0,210 m2</t>
  </si>
  <si>
    <t>-220279627</t>
  </si>
  <si>
    <t>42981276</t>
  </si>
  <si>
    <t>hlavice výfuková Pz VZT D 500mm</t>
  </si>
  <si>
    <t>-1729216269</t>
  </si>
  <si>
    <t>998751201</t>
  </si>
  <si>
    <t>Přesun hmot pro vzduchotechniku stanovený procentní sazbou (%) z ceny vodorovná dopravní vzdálenost do 50 m v objektech výšky do 12 m</t>
  </si>
  <si>
    <t>-875375343</t>
  </si>
  <si>
    <t>762</t>
  </si>
  <si>
    <t>Konstrukce tesařské</t>
  </si>
  <si>
    <t>762.Rpol.001</t>
  </si>
  <si>
    <t>Konstrukční vrstva pod klempířské prvky pro oplechování horních ploch zdí a nadezdívek (atik) z desek dřevoštěpkových šroubovaných do podkladu, tloušťky desky 22 mm</t>
  </si>
  <si>
    <t>-894496860</t>
  </si>
  <si>
    <t>detail A atika, detail C napojení na stěnu</t>
  </si>
  <si>
    <t>40*0,23</t>
  </si>
  <si>
    <t>60624134</t>
  </si>
  <si>
    <t>překližka stavební s fólií hladkou 1250x2500mm tl 21mm</t>
  </si>
  <si>
    <t>799079059</t>
  </si>
  <si>
    <t>9,2*1,05 "Přepočtené koeficientem množství</t>
  </si>
  <si>
    <t>998762202</t>
  </si>
  <si>
    <t>Přesun hmot pro konstrukce tesařské stanovený procentní sazbou (%) z ceny vodorovná dopravní vzdálenost do 50 m v objektech výšky přes 6 do 12 m</t>
  </si>
  <si>
    <t>-962440153</t>
  </si>
  <si>
    <t>763</t>
  </si>
  <si>
    <t>Konstrukce suché výstavby</t>
  </si>
  <si>
    <t>763131622</t>
  </si>
  <si>
    <t>Podhled ze sádrokartonových desek montáž desek, tl. 15 mm</t>
  </si>
  <si>
    <t>59030029</t>
  </si>
  <si>
    <t>deska SDK protipožární DF tl 15mm</t>
  </si>
  <si>
    <t>110*1,1 'Přepočtené koeficientem množství</t>
  </si>
  <si>
    <t>763131751</t>
  </si>
  <si>
    <t>Podhled ze sádrokartonových desek ostatní práce a konstrukce na podhledech ze sádrokartonových desek montáž parotěsné zábrany</t>
  </si>
  <si>
    <t>28329012</t>
  </si>
  <si>
    <t>fólie PE vyztužená pro parotěsnou vrstvu (reakce na oheň - třída F) 140g/m2</t>
  </si>
  <si>
    <t>763131752</t>
  </si>
  <si>
    <t>Podhled ze sádrokartonových desek ostatní práce a konstrukce na podhledech ze sádrokartonových desek montáž jedné vrstvy tepelné izolace</t>
  </si>
  <si>
    <t>Poznámka k položce:_x005F_x005F_x005F_x005F_x005F_x005F_x005F_x005F_x005F_x005F_x005F_x005F_x005F_x005F_x005F_x005F_x005F_x005F_x005F_x005F_x005F_x005F_x005F_x005F_x005F
materiál - bude použito stávající tepelné izolace odstraněné z původního podhledu</t>
  </si>
  <si>
    <t>763131821</t>
  </si>
  <si>
    <t>Demontáž podhledu nebo samostatného požárního předělu ze sádrokartonových desek s nosnou konstrukcí dvouvrstvou z ocelových profilů, opláštění jednoduché</t>
  </si>
  <si>
    <t>Poznámka k položce:_x005F_x005F_x005F_x005F_x005F_x005F_x005F_x005F_x005F_x005F_x005F_x005F_x005F_x005F_x005F_x005F_x005F_x005F_x005F_x005F_x005F_x005F_x005F_x005F_x005F
se zachováním nosné konstrukce - rastru</t>
  </si>
  <si>
    <t>764</t>
  </si>
  <si>
    <t>Konstrukce klempířské</t>
  </si>
  <si>
    <t>764.K</t>
  </si>
  <si>
    <t>Žlab podokapní z pozinkovaného plechu s povrchovou úpravou včetně háků a čel kotlík oválný (trychtýřový), rš žlabu/průměr svodu 500/100 mm</t>
  </si>
  <si>
    <t>1348326453</t>
  </si>
  <si>
    <t>764.K.04</t>
  </si>
  <si>
    <t>Ocelová příponka z Pz plechu, tl. 1,00 mm, rš 170 mm</t>
  </si>
  <si>
    <t>1419926998</t>
  </si>
  <si>
    <t>K.04</t>
  </si>
  <si>
    <t>764.K.05</t>
  </si>
  <si>
    <t>Krycí maska z Pz plechu s povrchovou úpravou rš 235 mm</t>
  </si>
  <si>
    <t>903944339</t>
  </si>
  <si>
    <t>K.05</t>
  </si>
  <si>
    <t>764.K.06</t>
  </si>
  <si>
    <t>Koutová lišta z Pz plechu s povrchovou úpravou rš 120 mm</t>
  </si>
  <si>
    <t>1915091720</t>
  </si>
  <si>
    <t>K.06</t>
  </si>
  <si>
    <t>764.K.07</t>
  </si>
  <si>
    <t>Koutová lišta z Pz plechu s povrchovou úpravou, tl. 1,10 mm, rš 145 mm</t>
  </si>
  <si>
    <t>-1589321663</t>
  </si>
  <si>
    <t>K.07</t>
  </si>
  <si>
    <t>764.K.08</t>
  </si>
  <si>
    <t>Krycí maska z Pz plechu s povrchovou úpravou, tl. 1.10 mm, rš 285 mm</t>
  </si>
  <si>
    <t>1963986855</t>
  </si>
  <si>
    <t>K.08</t>
  </si>
  <si>
    <t>764.K.09</t>
  </si>
  <si>
    <t>Žlab podokapní z pozinkovaného plechu s povrchovou úpravou včetně háků a čel půlkruhový rš 500 mm</t>
  </si>
  <si>
    <t>1687094530</t>
  </si>
  <si>
    <t>K.09</t>
  </si>
  <si>
    <t>764002811</t>
  </si>
  <si>
    <t>Demontáž klempířských konstrukcí okapového plechu do suti, v krytině povlakové</t>
  </si>
  <si>
    <t>1112537844</t>
  </si>
  <si>
    <t>764002841</t>
  </si>
  <si>
    <t>Demontáž klempířských konstrukcí oplechování horních ploch zdí a nadezdívek do suti</t>
  </si>
  <si>
    <t>-1955097933</t>
  </si>
  <si>
    <t>764004801</t>
  </si>
  <si>
    <t>Demontáž klempířských konstrukcí žlabu podokapního do suti</t>
  </si>
  <si>
    <t>-2028449458</t>
  </si>
  <si>
    <t>998764202</t>
  </si>
  <si>
    <t>Přesun hmot pro konstrukce klempířské stanovený procentní sazbou (%) z ceny vodorovná dopravní vzdálenost do 50 m v objektech výšky přes 6 do 12 m</t>
  </si>
  <si>
    <t>143067162</t>
  </si>
  <si>
    <t>767</t>
  </si>
  <si>
    <t>Konstrukce zámečnické</t>
  </si>
  <si>
    <t>767.Rpol.ZS</t>
  </si>
  <si>
    <t>Montáž a dodávka záchytného systému proti pádu</t>
  </si>
  <si>
    <t>1931556036</t>
  </si>
  <si>
    <t>767134803</t>
  </si>
  <si>
    <t>Demontáž stěn a příček z plechu oplechování stěn plechy přistřelenými</t>
  </si>
  <si>
    <t>2009739277</t>
  </si>
  <si>
    <t>demontáž bočního oplechování atik</t>
  </si>
  <si>
    <t>40*0,45</t>
  </si>
  <si>
    <t>767.Rpol.Ž</t>
  </si>
  <si>
    <t>Demontáž stávajících ocelových žebříků, odříznutí, nátěr, zpětné navaření, vč. pomocné konstrukce</t>
  </si>
  <si>
    <t>998767202</t>
  </si>
  <si>
    <t>Přesun hmot pro zámečnické konstrukce stanovený procentní sazbou (%) z ceny vodorovná dopravní vzdálenost do 50 m v objektech výšky přes 6 do 12 m</t>
  </si>
  <si>
    <t>1715421259</t>
  </si>
  <si>
    <t>783</t>
  </si>
  <si>
    <t>Dokončovací práce - nátěry</t>
  </si>
  <si>
    <t>783301313</t>
  </si>
  <si>
    <t>Příprava podkladu zámečnických konstrukcí před provedením nátěru odmaštění odmašťovačem ředidlovým</t>
  </si>
  <si>
    <t>-940684302</t>
  </si>
  <si>
    <t>nátěr žebříků - odhad m2</t>
  </si>
  <si>
    <t>20</t>
  </si>
  <si>
    <t>783314203</t>
  </si>
  <si>
    <t>Základní antikorozní nátěr zámečnických konstrukcí jednonásobný syntetický samozákladující</t>
  </si>
  <si>
    <t>-728929969</t>
  </si>
  <si>
    <t>783317101</t>
  </si>
  <si>
    <t>Krycí nátěr (email) zámečnických konstrukcí jednonásobný syntetický standardní</t>
  </si>
  <si>
    <t>-85192448</t>
  </si>
  <si>
    <t>dvojnásobný</t>
  </si>
  <si>
    <t>2*20</t>
  </si>
  <si>
    <t>789</t>
  </si>
  <si>
    <t>Povrchové úpravy ocelových konstrukcí a technologických zařízení</t>
  </si>
  <si>
    <t>789326131</t>
  </si>
  <si>
    <t>Protipožární zpěňující nátěr ocelových konstrukcí třídy II jednosložkový rozpouštědlový, funkční tloušťky do 200 μm</t>
  </si>
  <si>
    <t>8*84,8*6*0,16</t>
  </si>
  <si>
    <t>12*8,35*3,14*0,016</t>
  </si>
  <si>
    <t>789421231</t>
  </si>
  <si>
    <t>Provedení žárového stříkání ocelových konstrukcí zinkem, tloušťky 100 μm, třídy I (1,850 kg Zn/m2)</t>
  </si>
  <si>
    <t>917115904</t>
  </si>
  <si>
    <t>8*84,8*0,906</t>
  </si>
  <si>
    <t>15625101</t>
  </si>
  <si>
    <t>drát metalizační Zn D 3mm</t>
  </si>
  <si>
    <t>1630545704</t>
  </si>
  <si>
    <t>619,664*1,85 "Přepočtené koeficientem množství</t>
  </si>
  <si>
    <t>VRN</t>
  </si>
  <si>
    <t>Vedlejší rozpočtové náklady</t>
  </si>
  <si>
    <t>VRN3</t>
  </si>
  <si>
    <t>Zařízení staveniště</t>
  </si>
  <si>
    <t>030001000</t>
  </si>
  <si>
    <t>1024</t>
  </si>
  <si>
    <t>836096295</t>
  </si>
  <si>
    <t>VRN.Rpol.001</t>
  </si>
  <si>
    <t>Náklady na stavební výtah po dobu výstavby</t>
  </si>
  <si>
    <t>-1246946528</t>
  </si>
  <si>
    <t>VRN4</t>
  </si>
  <si>
    <t>Inženýrská činnost</t>
  </si>
  <si>
    <t>043002000</t>
  </si>
  <si>
    <t>Zkoušky a ostatní měření</t>
  </si>
  <si>
    <t>VRN6</t>
  </si>
  <si>
    <t>Územní vlivy</t>
  </si>
  <si>
    <t>061002000</t>
  </si>
  <si>
    <t>Vliv klimatických podmínek</t>
  </si>
  <si>
    <t>Poznámka k položce:_x005F_x005F_x005F_x005F_x005F_x005F_x005F_x005F_x005F_x005F_x005F_x005F_x005F_x005F_x005F_x005F_x005F_x005F_x005F_x005F_x005F_x005F_x005F_x005F_x005F
zakrytí střechy proti zatečení do interiéru v průběhu rekonstrukce</t>
  </si>
  <si>
    <t>065002000</t>
  </si>
  <si>
    <t>Mimostaveništní doprava materiálů</t>
  </si>
  <si>
    <t>439688481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</si>
</sst>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#,##0.00%"/>
    <numFmt numFmtId="168" formatCode="DD\.MM\.YYYY"/>
    <numFmt numFmtId="169" formatCode="#,##0.00000"/>
    <numFmt numFmtId="170" formatCode="#,##0.000"/>
  </numFmts>
  <fonts count="39">
    <font>
      <sz val="8"/>
      <name val="Arial CE"/>
      <family val="2"/>
    </font>
    <font>
      <sz val="10"/>
      <name val="Arial"/>
      <family val="2"/>
    </font>
    <font>
      <sz val="8"/>
      <color rgb="FFFFFFFF"/>
      <name val="Arial CE"/>
      <family val="0"/>
    </font>
    <font>
      <b/>
      <sz val="14"/>
      <name val="Arial CE"/>
      <family val="0"/>
    </font>
    <font>
      <sz val="8"/>
      <color rgb="FF3366FF"/>
      <name val="Arial CE"/>
      <family val="0"/>
    </font>
    <font>
      <b/>
      <sz val="12"/>
      <color rgb="FF969696"/>
      <name val="Arial CE"/>
      <family val="0"/>
    </font>
    <font>
      <sz val="10"/>
      <color rgb="FF969696"/>
      <name val="Arial CE"/>
      <family val="0"/>
    </font>
    <font>
      <sz val="10"/>
      <name val="Arial CE"/>
      <family val="0"/>
    </font>
    <font>
      <b/>
      <sz val="8"/>
      <color rgb="FF969696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0"/>
      <color rgb="FF969696"/>
      <name val="Arial CE"/>
      <family val="0"/>
    </font>
    <font>
      <b/>
      <sz val="12"/>
      <name val="Arial CE"/>
      <family val="0"/>
    </font>
    <font>
      <b/>
      <sz val="10"/>
      <color rgb="FF464646"/>
      <name val="Arial CE"/>
      <family val="0"/>
    </font>
    <font>
      <sz val="12"/>
      <color rgb="FF969696"/>
      <name val="Arial CE"/>
      <family val="0"/>
    </font>
    <font>
      <sz val="9"/>
      <name val="Arial CE"/>
      <family val="0"/>
    </font>
    <font>
      <sz val="9"/>
      <color rgb="FF969696"/>
      <name val="Arial CE"/>
      <family val="0"/>
    </font>
    <font>
      <b/>
      <sz val="12"/>
      <color rgb="FF960000"/>
      <name val="Arial CE"/>
      <family val="0"/>
    </font>
    <font>
      <sz val="18"/>
      <color rgb="FF0000FF"/>
      <name val="Wingdings 2"/>
      <family val="0"/>
    </font>
    <font>
      <u val="single"/>
      <sz val="11"/>
      <color rgb="FF0000FF"/>
      <name val="Calibri"/>
      <family val="0"/>
    </font>
    <font>
      <sz val="11"/>
      <name val="Arial CE"/>
      <family val="0"/>
    </font>
    <font>
      <b/>
      <sz val="11"/>
      <color rgb="FF003366"/>
      <name val="Arial CE"/>
      <family val="0"/>
    </font>
    <font>
      <sz val="11"/>
      <color rgb="FF003366"/>
      <name val="Arial CE"/>
      <family val="0"/>
    </font>
    <font>
      <sz val="11"/>
      <color rgb="FF969696"/>
      <name val="Arial CE"/>
      <family val="0"/>
    </font>
    <font>
      <sz val="10"/>
      <color rgb="FF3366FF"/>
      <name val="Arial CE"/>
      <family val="0"/>
    </font>
    <font>
      <sz val="8"/>
      <color rgb="FF969696"/>
      <name val="Arial CE"/>
      <family val="0"/>
    </font>
    <font>
      <b/>
      <sz val="12"/>
      <color rgb="FF800000"/>
      <name val="Arial CE"/>
      <family val="0"/>
    </font>
    <font>
      <sz val="12"/>
      <color rgb="FF003366"/>
      <name val="Arial CE"/>
      <family val="0"/>
    </font>
    <font>
      <sz val="10"/>
      <color rgb="FF003366"/>
      <name val="Arial CE"/>
      <family val="0"/>
    </font>
    <font>
      <sz val="8"/>
      <color rgb="FF960000"/>
      <name val="Arial CE"/>
      <family val="0"/>
    </font>
    <font>
      <b/>
      <sz val="8"/>
      <name val="Arial CE"/>
      <family val="0"/>
    </font>
    <font>
      <sz val="8"/>
      <color rgb="FF003366"/>
      <name val="Arial CE"/>
      <family val="0"/>
    </font>
    <font>
      <sz val="8"/>
      <color rgb="FF505050"/>
      <name val="Arial CE"/>
      <family val="0"/>
    </font>
    <font>
      <sz val="7"/>
      <color rgb="FF969696"/>
      <name val="Arial CE"/>
      <family val="0"/>
    </font>
    <font>
      <i/>
      <sz val="9"/>
      <color rgb="FF0000FF"/>
      <name val="Arial CE"/>
      <family val="0"/>
    </font>
    <font>
      <i/>
      <sz val="8"/>
      <color rgb="FF0000FF"/>
      <name val="Arial CE"/>
      <family val="0"/>
    </font>
    <font>
      <i/>
      <sz val="7"/>
      <color rgb="FF969696"/>
      <name val="Arial CE"/>
      <family val="0"/>
    </font>
    <font>
      <sz val="8"/>
      <color rgb="FFFF0000"/>
      <name val="Arial CE"/>
      <family val="0"/>
    </font>
    <font>
      <sz val="8"/>
      <color rgb="FF800080"/>
      <name val="Arial CE"/>
      <family val="0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9" fillId="0" borderId="0" applyBorder="0" applyProtection="0">
      <alignment/>
    </xf>
  </cellStyleXfs>
  <cellXfs count="275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3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top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top" wrapText="1"/>
      <protection hidden="1"/>
    </xf>
    <xf numFmtId="164" fontId="9" fillId="0" borderId="0" xfId="0" applyFont="1" applyAlignment="1" applyProtection="1">
      <alignment horizontal="left" vertical="top"/>
      <protection hidden="1"/>
    </xf>
    <xf numFmtId="164" fontId="9" fillId="0" borderId="0" xfId="0" applyFont="1" applyBorder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7" fillId="2" borderId="0" xfId="0" applyFont="1" applyAlignment="1" applyProtection="1">
      <alignment horizontal="left" vertical="center"/>
      <protection hidden="1"/>
    </xf>
    <xf numFmtId="165" fontId="7" fillId="2" borderId="0" xfId="0" applyFont="1" applyAlignment="1" applyProtection="1">
      <alignment horizontal="left" vertical="center"/>
      <protection hidden="1"/>
    </xf>
    <xf numFmtId="165" fontId="7" fillId="2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4" xfId="0" applyBorder="1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10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6" fontId="10" fillId="0" borderId="5" xfId="0" applyFont="1" applyBorder="1" applyAlignment="1" applyProtection="1">
      <alignment vertical="center"/>
      <protection hidden="1"/>
    </xf>
    <xf numFmtId="164" fontId="0" fillId="0" borderId="3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7" fontId="6" fillId="0" borderId="0" xfId="0" applyFont="1" applyBorder="1" applyAlignment="1" applyProtection="1">
      <alignment horizontal="left" vertical="center"/>
      <protection hidden="1"/>
    </xf>
    <xf numFmtId="166" fontId="11" fillId="0" borderId="0" xfId="0" applyFont="1" applyBorder="1" applyAlignment="1" applyProtection="1">
      <alignment vertical="center"/>
      <protection hidden="1"/>
    </xf>
    <xf numFmtId="164" fontId="6" fillId="0" borderId="3" xfId="0" applyFont="1" applyBorder="1" applyAlignment="1" applyProtection="1">
      <alignment vertical="center"/>
      <protection hidden="1"/>
    </xf>
    <xf numFmtId="164" fontId="0" fillId="3" borderId="0" xfId="0" applyFont="1" applyAlignment="1" applyProtection="1">
      <alignment vertical="center"/>
      <protection hidden="1"/>
    </xf>
    <xf numFmtId="164" fontId="12" fillId="3" borderId="6" xfId="0" applyFont="1" applyBorder="1" applyAlignment="1" applyProtection="1">
      <alignment horizontal="left" vertical="center"/>
      <protection hidden="1"/>
    </xf>
    <xf numFmtId="164" fontId="0" fillId="3" borderId="7" xfId="0" applyFont="1" applyBorder="1" applyAlignment="1" applyProtection="1">
      <alignment vertical="center"/>
      <protection hidden="1"/>
    </xf>
    <xf numFmtId="164" fontId="12" fillId="3" borderId="7" xfId="0" applyFont="1" applyBorder="1" applyAlignment="1" applyProtection="1">
      <alignment horizontal="center" vertical="center"/>
      <protection hidden="1"/>
    </xf>
    <xf numFmtId="164" fontId="12" fillId="3" borderId="7" xfId="0" applyFont="1" applyBorder="1" applyAlignment="1" applyProtection="1">
      <alignment horizontal="left" vertical="center"/>
      <protection hidden="1"/>
    </xf>
    <xf numFmtId="166" fontId="12" fillId="3" borderId="8" xfId="0" applyFont="1" applyBorder="1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7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9" fillId="0" borderId="3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8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4" fillId="0" borderId="11" xfId="0" applyFont="1" applyBorder="1" applyAlignment="1" applyProtection="1">
      <alignment horizontal="center"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15" fillId="4" borderId="6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5" fillId="4" borderId="7" xfId="0" applyFont="1" applyBorder="1" applyAlignment="1" applyProtection="1">
      <alignment horizontal="center" vertical="center"/>
      <protection hidden="1"/>
    </xf>
    <xf numFmtId="164" fontId="15" fillId="4" borderId="7" xfId="0" applyFont="1" applyBorder="1" applyAlignment="1" applyProtection="1">
      <alignment horizontal="right" vertical="center"/>
      <protection hidden="1"/>
    </xf>
    <xf numFmtId="164" fontId="15" fillId="4" borderId="8" xfId="0" applyFont="1" applyBorder="1" applyAlignment="1" applyProtection="1">
      <alignment horizontal="center" vertical="center"/>
      <protection hidden="1"/>
    </xf>
    <xf numFmtId="164" fontId="15" fillId="4" borderId="0" xfId="0" applyFont="1" applyAlignment="1" applyProtection="1">
      <alignment horizontal="center" vertical="center"/>
      <protection hidden="1"/>
    </xf>
    <xf numFmtId="164" fontId="16" fillId="0" borderId="15" xfId="0" applyFont="1" applyBorder="1" applyAlignment="1" applyProtection="1">
      <alignment horizontal="center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4" fontId="16" fillId="0" borderId="17" xfId="0" applyFont="1" applyBorder="1" applyAlignment="1" applyProtection="1">
      <alignment horizontal="center" vertical="center" wrapText="1"/>
      <protection hidden="1"/>
    </xf>
    <xf numFmtId="164" fontId="0" fillId="0" borderId="11" xfId="0" applyFont="1" applyBorder="1" applyAlignment="1" applyProtection="1">
      <alignment vertical="center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0" fillId="0" borderId="13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4" fontId="17" fillId="0" borderId="0" xfId="0" applyFont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6" fontId="17" fillId="0" borderId="0" xfId="0" applyFont="1" applyBorder="1" applyAlignment="1" applyProtection="1">
      <alignment horizontal="right" vertical="center"/>
      <protection hidden="1"/>
    </xf>
    <xf numFmtId="166" fontId="17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12" fillId="0" borderId="3" xfId="0" applyFont="1" applyBorder="1" applyAlignment="1" applyProtection="1">
      <alignment vertical="center"/>
      <protection hidden="1"/>
    </xf>
    <xf numFmtId="166" fontId="14" fillId="0" borderId="18" xfId="0" applyFont="1" applyBorder="1" applyAlignment="1" applyProtection="1">
      <alignment vertical="center"/>
      <protection hidden="1"/>
    </xf>
    <xf numFmtId="166" fontId="14" fillId="0" borderId="0" xfId="0" applyFont="1" applyBorder="1" applyAlignment="1" applyProtection="1">
      <alignment vertical="center"/>
      <protection hidden="1"/>
    </xf>
    <xf numFmtId="169" fontId="14" fillId="0" borderId="0" xfId="0" applyFont="1" applyBorder="1" applyAlignment="1" applyProtection="1">
      <alignment vertical="center"/>
      <protection hidden="1"/>
    </xf>
    <xf numFmtId="166" fontId="14" fillId="0" borderId="14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horizontal="center" vertical="center"/>
      <protection hidden="1"/>
    </xf>
    <xf numFmtId="164" fontId="20" fillId="0" borderId="3" xfId="0" applyFont="1" applyBorder="1" applyAlignment="1" applyProtection="1">
      <alignment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Border="1" applyAlignment="1" applyProtection="1">
      <alignment horizontal="left" vertical="center" wrapText="1"/>
      <protection hidden="1"/>
    </xf>
    <xf numFmtId="164" fontId="22" fillId="0" borderId="0" xfId="0" applyFont="1" applyAlignment="1" applyProtection="1">
      <alignment vertical="center"/>
      <protection hidden="1"/>
    </xf>
    <xf numFmtId="166" fontId="22" fillId="0" borderId="0" xfId="0" applyFont="1" applyBorder="1" applyAlignment="1" applyProtection="1">
      <alignment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20" fillId="0" borderId="3" xfId="0" applyFont="1" applyBorder="1" applyAlignment="1" applyProtection="1">
      <alignment vertical="center"/>
      <protection hidden="1"/>
    </xf>
    <xf numFmtId="166" fontId="23" fillId="0" borderId="19" xfId="0" applyFont="1" applyBorder="1" applyAlignment="1" applyProtection="1">
      <alignment vertical="center"/>
      <protection hidden="1"/>
    </xf>
    <xf numFmtId="166" fontId="23" fillId="0" borderId="20" xfId="0" applyFont="1" applyBorder="1" applyAlignment="1" applyProtection="1">
      <alignment vertical="center"/>
      <protection hidden="1"/>
    </xf>
    <xf numFmtId="169" fontId="23" fillId="0" borderId="20" xfId="0" applyFont="1" applyBorder="1" applyAlignment="1" applyProtection="1">
      <alignment vertical="center"/>
      <protection hidden="1"/>
    </xf>
    <xf numFmtId="166" fontId="23" fillId="0" borderId="21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2" xfId="0" applyBorder="1" applyAlignment="1" applyProtection="1">
      <alignment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4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9" fillId="0" borderId="0" xfId="0" applyFont="1" applyBorder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left" vertical="center"/>
      <protection hidden="1"/>
    </xf>
    <xf numFmtId="164" fontId="6" fillId="0" borderId="0" xfId="0" applyFont="1" applyAlignment="1" applyProtection="1">
      <alignment horizontal="left" vertical="center"/>
      <protection hidden="1"/>
    </xf>
    <xf numFmtId="168" fontId="7" fillId="0" borderId="0" xfId="0" applyFont="1" applyAlignment="1" applyProtection="1">
      <alignment horizontal="left" vertical="center"/>
      <protection hidden="1"/>
    </xf>
    <xf numFmtId="164" fontId="7" fillId="2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3" xfId="0" applyFont="1" applyBorder="1" applyAlignment="1" applyProtection="1">
      <alignment vertical="center" wrapText="1"/>
      <protection hidden="1"/>
    </xf>
    <xf numFmtId="164" fontId="7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12" xfId="0" applyFont="1" applyBorder="1" applyAlignment="1" applyProtection="1">
      <alignment vertical="center"/>
      <protection hidden="1"/>
    </xf>
    <xf numFmtId="164" fontId="10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6" fillId="0" borderId="0" xfId="0" applyFont="1" applyAlignment="1" applyProtection="1">
      <alignment horizontal="right" vertical="center"/>
      <protection hidden="1"/>
    </xf>
    <xf numFmtId="164" fontId="25" fillId="0" borderId="0" xfId="0" applyFont="1" applyAlignment="1" applyProtection="1">
      <alignment horizontal="left" vertical="center"/>
      <protection hidden="1"/>
    </xf>
    <xf numFmtId="166" fontId="6" fillId="0" borderId="0" xfId="0" applyFont="1" applyAlignment="1" applyProtection="1">
      <alignment vertical="center"/>
      <protection hidden="1"/>
    </xf>
    <xf numFmtId="167" fontId="6" fillId="0" borderId="0" xfId="0" applyFont="1" applyAlignment="1" applyProtection="1">
      <alignment horizontal="righ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2" fillId="4" borderId="6" xfId="0" applyFont="1" applyBorder="1" applyAlignment="1" applyProtection="1">
      <alignment horizontal="left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4" fontId="12" fillId="4" borderId="7" xfId="0" applyFont="1" applyBorder="1" applyAlignment="1" applyProtection="1">
      <alignment horizontal="right" vertical="center"/>
      <protection hidden="1"/>
    </xf>
    <xf numFmtId="164" fontId="12" fillId="4" borderId="7" xfId="0" applyFont="1" applyBorder="1" applyAlignment="1" applyProtection="1">
      <alignment horizontal="center" vertical="center"/>
      <protection hidden="1"/>
    </xf>
    <xf numFmtId="164" fontId="0" fillId="4" borderId="7" xfId="0" applyFont="1" applyBorder="1" applyAlignment="1" applyProtection="1">
      <alignment vertical="center"/>
      <protection hidden="1"/>
    </xf>
    <xf numFmtId="166" fontId="12" fillId="4" borderId="7" xfId="0" applyFont="1" applyBorder="1" applyAlignment="1" applyProtection="1">
      <alignment vertical="center"/>
      <protection hidden="1"/>
    </xf>
    <xf numFmtId="164" fontId="0" fillId="4" borderId="8" xfId="0" applyFont="1" applyBorder="1" applyAlignment="1" applyProtection="1">
      <alignment vertical="center"/>
      <protection hidden="1"/>
    </xf>
    <xf numFmtId="164" fontId="13" fillId="0" borderId="4" xfId="0" applyFont="1" applyBorder="1" applyAlignment="1" applyProtection="1">
      <alignment horizontal="left"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0" fillId="0" borderId="4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left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6" fillId="0" borderId="5" xfId="0" applyFont="1" applyBorder="1" applyAlignment="1" applyProtection="1">
      <alignment horizontal="right" vertical="center"/>
      <protection hidden="1"/>
    </xf>
    <xf numFmtId="164" fontId="0" fillId="0" borderId="9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/>
      <protection hidden="1"/>
    </xf>
    <xf numFmtId="164" fontId="0" fillId="0" borderId="1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8" fontId="7" fillId="0" borderId="0" xfId="0" applyFont="1" applyAlignment="1" applyProtection="1">
      <alignment horizontal="left" vertical="center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15" fillId="4" borderId="0" xfId="0" applyFont="1" applyAlignment="1" applyProtection="1">
      <alignment horizontal="left"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0" fillId="4" borderId="0" xfId="0" applyFont="1" applyAlignment="1" applyProtection="1">
      <alignment vertical="center"/>
      <protection hidden="1"/>
    </xf>
    <xf numFmtId="164" fontId="15" fillId="4" borderId="0" xfId="0" applyFont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 horizontal="left" vertical="center"/>
      <protection hidden="1"/>
    </xf>
    <xf numFmtId="166" fontId="17" fillId="0" borderId="0" xfId="0" applyFont="1" applyAlignment="1" applyProtection="1">
      <alignment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3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vertical="center"/>
      <protection hidden="1"/>
    </xf>
    <xf numFmtId="164" fontId="27" fillId="0" borderId="20" xfId="0" applyFont="1" applyBorder="1" applyAlignment="1" applyProtection="1">
      <alignment horizontal="left" vertical="center"/>
      <protection hidden="1"/>
    </xf>
    <xf numFmtId="164" fontId="27" fillId="0" borderId="20" xfId="0" applyFont="1" applyBorder="1" applyAlignment="1" applyProtection="1">
      <alignment vertical="center"/>
      <protection hidden="1"/>
    </xf>
    <xf numFmtId="164" fontId="27" fillId="0" borderId="20" xfId="0" applyFont="1" applyBorder="1" applyAlignment="1" applyProtection="1">
      <alignment vertical="center"/>
      <protection hidden="1"/>
    </xf>
    <xf numFmtId="166" fontId="27" fillId="0" borderId="20" xfId="0" applyFont="1" applyBorder="1" applyAlignment="1" applyProtection="1">
      <alignment vertical="center"/>
      <protection hidden="1"/>
    </xf>
    <xf numFmtId="164" fontId="27" fillId="0" borderId="3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20" xfId="0" applyFont="1" applyBorder="1" applyAlignment="1" applyProtection="1">
      <alignment horizontal="left"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4" fontId="28" fillId="0" borderId="20" xfId="0" applyFont="1" applyBorder="1" applyAlignment="1" applyProtection="1">
      <alignment vertical="center"/>
      <protection hidden="1"/>
    </xf>
    <xf numFmtId="166" fontId="28" fillId="0" borderId="20" xfId="0" applyFont="1" applyBorder="1" applyAlignment="1" applyProtection="1">
      <alignment vertical="center"/>
      <protection hidden="1"/>
    </xf>
    <xf numFmtId="164" fontId="28" fillId="0" borderId="3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4" fontId="15" fillId="4" borderId="15" xfId="0" applyFont="1" applyBorder="1" applyAlignment="1" applyProtection="1">
      <alignment horizontal="center" vertical="center" wrapText="1"/>
      <protection hidden="1"/>
    </xf>
    <xf numFmtId="164" fontId="15" fillId="4" borderId="16" xfId="0" applyFont="1" applyBorder="1" applyAlignment="1" applyProtection="1">
      <alignment horizontal="center" vertical="center" wrapText="1"/>
      <protection hidden="1"/>
    </xf>
    <xf numFmtId="164" fontId="15" fillId="4" borderId="16" xfId="0" applyFont="1" applyBorder="1" applyAlignment="1" applyProtection="1">
      <alignment horizontal="center" vertical="center" wrapText="1"/>
      <protection hidden="1"/>
    </xf>
    <xf numFmtId="164" fontId="15" fillId="4" borderId="17" xfId="0" applyFont="1" applyBorder="1" applyAlignment="1" applyProtection="1">
      <alignment horizontal="center" vertical="center" wrapText="1"/>
      <protection hidden="1"/>
    </xf>
    <xf numFmtId="164" fontId="0" fillId="0" borderId="3" xfId="0" applyFont="1" applyBorder="1" applyAlignment="1" applyProtection="1">
      <alignment horizontal="center" vertical="center" wrapText="1"/>
      <protection hidden="1"/>
    </xf>
    <xf numFmtId="166" fontId="17" fillId="0" borderId="0" xfId="0" applyFont="1" applyAlignment="1" applyProtection="1">
      <alignment/>
      <protection hidden="1"/>
    </xf>
    <xf numFmtId="169" fontId="29" fillId="0" borderId="12" xfId="0" applyFont="1" applyBorder="1" applyAlignment="1" applyProtection="1">
      <alignment/>
      <protection hidden="1"/>
    </xf>
    <xf numFmtId="169" fontId="29" fillId="0" borderId="13" xfId="0" applyFont="1" applyBorder="1" applyAlignment="1" applyProtection="1">
      <alignment/>
      <protection hidden="1"/>
    </xf>
    <xf numFmtId="166" fontId="30" fillId="0" borderId="0" xfId="0" applyFont="1" applyAlignment="1" applyProtection="1">
      <alignment vertical="center"/>
      <protection hidden="1"/>
    </xf>
    <xf numFmtId="164" fontId="31" fillId="0" borderId="0" xfId="0" applyFont="1" applyAlignment="1" applyProtection="1">
      <alignment/>
      <protection hidden="1"/>
    </xf>
    <xf numFmtId="164" fontId="31" fillId="0" borderId="3" xfId="0" applyFont="1" applyBorder="1" applyAlignment="1" applyProtection="1">
      <alignment/>
      <protection hidden="1"/>
    </xf>
    <xf numFmtId="164" fontId="31" fillId="0" borderId="0" xfId="0" applyFont="1" applyAlignment="1" applyProtection="1">
      <alignment/>
      <protection hidden="1"/>
    </xf>
    <xf numFmtId="164" fontId="31" fillId="0" borderId="0" xfId="0" applyFont="1" applyAlignment="1" applyProtection="1">
      <alignment horizontal="left"/>
      <protection hidden="1"/>
    </xf>
    <xf numFmtId="164" fontId="27" fillId="0" borderId="0" xfId="0" applyFont="1" applyAlignment="1" applyProtection="1">
      <alignment horizontal="left"/>
      <protection hidden="1"/>
    </xf>
    <xf numFmtId="164" fontId="31" fillId="0" borderId="0" xfId="0" applyFont="1" applyAlignment="1" applyProtection="1">
      <alignment/>
      <protection hidden="1"/>
    </xf>
    <xf numFmtId="166" fontId="27" fillId="0" borderId="0" xfId="0" applyFont="1" applyAlignment="1" applyProtection="1">
      <alignment/>
      <protection hidden="1"/>
    </xf>
    <xf numFmtId="164" fontId="31" fillId="0" borderId="3" xfId="0" applyFont="1" applyBorder="1" applyAlignment="1" applyProtection="1">
      <alignment/>
      <protection hidden="1"/>
    </xf>
    <xf numFmtId="164" fontId="31" fillId="0" borderId="18" xfId="0" applyFont="1" applyBorder="1" applyAlignment="1" applyProtection="1">
      <alignment/>
      <protection hidden="1"/>
    </xf>
    <xf numFmtId="164" fontId="31" fillId="0" borderId="0" xfId="0" applyFont="1" applyBorder="1" applyAlignment="1" applyProtection="1">
      <alignment/>
      <protection hidden="1"/>
    </xf>
    <xf numFmtId="169" fontId="31" fillId="0" borderId="0" xfId="0" applyFont="1" applyBorder="1" applyAlignment="1" applyProtection="1">
      <alignment/>
      <protection hidden="1"/>
    </xf>
    <xf numFmtId="169" fontId="31" fillId="0" borderId="14" xfId="0" applyFont="1" applyBorder="1" applyAlignment="1" applyProtection="1">
      <alignment/>
      <protection hidden="1"/>
    </xf>
    <xf numFmtId="164" fontId="31" fillId="0" borderId="0" xfId="0" applyFont="1" applyAlignment="1" applyProtection="1">
      <alignment horizontal="left"/>
      <protection hidden="1"/>
    </xf>
    <xf numFmtId="164" fontId="31" fillId="0" borderId="0" xfId="0" applyFont="1" applyAlignment="1" applyProtection="1">
      <alignment horizontal="center"/>
      <protection hidden="1"/>
    </xf>
    <xf numFmtId="166" fontId="31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horizontal="left"/>
      <protection hidden="1"/>
    </xf>
    <xf numFmtId="166" fontId="28" fillId="0" borderId="0" xfId="0" applyFont="1" applyAlignment="1" applyProtection="1">
      <alignment/>
      <protection hidden="1"/>
    </xf>
    <xf numFmtId="164" fontId="15" fillId="0" borderId="22" xfId="0" applyFont="1" applyBorder="1" applyAlignment="1" applyProtection="1">
      <alignment horizontal="center" vertical="center"/>
      <protection hidden="1"/>
    </xf>
    <xf numFmtId="165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left" vertical="center" wrapText="1"/>
      <protection hidden="1"/>
    </xf>
    <xf numFmtId="164" fontId="15" fillId="0" borderId="22" xfId="0" applyFont="1" applyBorder="1" applyAlignment="1" applyProtection="1">
      <alignment horizontal="center" vertical="center" wrapText="1"/>
      <protection hidden="1"/>
    </xf>
    <xf numFmtId="170" fontId="15" fillId="0" borderId="22" xfId="0" applyFont="1" applyBorder="1" applyAlignment="1" applyProtection="1">
      <alignment vertical="center"/>
      <protection hidden="1"/>
    </xf>
    <xf numFmtId="166" fontId="15" fillId="2" borderId="22" xfId="0" applyFont="1" applyBorder="1" applyAlignment="1" applyProtection="1">
      <alignment vertical="center"/>
      <protection hidden="1"/>
    </xf>
    <xf numFmtId="166" fontId="15" fillId="0" borderId="22" xfId="0" applyFont="1" applyBorder="1" applyAlignment="1" applyProtection="1">
      <alignment vertical="center"/>
      <protection hidden="1"/>
    </xf>
    <xf numFmtId="164" fontId="16" fillId="2" borderId="18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9" fontId="16" fillId="0" borderId="0" xfId="0" applyFont="1" applyBorder="1" applyAlignment="1" applyProtection="1">
      <alignment vertical="center"/>
      <protection hidden="1"/>
    </xf>
    <xf numFmtId="169" fontId="16" fillId="0" borderId="14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left" vertical="center"/>
      <protection hidden="1"/>
    </xf>
    <xf numFmtId="166" fontId="0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2" fillId="0" borderId="3" xfId="0" applyFont="1" applyBorder="1" applyAlignment="1" applyProtection="1">
      <alignment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horizontal="left" vertical="center" wrapText="1"/>
      <protection hidden="1"/>
    </xf>
    <xf numFmtId="170" fontId="32" fillId="0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2" fillId="0" borderId="3" xfId="0" applyFont="1" applyBorder="1" applyAlignment="1" applyProtection="1">
      <alignment vertical="center"/>
      <protection hidden="1"/>
    </xf>
    <xf numFmtId="164" fontId="32" fillId="0" borderId="18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2" fillId="0" borderId="14" xfId="0" applyFont="1" applyBorder="1" applyAlignment="1" applyProtection="1">
      <alignment vertical="center"/>
      <protection hidden="1"/>
    </xf>
    <xf numFmtId="164" fontId="32" fillId="0" borderId="0" xfId="0" applyFont="1" applyAlignment="1" applyProtection="1">
      <alignment horizontal="left" vertical="center"/>
      <protection hidden="1"/>
    </xf>
    <xf numFmtId="164" fontId="34" fillId="0" borderId="22" xfId="0" applyFont="1" applyBorder="1" applyAlignment="1" applyProtection="1">
      <alignment horizontal="center" vertical="center"/>
      <protection hidden="1"/>
    </xf>
    <xf numFmtId="165" fontId="34" fillId="0" borderId="22" xfId="0" applyFont="1" applyBorder="1" applyAlignment="1" applyProtection="1">
      <alignment horizontal="left" vertical="center" wrapText="1"/>
      <protection hidden="1"/>
    </xf>
    <xf numFmtId="164" fontId="34" fillId="0" borderId="22" xfId="0" applyFont="1" applyBorder="1" applyAlignment="1" applyProtection="1">
      <alignment horizontal="left" vertical="center" wrapText="1"/>
      <protection hidden="1"/>
    </xf>
    <xf numFmtId="164" fontId="34" fillId="0" borderId="22" xfId="0" applyFont="1" applyBorder="1" applyAlignment="1" applyProtection="1">
      <alignment horizontal="center" vertical="center" wrapText="1"/>
      <protection hidden="1"/>
    </xf>
    <xf numFmtId="170" fontId="34" fillId="0" borderId="22" xfId="0" applyFont="1" applyBorder="1" applyAlignment="1" applyProtection="1">
      <alignment vertical="center"/>
      <protection hidden="1"/>
    </xf>
    <xf numFmtId="166" fontId="34" fillId="2" borderId="22" xfId="0" applyFont="1" applyBorder="1" applyAlignment="1" applyProtection="1">
      <alignment vertical="center"/>
      <protection hidden="1"/>
    </xf>
    <xf numFmtId="166" fontId="34" fillId="0" borderId="22" xfId="0" applyFont="1" applyBorder="1" applyAlignment="1" applyProtection="1">
      <alignment vertical="center"/>
      <protection hidden="1"/>
    </xf>
    <xf numFmtId="164" fontId="35" fillId="0" borderId="3" xfId="0" applyFont="1" applyBorder="1" applyAlignment="1" applyProtection="1">
      <alignment vertical="center"/>
      <protection hidden="1"/>
    </xf>
    <xf numFmtId="164" fontId="34" fillId="2" borderId="18" xfId="0" applyFont="1" applyBorder="1" applyAlignment="1" applyProtection="1">
      <alignment horizontal="left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6" fillId="0" borderId="0" xfId="0" applyFont="1" applyAlignment="1" applyProtection="1">
      <alignment vertical="center" wrapText="1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3" xfId="0" applyFont="1" applyBorder="1" applyAlignment="1" applyProtection="1">
      <alignment vertical="center"/>
      <protection hidden="1"/>
    </xf>
    <xf numFmtId="164" fontId="37" fillId="0" borderId="3" xfId="0" applyFont="1" applyBorder="1" applyAlignment="1" applyProtection="1">
      <alignment vertical="center"/>
      <protection hidden="1"/>
    </xf>
    <xf numFmtId="164" fontId="37" fillId="0" borderId="18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0" borderId="14" xfId="0" applyFont="1" applyBorder="1" applyAlignment="1" applyProtection="1">
      <alignment vertical="center"/>
      <protection hidden="1"/>
    </xf>
    <xf numFmtId="164" fontId="37" fillId="0" borderId="0" xfId="0" applyFont="1" applyAlignment="1" applyProtection="1">
      <alignment horizontal="left"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7" fillId="0" borderId="0" xfId="0" applyFont="1" applyAlignment="1" applyProtection="1">
      <alignment horizontal="left" vertical="center"/>
      <protection hidden="1"/>
    </xf>
    <xf numFmtId="164" fontId="37" fillId="0" borderId="0" xfId="0" applyFont="1" applyAlignment="1" applyProtection="1">
      <alignment horizontal="left" vertical="center" wrapText="1"/>
      <protection hidden="1"/>
    </xf>
    <xf numFmtId="170" fontId="37" fillId="0" borderId="0" xfId="0" applyFont="1" applyAlignment="1" applyProtection="1">
      <alignment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8" fillId="0" borderId="0" xfId="0" applyFont="1" applyAlignment="1" applyProtection="1">
      <alignment vertical="center"/>
      <protection hidden="1"/>
    </xf>
    <xf numFmtId="164" fontId="38" fillId="0" borderId="3" xfId="0" applyFont="1" applyBorder="1" applyAlignment="1" applyProtection="1">
      <alignment vertical="center"/>
      <protection hidden="1"/>
    </xf>
    <xf numFmtId="164" fontId="38" fillId="0" borderId="0" xfId="0" applyFont="1" applyAlignment="1" applyProtection="1">
      <alignment vertical="center"/>
      <protection hidden="1"/>
    </xf>
    <xf numFmtId="164" fontId="38" fillId="0" borderId="0" xfId="0" applyFont="1" applyAlignment="1" applyProtection="1">
      <alignment horizontal="left" vertical="center"/>
      <protection hidden="1"/>
    </xf>
    <xf numFmtId="164" fontId="38" fillId="0" borderId="0" xfId="0" applyFont="1" applyAlignment="1" applyProtection="1">
      <alignment horizontal="left" vertical="center" wrapText="1"/>
      <protection hidden="1"/>
    </xf>
    <xf numFmtId="164" fontId="38" fillId="0" borderId="0" xfId="0" applyFont="1" applyAlignment="1" applyProtection="1">
      <alignment vertical="center"/>
      <protection hidden="1"/>
    </xf>
    <xf numFmtId="164" fontId="38" fillId="0" borderId="3" xfId="0" applyFont="1" applyBorder="1" applyAlignment="1" applyProtection="1">
      <alignment vertical="center"/>
      <protection hidden="1"/>
    </xf>
    <xf numFmtId="164" fontId="38" fillId="0" borderId="18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0" borderId="14" xfId="0" applyFont="1" applyBorder="1" applyAlignment="1" applyProtection="1">
      <alignment vertical="center"/>
      <protection hidden="1"/>
    </xf>
    <xf numFmtId="164" fontId="38" fillId="0" borderId="0" xfId="0" applyFont="1" applyAlignment="1" applyProtection="1">
      <alignment horizontal="left" vertical="center"/>
      <protection hidden="1"/>
    </xf>
    <xf numFmtId="170" fontId="15" fillId="2" borderId="22" xfId="0" applyFont="1" applyBorder="1" applyAlignment="1" applyProtection="1">
      <alignment vertical="center"/>
      <protection hidden="1"/>
    </xf>
    <xf numFmtId="164" fontId="16" fillId="2" borderId="19" xfId="0" applyFont="1" applyBorder="1" applyAlignment="1" applyProtection="1">
      <alignment horizontal="left" vertical="center"/>
      <protection hidden="1"/>
    </xf>
    <xf numFmtId="164" fontId="16" fillId="0" borderId="20" xfId="0" applyFont="1" applyBorder="1" applyAlignment="1" applyProtection="1">
      <alignment horizontal="center" vertical="center"/>
      <protection hidden="1"/>
    </xf>
    <xf numFmtId="164" fontId="0" fillId="0" borderId="20" xfId="0" applyFont="1" applyBorder="1" applyAlignment="1" applyProtection="1">
      <alignment vertical="center"/>
      <protection hidden="1"/>
    </xf>
    <xf numFmtId="169" fontId="16" fillId="0" borderId="20" xfId="0" applyFont="1" applyBorder="1" applyAlignment="1" applyProtection="1">
      <alignment vertical="center"/>
      <protection hidden="1"/>
    </xf>
    <xf numFmtId="169" fontId="16" fillId="0" borderId="21" xfId="0" applyFont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*unknown*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285750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$AO$76;'Rekapitulace%20stavby'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$J$116;'20191016%20-%20Oprava%20st&#345;echy...'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'20191016%20-%20Oprava%20st&#345;echy!!!'!C2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="95" zoomScaleNormal="95" workbookViewId="0" topLeftCell="A73">
      <selection activeCell="AN95" sqref="AN9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58" max="70" width="8.421875" style="0" customWidth="1"/>
    <col min="71" max="91" width="9.28125" style="0" hidden="1" customWidth="1"/>
    <col min="92" max="1025" width="8.421875" style="0" customWidth="1"/>
  </cols>
  <sheetData>
    <row r="1" spans="1:74" ht="12">
      <c r="A1" s="1" t="s">
        <v>0</v>
      </c>
      <c r="AZ1" s="1"/>
      <c r="BA1" s="1" t="s">
        <v>1</v>
      </c>
      <c r="BB1" s="1" t="s">
        <v>2</v>
      </c>
      <c r="BT1" s="1" t="s">
        <v>3</v>
      </c>
      <c r="BU1" s="1" t="s">
        <v>3</v>
      </c>
      <c r="BV1" s="1" t="s">
        <v>4</v>
      </c>
    </row>
    <row r="2" spans="44:72" ht="36.95" customHeight="1"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S2" s="3" t="s">
        <v>5</v>
      </c>
      <c r="BT2" s="3" t="s">
        <v>6</v>
      </c>
    </row>
    <row r="3" spans="2:72" ht="6.9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95" customHeight="1">
      <c r="B4" s="7"/>
      <c r="C4" s="8"/>
      <c r="D4" s="9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6"/>
      <c r="AS4" s="10" t="s">
        <v>9</v>
      </c>
      <c r="BE4" s="11" t="s">
        <v>10</v>
      </c>
      <c r="BS4" s="3" t="s">
        <v>11</v>
      </c>
    </row>
    <row r="5" spans="2:71" ht="12" customHeight="1">
      <c r="B5" s="7"/>
      <c r="C5" s="8"/>
      <c r="D5" s="12" t="s">
        <v>12</v>
      </c>
      <c r="E5" s="8"/>
      <c r="F5" s="8"/>
      <c r="G5" s="8"/>
      <c r="H5" s="8"/>
      <c r="I5" s="8"/>
      <c r="J5" s="8"/>
      <c r="K5" s="13" t="s">
        <v>13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8"/>
      <c r="AQ5" s="8"/>
      <c r="AR5" s="6"/>
      <c r="BE5" s="14" t="s">
        <v>14</v>
      </c>
      <c r="BS5" s="3" t="s">
        <v>5</v>
      </c>
    </row>
    <row r="6" spans="2:71" ht="36.95" customHeight="1">
      <c r="B6" s="7"/>
      <c r="C6" s="8"/>
      <c r="D6" s="15" t="s">
        <v>15</v>
      </c>
      <c r="E6" s="8"/>
      <c r="F6" s="8"/>
      <c r="G6" s="8"/>
      <c r="H6" s="8"/>
      <c r="I6" s="8"/>
      <c r="J6" s="8"/>
      <c r="K6" s="16" t="s">
        <v>16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8"/>
      <c r="AQ6" s="8"/>
      <c r="AR6" s="6"/>
      <c r="BE6" s="14"/>
      <c r="BS6" s="3" t="s">
        <v>5</v>
      </c>
    </row>
    <row r="7" spans="2:71" ht="12" customHeight="1">
      <c r="B7" s="7"/>
      <c r="C7" s="8"/>
      <c r="D7" s="17" t="s">
        <v>17</v>
      </c>
      <c r="E7" s="8"/>
      <c r="F7" s="8"/>
      <c r="G7" s="8"/>
      <c r="H7" s="8"/>
      <c r="I7" s="8"/>
      <c r="J7" s="8"/>
      <c r="K7" s="1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7" t="s">
        <v>18</v>
      </c>
      <c r="AL7" s="8"/>
      <c r="AM7" s="8"/>
      <c r="AN7" s="18"/>
      <c r="AO7" s="8"/>
      <c r="AP7" s="8"/>
      <c r="AQ7" s="8"/>
      <c r="AR7" s="6"/>
      <c r="BE7" s="14"/>
      <c r="BS7" s="3" t="s">
        <v>5</v>
      </c>
    </row>
    <row r="8" spans="2:71" ht="12" customHeight="1">
      <c r="B8" s="7"/>
      <c r="C8" s="8"/>
      <c r="D8" s="17" t="s">
        <v>19</v>
      </c>
      <c r="E8" s="8"/>
      <c r="F8" s="8"/>
      <c r="G8" s="8"/>
      <c r="H8" s="8"/>
      <c r="I8" s="8"/>
      <c r="J8" s="8"/>
      <c r="K8" s="18" t="s">
        <v>20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7" t="s">
        <v>21</v>
      </c>
      <c r="AL8" s="8"/>
      <c r="AM8" s="8"/>
      <c r="AN8" s="19" t="s">
        <v>22</v>
      </c>
      <c r="AO8" s="8"/>
      <c r="AP8" s="8"/>
      <c r="AQ8" s="8"/>
      <c r="AR8" s="6"/>
      <c r="BE8" s="14"/>
      <c r="BS8" s="3" t="s">
        <v>5</v>
      </c>
    </row>
    <row r="9" spans="2:71" ht="14.4" customHeight="1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6"/>
      <c r="BE9" s="14"/>
      <c r="BS9" s="3" t="s">
        <v>5</v>
      </c>
    </row>
    <row r="10" spans="2:71" ht="12" customHeight="1">
      <c r="B10" s="7"/>
      <c r="C10" s="8"/>
      <c r="D10" s="17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7" t="s">
        <v>24</v>
      </c>
      <c r="AL10" s="8"/>
      <c r="AM10" s="8"/>
      <c r="AN10" s="18"/>
      <c r="AO10" s="8"/>
      <c r="AP10" s="8"/>
      <c r="AQ10" s="8"/>
      <c r="AR10" s="6"/>
      <c r="BE10" s="14"/>
      <c r="BS10" s="3" t="s">
        <v>5</v>
      </c>
    </row>
    <row r="11" spans="2:71" ht="18.5" customHeight="1">
      <c r="B11" s="7"/>
      <c r="C11" s="8"/>
      <c r="D11" s="8"/>
      <c r="E11" s="18" t="s">
        <v>20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7" t="s">
        <v>25</v>
      </c>
      <c r="AL11" s="8"/>
      <c r="AM11" s="8"/>
      <c r="AN11" s="18"/>
      <c r="AO11" s="8"/>
      <c r="AP11" s="8"/>
      <c r="AQ11" s="8"/>
      <c r="AR11" s="6"/>
      <c r="BE11" s="14"/>
      <c r="BS11" s="3" t="s">
        <v>5</v>
      </c>
    </row>
    <row r="12" spans="2:71" ht="6.95" customHeight="1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6"/>
      <c r="BE12" s="14"/>
      <c r="BS12" s="3" t="s">
        <v>5</v>
      </c>
    </row>
    <row r="13" spans="2:71" ht="12" customHeight="1">
      <c r="B13" s="7"/>
      <c r="C13" s="8"/>
      <c r="D13" s="17" t="s">
        <v>26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7" t="s">
        <v>24</v>
      </c>
      <c r="AL13" s="8"/>
      <c r="AM13" s="8"/>
      <c r="AN13" s="20" t="s">
        <v>27</v>
      </c>
      <c r="AO13" s="8"/>
      <c r="AP13" s="8"/>
      <c r="AQ13" s="8"/>
      <c r="AR13" s="6"/>
      <c r="BE13" s="14"/>
      <c r="BS13" s="3" t="s">
        <v>5</v>
      </c>
    </row>
    <row r="14" spans="2:71" ht="12.8">
      <c r="B14" s="7"/>
      <c r="C14" s="8"/>
      <c r="D14" s="8"/>
      <c r="E14" s="21" t="s">
        <v>27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17" t="s">
        <v>25</v>
      </c>
      <c r="AL14" s="8"/>
      <c r="AM14" s="8"/>
      <c r="AN14" s="20" t="s">
        <v>27</v>
      </c>
      <c r="AO14" s="8"/>
      <c r="AP14" s="8"/>
      <c r="AQ14" s="8"/>
      <c r="AR14" s="6"/>
      <c r="BE14" s="14"/>
      <c r="BS14" s="3" t="s">
        <v>5</v>
      </c>
    </row>
    <row r="15" spans="2:71" ht="6.9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6"/>
      <c r="BE15" s="14"/>
      <c r="BS15" s="3" t="s">
        <v>3</v>
      </c>
    </row>
    <row r="16" spans="2:71" ht="12" customHeight="1">
      <c r="B16" s="7"/>
      <c r="C16" s="8"/>
      <c r="D16" s="17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7" t="s">
        <v>24</v>
      </c>
      <c r="AL16" s="8"/>
      <c r="AM16" s="8"/>
      <c r="AN16" s="18"/>
      <c r="AO16" s="8"/>
      <c r="AP16" s="8"/>
      <c r="AQ16" s="8"/>
      <c r="AR16" s="6"/>
      <c r="BE16" s="14"/>
      <c r="BS16" s="3" t="s">
        <v>3</v>
      </c>
    </row>
    <row r="17" spans="2:71" ht="18.5" customHeight="1">
      <c r="B17" s="7"/>
      <c r="C17" s="8"/>
      <c r="D17" s="8"/>
      <c r="E17" s="18" t="s">
        <v>20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7" t="s">
        <v>25</v>
      </c>
      <c r="AL17" s="8"/>
      <c r="AM17" s="8"/>
      <c r="AN17" s="18"/>
      <c r="AO17" s="8"/>
      <c r="AP17" s="8"/>
      <c r="AQ17" s="8"/>
      <c r="AR17" s="6"/>
      <c r="BE17" s="14"/>
      <c r="BS17" s="3" t="s">
        <v>29</v>
      </c>
    </row>
    <row r="18" spans="2:71" ht="6.9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6"/>
      <c r="BE18" s="14"/>
      <c r="BS18" s="3" t="s">
        <v>5</v>
      </c>
    </row>
    <row r="19" spans="2:71" ht="12" customHeight="1">
      <c r="B19" s="7"/>
      <c r="C19" s="8"/>
      <c r="D19" s="17" t="s">
        <v>30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7" t="s">
        <v>24</v>
      </c>
      <c r="AL19" s="8"/>
      <c r="AM19" s="8"/>
      <c r="AN19" s="18"/>
      <c r="AO19" s="8"/>
      <c r="AP19" s="8"/>
      <c r="AQ19" s="8"/>
      <c r="AR19" s="6"/>
      <c r="BE19" s="14"/>
      <c r="BS19" s="3" t="s">
        <v>5</v>
      </c>
    </row>
    <row r="20" spans="2:71" ht="18.5" customHeight="1">
      <c r="B20" s="7"/>
      <c r="C20" s="8"/>
      <c r="D20" s="8"/>
      <c r="E20" s="18" t="s">
        <v>20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7" t="s">
        <v>25</v>
      </c>
      <c r="AL20" s="8"/>
      <c r="AM20" s="8"/>
      <c r="AN20" s="18"/>
      <c r="AO20" s="8"/>
      <c r="AP20" s="8"/>
      <c r="AQ20" s="8"/>
      <c r="AR20" s="6"/>
      <c r="BE20" s="14"/>
      <c r="BS20" s="3" t="s">
        <v>3</v>
      </c>
    </row>
    <row r="21" spans="2:57" ht="6.95" customHeight="1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6"/>
      <c r="BE21" s="14"/>
    </row>
    <row r="22" spans="2:57" ht="12" customHeight="1">
      <c r="B22" s="7"/>
      <c r="C22" s="8"/>
      <c r="D22" s="17" t="s">
        <v>31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6"/>
      <c r="BE22" s="14"/>
    </row>
    <row r="23" spans="2:57" ht="16.5" customHeight="1">
      <c r="B23" s="7"/>
      <c r="C23" s="8"/>
      <c r="D23" s="8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8"/>
      <c r="AP23" s="8"/>
      <c r="AQ23" s="8"/>
      <c r="AR23" s="6"/>
      <c r="BE23" s="14"/>
    </row>
    <row r="24" spans="2:57" ht="6.95" customHeight="1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6"/>
      <c r="BE24" s="14"/>
    </row>
    <row r="25" spans="2:57" ht="6.95" customHeight="1">
      <c r="B25" s="7"/>
      <c r="C25" s="8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8"/>
      <c r="AQ25" s="8"/>
      <c r="AR25" s="6"/>
      <c r="BE25" s="14"/>
    </row>
    <row r="26" spans="2:57" s="24" customFormat="1" ht="25.9" customHeight="1">
      <c r="B26" s="25"/>
      <c r="C26" s="26"/>
      <c r="D26" s="27" t="s">
        <v>32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9">
        <f>ROUND(AG94,2)</f>
        <v>0</v>
      </c>
      <c r="AL26" s="29"/>
      <c r="AM26" s="29"/>
      <c r="AN26" s="29"/>
      <c r="AO26" s="29"/>
      <c r="AP26" s="26"/>
      <c r="AQ26" s="26"/>
      <c r="AR26" s="30"/>
      <c r="BE26" s="14"/>
    </row>
    <row r="27" spans="2:57" s="24" customFormat="1" ht="6.9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30"/>
      <c r="BE27" s="14"/>
    </row>
    <row r="28" spans="2:57" s="24" customFormat="1" ht="12.8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31" t="s">
        <v>33</v>
      </c>
      <c r="M28" s="31"/>
      <c r="N28" s="31"/>
      <c r="O28" s="31"/>
      <c r="P28" s="31"/>
      <c r="Q28" s="26"/>
      <c r="R28" s="26"/>
      <c r="S28" s="26"/>
      <c r="T28" s="26"/>
      <c r="U28" s="26"/>
      <c r="V28" s="26"/>
      <c r="W28" s="31" t="s">
        <v>34</v>
      </c>
      <c r="X28" s="31"/>
      <c r="Y28" s="31"/>
      <c r="Z28" s="31"/>
      <c r="AA28" s="31"/>
      <c r="AB28" s="31"/>
      <c r="AC28" s="31"/>
      <c r="AD28" s="31"/>
      <c r="AE28" s="31"/>
      <c r="AF28" s="26"/>
      <c r="AG28" s="26"/>
      <c r="AH28" s="26"/>
      <c r="AI28" s="26"/>
      <c r="AJ28" s="26"/>
      <c r="AK28" s="31" t="s">
        <v>35</v>
      </c>
      <c r="AL28" s="31"/>
      <c r="AM28" s="31"/>
      <c r="AN28" s="31"/>
      <c r="AO28" s="31"/>
      <c r="AP28" s="26"/>
      <c r="AQ28" s="26"/>
      <c r="AR28" s="30"/>
      <c r="BE28" s="14"/>
    </row>
    <row r="29" spans="2:57" s="32" customFormat="1" ht="14.4" customHeight="1">
      <c r="B29" s="33"/>
      <c r="C29" s="34"/>
      <c r="D29" s="17" t="s">
        <v>36</v>
      </c>
      <c r="E29" s="34"/>
      <c r="F29" s="17" t="s">
        <v>37</v>
      </c>
      <c r="G29" s="34"/>
      <c r="H29" s="34"/>
      <c r="I29" s="34"/>
      <c r="J29" s="34"/>
      <c r="K29" s="34"/>
      <c r="L29" s="35">
        <v>0.21</v>
      </c>
      <c r="M29" s="35"/>
      <c r="N29" s="35"/>
      <c r="O29" s="35"/>
      <c r="P29" s="35"/>
      <c r="Q29" s="34"/>
      <c r="R29" s="34"/>
      <c r="S29" s="34"/>
      <c r="T29" s="34"/>
      <c r="U29" s="34"/>
      <c r="V29" s="34"/>
      <c r="W29" s="36">
        <f>ROUND(AZ94,2)</f>
        <v>0</v>
      </c>
      <c r="X29" s="36"/>
      <c r="Y29" s="36"/>
      <c r="Z29" s="36"/>
      <c r="AA29" s="36"/>
      <c r="AB29" s="36"/>
      <c r="AC29" s="36"/>
      <c r="AD29" s="36"/>
      <c r="AE29" s="36"/>
      <c r="AF29" s="34"/>
      <c r="AG29" s="34"/>
      <c r="AH29" s="34"/>
      <c r="AI29" s="34"/>
      <c r="AJ29" s="34"/>
      <c r="AK29" s="36">
        <f>ROUND(AV94,2)</f>
        <v>0</v>
      </c>
      <c r="AL29" s="36"/>
      <c r="AM29" s="36"/>
      <c r="AN29" s="36"/>
      <c r="AO29" s="36"/>
      <c r="AP29" s="34"/>
      <c r="AQ29" s="34"/>
      <c r="AR29" s="37"/>
      <c r="BE29" s="14"/>
    </row>
    <row r="30" spans="2:57" s="32" customFormat="1" ht="14.4" customHeight="1">
      <c r="B30" s="33"/>
      <c r="C30" s="34"/>
      <c r="D30" s="34"/>
      <c r="E30" s="34"/>
      <c r="F30" s="17" t="s">
        <v>38</v>
      </c>
      <c r="G30" s="34"/>
      <c r="H30" s="34"/>
      <c r="I30" s="34"/>
      <c r="J30" s="34"/>
      <c r="K30" s="34"/>
      <c r="L30" s="35">
        <v>0.15</v>
      </c>
      <c r="M30" s="35"/>
      <c r="N30" s="35"/>
      <c r="O30" s="35"/>
      <c r="P30" s="35"/>
      <c r="Q30" s="34"/>
      <c r="R30" s="34"/>
      <c r="S30" s="34"/>
      <c r="T30" s="34"/>
      <c r="U30" s="34"/>
      <c r="V30" s="34"/>
      <c r="W30" s="36">
        <f>ROUND(BA94,2)</f>
        <v>0</v>
      </c>
      <c r="X30" s="36"/>
      <c r="Y30" s="36"/>
      <c r="Z30" s="36"/>
      <c r="AA30" s="36"/>
      <c r="AB30" s="36"/>
      <c r="AC30" s="36"/>
      <c r="AD30" s="36"/>
      <c r="AE30" s="36"/>
      <c r="AF30" s="34"/>
      <c r="AG30" s="34"/>
      <c r="AH30" s="34"/>
      <c r="AI30" s="34"/>
      <c r="AJ30" s="34"/>
      <c r="AK30" s="36">
        <f>ROUND(AW94,2)</f>
        <v>0</v>
      </c>
      <c r="AL30" s="36"/>
      <c r="AM30" s="36"/>
      <c r="AN30" s="36"/>
      <c r="AO30" s="36"/>
      <c r="AP30" s="34"/>
      <c r="AQ30" s="34"/>
      <c r="AR30" s="37"/>
      <c r="BE30" s="14"/>
    </row>
    <row r="31" spans="2:57" s="32" customFormat="1" ht="14.4" customHeight="1" hidden="1">
      <c r="B31" s="33"/>
      <c r="C31" s="34"/>
      <c r="D31" s="34"/>
      <c r="E31" s="34"/>
      <c r="F31" s="17" t="s">
        <v>39</v>
      </c>
      <c r="G31" s="34"/>
      <c r="H31" s="34"/>
      <c r="I31" s="34"/>
      <c r="J31" s="34"/>
      <c r="K31" s="34"/>
      <c r="L31" s="35">
        <v>0.21</v>
      </c>
      <c r="M31" s="35"/>
      <c r="N31" s="35"/>
      <c r="O31" s="35"/>
      <c r="P31" s="35"/>
      <c r="Q31" s="34"/>
      <c r="R31" s="34"/>
      <c r="S31" s="34"/>
      <c r="T31" s="34"/>
      <c r="U31" s="34"/>
      <c r="V31" s="34"/>
      <c r="W31" s="36">
        <f>ROUND(BB94,2)</f>
        <v>0</v>
      </c>
      <c r="X31" s="36"/>
      <c r="Y31" s="36"/>
      <c r="Z31" s="36"/>
      <c r="AA31" s="36"/>
      <c r="AB31" s="36"/>
      <c r="AC31" s="36"/>
      <c r="AD31" s="36"/>
      <c r="AE31" s="36"/>
      <c r="AF31" s="34"/>
      <c r="AG31" s="34"/>
      <c r="AH31" s="34"/>
      <c r="AI31" s="34"/>
      <c r="AJ31" s="34"/>
      <c r="AK31" s="36">
        <v>0</v>
      </c>
      <c r="AL31" s="36"/>
      <c r="AM31" s="36"/>
      <c r="AN31" s="36"/>
      <c r="AO31" s="36"/>
      <c r="AP31" s="34"/>
      <c r="AQ31" s="34"/>
      <c r="AR31" s="37"/>
      <c r="BE31" s="14"/>
    </row>
    <row r="32" spans="2:57" s="32" customFormat="1" ht="14.4" customHeight="1" hidden="1">
      <c r="B32" s="33"/>
      <c r="C32" s="34"/>
      <c r="D32" s="34"/>
      <c r="E32" s="34"/>
      <c r="F32" s="17" t="s">
        <v>40</v>
      </c>
      <c r="G32" s="34"/>
      <c r="H32" s="34"/>
      <c r="I32" s="34"/>
      <c r="J32" s="34"/>
      <c r="K32" s="34"/>
      <c r="L32" s="35">
        <v>0.15</v>
      </c>
      <c r="M32" s="35"/>
      <c r="N32" s="35"/>
      <c r="O32" s="35"/>
      <c r="P32" s="35"/>
      <c r="Q32" s="34"/>
      <c r="R32" s="34"/>
      <c r="S32" s="34"/>
      <c r="T32" s="34"/>
      <c r="U32" s="34"/>
      <c r="V32" s="34"/>
      <c r="W32" s="36">
        <f>ROUND(BC94,2)</f>
        <v>0</v>
      </c>
      <c r="X32" s="36"/>
      <c r="Y32" s="36"/>
      <c r="Z32" s="36"/>
      <c r="AA32" s="36"/>
      <c r="AB32" s="36"/>
      <c r="AC32" s="36"/>
      <c r="AD32" s="36"/>
      <c r="AE32" s="36"/>
      <c r="AF32" s="34"/>
      <c r="AG32" s="34"/>
      <c r="AH32" s="34"/>
      <c r="AI32" s="34"/>
      <c r="AJ32" s="34"/>
      <c r="AK32" s="36">
        <v>0</v>
      </c>
      <c r="AL32" s="36"/>
      <c r="AM32" s="36"/>
      <c r="AN32" s="36"/>
      <c r="AO32" s="36"/>
      <c r="AP32" s="34"/>
      <c r="AQ32" s="34"/>
      <c r="AR32" s="37"/>
      <c r="BE32" s="14"/>
    </row>
    <row r="33" spans="2:57" s="32" customFormat="1" ht="14.4" customHeight="1" hidden="1">
      <c r="B33" s="33"/>
      <c r="C33" s="34"/>
      <c r="D33" s="34"/>
      <c r="E33" s="34"/>
      <c r="F33" s="17" t="s">
        <v>41</v>
      </c>
      <c r="G33" s="34"/>
      <c r="H33" s="34"/>
      <c r="I33" s="34"/>
      <c r="J33" s="34"/>
      <c r="K33" s="34"/>
      <c r="L33" s="35">
        <v>0</v>
      </c>
      <c r="M33" s="35"/>
      <c r="N33" s="35"/>
      <c r="O33" s="35"/>
      <c r="P33" s="35"/>
      <c r="Q33" s="34"/>
      <c r="R33" s="34"/>
      <c r="S33" s="34"/>
      <c r="T33" s="34"/>
      <c r="U33" s="34"/>
      <c r="V33" s="34"/>
      <c r="W33" s="36">
        <f>ROUND(BD94,2)</f>
        <v>0</v>
      </c>
      <c r="X33" s="36"/>
      <c r="Y33" s="36"/>
      <c r="Z33" s="36"/>
      <c r="AA33" s="36"/>
      <c r="AB33" s="36"/>
      <c r="AC33" s="36"/>
      <c r="AD33" s="36"/>
      <c r="AE33" s="36"/>
      <c r="AF33" s="34"/>
      <c r="AG33" s="34"/>
      <c r="AH33" s="34"/>
      <c r="AI33" s="34"/>
      <c r="AJ33" s="34"/>
      <c r="AK33" s="36">
        <v>0</v>
      </c>
      <c r="AL33" s="36"/>
      <c r="AM33" s="36"/>
      <c r="AN33" s="36"/>
      <c r="AO33" s="36"/>
      <c r="AP33" s="34"/>
      <c r="AQ33" s="34"/>
      <c r="AR33" s="37"/>
      <c r="BE33" s="14"/>
    </row>
    <row r="34" spans="2:57" s="24" customFormat="1" ht="6.95" customHeight="1">
      <c r="B34" s="25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30"/>
      <c r="BE34" s="14"/>
    </row>
    <row r="35" spans="2:44" s="24" customFormat="1" ht="25.9" customHeight="1">
      <c r="B35" s="25"/>
      <c r="C35" s="38"/>
      <c r="D35" s="39" t="s">
        <v>42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43</v>
      </c>
      <c r="U35" s="40"/>
      <c r="V35" s="40"/>
      <c r="W35" s="40"/>
      <c r="X35" s="42" t="s">
        <v>44</v>
      </c>
      <c r="Y35" s="42"/>
      <c r="Z35" s="42"/>
      <c r="AA35" s="42"/>
      <c r="AB35" s="42"/>
      <c r="AC35" s="40"/>
      <c r="AD35" s="40"/>
      <c r="AE35" s="40"/>
      <c r="AF35" s="40"/>
      <c r="AG35" s="40"/>
      <c r="AH35" s="40"/>
      <c r="AI35" s="40"/>
      <c r="AJ35" s="40"/>
      <c r="AK35" s="43">
        <f>SUM(AK26:AK33)</f>
        <v>0</v>
      </c>
      <c r="AL35" s="43"/>
      <c r="AM35" s="43"/>
      <c r="AN35" s="43"/>
      <c r="AO35" s="43"/>
      <c r="AP35" s="38"/>
      <c r="AQ35" s="38"/>
      <c r="AR35" s="30"/>
    </row>
    <row r="36" spans="2:44" s="24" customFormat="1" ht="6.95" customHeigh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30"/>
    </row>
    <row r="37" spans="2:44" s="24" customFormat="1" ht="14.4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30"/>
    </row>
    <row r="38" spans="2:44" ht="14.4" customHeight="1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6"/>
    </row>
    <row r="39" spans="2:44" ht="14.4" customHeight="1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6"/>
    </row>
    <row r="40" spans="2:44" ht="14.4" customHeigh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6"/>
    </row>
    <row r="41" spans="2:44" ht="14.4" customHeight="1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6"/>
    </row>
    <row r="42" spans="2:44" ht="14.4" customHeight="1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6"/>
    </row>
    <row r="43" spans="2:44" ht="14.4" customHeight="1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6"/>
    </row>
    <row r="44" spans="2:44" ht="14.4" customHeight="1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6"/>
    </row>
    <row r="45" spans="2:44" ht="14.4" customHeight="1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6"/>
    </row>
    <row r="46" spans="2:44" ht="14.4" customHeigh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6"/>
    </row>
    <row r="47" spans="2:44" ht="14.4" customHeight="1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6"/>
    </row>
    <row r="48" spans="2:44" ht="14.4" customHeight="1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6"/>
    </row>
    <row r="49" spans="2:44" s="24" customFormat="1" ht="14.4" customHeight="1">
      <c r="B49" s="25"/>
      <c r="C49" s="26"/>
      <c r="D49" s="44" t="s">
        <v>45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46</v>
      </c>
      <c r="AI49" s="45"/>
      <c r="AJ49" s="45"/>
      <c r="AK49" s="45"/>
      <c r="AL49" s="45"/>
      <c r="AM49" s="45"/>
      <c r="AN49" s="45"/>
      <c r="AO49" s="45"/>
      <c r="AP49" s="26"/>
      <c r="AQ49" s="26"/>
      <c r="AR49" s="30"/>
    </row>
    <row r="50" spans="2:44" ht="12.8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6"/>
    </row>
    <row r="51" spans="2:44" ht="12.8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6"/>
    </row>
    <row r="52" spans="2:44" ht="12.8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6"/>
    </row>
    <row r="53" spans="2:44" ht="12.8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6"/>
    </row>
    <row r="54" spans="2:44" ht="12.8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6"/>
    </row>
    <row r="55" spans="2:44" ht="12.8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6"/>
    </row>
    <row r="56" spans="2:44" ht="12.8">
      <c r="B56" s="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6"/>
    </row>
    <row r="57" spans="2:44" ht="12.8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6"/>
    </row>
    <row r="58" spans="2:44" ht="12.8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6"/>
    </row>
    <row r="59" spans="2:44" ht="12.8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6"/>
    </row>
    <row r="60" spans="2:44" s="24" customFormat="1" ht="12.8">
      <c r="B60" s="25"/>
      <c r="C60" s="26"/>
      <c r="D60" s="46" t="s">
        <v>47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46" t="s">
        <v>48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46" t="s">
        <v>47</v>
      </c>
      <c r="AI60" s="28"/>
      <c r="AJ60" s="28"/>
      <c r="AK60" s="28"/>
      <c r="AL60" s="28"/>
      <c r="AM60" s="46" t="s">
        <v>48</v>
      </c>
      <c r="AN60" s="28"/>
      <c r="AO60" s="28"/>
      <c r="AP60" s="26"/>
      <c r="AQ60" s="26"/>
      <c r="AR60" s="30"/>
    </row>
    <row r="61" spans="2:44" ht="12.8"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6"/>
    </row>
    <row r="62" spans="2:44" ht="12.8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6"/>
    </row>
    <row r="63" spans="2:44" ht="12.8">
      <c r="B63" s="7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6"/>
    </row>
    <row r="64" spans="2:44" s="24" customFormat="1" ht="12.8">
      <c r="B64" s="25"/>
      <c r="C64" s="26"/>
      <c r="D64" s="44" t="s">
        <v>49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4" t="s">
        <v>50</v>
      </c>
      <c r="AI64" s="45"/>
      <c r="AJ64" s="45"/>
      <c r="AK64" s="45"/>
      <c r="AL64" s="45"/>
      <c r="AM64" s="45"/>
      <c r="AN64" s="45"/>
      <c r="AO64" s="45"/>
      <c r="AP64" s="26"/>
      <c r="AQ64" s="26"/>
      <c r="AR64" s="30"/>
    </row>
    <row r="65" spans="2:44" ht="12.8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6"/>
    </row>
    <row r="66" spans="2:44" ht="12.8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6"/>
    </row>
    <row r="67" spans="2:44" ht="12.8"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6"/>
    </row>
    <row r="68" spans="2:44" ht="12.8"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6"/>
    </row>
    <row r="69" spans="2:44" ht="12.8">
      <c r="B69" s="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6"/>
    </row>
    <row r="70" spans="2:44" ht="12.8">
      <c r="B70" s="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6"/>
    </row>
    <row r="71" spans="2:44" ht="12.8"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6"/>
    </row>
    <row r="72" spans="2:44" ht="12.8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6"/>
    </row>
    <row r="73" spans="2:44" ht="12.8">
      <c r="B73" s="7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6"/>
    </row>
    <row r="74" spans="2:44" ht="12.8">
      <c r="B74" s="7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6"/>
    </row>
    <row r="75" spans="2:44" s="24" customFormat="1" ht="12.8">
      <c r="B75" s="25"/>
      <c r="C75" s="26"/>
      <c r="D75" s="46" t="s">
        <v>47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46" t="s">
        <v>48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46" t="s">
        <v>47</v>
      </c>
      <c r="AI75" s="28"/>
      <c r="AJ75" s="28"/>
      <c r="AK75" s="28"/>
      <c r="AL75" s="28"/>
      <c r="AM75" s="46" t="s">
        <v>48</v>
      </c>
      <c r="AN75" s="28"/>
      <c r="AO75" s="28"/>
      <c r="AP75" s="26"/>
      <c r="AQ75" s="26"/>
      <c r="AR75" s="30"/>
    </row>
    <row r="76" spans="2:44" s="24" customFormat="1" ht="12.8"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30"/>
    </row>
    <row r="77" spans="2:44" s="24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0"/>
    </row>
    <row r="81" spans="2:44" s="24" customFormat="1" ht="6.95" customHeight="1"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0"/>
    </row>
    <row r="82" spans="2:44" s="24" customFormat="1" ht="24.95" customHeight="1">
      <c r="B82" s="25"/>
      <c r="C82" s="9" t="s">
        <v>51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30"/>
    </row>
    <row r="83" spans="2:44" s="24" customFormat="1" ht="6.95" customHeight="1"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30"/>
    </row>
    <row r="84" spans="2:44" s="51" customFormat="1" ht="12" customHeight="1">
      <c r="B84" s="52"/>
      <c r="C84" s="17" t="s">
        <v>12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20191016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55" customFormat="1" ht="36.95" customHeight="1">
      <c r="B85" s="56"/>
      <c r="C85" s="57" t="s">
        <v>15</v>
      </c>
      <c r="D85" s="58"/>
      <c r="E85" s="58"/>
      <c r="F85" s="58"/>
      <c r="G85" s="58"/>
      <c r="H85" s="58"/>
      <c r="I85" s="58"/>
      <c r="J85" s="58"/>
      <c r="K85" s="58"/>
      <c r="L85" s="59" t="str">
        <f>K6</f>
        <v>Oprava střechy provozního objektu CHVAK</v>
      </c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8"/>
      <c r="AQ85" s="58"/>
      <c r="AR85" s="60"/>
    </row>
    <row r="86" spans="2:44" s="24" customFormat="1" ht="6.95" customHeight="1"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30"/>
    </row>
    <row r="87" spans="2:44" s="24" customFormat="1" ht="12" customHeight="1">
      <c r="B87" s="25"/>
      <c r="C87" s="17" t="s">
        <v>19</v>
      </c>
      <c r="D87" s="26"/>
      <c r="E87" s="26"/>
      <c r="F87" s="26"/>
      <c r="G87" s="26"/>
      <c r="H87" s="26"/>
      <c r="I87" s="26"/>
      <c r="J87" s="26"/>
      <c r="K87" s="26"/>
      <c r="L87" s="61" t="str">
        <f>IF(K8="","",K8)</f>
        <v/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17" t="s">
        <v>21</v>
      </c>
      <c r="AJ87" s="26"/>
      <c r="AK87" s="26"/>
      <c r="AL87" s="26"/>
      <c r="AM87" s="62" t="str">
        <f>IF(AN8="","",AN8)</f>
        <v>29. 5. 2019</v>
      </c>
      <c r="AN87" s="62"/>
      <c r="AO87" s="26"/>
      <c r="AP87" s="26"/>
      <c r="AQ87" s="26"/>
      <c r="AR87" s="30"/>
    </row>
    <row r="88" spans="2:44" s="24" customFormat="1" ht="6.95" customHeight="1">
      <c r="B88" s="25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30"/>
    </row>
    <row r="89" spans="2:56" s="24" customFormat="1" ht="15.15" customHeight="1">
      <c r="B89" s="25"/>
      <c r="C89" s="17" t="s">
        <v>23</v>
      </c>
      <c r="D89" s="26"/>
      <c r="E89" s="26"/>
      <c r="F89" s="26"/>
      <c r="G89" s="26"/>
      <c r="H89" s="26"/>
      <c r="I89" s="26"/>
      <c r="J89" s="26"/>
      <c r="K89" s="26"/>
      <c r="L89" s="53" t="str">
        <f>IF(E11="","",E11)</f>
        <v/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17" t="s">
        <v>28</v>
      </c>
      <c r="AJ89" s="26"/>
      <c r="AK89" s="26"/>
      <c r="AL89" s="26"/>
      <c r="AM89" s="63" t="str">
        <f>IF(E17="","",E17)</f>
        <v/>
      </c>
      <c r="AN89" s="63"/>
      <c r="AO89" s="63"/>
      <c r="AP89" s="63"/>
      <c r="AQ89" s="26"/>
      <c r="AR89" s="30"/>
      <c r="AS89" s="64" t="s">
        <v>52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</row>
    <row r="90" spans="2:56" s="24" customFormat="1" ht="15.15" customHeight="1">
      <c r="B90" s="25"/>
      <c r="C90" s="17" t="s">
        <v>26</v>
      </c>
      <c r="D90" s="26"/>
      <c r="E90" s="26"/>
      <c r="F90" s="26"/>
      <c r="G90" s="26"/>
      <c r="H90" s="26"/>
      <c r="I90" s="26"/>
      <c r="J90" s="26"/>
      <c r="K90" s="26"/>
      <c r="L90" s="53" t="str">
        <f>IF(E14="Vyplň údaj","",E14)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17" t="s">
        <v>30</v>
      </c>
      <c r="AJ90" s="26"/>
      <c r="AK90" s="26"/>
      <c r="AL90" s="26"/>
      <c r="AM90" s="63" t="str">
        <f>IF(E20="","",E20)</f>
        <v/>
      </c>
      <c r="AN90" s="63"/>
      <c r="AO90" s="63"/>
      <c r="AP90" s="63"/>
      <c r="AQ90" s="26"/>
      <c r="AR90" s="30"/>
      <c r="AS90" s="64"/>
      <c r="AT90" s="64"/>
      <c r="AU90" s="67"/>
      <c r="AV90" s="67"/>
      <c r="AW90" s="67"/>
      <c r="AX90" s="67"/>
      <c r="AY90" s="67"/>
      <c r="AZ90" s="67"/>
      <c r="BA90" s="67"/>
      <c r="BB90" s="67"/>
      <c r="BC90" s="67"/>
      <c r="BD90" s="68"/>
    </row>
    <row r="91" spans="2:56" s="24" customFormat="1" ht="10.8" customHeight="1">
      <c r="B91" s="25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30"/>
      <c r="AS91" s="64"/>
      <c r="AT91" s="64"/>
      <c r="AU91" s="69"/>
      <c r="AV91" s="69"/>
      <c r="AW91" s="69"/>
      <c r="AX91" s="69"/>
      <c r="AY91" s="69"/>
      <c r="AZ91" s="69"/>
      <c r="BA91" s="69"/>
      <c r="BB91" s="69"/>
      <c r="BC91" s="69"/>
      <c r="BD91" s="70"/>
    </row>
    <row r="92" spans="2:56" s="24" customFormat="1" ht="29.3" customHeight="1">
      <c r="B92" s="25"/>
      <c r="C92" s="71" t="s">
        <v>53</v>
      </c>
      <c r="D92" s="71"/>
      <c r="E92" s="71"/>
      <c r="F92" s="71"/>
      <c r="G92" s="71"/>
      <c r="H92" s="72"/>
      <c r="I92" s="73" t="s">
        <v>54</v>
      </c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4" t="s">
        <v>55</v>
      </c>
      <c r="AH92" s="74"/>
      <c r="AI92" s="74"/>
      <c r="AJ92" s="74"/>
      <c r="AK92" s="74"/>
      <c r="AL92" s="74"/>
      <c r="AM92" s="74"/>
      <c r="AN92" s="75" t="s">
        <v>56</v>
      </c>
      <c r="AO92" s="75"/>
      <c r="AP92" s="75"/>
      <c r="AQ92" s="76" t="s">
        <v>57</v>
      </c>
      <c r="AR92" s="30"/>
      <c r="AS92" s="77" t="s">
        <v>58</v>
      </c>
      <c r="AT92" s="78" t="s">
        <v>59</v>
      </c>
      <c r="AU92" s="78" t="s">
        <v>60</v>
      </c>
      <c r="AV92" s="78" t="s">
        <v>61</v>
      </c>
      <c r="AW92" s="78" t="s">
        <v>62</v>
      </c>
      <c r="AX92" s="78" t="s">
        <v>63</v>
      </c>
      <c r="AY92" s="78" t="s">
        <v>64</v>
      </c>
      <c r="AZ92" s="78" t="s">
        <v>65</v>
      </c>
      <c r="BA92" s="78" t="s">
        <v>66</v>
      </c>
      <c r="BB92" s="78" t="s">
        <v>67</v>
      </c>
      <c r="BC92" s="78" t="s">
        <v>68</v>
      </c>
      <c r="BD92" s="79" t="s">
        <v>69</v>
      </c>
    </row>
    <row r="93" spans="2:56" s="24" customFormat="1" ht="10.8" customHeight="1">
      <c r="B93" s="25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30"/>
      <c r="AS93" s="80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2"/>
    </row>
    <row r="94" spans="2:90" s="83" customFormat="1" ht="32.4" customHeight="1">
      <c r="B94" s="84"/>
      <c r="C94" s="85" t="s">
        <v>70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>
        <f>ROUND(AG95,2)</f>
        <v>0</v>
      </c>
      <c r="AH94" s="87"/>
      <c r="AI94" s="87"/>
      <c r="AJ94" s="87"/>
      <c r="AK94" s="87"/>
      <c r="AL94" s="87"/>
      <c r="AM94" s="87"/>
      <c r="AN94" s="88">
        <f>SUM(AG94,AT94)</f>
        <v>0</v>
      </c>
      <c r="AO94" s="88"/>
      <c r="AP94" s="88"/>
      <c r="AQ94" s="89"/>
      <c r="AR94" s="90"/>
      <c r="AS94" s="91">
        <f>ROUND(AS95,2)</f>
        <v>0</v>
      </c>
      <c r="AT94" s="92">
        <f>ROUND(SUM(AV94:AW94),2)</f>
        <v>0</v>
      </c>
      <c r="AU94" s="93">
        <f>ROUND(AU95,5)</f>
        <v>0</v>
      </c>
      <c r="AV94" s="92">
        <f>ROUND(AZ94*L29,2)</f>
        <v>0</v>
      </c>
      <c r="AW94" s="92">
        <f>ROUND(BA94*L30,2)</f>
        <v>0</v>
      </c>
      <c r="AX94" s="92">
        <f>ROUND(BB94*L29,2)</f>
        <v>0</v>
      </c>
      <c r="AY94" s="92">
        <f>ROUND(BC94*L30,2)</f>
        <v>0</v>
      </c>
      <c r="AZ94" s="92">
        <f>ROUND(AZ95,2)</f>
        <v>0</v>
      </c>
      <c r="BA94" s="92">
        <f>ROUND(BA95,2)</f>
        <v>0</v>
      </c>
      <c r="BB94" s="92">
        <f>ROUND(BB95,2)</f>
        <v>0</v>
      </c>
      <c r="BC94" s="92">
        <f>ROUND(BC95,2)</f>
        <v>0</v>
      </c>
      <c r="BD94" s="94">
        <f>ROUND(BD95,2)</f>
        <v>0</v>
      </c>
      <c r="BS94" s="95" t="s">
        <v>71</v>
      </c>
      <c r="BT94" s="95" t="s">
        <v>72</v>
      </c>
      <c r="BV94" s="95" t="s">
        <v>73</v>
      </c>
      <c r="BW94" s="95" t="s">
        <v>4</v>
      </c>
      <c r="BX94" s="95" t="s">
        <v>74</v>
      </c>
      <c r="CL94" s="95"/>
    </row>
    <row r="95" spans="1:90" s="108" customFormat="1" ht="27" customHeight="1">
      <c r="A95" s="96" t="s">
        <v>75</v>
      </c>
      <c r="B95" s="97"/>
      <c r="C95" s="98"/>
      <c r="D95" s="99" t="s">
        <v>13</v>
      </c>
      <c r="E95" s="99"/>
      <c r="F95" s="99"/>
      <c r="G95" s="99"/>
      <c r="H95" s="99"/>
      <c r="I95" s="100"/>
      <c r="J95" s="99" t="s">
        <v>16</v>
      </c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101">
        <f>'20191016 - Oprava střechy...'!J28</f>
        <v>0</v>
      </c>
      <c r="AH95" s="101"/>
      <c r="AI95" s="101"/>
      <c r="AJ95" s="101"/>
      <c r="AK95" s="101"/>
      <c r="AL95" s="101"/>
      <c r="AM95" s="101"/>
      <c r="AN95" s="101">
        <f>SUM(AG95,AT95)</f>
        <v>0</v>
      </c>
      <c r="AO95" s="101"/>
      <c r="AP95" s="101"/>
      <c r="AQ95" s="102" t="s">
        <v>76</v>
      </c>
      <c r="AR95" s="103"/>
      <c r="AS95" s="104">
        <v>0</v>
      </c>
      <c r="AT95" s="105">
        <f>ROUND(SUM(AV95:AW95),2)</f>
        <v>0</v>
      </c>
      <c r="AU95" s="106">
        <f>'20191016 - Oprava střechy...'!P133</f>
        <v>0</v>
      </c>
      <c r="AV95" s="105">
        <f>'20191016 - Oprava střechy...'!J31</f>
        <v>0</v>
      </c>
      <c r="AW95" s="105">
        <f>'20191016 - Oprava střechy...'!J32</f>
        <v>0</v>
      </c>
      <c r="AX95" s="105">
        <f>'20191016 - Oprava střechy...'!J33</f>
        <v>0</v>
      </c>
      <c r="AY95" s="105">
        <f>'20191016 - Oprava střechy...'!J34</f>
        <v>0</v>
      </c>
      <c r="AZ95" s="105">
        <f>'20191016 - Oprava střechy...'!F31</f>
        <v>0</v>
      </c>
      <c r="BA95" s="105">
        <f>'20191016 - Oprava střechy...'!F32</f>
        <v>0</v>
      </c>
      <c r="BB95" s="105">
        <f>'20191016 - Oprava střechy...'!F33</f>
        <v>0</v>
      </c>
      <c r="BC95" s="105">
        <f>'20191016 - Oprava střechy...'!F34</f>
        <v>0</v>
      </c>
      <c r="BD95" s="107">
        <f>'20191016 - Oprava střechy...'!F35</f>
        <v>0</v>
      </c>
      <c r="BT95" s="109" t="s">
        <v>77</v>
      </c>
      <c r="BU95" s="109" t="s">
        <v>78</v>
      </c>
      <c r="BV95" s="109" t="s">
        <v>73</v>
      </c>
      <c r="BW95" s="109" t="s">
        <v>4</v>
      </c>
      <c r="BX95" s="109" t="s">
        <v>74</v>
      </c>
      <c r="CL95" s="109"/>
    </row>
    <row r="96" spans="2:44" s="24" customFormat="1" ht="30" customHeight="1">
      <c r="B96" s="25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30"/>
    </row>
    <row r="97" spans="2:44" s="24" customFormat="1" ht="6.95" customHeight="1"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0"/>
    </row>
  </sheetData>
  <sheetProtection password="CD98" sheet="1" objects="1" scenarios="1" formatColumns="0" formatRows="0"/>
  <mergeCells count="42">
    <mergeCell ref="AR2:BE2"/>
    <mergeCell ref="K5:AO5"/>
    <mergeCell ref="BE5:BE34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G94:AM94"/>
    <mergeCell ref="AN94:AP94"/>
    <mergeCell ref="D95:H95"/>
    <mergeCell ref="J95:AF95"/>
    <mergeCell ref="AG95:AM95"/>
    <mergeCell ref="AN95:AP95"/>
  </mergeCells>
  <hyperlinks>
    <hyperlink ref="A95" r:id="rId1" display="/"/>
  </hyperlink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87"/>
  <sheetViews>
    <sheetView showGridLines="0" tabSelected="1" zoomScale="95" zoomScaleNormal="95" workbookViewId="0" topLeftCell="A210">
      <selection activeCell="I221" sqref="I2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1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2" width="8.421875" style="0" customWidth="1"/>
    <col min="43" max="43" width="10.7109375" style="0" customWidth="1"/>
    <col min="44" max="62" width="9.28125" style="0" hidden="1" customWidth="1"/>
    <col min="63" max="63" width="12.7109375" style="0" customWidth="1"/>
    <col min="64" max="64" width="8.00390625" style="0" customWidth="1"/>
    <col min="65" max="65" width="7.8515625" style="0" customWidth="1"/>
    <col min="66" max="1025" width="8.421875" style="0" customWidth="1"/>
  </cols>
  <sheetData>
    <row r="1" ht="12"/>
    <row r="2" spans="12:46" ht="36.95" customHeight="1">
      <c r="L2" s="2"/>
      <c r="M2" s="2"/>
      <c r="N2" s="2"/>
      <c r="O2" s="2"/>
      <c r="P2" s="2"/>
      <c r="Q2" s="2"/>
      <c r="R2" s="2"/>
      <c r="S2" s="2"/>
      <c r="T2" s="2"/>
      <c r="U2" s="2"/>
      <c r="V2" s="2"/>
      <c r="AT2" s="3" t="s">
        <v>4</v>
      </c>
    </row>
    <row r="3" spans="2:46" ht="6.95" customHeight="1" hidden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6"/>
      <c r="AT3" s="3" t="s">
        <v>79</v>
      </c>
    </row>
    <row r="4" spans="2:46" ht="24.95" customHeight="1" hidden="1">
      <c r="B4" s="6"/>
      <c r="D4" s="114" t="s">
        <v>80</v>
      </c>
      <c r="L4" s="6"/>
      <c r="M4" s="115" t="s">
        <v>9</v>
      </c>
      <c r="AT4" s="3" t="s">
        <v>3</v>
      </c>
    </row>
    <row r="5" spans="2:12" ht="6.95" customHeight="1" hidden="1">
      <c r="B5" s="6"/>
      <c r="L5" s="6"/>
    </row>
    <row r="6" spans="2:12" s="24" customFormat="1" ht="12" customHeight="1" hidden="1">
      <c r="B6" s="30"/>
      <c r="D6" s="116" t="s">
        <v>15</v>
      </c>
      <c r="I6" s="117"/>
      <c r="L6" s="30"/>
    </row>
    <row r="7" spans="2:12" s="24" customFormat="1" ht="36.95" customHeight="1" hidden="1">
      <c r="B7" s="30"/>
      <c r="E7" s="118" t="s">
        <v>16</v>
      </c>
      <c r="F7" s="118"/>
      <c r="G7" s="118"/>
      <c r="H7" s="118"/>
      <c r="I7" s="117"/>
      <c r="L7" s="30"/>
    </row>
    <row r="8" spans="2:12" s="24" customFormat="1" ht="12.8" hidden="1">
      <c r="B8" s="30"/>
      <c r="I8" s="117"/>
      <c r="L8" s="30"/>
    </row>
    <row r="9" spans="2:12" s="24" customFormat="1" ht="12" customHeight="1" hidden="1">
      <c r="B9" s="30"/>
      <c r="D9" s="116" t="s">
        <v>17</v>
      </c>
      <c r="F9" s="119"/>
      <c r="I9" s="120" t="s">
        <v>18</v>
      </c>
      <c r="J9" s="119"/>
      <c r="L9" s="30"/>
    </row>
    <row r="10" spans="2:12" s="24" customFormat="1" ht="12" customHeight="1" hidden="1">
      <c r="B10" s="30"/>
      <c r="D10" s="116" t="s">
        <v>19</v>
      </c>
      <c r="F10" s="119" t="s">
        <v>20</v>
      </c>
      <c r="I10" s="120" t="s">
        <v>21</v>
      </c>
      <c r="J10" s="121" t="str">
        <f>'Rekapitulace stavby'!AN8</f>
        <v>29. 5. 2019</v>
      </c>
      <c r="L10" s="30"/>
    </row>
    <row r="11" spans="2:12" s="24" customFormat="1" ht="10.8" customHeight="1" hidden="1">
      <c r="B11" s="30"/>
      <c r="I11" s="117"/>
      <c r="L11" s="30"/>
    </row>
    <row r="12" spans="2:12" s="24" customFormat="1" ht="12" customHeight="1" hidden="1">
      <c r="B12" s="30"/>
      <c r="D12" s="116" t="s">
        <v>23</v>
      </c>
      <c r="I12" s="120" t="s">
        <v>24</v>
      </c>
      <c r="J12" s="119" t="str">
        <f>IF('Rekapitulace stavby'!AN10="","",'Rekapitulace stavby'!AN10)</f>
        <v/>
      </c>
      <c r="L12" s="30"/>
    </row>
    <row r="13" spans="2:12" s="24" customFormat="1" ht="18" customHeight="1" hidden="1">
      <c r="B13" s="30"/>
      <c r="E13" s="119" t="str">
        <f>IF('Rekapitulace stavby'!E11="","",'Rekapitulace stavby'!E11)</f>
        <v/>
      </c>
      <c r="I13" s="120" t="s">
        <v>25</v>
      </c>
      <c r="J13" s="119" t="str">
        <f>IF('Rekapitulace stavby'!AN11="","",'Rekapitulace stavby'!AN11)</f>
        <v/>
      </c>
      <c r="L13" s="30"/>
    </row>
    <row r="14" spans="2:12" s="24" customFormat="1" ht="6.95" customHeight="1" hidden="1">
      <c r="B14" s="30"/>
      <c r="I14" s="117"/>
      <c r="L14" s="30"/>
    </row>
    <row r="15" spans="2:12" s="24" customFormat="1" ht="12" customHeight="1" hidden="1">
      <c r="B15" s="30"/>
      <c r="D15" s="116" t="s">
        <v>26</v>
      </c>
      <c r="I15" s="120" t="s">
        <v>24</v>
      </c>
      <c r="J15" s="19" t="str">
        <f>'Rekapitulace stavby'!AN13</f>
        <v>Vyplň údaj</v>
      </c>
      <c r="L15" s="30"/>
    </row>
    <row r="16" spans="2:12" s="24" customFormat="1" ht="18" customHeight="1" hidden="1">
      <c r="B16" s="30"/>
      <c r="E16" s="122" t="str">
        <f>'Rekapitulace stavby'!E14</f>
        <v>Vyplň údaj</v>
      </c>
      <c r="F16" s="122"/>
      <c r="G16" s="122"/>
      <c r="H16" s="122"/>
      <c r="I16" s="120" t="s">
        <v>25</v>
      </c>
      <c r="J16" s="19" t="str">
        <f>'Rekapitulace stavby'!AN14</f>
        <v>Vyplň údaj</v>
      </c>
      <c r="L16" s="30"/>
    </row>
    <row r="17" spans="2:12" s="24" customFormat="1" ht="6.95" customHeight="1" hidden="1">
      <c r="B17" s="30"/>
      <c r="I17" s="117"/>
      <c r="L17" s="30"/>
    </row>
    <row r="18" spans="2:12" s="24" customFormat="1" ht="12" customHeight="1" hidden="1">
      <c r="B18" s="30"/>
      <c r="D18" s="116" t="s">
        <v>28</v>
      </c>
      <c r="I18" s="120" t="s">
        <v>24</v>
      </c>
      <c r="J18" s="119" t="str">
        <f>IF('Rekapitulace stavby'!AN16="","",'Rekapitulace stavby'!AN16)</f>
        <v/>
      </c>
      <c r="L18" s="30"/>
    </row>
    <row r="19" spans="2:12" s="24" customFormat="1" ht="18" customHeight="1" hidden="1">
      <c r="B19" s="30"/>
      <c r="E19" s="119" t="str">
        <f>IF('Rekapitulace stavby'!E17="","",'Rekapitulace stavby'!E17)</f>
        <v/>
      </c>
      <c r="I19" s="120" t="s">
        <v>25</v>
      </c>
      <c r="J19" s="119" t="str">
        <f>IF('Rekapitulace stavby'!AN17="","",'Rekapitulace stavby'!AN17)</f>
        <v/>
      </c>
      <c r="L19" s="30"/>
    </row>
    <row r="20" spans="2:12" s="24" customFormat="1" ht="6.95" customHeight="1" hidden="1">
      <c r="B20" s="30"/>
      <c r="I20" s="117"/>
      <c r="L20" s="30"/>
    </row>
    <row r="21" spans="2:12" s="24" customFormat="1" ht="12" customHeight="1" hidden="1">
      <c r="B21" s="30"/>
      <c r="D21" s="116" t="s">
        <v>30</v>
      </c>
      <c r="I21" s="120" t="s">
        <v>24</v>
      </c>
      <c r="J21" s="119" t="str">
        <f>IF('Rekapitulace stavby'!AN19="","",'Rekapitulace stavby'!AN19)</f>
        <v/>
      </c>
      <c r="L21" s="30"/>
    </row>
    <row r="22" spans="2:12" s="24" customFormat="1" ht="18" customHeight="1" hidden="1">
      <c r="B22" s="30"/>
      <c r="E22" s="119" t="str">
        <f>IF('Rekapitulace stavby'!E20="","",'Rekapitulace stavby'!E20)</f>
        <v/>
      </c>
      <c r="I22" s="120" t="s">
        <v>25</v>
      </c>
      <c r="J22" s="119" t="str">
        <f>IF('Rekapitulace stavby'!AN20="","",'Rekapitulace stavby'!AN20)</f>
        <v/>
      </c>
      <c r="L22" s="30"/>
    </row>
    <row r="23" spans="2:12" s="24" customFormat="1" ht="6.95" customHeight="1" hidden="1">
      <c r="B23" s="30"/>
      <c r="I23" s="117"/>
      <c r="L23" s="30"/>
    </row>
    <row r="24" spans="2:12" s="24" customFormat="1" ht="12" customHeight="1" hidden="1">
      <c r="B24" s="30"/>
      <c r="D24" s="116" t="s">
        <v>31</v>
      </c>
      <c r="I24" s="117"/>
      <c r="L24" s="30"/>
    </row>
    <row r="25" spans="2:12" s="123" customFormat="1" ht="16.5" customHeight="1" hidden="1">
      <c r="B25" s="124"/>
      <c r="E25" s="125"/>
      <c r="F25" s="125"/>
      <c r="G25" s="125"/>
      <c r="H25" s="125"/>
      <c r="I25" s="126"/>
      <c r="L25" s="124"/>
    </row>
    <row r="26" spans="2:12" s="24" customFormat="1" ht="6.95" customHeight="1" hidden="1">
      <c r="B26" s="30"/>
      <c r="I26" s="117"/>
      <c r="L26" s="30"/>
    </row>
    <row r="27" spans="2:12" s="24" customFormat="1" ht="6.95" customHeight="1" hidden="1">
      <c r="B27" s="30"/>
      <c r="D27" s="65"/>
      <c r="E27" s="65"/>
      <c r="F27" s="65"/>
      <c r="G27" s="65"/>
      <c r="H27" s="65"/>
      <c r="I27" s="127"/>
      <c r="J27" s="65"/>
      <c r="K27" s="65"/>
      <c r="L27" s="30"/>
    </row>
    <row r="28" spans="2:12" s="24" customFormat="1" ht="25.5" customHeight="1" hidden="1">
      <c r="B28" s="30"/>
      <c r="D28" s="128" t="s">
        <v>32</v>
      </c>
      <c r="I28" s="117"/>
      <c r="J28" s="129">
        <f>ROUND(J133,2)</f>
        <v>0</v>
      </c>
      <c r="L28" s="30"/>
    </row>
    <row r="29" spans="2:12" s="24" customFormat="1" ht="6.95" customHeight="1" hidden="1">
      <c r="B29" s="30"/>
      <c r="D29" s="65"/>
      <c r="E29" s="65"/>
      <c r="F29" s="65"/>
      <c r="G29" s="65"/>
      <c r="H29" s="65"/>
      <c r="I29" s="127"/>
      <c r="J29" s="65"/>
      <c r="K29" s="65"/>
      <c r="L29" s="30"/>
    </row>
    <row r="30" spans="2:12" s="24" customFormat="1" ht="14.4" customHeight="1" hidden="1">
      <c r="B30" s="30"/>
      <c r="F30" s="130" t="s">
        <v>34</v>
      </c>
      <c r="I30" s="131" t="s">
        <v>33</v>
      </c>
      <c r="J30" s="130" t="s">
        <v>35</v>
      </c>
      <c r="L30" s="30"/>
    </row>
    <row r="31" spans="2:12" s="24" customFormat="1" ht="14.4" customHeight="1" hidden="1">
      <c r="B31" s="30"/>
      <c r="D31" s="132" t="s">
        <v>36</v>
      </c>
      <c r="E31" s="116" t="s">
        <v>37</v>
      </c>
      <c r="F31" s="133">
        <f>ROUND((SUM(BE133:BE385)),2)</f>
        <v>0</v>
      </c>
      <c r="I31" s="134">
        <v>0.21</v>
      </c>
      <c r="J31" s="133">
        <f>ROUND(((SUM(BE133:BE385))*I31),2)</f>
        <v>0</v>
      </c>
      <c r="L31" s="30"/>
    </row>
    <row r="32" spans="2:12" s="24" customFormat="1" ht="14.4" customHeight="1" hidden="1">
      <c r="B32" s="30"/>
      <c r="E32" s="116" t="s">
        <v>38</v>
      </c>
      <c r="F32" s="133">
        <f>ROUND((SUM(BF133:BF385)),2)</f>
        <v>0</v>
      </c>
      <c r="I32" s="134">
        <v>0.15</v>
      </c>
      <c r="J32" s="133">
        <f>ROUND(((SUM(BF133:BF385))*I32),2)</f>
        <v>0</v>
      </c>
      <c r="L32" s="30"/>
    </row>
    <row r="33" spans="2:12" s="24" customFormat="1" ht="14.4" customHeight="1" hidden="1">
      <c r="B33" s="30"/>
      <c r="E33" s="116" t="s">
        <v>39</v>
      </c>
      <c r="F33" s="133">
        <f>ROUND((SUM(BG133:BG385)),2)</f>
        <v>0</v>
      </c>
      <c r="I33" s="134">
        <v>0.21</v>
      </c>
      <c r="J33" s="133">
        <f>0</f>
        <v>0</v>
      </c>
      <c r="L33" s="30"/>
    </row>
    <row r="34" spans="2:12" s="24" customFormat="1" ht="14.4" customHeight="1" hidden="1">
      <c r="B34" s="30"/>
      <c r="E34" s="116" t="s">
        <v>40</v>
      </c>
      <c r="F34" s="133">
        <f>ROUND((SUM(BH133:BH385)),2)</f>
        <v>0</v>
      </c>
      <c r="I34" s="134">
        <v>0.15</v>
      </c>
      <c r="J34" s="133">
        <f>0</f>
        <v>0</v>
      </c>
      <c r="L34" s="30"/>
    </row>
    <row r="35" spans="2:12" s="24" customFormat="1" ht="14.4" customHeight="1" hidden="1">
      <c r="B35" s="30"/>
      <c r="E35" s="116" t="s">
        <v>41</v>
      </c>
      <c r="F35" s="133">
        <f>ROUND((SUM(BI133:BI385)),2)</f>
        <v>0</v>
      </c>
      <c r="I35" s="134">
        <v>0</v>
      </c>
      <c r="J35" s="133">
        <f>0</f>
        <v>0</v>
      </c>
      <c r="L35" s="30"/>
    </row>
    <row r="36" spans="2:12" s="24" customFormat="1" ht="6.95" customHeight="1" hidden="1">
      <c r="B36" s="30"/>
      <c r="I36" s="117"/>
      <c r="L36" s="30"/>
    </row>
    <row r="37" spans="2:12" s="24" customFormat="1" ht="25.5" customHeight="1" hidden="1">
      <c r="B37" s="30"/>
      <c r="C37" s="135"/>
      <c r="D37" s="136" t="s">
        <v>42</v>
      </c>
      <c r="E37" s="137"/>
      <c r="F37" s="137"/>
      <c r="G37" s="138" t="s">
        <v>43</v>
      </c>
      <c r="H37" s="139" t="s">
        <v>44</v>
      </c>
      <c r="I37" s="140"/>
      <c r="J37" s="141">
        <f>SUM(J28:J35)</f>
        <v>0</v>
      </c>
      <c r="K37" s="142"/>
      <c r="L37" s="30"/>
    </row>
    <row r="38" spans="2:12" s="24" customFormat="1" ht="14.4" customHeight="1" hidden="1">
      <c r="B38" s="30"/>
      <c r="I38" s="117"/>
      <c r="L38" s="30"/>
    </row>
    <row r="39" spans="2:12" ht="14.4" customHeight="1" hidden="1">
      <c r="B39" s="6"/>
      <c r="L39" s="6"/>
    </row>
    <row r="40" spans="2:12" ht="14.4" customHeight="1" hidden="1">
      <c r="B40" s="6"/>
      <c r="L40" s="6"/>
    </row>
    <row r="41" spans="2:12" ht="14.4" customHeight="1" hidden="1">
      <c r="B41" s="6"/>
      <c r="L41" s="6"/>
    </row>
    <row r="42" spans="2:12" ht="14.4" customHeight="1" hidden="1">
      <c r="B42" s="6"/>
      <c r="L42" s="6"/>
    </row>
    <row r="43" spans="2:12" ht="14.4" customHeight="1" hidden="1">
      <c r="B43" s="6"/>
      <c r="L43" s="6"/>
    </row>
    <row r="44" spans="2:12" ht="14.4" customHeight="1" hidden="1">
      <c r="B44" s="6"/>
      <c r="L44" s="6"/>
    </row>
    <row r="45" spans="2:12" ht="14.4" customHeight="1" hidden="1">
      <c r="B45" s="6"/>
      <c r="L45" s="6"/>
    </row>
    <row r="46" spans="2:12" ht="14.4" customHeight="1" hidden="1">
      <c r="B46" s="6"/>
      <c r="L46" s="6"/>
    </row>
    <row r="47" spans="2:12" ht="14.4" customHeight="1" hidden="1">
      <c r="B47" s="6"/>
      <c r="L47" s="6"/>
    </row>
    <row r="48" spans="2:12" ht="14.4" customHeight="1" hidden="1">
      <c r="B48" s="6"/>
      <c r="L48" s="6"/>
    </row>
    <row r="49" spans="2:12" ht="14.4" customHeight="1" hidden="1">
      <c r="B49" s="6"/>
      <c r="L49" s="6"/>
    </row>
    <row r="50" spans="2:12" s="24" customFormat="1" ht="14.4" customHeight="1" hidden="1">
      <c r="B50" s="30"/>
      <c r="D50" s="143" t="s">
        <v>45</v>
      </c>
      <c r="E50" s="144"/>
      <c r="F50" s="144"/>
      <c r="G50" s="143" t="s">
        <v>46</v>
      </c>
      <c r="H50" s="144"/>
      <c r="I50" s="145"/>
      <c r="J50" s="144"/>
      <c r="K50" s="144"/>
      <c r="L50" s="30"/>
    </row>
    <row r="51" spans="2:12" ht="12.8" hidden="1">
      <c r="B51" s="6"/>
      <c r="L51" s="6"/>
    </row>
    <row r="52" spans="2:12" ht="12.8" hidden="1">
      <c r="B52" s="6"/>
      <c r="L52" s="6"/>
    </row>
    <row r="53" spans="2:12" ht="12.8" hidden="1">
      <c r="B53" s="6"/>
      <c r="L53" s="6"/>
    </row>
    <row r="54" spans="2:12" ht="12.8" hidden="1">
      <c r="B54" s="6"/>
      <c r="L54" s="6"/>
    </row>
    <row r="55" spans="2:12" ht="12.8" hidden="1">
      <c r="B55" s="6"/>
      <c r="L55" s="6"/>
    </row>
    <row r="56" spans="2:12" ht="12.8" hidden="1">
      <c r="B56" s="6"/>
      <c r="L56" s="6"/>
    </row>
    <row r="57" spans="2:12" ht="12.8" hidden="1">
      <c r="B57" s="6"/>
      <c r="L57" s="6"/>
    </row>
    <row r="58" spans="2:12" ht="12.8" hidden="1">
      <c r="B58" s="6"/>
      <c r="L58" s="6"/>
    </row>
    <row r="59" spans="2:12" ht="12.8" hidden="1">
      <c r="B59" s="6"/>
      <c r="L59" s="6"/>
    </row>
    <row r="60" spans="2:12" ht="12.8" hidden="1">
      <c r="B60" s="6"/>
      <c r="L60" s="6"/>
    </row>
    <row r="61" spans="2:12" s="24" customFormat="1" ht="12.8" hidden="1">
      <c r="B61" s="30"/>
      <c r="D61" s="146" t="s">
        <v>47</v>
      </c>
      <c r="E61" s="147"/>
      <c r="F61" s="148" t="s">
        <v>48</v>
      </c>
      <c r="G61" s="146" t="s">
        <v>47</v>
      </c>
      <c r="H61" s="147"/>
      <c r="I61" s="149"/>
      <c r="J61" s="150" t="s">
        <v>48</v>
      </c>
      <c r="K61" s="147"/>
      <c r="L61" s="30"/>
    </row>
    <row r="62" spans="2:12" ht="12.8" hidden="1">
      <c r="B62" s="6"/>
      <c r="L62" s="6"/>
    </row>
    <row r="63" spans="2:12" ht="12.8" hidden="1">
      <c r="B63" s="6"/>
      <c r="L63" s="6"/>
    </row>
    <row r="64" spans="2:12" ht="12.8" hidden="1">
      <c r="B64" s="6"/>
      <c r="L64" s="6"/>
    </row>
    <row r="65" spans="2:12" s="24" customFormat="1" ht="12.8" hidden="1">
      <c r="B65" s="30"/>
      <c r="D65" s="143" t="s">
        <v>49</v>
      </c>
      <c r="E65" s="144"/>
      <c r="F65" s="144"/>
      <c r="G65" s="143" t="s">
        <v>50</v>
      </c>
      <c r="H65" s="144"/>
      <c r="I65" s="145"/>
      <c r="J65" s="144"/>
      <c r="K65" s="144"/>
      <c r="L65" s="30"/>
    </row>
    <row r="66" spans="2:12" ht="12.8" hidden="1">
      <c r="B66" s="6"/>
      <c r="L66" s="6"/>
    </row>
    <row r="67" spans="2:12" ht="12.8" hidden="1">
      <c r="B67" s="6"/>
      <c r="L67" s="6"/>
    </row>
    <row r="68" spans="2:12" ht="12.8" hidden="1">
      <c r="B68" s="6"/>
      <c r="L68" s="6"/>
    </row>
    <row r="69" spans="2:12" ht="12.8" hidden="1">
      <c r="B69" s="6"/>
      <c r="L69" s="6"/>
    </row>
    <row r="70" spans="2:12" ht="12.8" hidden="1">
      <c r="B70" s="6"/>
      <c r="L70" s="6"/>
    </row>
    <row r="71" spans="2:12" ht="12.8" hidden="1">
      <c r="B71" s="6"/>
      <c r="L71" s="6"/>
    </row>
    <row r="72" spans="2:12" ht="12.8" hidden="1">
      <c r="B72" s="6"/>
      <c r="L72" s="6"/>
    </row>
    <row r="73" spans="2:12" ht="12.8" hidden="1">
      <c r="B73" s="6"/>
      <c r="L73" s="6"/>
    </row>
    <row r="74" spans="2:12" ht="12.8" hidden="1">
      <c r="B74" s="6"/>
      <c r="L74" s="6"/>
    </row>
    <row r="75" spans="2:12" ht="12.8" hidden="1">
      <c r="B75" s="6"/>
      <c r="L75" s="6"/>
    </row>
    <row r="76" spans="2:12" s="24" customFormat="1" ht="12.8" hidden="1">
      <c r="B76" s="30"/>
      <c r="D76" s="146" t="s">
        <v>47</v>
      </c>
      <c r="E76" s="147"/>
      <c r="F76" s="148" t="s">
        <v>48</v>
      </c>
      <c r="G76" s="146" t="s">
        <v>47</v>
      </c>
      <c r="H76" s="147"/>
      <c r="I76" s="149"/>
      <c r="J76" s="150" t="s">
        <v>48</v>
      </c>
      <c r="K76" s="147"/>
      <c r="L76" s="30"/>
    </row>
    <row r="77" spans="2:12" s="24" customFormat="1" ht="14.4" customHeight="1" hidden="1"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30"/>
    </row>
    <row r="78" ht="12.8" hidden="1"/>
    <row r="79" ht="12.8" hidden="1"/>
    <row r="80" ht="12.8" hidden="1"/>
    <row r="81" spans="2:12" s="24" customFormat="1" ht="6.95" customHeight="1"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30"/>
    </row>
    <row r="82" spans="2:12" s="24" customFormat="1" ht="24.95" customHeight="1">
      <c r="B82" s="25"/>
      <c r="C82" s="9" t="s">
        <v>81</v>
      </c>
      <c r="D82" s="26"/>
      <c r="E82" s="26"/>
      <c r="F82" s="26"/>
      <c r="G82" s="26"/>
      <c r="H82" s="26"/>
      <c r="I82" s="117"/>
      <c r="J82" s="26"/>
      <c r="K82" s="26"/>
      <c r="L82" s="30"/>
    </row>
    <row r="83" spans="2:12" s="24" customFormat="1" ht="6.95" customHeight="1">
      <c r="B83" s="25"/>
      <c r="C83" s="26"/>
      <c r="D83" s="26"/>
      <c r="E83" s="26"/>
      <c r="F83" s="26"/>
      <c r="G83" s="26"/>
      <c r="H83" s="26"/>
      <c r="I83" s="117"/>
      <c r="J83" s="26"/>
      <c r="K83" s="26"/>
      <c r="L83" s="30"/>
    </row>
    <row r="84" spans="2:12" s="24" customFormat="1" ht="12" customHeight="1">
      <c r="B84" s="25"/>
      <c r="C84" s="17" t="s">
        <v>15</v>
      </c>
      <c r="D84" s="26"/>
      <c r="E84" s="26"/>
      <c r="F84" s="26"/>
      <c r="G84" s="26"/>
      <c r="H84" s="26"/>
      <c r="I84" s="117"/>
      <c r="J84" s="26"/>
      <c r="K84" s="26"/>
      <c r="L84" s="30"/>
    </row>
    <row r="85" spans="2:12" s="24" customFormat="1" ht="16.5" customHeight="1">
      <c r="B85" s="25"/>
      <c r="C85" s="26"/>
      <c r="D85" s="26"/>
      <c r="E85" s="59" t="str">
        <f>E7</f>
        <v>Oprava střechy provozního objektu CHVAK</v>
      </c>
      <c r="F85" s="59"/>
      <c r="G85" s="59"/>
      <c r="H85" s="59"/>
      <c r="I85" s="117"/>
      <c r="J85" s="26"/>
      <c r="K85" s="26"/>
      <c r="L85" s="30"/>
    </row>
    <row r="86" spans="2:12" s="24" customFormat="1" ht="6.95" customHeight="1">
      <c r="B86" s="25"/>
      <c r="C86" s="26"/>
      <c r="D86" s="26"/>
      <c r="E86" s="26"/>
      <c r="F86" s="26"/>
      <c r="G86" s="26"/>
      <c r="H86" s="26"/>
      <c r="I86" s="117"/>
      <c r="J86" s="26"/>
      <c r="K86" s="26"/>
      <c r="L86" s="30"/>
    </row>
    <row r="87" spans="2:12" s="24" customFormat="1" ht="12" customHeight="1">
      <c r="B87" s="25"/>
      <c r="C87" s="17" t="s">
        <v>19</v>
      </c>
      <c r="D87" s="26"/>
      <c r="E87" s="26"/>
      <c r="F87" s="18" t="str">
        <f>F10</f>
        <v/>
      </c>
      <c r="G87" s="26"/>
      <c r="H87" s="26"/>
      <c r="I87" s="120" t="s">
        <v>21</v>
      </c>
      <c r="J87" s="157" t="str">
        <f>IF(J10="","",J10)</f>
        <v>29. 5. 2019</v>
      </c>
      <c r="K87" s="26"/>
      <c r="L87" s="30"/>
    </row>
    <row r="88" spans="2:12" s="24" customFormat="1" ht="6.95" customHeight="1">
      <c r="B88" s="25"/>
      <c r="C88" s="26"/>
      <c r="D88" s="26"/>
      <c r="E88" s="26"/>
      <c r="F88" s="26"/>
      <c r="G88" s="26"/>
      <c r="H88" s="26"/>
      <c r="I88" s="117"/>
      <c r="J88" s="26"/>
      <c r="K88" s="26"/>
      <c r="L88" s="30"/>
    </row>
    <row r="89" spans="2:12" s="24" customFormat="1" ht="15.15" customHeight="1">
      <c r="B89" s="25"/>
      <c r="C89" s="17" t="s">
        <v>23</v>
      </c>
      <c r="D89" s="26"/>
      <c r="E89" s="26"/>
      <c r="F89" s="18" t="str">
        <f>E13</f>
        <v/>
      </c>
      <c r="G89" s="26"/>
      <c r="H89" s="26"/>
      <c r="I89" s="120" t="s">
        <v>28</v>
      </c>
      <c r="J89" s="158" t="str">
        <f>E19</f>
        <v/>
      </c>
      <c r="K89" s="26"/>
      <c r="L89" s="30"/>
    </row>
    <row r="90" spans="2:12" s="24" customFormat="1" ht="15.15" customHeight="1">
      <c r="B90" s="25"/>
      <c r="C90" s="17" t="s">
        <v>26</v>
      </c>
      <c r="D90" s="26"/>
      <c r="E90" s="26"/>
      <c r="F90" s="18" t="str">
        <f>IF(E16="","",E16)</f>
        <v>Vyplň údaj</v>
      </c>
      <c r="G90" s="26"/>
      <c r="H90" s="26"/>
      <c r="I90" s="120" t="s">
        <v>30</v>
      </c>
      <c r="J90" s="158" t="str">
        <f>E22</f>
        <v/>
      </c>
      <c r="K90" s="26"/>
      <c r="L90" s="30"/>
    </row>
    <row r="91" spans="2:12" s="24" customFormat="1" ht="10.3" customHeight="1">
      <c r="B91" s="25"/>
      <c r="C91" s="26"/>
      <c r="D91" s="26"/>
      <c r="E91" s="26"/>
      <c r="F91" s="26"/>
      <c r="G91" s="26"/>
      <c r="H91" s="26"/>
      <c r="I91" s="117"/>
      <c r="J91" s="26"/>
      <c r="K91" s="26"/>
      <c r="L91" s="30"/>
    </row>
    <row r="92" spans="2:12" s="24" customFormat="1" ht="29.3" customHeight="1">
      <c r="B92" s="25"/>
      <c r="C92" s="159" t="s">
        <v>82</v>
      </c>
      <c r="D92" s="160"/>
      <c r="E92" s="160"/>
      <c r="F92" s="160"/>
      <c r="G92" s="160"/>
      <c r="H92" s="160"/>
      <c r="I92" s="161"/>
      <c r="J92" s="162" t="s">
        <v>83</v>
      </c>
      <c r="K92" s="160"/>
      <c r="L92" s="30"/>
    </row>
    <row r="93" spans="2:12" s="24" customFormat="1" ht="10.3" customHeight="1">
      <c r="B93" s="25"/>
      <c r="C93" s="26"/>
      <c r="D93" s="26"/>
      <c r="E93" s="26"/>
      <c r="F93" s="26"/>
      <c r="G93" s="26"/>
      <c r="H93" s="26"/>
      <c r="I93" s="117"/>
      <c r="J93" s="26"/>
      <c r="K93" s="26"/>
      <c r="L93" s="30"/>
    </row>
    <row r="94" spans="2:47" s="24" customFormat="1" ht="22.8" customHeight="1">
      <c r="B94" s="25"/>
      <c r="C94" s="163" t="s">
        <v>84</v>
      </c>
      <c r="D94" s="26"/>
      <c r="E94" s="26"/>
      <c r="F94" s="26"/>
      <c r="G94" s="26"/>
      <c r="H94" s="26"/>
      <c r="I94" s="117"/>
      <c r="J94" s="164">
        <f>J133</f>
        <v>0</v>
      </c>
      <c r="K94" s="26"/>
      <c r="L94" s="30"/>
      <c r="AU94" s="3" t="s">
        <v>85</v>
      </c>
    </row>
    <row r="95" spans="2:12" s="165" customFormat="1" ht="24.95" customHeight="1">
      <c r="B95" s="166"/>
      <c r="C95" s="167"/>
      <c r="D95" s="168" t="s">
        <v>86</v>
      </c>
      <c r="E95" s="169"/>
      <c r="F95" s="169"/>
      <c r="G95" s="169"/>
      <c r="H95" s="169"/>
      <c r="I95" s="170"/>
      <c r="J95" s="171">
        <f>J134</f>
        <v>0</v>
      </c>
      <c r="K95" s="167"/>
      <c r="L95" s="172"/>
    </row>
    <row r="96" spans="2:12" s="173" customFormat="1" ht="19.95" customHeight="1">
      <c r="B96" s="174"/>
      <c r="C96" s="175"/>
      <c r="D96" s="176" t="s">
        <v>87</v>
      </c>
      <c r="E96" s="177"/>
      <c r="F96" s="177"/>
      <c r="G96" s="177"/>
      <c r="H96" s="177"/>
      <c r="I96" s="178"/>
      <c r="J96" s="179">
        <f>J135</f>
        <v>0</v>
      </c>
      <c r="K96" s="175"/>
      <c r="L96" s="180"/>
    </row>
    <row r="97" spans="2:12" s="173" customFormat="1" ht="19.95" customHeight="1">
      <c r="B97" s="174"/>
      <c r="C97" s="175"/>
      <c r="D97" s="176" t="s">
        <v>88</v>
      </c>
      <c r="E97" s="177"/>
      <c r="F97" s="177"/>
      <c r="G97" s="177"/>
      <c r="H97" s="177"/>
      <c r="I97" s="178"/>
      <c r="J97" s="179">
        <f>J152</f>
        <v>0</v>
      </c>
      <c r="K97" s="175"/>
      <c r="L97" s="180"/>
    </row>
    <row r="98" spans="2:12" s="173" customFormat="1" ht="19.95" customHeight="1">
      <c r="B98" s="174"/>
      <c r="C98" s="175"/>
      <c r="D98" s="176" t="s">
        <v>89</v>
      </c>
      <c r="E98" s="177"/>
      <c r="F98" s="177"/>
      <c r="G98" s="177"/>
      <c r="H98" s="177"/>
      <c r="I98" s="178"/>
      <c r="J98" s="179">
        <f>J163</f>
        <v>0</v>
      </c>
      <c r="K98" s="175"/>
      <c r="L98" s="180"/>
    </row>
    <row r="99" spans="2:12" s="173" customFormat="1" ht="19.95" customHeight="1">
      <c r="B99" s="174"/>
      <c r="C99" s="175"/>
      <c r="D99" s="176" t="s">
        <v>90</v>
      </c>
      <c r="E99" s="177"/>
      <c r="F99" s="177"/>
      <c r="G99" s="177"/>
      <c r="H99" s="177"/>
      <c r="I99" s="178"/>
      <c r="J99" s="179">
        <f>J193</f>
        <v>0</v>
      </c>
      <c r="K99" s="175"/>
      <c r="L99" s="180"/>
    </row>
    <row r="100" spans="2:12" s="173" customFormat="1" ht="19.95" customHeight="1">
      <c r="B100" s="174"/>
      <c r="C100" s="175"/>
      <c r="D100" s="176" t="s">
        <v>91</v>
      </c>
      <c r="E100" s="177"/>
      <c r="F100" s="177"/>
      <c r="G100" s="177"/>
      <c r="H100" s="177"/>
      <c r="I100" s="178"/>
      <c r="J100" s="179">
        <f>J203</f>
        <v>0</v>
      </c>
      <c r="K100" s="175"/>
      <c r="L100" s="180"/>
    </row>
    <row r="101" spans="2:12" s="165" customFormat="1" ht="24.95" customHeight="1">
      <c r="B101" s="166"/>
      <c r="C101" s="167"/>
      <c r="D101" s="168" t="s">
        <v>92</v>
      </c>
      <c r="E101" s="169"/>
      <c r="F101" s="169"/>
      <c r="G101" s="169"/>
      <c r="H101" s="169"/>
      <c r="I101" s="170"/>
      <c r="J101" s="171">
        <f>J205</f>
        <v>0</v>
      </c>
      <c r="K101" s="167"/>
      <c r="L101" s="172"/>
    </row>
    <row r="102" spans="2:12" s="173" customFormat="1" ht="19.95" customHeight="1">
      <c r="B102" s="174"/>
      <c r="C102" s="175"/>
      <c r="D102" s="176" t="s">
        <v>93</v>
      </c>
      <c r="E102" s="177"/>
      <c r="F102" s="177"/>
      <c r="G102" s="177"/>
      <c r="H102" s="177"/>
      <c r="I102" s="178"/>
      <c r="J102" s="179">
        <f>J206</f>
        <v>0</v>
      </c>
      <c r="K102" s="175"/>
      <c r="L102" s="180"/>
    </row>
    <row r="103" spans="2:12" s="173" customFormat="1" ht="19.95" customHeight="1">
      <c r="B103" s="174"/>
      <c r="C103" s="175"/>
      <c r="D103" s="176" t="s">
        <v>94</v>
      </c>
      <c r="E103" s="177"/>
      <c r="F103" s="177"/>
      <c r="G103" s="177"/>
      <c r="H103" s="177"/>
      <c r="I103" s="178"/>
      <c r="J103" s="179">
        <f>J243</f>
        <v>0</v>
      </c>
      <c r="K103" s="175"/>
      <c r="L103" s="180"/>
    </row>
    <row r="104" spans="2:12" s="173" customFormat="1" ht="19.95" customHeight="1">
      <c r="B104" s="174"/>
      <c r="C104" s="175"/>
      <c r="D104" s="176" t="s">
        <v>95</v>
      </c>
      <c r="E104" s="177"/>
      <c r="F104" s="177"/>
      <c r="G104" s="177"/>
      <c r="H104" s="177"/>
      <c r="I104" s="178"/>
      <c r="J104" s="179">
        <f>J272</f>
        <v>0</v>
      </c>
      <c r="K104" s="175"/>
      <c r="L104" s="180"/>
    </row>
    <row r="105" spans="2:12" s="173" customFormat="1" ht="19.95" customHeight="1">
      <c r="B105" s="174"/>
      <c r="C105" s="175"/>
      <c r="D105" s="176" t="s">
        <v>96</v>
      </c>
      <c r="E105" s="177"/>
      <c r="F105" s="177"/>
      <c r="G105" s="177"/>
      <c r="H105" s="177"/>
      <c r="I105" s="178"/>
      <c r="J105" s="179">
        <f>J299</f>
        <v>0</v>
      </c>
      <c r="K105" s="175"/>
      <c r="L105" s="180"/>
    </row>
    <row r="106" spans="2:12" s="173" customFormat="1" ht="19.95" customHeight="1">
      <c r="B106" s="174"/>
      <c r="C106" s="175"/>
      <c r="D106" s="176" t="s">
        <v>97</v>
      </c>
      <c r="E106" s="177"/>
      <c r="F106" s="177"/>
      <c r="G106" s="177"/>
      <c r="H106" s="177"/>
      <c r="I106" s="178"/>
      <c r="J106" s="179">
        <f>J306</f>
        <v>0</v>
      </c>
      <c r="K106" s="175"/>
      <c r="L106" s="180"/>
    </row>
    <row r="107" spans="2:12" s="173" customFormat="1" ht="19.95" customHeight="1">
      <c r="B107" s="174"/>
      <c r="C107" s="175"/>
      <c r="D107" s="176" t="s">
        <v>98</v>
      </c>
      <c r="E107" s="177"/>
      <c r="F107" s="177"/>
      <c r="G107" s="177"/>
      <c r="H107" s="177"/>
      <c r="I107" s="178"/>
      <c r="J107" s="179">
        <f>J313</f>
        <v>0</v>
      </c>
      <c r="K107" s="175"/>
      <c r="L107" s="180"/>
    </row>
    <row r="108" spans="2:12" s="173" customFormat="1" ht="19.95" customHeight="1">
      <c r="B108" s="174"/>
      <c r="C108" s="175"/>
      <c r="D108" s="176" t="s">
        <v>99</v>
      </c>
      <c r="E108" s="177"/>
      <c r="F108" s="177"/>
      <c r="G108" s="177"/>
      <c r="H108" s="177"/>
      <c r="I108" s="178"/>
      <c r="J108" s="179">
        <f>J324</f>
        <v>0</v>
      </c>
      <c r="K108" s="175"/>
      <c r="L108" s="180"/>
    </row>
    <row r="109" spans="2:12" s="173" customFormat="1" ht="19.95" customHeight="1">
      <c r="B109" s="174"/>
      <c r="C109" s="175"/>
      <c r="D109" s="176" t="s">
        <v>100</v>
      </c>
      <c r="E109" s="177"/>
      <c r="F109" s="177"/>
      <c r="G109" s="177"/>
      <c r="H109" s="177"/>
      <c r="I109" s="178"/>
      <c r="J109" s="179">
        <f>J348</f>
        <v>0</v>
      </c>
      <c r="K109" s="175"/>
      <c r="L109" s="180"/>
    </row>
    <row r="110" spans="2:12" s="173" customFormat="1" ht="19.95" customHeight="1">
      <c r="B110" s="174"/>
      <c r="C110" s="175"/>
      <c r="D110" s="176" t="s">
        <v>101</v>
      </c>
      <c r="E110" s="177"/>
      <c r="F110" s="177"/>
      <c r="G110" s="177"/>
      <c r="H110" s="177"/>
      <c r="I110" s="178"/>
      <c r="J110" s="179">
        <f>J355</f>
        <v>0</v>
      </c>
      <c r="K110" s="175"/>
      <c r="L110" s="180"/>
    </row>
    <row r="111" spans="2:12" s="173" customFormat="1" ht="19.95" customHeight="1">
      <c r="B111" s="174"/>
      <c r="C111" s="175"/>
      <c r="D111" s="176" t="s">
        <v>102</v>
      </c>
      <c r="E111" s="177"/>
      <c r="F111" s="177"/>
      <c r="G111" s="177"/>
      <c r="H111" s="177"/>
      <c r="I111" s="178"/>
      <c r="J111" s="179">
        <f>J365</f>
        <v>0</v>
      </c>
      <c r="K111" s="175"/>
      <c r="L111" s="180"/>
    </row>
    <row r="112" spans="2:12" s="165" customFormat="1" ht="24.95" customHeight="1">
      <c r="B112" s="166"/>
      <c r="C112" s="167"/>
      <c r="D112" s="168" t="s">
        <v>103</v>
      </c>
      <c r="E112" s="169"/>
      <c r="F112" s="169"/>
      <c r="G112" s="169"/>
      <c r="H112" s="169"/>
      <c r="I112" s="170"/>
      <c r="J112" s="171">
        <f>J376</f>
        <v>0</v>
      </c>
      <c r="K112" s="167"/>
      <c r="L112" s="172"/>
    </row>
    <row r="113" spans="2:12" s="173" customFormat="1" ht="19.95" customHeight="1">
      <c r="B113" s="174"/>
      <c r="C113" s="175"/>
      <c r="D113" s="176" t="s">
        <v>104</v>
      </c>
      <c r="E113" s="177"/>
      <c r="F113" s="177"/>
      <c r="G113" s="177"/>
      <c r="H113" s="177"/>
      <c r="I113" s="178"/>
      <c r="J113" s="179">
        <f>J377</f>
        <v>0</v>
      </c>
      <c r="K113" s="175"/>
      <c r="L113" s="180"/>
    </row>
    <row r="114" spans="2:12" s="173" customFormat="1" ht="19.95" customHeight="1">
      <c r="B114" s="174"/>
      <c r="C114" s="175"/>
      <c r="D114" s="176" t="s">
        <v>105</v>
      </c>
      <c r="E114" s="177"/>
      <c r="F114" s="177"/>
      <c r="G114" s="177"/>
      <c r="H114" s="177"/>
      <c r="I114" s="178"/>
      <c r="J114" s="179">
        <f>J380</f>
        <v>0</v>
      </c>
      <c r="K114" s="175"/>
      <c r="L114" s="180"/>
    </row>
    <row r="115" spans="2:12" s="173" customFormat="1" ht="19.95" customHeight="1">
      <c r="B115" s="174"/>
      <c r="C115" s="175"/>
      <c r="D115" s="176" t="s">
        <v>106</v>
      </c>
      <c r="E115" s="177"/>
      <c r="F115" s="177"/>
      <c r="G115" s="177"/>
      <c r="H115" s="177"/>
      <c r="I115" s="178"/>
      <c r="J115" s="179">
        <f>J382</f>
        <v>0</v>
      </c>
      <c r="K115" s="175"/>
      <c r="L115" s="180"/>
    </row>
    <row r="116" spans="2:12" s="24" customFormat="1" ht="21.85" customHeight="1">
      <c r="B116" s="25"/>
      <c r="C116" s="26"/>
      <c r="D116" s="26"/>
      <c r="E116" s="26"/>
      <c r="F116" s="26"/>
      <c r="G116" s="26"/>
      <c r="H116" s="26"/>
      <c r="I116" s="117"/>
      <c r="J116" s="26"/>
      <c r="K116" s="26"/>
      <c r="L116" s="30"/>
    </row>
    <row r="117" spans="2:12" s="24" customFormat="1" ht="6.95" customHeight="1">
      <c r="B117" s="47"/>
      <c r="C117" s="48"/>
      <c r="D117" s="48"/>
      <c r="E117" s="48"/>
      <c r="F117" s="48"/>
      <c r="G117" s="48"/>
      <c r="H117" s="48"/>
      <c r="I117" s="153"/>
      <c r="J117" s="48"/>
      <c r="K117" s="48"/>
      <c r="L117" s="30"/>
    </row>
    <row r="121" spans="2:12" s="24" customFormat="1" ht="6.95" customHeight="1">
      <c r="B121" s="49"/>
      <c r="C121" s="50"/>
      <c r="D121" s="50"/>
      <c r="E121" s="50"/>
      <c r="F121" s="50"/>
      <c r="G121" s="50"/>
      <c r="H121" s="50"/>
      <c r="I121" s="156"/>
      <c r="J121" s="50"/>
      <c r="K121" s="50"/>
      <c r="L121" s="30"/>
    </row>
    <row r="122" spans="2:12" s="24" customFormat="1" ht="24.95" customHeight="1">
      <c r="B122" s="25"/>
      <c r="C122" s="9" t="s">
        <v>107</v>
      </c>
      <c r="D122" s="26"/>
      <c r="E122" s="26"/>
      <c r="F122" s="26"/>
      <c r="G122" s="26"/>
      <c r="H122" s="26"/>
      <c r="I122" s="117"/>
      <c r="J122" s="26"/>
      <c r="K122" s="26"/>
      <c r="L122" s="30"/>
    </row>
    <row r="123" spans="2:12" s="24" customFormat="1" ht="6.95" customHeight="1">
      <c r="B123" s="25"/>
      <c r="C123" s="26"/>
      <c r="D123" s="26"/>
      <c r="E123" s="26"/>
      <c r="F123" s="26"/>
      <c r="G123" s="26"/>
      <c r="H123" s="26"/>
      <c r="I123" s="117"/>
      <c r="J123" s="26"/>
      <c r="K123" s="26"/>
      <c r="L123" s="30"/>
    </row>
    <row r="124" spans="2:12" s="24" customFormat="1" ht="12" customHeight="1">
      <c r="B124" s="25"/>
      <c r="C124" s="17" t="s">
        <v>15</v>
      </c>
      <c r="D124" s="26"/>
      <c r="E124" s="26"/>
      <c r="F124" s="26"/>
      <c r="G124" s="26"/>
      <c r="H124" s="26"/>
      <c r="I124" s="117"/>
      <c r="J124" s="26"/>
      <c r="K124" s="26"/>
      <c r="L124" s="30"/>
    </row>
    <row r="125" spans="2:12" s="24" customFormat="1" ht="16.5" customHeight="1">
      <c r="B125" s="25"/>
      <c r="C125" s="26"/>
      <c r="D125" s="26"/>
      <c r="E125" s="59" t="str">
        <f>E7</f>
        <v>Oprava střechy provozního objektu CHVAK</v>
      </c>
      <c r="F125" s="59"/>
      <c r="G125" s="59"/>
      <c r="H125" s="59"/>
      <c r="I125" s="117"/>
      <c r="J125" s="26"/>
      <c r="K125" s="26"/>
      <c r="L125" s="30"/>
    </row>
    <row r="126" spans="2:12" s="24" customFormat="1" ht="6.95" customHeight="1">
      <c r="B126" s="25"/>
      <c r="C126" s="26"/>
      <c r="D126" s="26"/>
      <c r="E126" s="26"/>
      <c r="F126" s="26"/>
      <c r="G126" s="26"/>
      <c r="H126" s="26"/>
      <c r="I126" s="117"/>
      <c r="J126" s="26"/>
      <c r="K126" s="26"/>
      <c r="L126" s="30"/>
    </row>
    <row r="127" spans="2:12" s="24" customFormat="1" ht="12" customHeight="1">
      <c r="B127" s="25"/>
      <c r="C127" s="17" t="s">
        <v>19</v>
      </c>
      <c r="D127" s="26"/>
      <c r="E127" s="26"/>
      <c r="F127" s="18" t="str">
        <f>F10</f>
        <v/>
      </c>
      <c r="G127" s="26"/>
      <c r="H127" s="26"/>
      <c r="I127" s="120" t="s">
        <v>21</v>
      </c>
      <c r="J127" s="157" t="str">
        <f>IF(J10="","",J10)</f>
        <v>29. 5. 2019</v>
      </c>
      <c r="K127" s="26"/>
      <c r="L127" s="30"/>
    </row>
    <row r="128" spans="2:12" s="24" customFormat="1" ht="6.95" customHeight="1">
      <c r="B128" s="25"/>
      <c r="C128" s="26"/>
      <c r="D128" s="26"/>
      <c r="E128" s="26"/>
      <c r="F128" s="26"/>
      <c r="G128" s="26"/>
      <c r="H128" s="26"/>
      <c r="I128" s="117"/>
      <c r="J128" s="26"/>
      <c r="K128" s="26"/>
      <c r="L128" s="30"/>
    </row>
    <row r="129" spans="2:12" s="24" customFormat="1" ht="15.15" customHeight="1">
      <c r="B129" s="25"/>
      <c r="C129" s="17" t="s">
        <v>23</v>
      </c>
      <c r="D129" s="26"/>
      <c r="E129" s="26"/>
      <c r="F129" s="18" t="str">
        <f>E13</f>
        <v/>
      </c>
      <c r="G129" s="26"/>
      <c r="H129" s="26"/>
      <c r="I129" s="120" t="s">
        <v>28</v>
      </c>
      <c r="J129" s="158" t="str">
        <f>E19</f>
        <v/>
      </c>
      <c r="K129" s="26"/>
      <c r="L129" s="30"/>
    </row>
    <row r="130" spans="2:12" s="24" customFormat="1" ht="15.15" customHeight="1">
      <c r="B130" s="25"/>
      <c r="C130" s="17" t="s">
        <v>26</v>
      </c>
      <c r="D130" s="26"/>
      <c r="E130" s="26"/>
      <c r="F130" s="18" t="str">
        <f>IF(E16="","",E16)</f>
        <v>Vyplň údaj</v>
      </c>
      <c r="G130" s="26"/>
      <c r="H130" s="26"/>
      <c r="I130" s="120" t="s">
        <v>30</v>
      </c>
      <c r="J130" s="158" t="str">
        <f>E22</f>
        <v/>
      </c>
      <c r="K130" s="26"/>
      <c r="L130" s="30"/>
    </row>
    <row r="131" spans="2:12" s="24" customFormat="1" ht="10.3" customHeight="1">
      <c r="B131" s="25"/>
      <c r="C131" s="26"/>
      <c r="D131" s="26"/>
      <c r="E131" s="26"/>
      <c r="F131" s="26"/>
      <c r="G131" s="26"/>
      <c r="H131" s="26"/>
      <c r="I131" s="117"/>
      <c r="J131" s="26"/>
      <c r="K131" s="26"/>
      <c r="L131" s="30"/>
    </row>
    <row r="132" spans="2:20" s="181" customFormat="1" ht="29.3" customHeight="1">
      <c r="B132" s="182"/>
      <c r="C132" s="183" t="s">
        <v>108</v>
      </c>
      <c r="D132" s="184" t="s">
        <v>57</v>
      </c>
      <c r="E132" s="184" t="s">
        <v>53</v>
      </c>
      <c r="F132" s="184" t="s">
        <v>54</v>
      </c>
      <c r="G132" s="184" t="s">
        <v>109</v>
      </c>
      <c r="H132" s="184" t="s">
        <v>110</v>
      </c>
      <c r="I132" s="185" t="s">
        <v>111</v>
      </c>
      <c r="J132" s="184" t="s">
        <v>83</v>
      </c>
      <c r="K132" s="186" t="s">
        <v>112</v>
      </c>
      <c r="L132" s="187"/>
      <c r="M132" s="77"/>
      <c r="N132" s="78" t="s">
        <v>36</v>
      </c>
      <c r="O132" s="78" t="s">
        <v>113</v>
      </c>
      <c r="P132" s="78" t="s">
        <v>114</v>
      </c>
      <c r="Q132" s="78" t="s">
        <v>115</v>
      </c>
      <c r="R132" s="78" t="s">
        <v>116</v>
      </c>
      <c r="S132" s="78" t="s">
        <v>117</v>
      </c>
      <c r="T132" s="79" t="s">
        <v>118</v>
      </c>
    </row>
    <row r="133" spans="2:63" s="24" customFormat="1" ht="22.8" customHeight="1">
      <c r="B133" s="25"/>
      <c r="C133" s="85" t="s">
        <v>119</v>
      </c>
      <c r="D133" s="26"/>
      <c r="E133" s="26"/>
      <c r="F133" s="26"/>
      <c r="G133" s="26"/>
      <c r="H133" s="26"/>
      <c r="I133" s="117"/>
      <c r="J133" s="188">
        <f>BK133</f>
        <v>0</v>
      </c>
      <c r="K133" s="26"/>
      <c r="L133" s="30"/>
      <c r="M133" s="80"/>
      <c r="N133" s="81"/>
      <c r="O133" s="81"/>
      <c r="P133" s="189">
        <f>P134+P205+P376</f>
        <v>0</v>
      </c>
      <c r="Q133" s="81"/>
      <c r="R133" s="189">
        <f>R134+R205+R376</f>
        <v>31.98047574</v>
      </c>
      <c r="S133" s="81"/>
      <c r="T133" s="190">
        <f>T134+T205+T376</f>
        <v>386.09875775</v>
      </c>
      <c r="AT133" s="3" t="s">
        <v>71</v>
      </c>
      <c r="AU133" s="3" t="s">
        <v>85</v>
      </c>
      <c r="BK133" s="191">
        <f>BK134+BK205+BK376</f>
        <v>0</v>
      </c>
    </row>
    <row r="134" spans="2:63" s="192" customFormat="1" ht="25.9" customHeight="1">
      <c r="B134" s="193"/>
      <c r="C134" s="194"/>
      <c r="D134" s="195" t="s">
        <v>71</v>
      </c>
      <c r="E134" s="196" t="s">
        <v>120</v>
      </c>
      <c r="F134" s="196" t="s">
        <v>121</v>
      </c>
      <c r="G134" s="194"/>
      <c r="H134" s="194"/>
      <c r="I134" s="197"/>
      <c r="J134" s="198">
        <f>BK134</f>
        <v>0</v>
      </c>
      <c r="K134" s="194"/>
      <c r="L134" s="199"/>
      <c r="M134" s="200"/>
      <c r="N134" s="201"/>
      <c r="O134" s="201"/>
      <c r="P134" s="202">
        <f>P135+P152+P163+P193+P203</f>
        <v>0</v>
      </c>
      <c r="Q134" s="201"/>
      <c r="R134" s="202">
        <f>R135+R152+R163+R193+R203</f>
        <v>26.998046</v>
      </c>
      <c r="S134" s="201"/>
      <c r="T134" s="203">
        <f>T135+T152+T163+T193+T203</f>
        <v>384.83915775</v>
      </c>
      <c r="AR134" s="204" t="s">
        <v>77</v>
      </c>
      <c r="AT134" s="205" t="s">
        <v>71</v>
      </c>
      <c r="AU134" s="205" t="s">
        <v>72</v>
      </c>
      <c r="AY134" s="204" t="s">
        <v>122</v>
      </c>
      <c r="BK134" s="206">
        <f>BK135+BK152+BK163+BK193+BK203</f>
        <v>0</v>
      </c>
    </row>
    <row r="135" spans="2:63" s="192" customFormat="1" ht="22.8" customHeight="1">
      <c r="B135" s="193"/>
      <c r="C135" s="194"/>
      <c r="D135" s="195" t="s">
        <v>71</v>
      </c>
      <c r="E135" s="207" t="s">
        <v>123</v>
      </c>
      <c r="F135" s="207" t="s">
        <v>124</v>
      </c>
      <c r="G135" s="194"/>
      <c r="H135" s="194"/>
      <c r="I135" s="197"/>
      <c r="J135" s="208">
        <f>BK135</f>
        <v>0</v>
      </c>
      <c r="K135" s="194"/>
      <c r="L135" s="199"/>
      <c r="M135" s="200"/>
      <c r="N135" s="201"/>
      <c r="O135" s="201"/>
      <c r="P135" s="202">
        <f>SUM(P136:P151)</f>
        <v>0</v>
      </c>
      <c r="Q135" s="201"/>
      <c r="R135" s="202">
        <f>SUM(R136:R151)</f>
        <v>21.338</v>
      </c>
      <c r="S135" s="201"/>
      <c r="T135" s="203">
        <f>SUM(T136:T151)</f>
        <v>0</v>
      </c>
      <c r="AR135" s="204" t="s">
        <v>77</v>
      </c>
      <c r="AT135" s="205" t="s">
        <v>71</v>
      </c>
      <c r="AU135" s="205" t="s">
        <v>77</v>
      </c>
      <c r="AY135" s="204" t="s">
        <v>122</v>
      </c>
      <c r="BK135" s="206">
        <f>SUM(BK136:BK151)</f>
        <v>0</v>
      </c>
    </row>
    <row r="136" spans="2:65" s="24" customFormat="1" ht="24" customHeight="1">
      <c r="B136" s="25"/>
      <c r="C136" s="209" t="s">
        <v>77</v>
      </c>
      <c r="D136" s="209" t="s">
        <v>125</v>
      </c>
      <c r="E136" s="210" t="s">
        <v>126</v>
      </c>
      <c r="F136" s="211" t="s">
        <v>127</v>
      </c>
      <c r="G136" s="212" t="s">
        <v>128</v>
      </c>
      <c r="H136" s="213">
        <v>21.166</v>
      </c>
      <c r="I136" s="214"/>
      <c r="J136" s="215">
        <f>ROUND(I136*H136,2)</f>
        <v>0</v>
      </c>
      <c r="K136" s="211" t="s">
        <v>129</v>
      </c>
      <c r="L136" s="30"/>
      <c r="M136" s="216"/>
      <c r="N136" s="217" t="s">
        <v>37</v>
      </c>
      <c r="O136" s="69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AR136" s="220" t="s">
        <v>123</v>
      </c>
      <c r="AT136" s="220" t="s">
        <v>125</v>
      </c>
      <c r="AU136" s="220" t="s">
        <v>79</v>
      </c>
      <c r="AY136" s="3" t="s">
        <v>122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3" t="s">
        <v>77</v>
      </c>
      <c r="BK136" s="221">
        <f>ROUND(I136*H136,2)</f>
        <v>0</v>
      </c>
      <c r="BL136" s="3" t="s">
        <v>123</v>
      </c>
      <c r="BM136" s="220" t="s">
        <v>130</v>
      </c>
    </row>
    <row r="137" spans="2:51" s="222" customFormat="1" ht="12.8">
      <c r="B137" s="223"/>
      <c r="C137" s="224"/>
      <c r="D137" s="225" t="s">
        <v>131</v>
      </c>
      <c r="E137" s="226"/>
      <c r="F137" s="227" t="s">
        <v>132</v>
      </c>
      <c r="G137" s="224"/>
      <c r="H137" s="228">
        <v>21.166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AT137" s="234" t="s">
        <v>131</v>
      </c>
      <c r="AU137" s="234" t="s">
        <v>79</v>
      </c>
      <c r="AV137" s="222" t="s">
        <v>79</v>
      </c>
      <c r="AW137" s="222" t="s">
        <v>29</v>
      </c>
      <c r="AX137" s="222" t="s">
        <v>77</v>
      </c>
      <c r="AY137" s="234" t="s">
        <v>122</v>
      </c>
    </row>
    <row r="138" spans="2:65" s="24" customFormat="1" ht="16.5" customHeight="1">
      <c r="B138" s="25"/>
      <c r="C138" s="235" t="s">
        <v>79</v>
      </c>
      <c r="D138" s="235" t="s">
        <v>133</v>
      </c>
      <c r="E138" s="236" t="s">
        <v>134</v>
      </c>
      <c r="F138" s="237" t="s">
        <v>135</v>
      </c>
      <c r="G138" s="238" t="s">
        <v>128</v>
      </c>
      <c r="H138" s="239">
        <v>21.166</v>
      </c>
      <c r="I138" s="240"/>
      <c r="J138" s="241">
        <f>ROUND(I138*H138,2)</f>
        <v>0</v>
      </c>
      <c r="K138" s="237" t="s">
        <v>129</v>
      </c>
      <c r="L138" s="242"/>
      <c r="M138" s="243"/>
      <c r="N138" s="244" t="s">
        <v>37</v>
      </c>
      <c r="O138" s="69"/>
      <c r="P138" s="218">
        <f>O138*H138</f>
        <v>0</v>
      </c>
      <c r="Q138" s="218">
        <v>1</v>
      </c>
      <c r="R138" s="218">
        <f>Q138*H138</f>
        <v>21.166</v>
      </c>
      <c r="S138" s="218">
        <v>0</v>
      </c>
      <c r="T138" s="219">
        <f>S138*H138</f>
        <v>0</v>
      </c>
      <c r="AR138" s="220" t="s">
        <v>136</v>
      </c>
      <c r="AT138" s="220" t="s">
        <v>133</v>
      </c>
      <c r="AU138" s="220" t="s">
        <v>79</v>
      </c>
      <c r="AY138" s="3" t="s">
        <v>122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3" t="s">
        <v>77</v>
      </c>
      <c r="BK138" s="221">
        <f>ROUND(I138*H138,2)</f>
        <v>0</v>
      </c>
      <c r="BL138" s="3" t="s">
        <v>123</v>
      </c>
      <c r="BM138" s="220" t="s">
        <v>137</v>
      </c>
    </row>
    <row r="139" spans="2:63" s="222" customFormat="1" ht="32.8">
      <c r="B139" s="223"/>
      <c r="C139" s="209" t="s">
        <v>138</v>
      </c>
      <c r="D139" s="209" t="s">
        <v>125</v>
      </c>
      <c r="E139" s="210" t="s">
        <v>139</v>
      </c>
      <c r="F139" s="211" t="s">
        <v>140</v>
      </c>
      <c r="G139" s="212" t="s">
        <v>141</v>
      </c>
      <c r="H139" s="213">
        <v>12</v>
      </c>
      <c r="I139" s="214"/>
      <c r="J139" s="215">
        <f>ROUND(I139*H139,2)</f>
        <v>0</v>
      </c>
      <c r="K139" s="211" t="s">
        <v>129</v>
      </c>
      <c r="L139" s="230"/>
      <c r="M139" s="231"/>
      <c r="N139" s="232"/>
      <c r="O139" s="232"/>
      <c r="P139" s="232"/>
      <c r="Q139" s="232"/>
      <c r="R139" s="232"/>
      <c r="S139" s="232"/>
      <c r="T139" s="233"/>
      <c r="AT139" s="234" t="s">
        <v>131</v>
      </c>
      <c r="AU139" s="234" t="s">
        <v>79</v>
      </c>
      <c r="AV139" s="222" t="s">
        <v>79</v>
      </c>
      <c r="AW139" s="222" t="s">
        <v>29</v>
      </c>
      <c r="AX139" s="222" t="s">
        <v>77</v>
      </c>
      <c r="AY139" s="234" t="s">
        <v>122</v>
      </c>
      <c r="BK139" s="221">
        <f>ROUND(I139*H139,2)</f>
        <v>0</v>
      </c>
    </row>
    <row r="140" spans="2:65" s="24" customFormat="1" ht="36" customHeight="1">
      <c r="B140" s="25"/>
      <c r="C140" s="224"/>
      <c r="D140" s="225" t="s">
        <v>131</v>
      </c>
      <c r="E140" s="226"/>
      <c r="F140" s="227" t="s">
        <v>142</v>
      </c>
      <c r="G140" s="224"/>
      <c r="H140" s="228">
        <v>12</v>
      </c>
      <c r="I140" s="229"/>
      <c r="J140" s="224"/>
      <c r="K140" s="224"/>
      <c r="L140" s="30"/>
      <c r="M140" s="216"/>
      <c r="N140" s="217" t="s">
        <v>37</v>
      </c>
      <c r="O140" s="69"/>
      <c r="P140" s="218">
        <f>O140*H140</f>
        <v>0</v>
      </c>
      <c r="Q140" s="218">
        <v>0</v>
      </c>
      <c r="R140" s="218">
        <f>Q140*H140</f>
        <v>0</v>
      </c>
      <c r="S140" s="218">
        <v>0</v>
      </c>
      <c r="T140" s="219">
        <f>S140*H140</f>
        <v>0</v>
      </c>
      <c r="AR140" s="220" t="s">
        <v>123</v>
      </c>
      <c r="AT140" s="220" t="s">
        <v>125</v>
      </c>
      <c r="AU140" s="220" t="s">
        <v>79</v>
      </c>
      <c r="AY140" s="3" t="s">
        <v>122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3" t="s">
        <v>77</v>
      </c>
      <c r="BK140" s="221"/>
      <c r="BL140" s="3" t="s">
        <v>123</v>
      </c>
      <c r="BM140" s="220" t="s">
        <v>143</v>
      </c>
    </row>
    <row r="141" spans="2:63" s="222" customFormat="1" ht="12.8">
      <c r="B141" s="223"/>
      <c r="C141" s="235" t="s">
        <v>123</v>
      </c>
      <c r="D141" s="235" t="s">
        <v>133</v>
      </c>
      <c r="E141" s="236" t="s">
        <v>144</v>
      </c>
      <c r="F141" s="237" t="s">
        <v>145</v>
      </c>
      <c r="G141" s="238" t="s">
        <v>128</v>
      </c>
      <c r="H141" s="239">
        <v>0.172</v>
      </c>
      <c r="I141" s="240"/>
      <c r="J141" s="241">
        <f>ROUND(I141*H141,2)</f>
        <v>0</v>
      </c>
      <c r="K141" s="237" t="s">
        <v>129</v>
      </c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131</v>
      </c>
      <c r="AU141" s="234" t="s">
        <v>79</v>
      </c>
      <c r="AV141" s="222" t="s">
        <v>79</v>
      </c>
      <c r="AW141" s="222" t="s">
        <v>29</v>
      </c>
      <c r="AX141" s="222" t="s">
        <v>77</v>
      </c>
      <c r="AY141" s="234" t="s">
        <v>122</v>
      </c>
      <c r="BK141" s="221">
        <f>ROUND(I141*H141,2)</f>
        <v>0</v>
      </c>
    </row>
    <row r="142" spans="2:65" s="24" customFormat="1" ht="16.5" customHeight="1">
      <c r="B142" s="25"/>
      <c r="C142" s="224"/>
      <c r="D142" s="225" t="s">
        <v>131</v>
      </c>
      <c r="E142" s="226"/>
      <c r="F142" s="227" t="s">
        <v>146</v>
      </c>
      <c r="G142" s="224"/>
      <c r="H142" s="228">
        <v>0.172</v>
      </c>
      <c r="I142" s="229"/>
      <c r="J142" s="224"/>
      <c r="K142" s="224"/>
      <c r="L142" s="242"/>
      <c r="M142" s="243"/>
      <c r="N142" s="244" t="s">
        <v>37</v>
      </c>
      <c r="O142" s="69"/>
      <c r="P142" s="218">
        <f>O142*H142</f>
        <v>0</v>
      </c>
      <c r="Q142" s="218">
        <v>1</v>
      </c>
      <c r="R142" s="218">
        <f>Q142*H142</f>
        <v>0.172</v>
      </c>
      <c r="S142" s="218">
        <v>0</v>
      </c>
      <c r="T142" s="219">
        <f>S142*H142</f>
        <v>0</v>
      </c>
      <c r="AR142" s="220" t="s">
        <v>136</v>
      </c>
      <c r="AT142" s="220" t="s">
        <v>133</v>
      </c>
      <c r="AU142" s="220" t="s">
        <v>79</v>
      </c>
      <c r="AY142" s="3" t="s">
        <v>122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3" t="s">
        <v>77</v>
      </c>
      <c r="BK142" s="221"/>
      <c r="BL142" s="3" t="s">
        <v>123</v>
      </c>
      <c r="BM142" s="220" t="s">
        <v>147</v>
      </c>
    </row>
    <row r="143" spans="2:65" s="24" customFormat="1" ht="36" customHeight="1">
      <c r="B143" s="25"/>
      <c r="C143" s="209" t="s">
        <v>148</v>
      </c>
      <c r="D143" s="209" t="s">
        <v>125</v>
      </c>
      <c r="E143" s="210" t="s">
        <v>149</v>
      </c>
      <c r="F143" s="211" t="s">
        <v>150</v>
      </c>
      <c r="G143" s="212" t="s">
        <v>151</v>
      </c>
      <c r="H143" s="213">
        <v>1464.025</v>
      </c>
      <c r="I143" s="214"/>
      <c r="J143" s="215">
        <f>ROUND(I143*H143,2)</f>
        <v>0</v>
      </c>
      <c r="K143" s="211" t="s">
        <v>129</v>
      </c>
      <c r="L143" s="30"/>
      <c r="M143" s="216"/>
      <c r="N143" s="217" t="s">
        <v>37</v>
      </c>
      <c r="O143" s="69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AR143" s="220" t="s">
        <v>123</v>
      </c>
      <c r="AT143" s="220" t="s">
        <v>125</v>
      </c>
      <c r="AU143" s="220" t="s">
        <v>79</v>
      </c>
      <c r="AY143" s="3" t="s">
        <v>122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3" t="s">
        <v>77</v>
      </c>
      <c r="BK143" s="221">
        <f>ROUND(I143*H143,2)</f>
        <v>0</v>
      </c>
      <c r="BL143" s="3" t="s">
        <v>123</v>
      </c>
      <c r="BM143" s="220" t="s">
        <v>152</v>
      </c>
    </row>
    <row r="144" spans="2:51" s="222" customFormat="1" ht="16.4">
      <c r="B144" s="223"/>
      <c r="C144" s="26"/>
      <c r="D144" s="225" t="s">
        <v>153</v>
      </c>
      <c r="E144" s="26"/>
      <c r="F144" s="245" t="s">
        <v>154</v>
      </c>
      <c r="G144" s="26"/>
      <c r="H144" s="26"/>
      <c r="I144" s="117"/>
      <c r="J144" s="26"/>
      <c r="K144" s="26"/>
      <c r="L144" s="230"/>
      <c r="M144" s="231"/>
      <c r="N144" s="232"/>
      <c r="O144" s="232"/>
      <c r="P144" s="232"/>
      <c r="Q144" s="232"/>
      <c r="R144" s="232"/>
      <c r="S144" s="232"/>
      <c r="T144" s="233"/>
      <c r="AT144" s="234" t="s">
        <v>131</v>
      </c>
      <c r="AU144" s="234" t="s">
        <v>79</v>
      </c>
      <c r="AV144" s="222" t="s">
        <v>79</v>
      </c>
      <c r="AW144" s="222" t="s">
        <v>29</v>
      </c>
      <c r="AX144" s="222" t="s">
        <v>72</v>
      </c>
      <c r="AY144" s="234" t="s">
        <v>122</v>
      </c>
    </row>
    <row r="145" spans="2:51" s="222" customFormat="1" ht="12.8">
      <c r="B145" s="223"/>
      <c r="C145" s="224"/>
      <c r="D145" s="225" t="s">
        <v>131</v>
      </c>
      <c r="E145" s="226"/>
      <c r="F145" s="227" t="s">
        <v>155</v>
      </c>
      <c r="G145" s="224"/>
      <c r="H145" s="228">
        <v>1575.925</v>
      </c>
      <c r="I145" s="229"/>
      <c r="J145" s="224"/>
      <c r="K145" s="224"/>
      <c r="L145" s="230"/>
      <c r="M145" s="231"/>
      <c r="N145" s="232"/>
      <c r="O145" s="232"/>
      <c r="P145" s="232"/>
      <c r="Q145" s="232"/>
      <c r="R145" s="232"/>
      <c r="S145" s="232"/>
      <c r="T145" s="233"/>
      <c r="AT145" s="234" t="s">
        <v>131</v>
      </c>
      <c r="AU145" s="234" t="s">
        <v>79</v>
      </c>
      <c r="AV145" s="222" t="s">
        <v>79</v>
      </c>
      <c r="AW145" s="222" t="s">
        <v>29</v>
      </c>
      <c r="AX145" s="222" t="s">
        <v>72</v>
      </c>
      <c r="AY145" s="234" t="s">
        <v>122</v>
      </c>
    </row>
    <row r="146" spans="2:51" s="246" customFormat="1" ht="12.8">
      <c r="B146" s="247"/>
      <c r="C146" s="224"/>
      <c r="D146" s="225" t="s">
        <v>131</v>
      </c>
      <c r="E146" s="226"/>
      <c r="F146" s="227" t="s">
        <v>156</v>
      </c>
      <c r="G146" s="224"/>
      <c r="H146" s="228">
        <v>-111.9</v>
      </c>
      <c r="I146" s="229"/>
      <c r="J146" s="224"/>
      <c r="K146" s="224"/>
      <c r="L146" s="248"/>
      <c r="M146" s="249"/>
      <c r="N146" s="250"/>
      <c r="O146" s="250"/>
      <c r="P146" s="250"/>
      <c r="Q146" s="250"/>
      <c r="R146" s="250"/>
      <c r="S146" s="250"/>
      <c r="T146" s="251"/>
      <c r="AT146" s="252" t="s">
        <v>131</v>
      </c>
      <c r="AU146" s="252" t="s">
        <v>79</v>
      </c>
      <c r="AV146" s="246" t="s">
        <v>123</v>
      </c>
      <c r="AW146" s="246" t="s">
        <v>29</v>
      </c>
      <c r="AX146" s="246" t="s">
        <v>77</v>
      </c>
      <c r="AY146" s="252" t="s">
        <v>122</v>
      </c>
    </row>
    <row r="147" spans="2:65" s="24" customFormat="1" ht="16.4" customHeight="1">
      <c r="B147" s="25"/>
      <c r="C147" s="253"/>
      <c r="D147" s="225" t="s">
        <v>131</v>
      </c>
      <c r="E147" s="254"/>
      <c r="F147" s="255" t="s">
        <v>157</v>
      </c>
      <c r="G147" s="253"/>
      <c r="H147" s="256">
        <v>1464.025</v>
      </c>
      <c r="I147" s="257"/>
      <c r="J147" s="253"/>
      <c r="K147" s="253"/>
      <c r="L147" s="242"/>
      <c r="M147" s="243"/>
      <c r="N147" s="244" t="s">
        <v>37</v>
      </c>
      <c r="O147" s="69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AR147" s="220" t="s">
        <v>136</v>
      </c>
      <c r="AT147" s="220" t="s">
        <v>133</v>
      </c>
      <c r="AU147" s="220" t="s">
        <v>79</v>
      </c>
      <c r="AY147" s="3" t="s">
        <v>122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3" t="s">
        <v>77</v>
      </c>
      <c r="BK147" s="221"/>
      <c r="BL147" s="3" t="s">
        <v>123</v>
      </c>
      <c r="BM147" s="220" t="s">
        <v>158</v>
      </c>
    </row>
    <row r="148" spans="2:65" s="24" customFormat="1" ht="48" customHeight="1">
      <c r="B148" s="25"/>
      <c r="C148" s="235" t="s">
        <v>159</v>
      </c>
      <c r="D148" s="235" t="s">
        <v>133</v>
      </c>
      <c r="E148" s="236" t="s">
        <v>160</v>
      </c>
      <c r="F148" s="237" t="s">
        <v>161</v>
      </c>
      <c r="G148" s="238" t="s">
        <v>151</v>
      </c>
      <c r="H148" s="239">
        <v>1464.025</v>
      </c>
      <c r="I148" s="240"/>
      <c r="J148" s="241">
        <f>ROUND(I148*H148,2)</f>
        <v>0</v>
      </c>
      <c r="K148" s="237"/>
      <c r="L148" s="242"/>
      <c r="M148" s="243"/>
      <c r="N148" s="244" t="s">
        <v>37</v>
      </c>
      <c r="O148" s="69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AR148" s="220" t="s">
        <v>136</v>
      </c>
      <c r="AT148" s="220" t="s">
        <v>133</v>
      </c>
      <c r="AU148" s="220" t="s">
        <v>79</v>
      </c>
      <c r="AY148" s="3" t="s">
        <v>122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3" t="s">
        <v>77</v>
      </c>
      <c r="BK148" s="221">
        <f>ROUND(I148*H148,2)</f>
        <v>0</v>
      </c>
      <c r="BL148" s="3" t="s">
        <v>123</v>
      </c>
      <c r="BM148" s="220" t="s">
        <v>158</v>
      </c>
    </row>
    <row r="149" spans="2:65" s="24" customFormat="1" ht="36" customHeight="1">
      <c r="B149" s="25"/>
      <c r="C149" s="209">
        <v>7</v>
      </c>
      <c r="D149" s="209" t="s">
        <v>125</v>
      </c>
      <c r="E149" s="210" t="s">
        <v>162</v>
      </c>
      <c r="F149" s="211" t="s">
        <v>163</v>
      </c>
      <c r="G149" s="212" t="s">
        <v>151</v>
      </c>
      <c r="H149" s="213">
        <v>111.9</v>
      </c>
      <c r="I149" s="214"/>
      <c r="J149" s="215">
        <f>ROUND(I149*H149,2)</f>
        <v>0</v>
      </c>
      <c r="K149" s="211"/>
      <c r="L149" s="30"/>
      <c r="M149" s="216"/>
      <c r="N149" s="217" t="s">
        <v>37</v>
      </c>
      <c r="O149" s="69"/>
      <c r="P149" s="218">
        <f>O149*H149</f>
        <v>0</v>
      </c>
      <c r="Q149" s="218">
        <v>0</v>
      </c>
      <c r="R149" s="218">
        <f>Q149*H149</f>
        <v>0</v>
      </c>
      <c r="S149" s="218">
        <v>0</v>
      </c>
      <c r="T149" s="219">
        <f>S149*H149</f>
        <v>0</v>
      </c>
      <c r="AR149" s="220" t="s">
        <v>123</v>
      </c>
      <c r="AT149" s="220" t="s">
        <v>125</v>
      </c>
      <c r="AU149" s="220" t="s">
        <v>79</v>
      </c>
      <c r="AY149" s="3" t="s">
        <v>122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3" t="s">
        <v>77</v>
      </c>
      <c r="BK149" s="221">
        <f>ROUND(I149*H149,2)</f>
        <v>0</v>
      </c>
      <c r="BL149" s="3" t="s">
        <v>123</v>
      </c>
      <c r="BM149" s="220" t="s">
        <v>164</v>
      </c>
    </row>
    <row r="150" spans="2:51" s="222" customFormat="1" ht="12.8">
      <c r="B150" s="223"/>
      <c r="C150" s="224"/>
      <c r="D150" s="225" t="s">
        <v>131</v>
      </c>
      <c r="E150" s="226"/>
      <c r="F150" s="227" t="s">
        <v>165</v>
      </c>
      <c r="G150" s="224"/>
      <c r="H150" s="228">
        <v>111.9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131</v>
      </c>
      <c r="AU150" s="234" t="s">
        <v>79</v>
      </c>
      <c r="AV150" s="222" t="s">
        <v>79</v>
      </c>
      <c r="AW150" s="222" t="s">
        <v>29</v>
      </c>
      <c r="AX150" s="222" t="s">
        <v>77</v>
      </c>
      <c r="AY150" s="234" t="s">
        <v>122</v>
      </c>
    </row>
    <row r="151" spans="2:65" s="24" customFormat="1" ht="24" customHeight="1">
      <c r="B151" s="25"/>
      <c r="C151" s="235">
        <v>8</v>
      </c>
      <c r="D151" s="235" t="s">
        <v>133</v>
      </c>
      <c r="E151" s="236" t="s">
        <v>166</v>
      </c>
      <c r="F151" s="237" t="s">
        <v>167</v>
      </c>
      <c r="G151" s="238" t="s">
        <v>151</v>
      </c>
      <c r="H151" s="239">
        <v>111.9</v>
      </c>
      <c r="I151" s="240"/>
      <c r="J151" s="241">
        <f>ROUND(I151*H151,2)</f>
        <v>0</v>
      </c>
      <c r="K151" s="237"/>
      <c r="L151" s="242"/>
      <c r="M151" s="243"/>
      <c r="N151" s="244" t="s">
        <v>37</v>
      </c>
      <c r="O151" s="69"/>
      <c r="P151" s="218">
        <f>O151*H151</f>
        <v>0</v>
      </c>
      <c r="Q151" s="218">
        <v>0</v>
      </c>
      <c r="R151" s="218">
        <f>Q151*H151</f>
        <v>0</v>
      </c>
      <c r="S151" s="218">
        <v>0</v>
      </c>
      <c r="T151" s="219">
        <f>S151*H151</f>
        <v>0</v>
      </c>
      <c r="AR151" s="220" t="s">
        <v>136</v>
      </c>
      <c r="AT151" s="220" t="s">
        <v>133</v>
      </c>
      <c r="AU151" s="220" t="s">
        <v>79</v>
      </c>
      <c r="AY151" s="3" t="s">
        <v>122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3" t="s">
        <v>77</v>
      </c>
      <c r="BK151" s="221">
        <f>ROUND(I151*H151,2)</f>
        <v>0</v>
      </c>
      <c r="BL151" s="3" t="s">
        <v>123</v>
      </c>
      <c r="BM151" s="220" t="s">
        <v>168</v>
      </c>
    </row>
    <row r="152" spans="2:63" s="192" customFormat="1" ht="22.8" customHeight="1">
      <c r="B152" s="193"/>
      <c r="C152" s="194"/>
      <c r="D152" s="195" t="s">
        <v>71</v>
      </c>
      <c r="E152" s="207" t="s">
        <v>159</v>
      </c>
      <c r="F152" s="207" t="s">
        <v>169</v>
      </c>
      <c r="G152" s="194"/>
      <c r="H152" s="194"/>
      <c r="I152" s="197"/>
      <c r="J152" s="208">
        <f>BK152</f>
        <v>0</v>
      </c>
      <c r="K152" s="194"/>
      <c r="L152" s="199"/>
      <c r="M152" s="200"/>
      <c r="N152" s="201"/>
      <c r="O152" s="201"/>
      <c r="P152" s="202">
        <f>SUM(P153:P162)</f>
        <v>0</v>
      </c>
      <c r="Q152" s="201"/>
      <c r="R152" s="202">
        <f>SUM(R153:R162)</f>
        <v>5.660046</v>
      </c>
      <c r="S152" s="201"/>
      <c r="T152" s="203">
        <f>SUM(T153:T162)</f>
        <v>0</v>
      </c>
      <c r="AR152" s="204" t="s">
        <v>77</v>
      </c>
      <c r="AT152" s="205" t="s">
        <v>71</v>
      </c>
      <c r="AU152" s="205" t="s">
        <v>77</v>
      </c>
      <c r="AY152" s="204" t="s">
        <v>122</v>
      </c>
      <c r="BK152" s="206">
        <f>SUM(BK153:BK162)</f>
        <v>0</v>
      </c>
    </row>
    <row r="153" spans="2:65" s="24" customFormat="1" ht="24" customHeight="1">
      <c r="B153" s="25"/>
      <c r="C153" s="209">
        <v>9</v>
      </c>
      <c r="D153" s="209" t="s">
        <v>125</v>
      </c>
      <c r="E153" s="210" t="s">
        <v>170</v>
      </c>
      <c r="F153" s="211" t="s">
        <v>171</v>
      </c>
      <c r="G153" s="212" t="s">
        <v>172</v>
      </c>
      <c r="H153" s="213">
        <v>57.6</v>
      </c>
      <c r="I153" s="214"/>
      <c r="J153" s="215">
        <f>ROUND(I153*H153,2)</f>
        <v>0</v>
      </c>
      <c r="K153" s="211"/>
      <c r="L153" s="30"/>
      <c r="M153" s="216"/>
      <c r="N153" s="217" t="s">
        <v>37</v>
      </c>
      <c r="O153" s="69"/>
      <c r="P153" s="218">
        <f>O153*H153</f>
        <v>0</v>
      </c>
      <c r="Q153" s="218">
        <v>0.0015</v>
      </c>
      <c r="R153" s="218">
        <f>Q153*H153</f>
        <v>0.0864</v>
      </c>
      <c r="S153" s="218">
        <v>0</v>
      </c>
      <c r="T153" s="219">
        <f>S153*H153</f>
        <v>0</v>
      </c>
      <c r="AR153" s="220" t="s">
        <v>123</v>
      </c>
      <c r="AT153" s="220" t="s">
        <v>125</v>
      </c>
      <c r="AU153" s="220" t="s">
        <v>79</v>
      </c>
      <c r="AY153" s="3" t="s">
        <v>122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3" t="s">
        <v>77</v>
      </c>
      <c r="BK153" s="221">
        <f>ROUND(I153*H153,2)</f>
        <v>0</v>
      </c>
      <c r="BL153" s="3" t="s">
        <v>123</v>
      </c>
      <c r="BM153" s="220" t="s">
        <v>173</v>
      </c>
    </row>
    <row r="154" spans="2:51" s="258" customFormat="1" ht="12.8">
      <c r="B154" s="259"/>
      <c r="C154" s="260"/>
      <c r="D154" s="225" t="s">
        <v>131</v>
      </c>
      <c r="E154" s="261"/>
      <c r="F154" s="262" t="s">
        <v>174</v>
      </c>
      <c r="G154" s="260"/>
      <c r="H154" s="261"/>
      <c r="I154" s="263"/>
      <c r="J154" s="260"/>
      <c r="K154" s="260"/>
      <c r="L154" s="264"/>
      <c r="M154" s="265"/>
      <c r="N154" s="266"/>
      <c r="O154" s="266"/>
      <c r="P154" s="266"/>
      <c r="Q154" s="266"/>
      <c r="R154" s="266"/>
      <c r="S154" s="266"/>
      <c r="T154" s="267"/>
      <c r="AT154" s="268" t="s">
        <v>131</v>
      </c>
      <c r="AU154" s="268" t="s">
        <v>79</v>
      </c>
      <c r="AV154" s="258" t="s">
        <v>77</v>
      </c>
      <c r="AW154" s="258" t="s">
        <v>29</v>
      </c>
      <c r="AX154" s="258" t="s">
        <v>72</v>
      </c>
      <c r="AY154" s="268" t="s">
        <v>122</v>
      </c>
    </row>
    <row r="155" spans="2:51" s="222" customFormat="1" ht="12.8">
      <c r="B155" s="223"/>
      <c r="C155" s="224"/>
      <c r="D155" s="225" t="s">
        <v>131</v>
      </c>
      <c r="E155" s="226"/>
      <c r="F155" s="227" t="s">
        <v>175</v>
      </c>
      <c r="G155" s="224"/>
      <c r="H155" s="228">
        <v>57.6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AT155" s="234" t="s">
        <v>131</v>
      </c>
      <c r="AU155" s="234" t="s">
        <v>79</v>
      </c>
      <c r="AV155" s="222" t="s">
        <v>79</v>
      </c>
      <c r="AW155" s="222" t="s">
        <v>29</v>
      </c>
      <c r="AX155" s="222" t="s">
        <v>77</v>
      </c>
      <c r="AY155" s="234" t="s">
        <v>122</v>
      </c>
    </row>
    <row r="156" spans="2:65" s="24" customFormat="1" ht="48" customHeight="1">
      <c r="B156" s="25"/>
      <c r="C156" s="209">
        <v>10</v>
      </c>
      <c r="D156" s="209" t="s">
        <v>125</v>
      </c>
      <c r="E156" s="210" t="s">
        <v>176</v>
      </c>
      <c r="F156" s="211" t="s">
        <v>177</v>
      </c>
      <c r="G156" s="212" t="s">
        <v>151</v>
      </c>
      <c r="H156" s="213">
        <v>50.7</v>
      </c>
      <c r="I156" s="214"/>
      <c r="J156" s="215">
        <f>ROUND(I156*H156,2)</f>
        <v>0</v>
      </c>
      <c r="K156" s="211"/>
      <c r="L156" s="30"/>
      <c r="M156" s="216"/>
      <c r="N156" s="217" t="s">
        <v>37</v>
      </c>
      <c r="O156" s="69"/>
      <c r="P156" s="218">
        <f>O156*H156</f>
        <v>0</v>
      </c>
      <c r="Q156" s="218">
        <v>0.09336</v>
      </c>
      <c r="R156" s="218">
        <f>Q156*H156</f>
        <v>4.733352</v>
      </c>
      <c r="S156" s="218">
        <v>0</v>
      </c>
      <c r="T156" s="219">
        <f>S156*H156</f>
        <v>0</v>
      </c>
      <c r="AR156" s="220" t="s">
        <v>123</v>
      </c>
      <c r="AT156" s="220" t="s">
        <v>125</v>
      </c>
      <c r="AU156" s="220" t="s">
        <v>79</v>
      </c>
      <c r="AY156" s="3" t="s">
        <v>122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3" t="s">
        <v>77</v>
      </c>
      <c r="BK156" s="221">
        <f>ROUND(I156*H156,2)</f>
        <v>0</v>
      </c>
      <c r="BL156" s="3" t="s">
        <v>123</v>
      </c>
      <c r="BM156" s="220" t="s">
        <v>178</v>
      </c>
    </row>
    <row r="157" spans="2:51" s="258" customFormat="1" ht="12.8">
      <c r="B157" s="259"/>
      <c r="C157" s="260"/>
      <c r="D157" s="225" t="s">
        <v>131</v>
      </c>
      <c r="E157" s="261"/>
      <c r="F157" s="262" t="s">
        <v>179</v>
      </c>
      <c r="G157" s="260"/>
      <c r="H157" s="261"/>
      <c r="I157" s="263"/>
      <c r="J157" s="260"/>
      <c r="K157" s="260"/>
      <c r="L157" s="264"/>
      <c r="M157" s="265"/>
      <c r="N157" s="266"/>
      <c r="O157" s="266"/>
      <c r="P157" s="266"/>
      <c r="Q157" s="266"/>
      <c r="R157" s="266"/>
      <c r="S157" s="266"/>
      <c r="T157" s="267"/>
      <c r="AT157" s="268" t="s">
        <v>131</v>
      </c>
      <c r="AU157" s="268" t="s">
        <v>79</v>
      </c>
      <c r="AV157" s="258" t="s">
        <v>77</v>
      </c>
      <c r="AW157" s="258" t="s">
        <v>29</v>
      </c>
      <c r="AX157" s="258" t="s">
        <v>72</v>
      </c>
      <c r="AY157" s="268" t="s">
        <v>122</v>
      </c>
    </row>
    <row r="158" spans="2:51" s="222" customFormat="1" ht="12.8">
      <c r="B158" s="223"/>
      <c r="C158" s="224"/>
      <c r="D158" s="225" t="s">
        <v>131</v>
      </c>
      <c r="E158" s="226"/>
      <c r="F158" s="227" t="s">
        <v>180</v>
      </c>
      <c r="G158" s="224"/>
      <c r="H158" s="228">
        <v>50.7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AT158" s="234" t="s">
        <v>131</v>
      </c>
      <c r="AU158" s="234" t="s">
        <v>79</v>
      </c>
      <c r="AV158" s="222" t="s">
        <v>79</v>
      </c>
      <c r="AW158" s="222" t="s">
        <v>29</v>
      </c>
      <c r="AX158" s="222" t="s">
        <v>77</v>
      </c>
      <c r="AY158" s="234" t="s">
        <v>122</v>
      </c>
    </row>
    <row r="159" spans="2:65" s="24" customFormat="1" ht="36" customHeight="1">
      <c r="B159" s="25"/>
      <c r="C159" s="209">
        <v>11</v>
      </c>
      <c r="D159" s="209" t="s">
        <v>125</v>
      </c>
      <c r="E159" s="210" t="s">
        <v>181</v>
      </c>
      <c r="F159" s="211" t="s">
        <v>182</v>
      </c>
      <c r="G159" s="212" t="s">
        <v>151</v>
      </c>
      <c r="H159" s="213">
        <v>14.04</v>
      </c>
      <c r="I159" s="214"/>
      <c r="J159" s="215">
        <f>ROUND(I159*H159,2)</f>
        <v>0</v>
      </c>
      <c r="K159" s="211"/>
      <c r="L159" s="30"/>
      <c r="M159" s="216"/>
      <c r="N159" s="217" t="s">
        <v>37</v>
      </c>
      <c r="O159" s="69"/>
      <c r="P159" s="218">
        <f>O159*H159</f>
        <v>0</v>
      </c>
      <c r="Q159" s="218">
        <v>0.05985</v>
      </c>
      <c r="R159" s="218">
        <f>Q159*H159</f>
        <v>0.840294</v>
      </c>
      <c r="S159" s="218">
        <v>0</v>
      </c>
      <c r="T159" s="219">
        <f>S159*H159</f>
        <v>0</v>
      </c>
      <c r="AR159" s="220" t="s">
        <v>183</v>
      </c>
      <c r="AT159" s="220" t="s">
        <v>125</v>
      </c>
      <c r="AU159" s="220" t="s">
        <v>79</v>
      </c>
      <c r="AY159" s="3" t="s">
        <v>122</v>
      </c>
      <c r="BE159" s="221">
        <f>IF(N159="základní",J159,0)</f>
        <v>0</v>
      </c>
      <c r="BF159" s="221">
        <f>IF(N159="snížená",J159,0)</f>
        <v>0</v>
      </c>
      <c r="BG159" s="221">
        <f>IF(N159="zákl. přenesená",J159,0)</f>
        <v>0</v>
      </c>
      <c r="BH159" s="221">
        <f>IF(N159="sníž. přenesená",J159,0)</f>
        <v>0</v>
      </c>
      <c r="BI159" s="221">
        <f>IF(N159="nulová",J159,0)</f>
        <v>0</v>
      </c>
      <c r="BJ159" s="3" t="s">
        <v>77</v>
      </c>
      <c r="BK159" s="221">
        <f>ROUND(I159*H159,2)</f>
        <v>0</v>
      </c>
      <c r="BL159" s="3" t="s">
        <v>183</v>
      </c>
      <c r="BM159" s="220" t="s">
        <v>184</v>
      </c>
    </row>
    <row r="160" spans="2:51" s="258" customFormat="1" ht="12.8">
      <c r="B160" s="259"/>
      <c r="C160" s="260"/>
      <c r="D160" s="225" t="s">
        <v>131</v>
      </c>
      <c r="E160" s="261"/>
      <c r="F160" s="262" t="s">
        <v>185</v>
      </c>
      <c r="G160" s="260"/>
      <c r="H160" s="261"/>
      <c r="I160" s="263"/>
      <c r="J160" s="260"/>
      <c r="K160" s="260"/>
      <c r="L160" s="264"/>
      <c r="M160" s="265"/>
      <c r="N160" s="266"/>
      <c r="O160" s="266"/>
      <c r="P160" s="266"/>
      <c r="Q160" s="266"/>
      <c r="R160" s="266"/>
      <c r="S160" s="266"/>
      <c r="T160" s="267"/>
      <c r="AT160" s="268" t="s">
        <v>131</v>
      </c>
      <c r="AU160" s="268" t="s">
        <v>79</v>
      </c>
      <c r="AV160" s="258" t="s">
        <v>77</v>
      </c>
      <c r="AW160" s="258" t="s">
        <v>29</v>
      </c>
      <c r="AX160" s="258" t="s">
        <v>72</v>
      </c>
      <c r="AY160" s="268" t="s">
        <v>122</v>
      </c>
    </row>
    <row r="161" spans="2:51" s="222" customFormat="1" ht="12.8">
      <c r="B161" s="223"/>
      <c r="C161" s="224"/>
      <c r="D161" s="225" t="s">
        <v>131</v>
      </c>
      <c r="E161" s="226"/>
      <c r="F161" s="227" t="s">
        <v>186</v>
      </c>
      <c r="G161" s="224"/>
      <c r="H161" s="228">
        <v>14.04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AT161" s="234" t="s">
        <v>131</v>
      </c>
      <c r="AU161" s="234" t="s">
        <v>79</v>
      </c>
      <c r="AV161" s="222" t="s">
        <v>79</v>
      </c>
      <c r="AW161" s="222" t="s">
        <v>29</v>
      </c>
      <c r="AX161" s="222" t="s">
        <v>77</v>
      </c>
      <c r="AY161" s="234" t="s">
        <v>122</v>
      </c>
    </row>
    <row r="162" spans="2:65" s="24" customFormat="1" ht="36" customHeight="1">
      <c r="B162" s="25"/>
      <c r="C162" s="209">
        <v>12</v>
      </c>
      <c r="D162" s="209" t="s">
        <v>125</v>
      </c>
      <c r="E162" s="210" t="s">
        <v>187</v>
      </c>
      <c r="F162" s="211" t="s">
        <v>188</v>
      </c>
      <c r="G162" s="212" t="s">
        <v>151</v>
      </c>
      <c r="H162" s="213">
        <v>14.04</v>
      </c>
      <c r="I162" s="214"/>
      <c r="J162" s="215">
        <f>ROUND(I162*H162,2)</f>
        <v>0</v>
      </c>
      <c r="K162" s="211"/>
      <c r="L162" s="30"/>
      <c r="M162" s="216"/>
      <c r="N162" s="217" t="s">
        <v>37</v>
      </c>
      <c r="O162" s="69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AR162" s="220" t="s">
        <v>123</v>
      </c>
      <c r="AT162" s="220" t="s">
        <v>125</v>
      </c>
      <c r="AU162" s="220" t="s">
        <v>79</v>
      </c>
      <c r="AY162" s="3" t="s">
        <v>122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3" t="s">
        <v>77</v>
      </c>
      <c r="BK162" s="221">
        <f>ROUND(I162*H162,2)</f>
        <v>0</v>
      </c>
      <c r="BL162" s="3" t="s">
        <v>123</v>
      </c>
      <c r="BM162" s="220" t="s">
        <v>189</v>
      </c>
    </row>
    <row r="163" spans="2:63" s="192" customFormat="1" ht="22.8" customHeight="1">
      <c r="B163" s="193"/>
      <c r="C163" s="194"/>
      <c r="D163" s="195" t="s">
        <v>71</v>
      </c>
      <c r="E163" s="207" t="s">
        <v>190</v>
      </c>
      <c r="F163" s="207" t="s">
        <v>191</v>
      </c>
      <c r="G163" s="194"/>
      <c r="H163" s="194"/>
      <c r="I163" s="197"/>
      <c r="J163" s="208">
        <f>BK163</f>
        <v>0</v>
      </c>
      <c r="K163" s="194"/>
      <c r="L163" s="199"/>
      <c r="M163" s="200"/>
      <c r="N163" s="201"/>
      <c r="O163" s="201"/>
      <c r="P163" s="202">
        <f>SUM(P164:P192)</f>
        <v>0</v>
      </c>
      <c r="Q163" s="201"/>
      <c r="R163" s="202">
        <f>SUM(R164:R192)</f>
        <v>0</v>
      </c>
      <c r="S163" s="201"/>
      <c r="T163" s="203">
        <f>SUM(T164:T192)</f>
        <v>384.83915775</v>
      </c>
      <c r="AR163" s="204" t="s">
        <v>77</v>
      </c>
      <c r="AT163" s="205" t="s">
        <v>71</v>
      </c>
      <c r="AU163" s="205" t="s">
        <v>77</v>
      </c>
      <c r="AY163" s="204" t="s">
        <v>122</v>
      </c>
      <c r="BK163" s="206">
        <f>SUM(BK164:BK192)</f>
        <v>0</v>
      </c>
    </row>
    <row r="164" spans="2:65" s="24" customFormat="1" ht="36" customHeight="1">
      <c r="B164" s="25"/>
      <c r="C164" s="209">
        <v>13</v>
      </c>
      <c r="D164" s="209" t="s">
        <v>125</v>
      </c>
      <c r="E164" s="210" t="s">
        <v>192</v>
      </c>
      <c r="F164" s="211" t="s">
        <v>193</v>
      </c>
      <c r="G164" s="212" t="s">
        <v>194</v>
      </c>
      <c r="H164" s="213">
        <v>9550.164</v>
      </c>
      <c r="I164" s="214"/>
      <c r="J164" s="215">
        <f>ROUND(I164*H164,2)</f>
        <v>0</v>
      </c>
      <c r="K164" s="211" t="s">
        <v>129</v>
      </c>
      <c r="L164" s="30"/>
      <c r="M164" s="216"/>
      <c r="N164" s="217" t="s">
        <v>37</v>
      </c>
      <c r="O164" s="69"/>
      <c r="P164" s="218">
        <f>O164*H164</f>
        <v>0</v>
      </c>
      <c r="Q164" s="218">
        <v>0</v>
      </c>
      <c r="R164" s="218">
        <f>Q164*H164</f>
        <v>0</v>
      </c>
      <c r="S164" s="218">
        <v>0</v>
      </c>
      <c r="T164" s="219">
        <f>S164*H164</f>
        <v>0</v>
      </c>
      <c r="AR164" s="220" t="s">
        <v>123</v>
      </c>
      <c r="AT164" s="220" t="s">
        <v>125</v>
      </c>
      <c r="AU164" s="220" t="s">
        <v>79</v>
      </c>
      <c r="AY164" s="3" t="s">
        <v>122</v>
      </c>
      <c r="BE164" s="221">
        <f>IF(N164="základní",J164,0)</f>
        <v>0</v>
      </c>
      <c r="BF164" s="221">
        <f>IF(N164="snížená",J164,0)</f>
        <v>0</v>
      </c>
      <c r="BG164" s="221">
        <f>IF(N164="zákl. přenesená",J164,0)</f>
        <v>0</v>
      </c>
      <c r="BH164" s="221">
        <f>IF(N164="sníž. přenesená",J164,0)</f>
        <v>0</v>
      </c>
      <c r="BI164" s="221">
        <f>IF(N164="nulová",J164,0)</f>
        <v>0</v>
      </c>
      <c r="BJ164" s="3" t="s">
        <v>77</v>
      </c>
      <c r="BK164" s="221">
        <f>ROUND(I164*H164,2)</f>
        <v>0</v>
      </c>
      <c r="BL164" s="3" t="s">
        <v>123</v>
      </c>
      <c r="BM164" s="220" t="s">
        <v>195</v>
      </c>
    </row>
    <row r="165" spans="2:51" s="222" customFormat="1" ht="12.8">
      <c r="B165" s="223"/>
      <c r="C165" s="224"/>
      <c r="D165" s="225" t="s">
        <v>131</v>
      </c>
      <c r="E165" s="226"/>
      <c r="F165" s="227" t="s">
        <v>196</v>
      </c>
      <c r="G165" s="224"/>
      <c r="H165" s="228">
        <v>9550.164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AT165" s="234" t="s">
        <v>131</v>
      </c>
      <c r="AU165" s="234" t="s">
        <v>79</v>
      </c>
      <c r="AV165" s="222" t="s">
        <v>79</v>
      </c>
      <c r="AW165" s="222" t="s">
        <v>29</v>
      </c>
      <c r="AX165" s="222" t="s">
        <v>77</v>
      </c>
      <c r="AY165" s="234" t="s">
        <v>122</v>
      </c>
    </row>
    <row r="166" spans="2:65" s="24" customFormat="1" ht="36" customHeight="1">
      <c r="B166" s="25"/>
      <c r="C166" s="209">
        <v>14</v>
      </c>
      <c r="D166" s="209" t="s">
        <v>125</v>
      </c>
      <c r="E166" s="210" t="s">
        <v>197</v>
      </c>
      <c r="F166" s="211" t="s">
        <v>198</v>
      </c>
      <c r="G166" s="212" t="s">
        <v>194</v>
      </c>
      <c r="H166" s="213">
        <v>143252.46</v>
      </c>
      <c r="I166" s="214"/>
      <c r="J166" s="215">
        <f>ROUND(I166*H166,2)</f>
        <v>0</v>
      </c>
      <c r="K166" s="211" t="s">
        <v>129</v>
      </c>
      <c r="L166" s="30"/>
      <c r="M166" s="216"/>
      <c r="N166" s="217" t="s">
        <v>37</v>
      </c>
      <c r="O166" s="69"/>
      <c r="P166" s="218">
        <f>O166*H166</f>
        <v>0</v>
      </c>
      <c r="Q166" s="218">
        <v>0</v>
      </c>
      <c r="R166" s="218">
        <f>Q166*H166</f>
        <v>0</v>
      </c>
      <c r="S166" s="218">
        <v>0</v>
      </c>
      <c r="T166" s="219">
        <f>S166*H166</f>
        <v>0</v>
      </c>
      <c r="AR166" s="220" t="s">
        <v>123</v>
      </c>
      <c r="AT166" s="220" t="s">
        <v>125</v>
      </c>
      <c r="AU166" s="220" t="s">
        <v>79</v>
      </c>
      <c r="AY166" s="3" t="s">
        <v>122</v>
      </c>
      <c r="BE166" s="221">
        <f>IF(N166="základní",J166,0)</f>
        <v>0</v>
      </c>
      <c r="BF166" s="221">
        <f>IF(N166="snížená",J166,0)</f>
        <v>0</v>
      </c>
      <c r="BG166" s="221">
        <f>IF(N166="zákl. přenesená",J166,0)</f>
        <v>0</v>
      </c>
      <c r="BH166" s="221">
        <f>IF(N166="sníž. přenesená",J166,0)</f>
        <v>0</v>
      </c>
      <c r="BI166" s="221">
        <f>IF(N166="nulová",J166,0)</f>
        <v>0</v>
      </c>
      <c r="BJ166" s="3" t="s">
        <v>77</v>
      </c>
      <c r="BK166" s="221">
        <f>ROUND(I166*H166,2)</f>
        <v>0</v>
      </c>
      <c r="BL166" s="3" t="s">
        <v>123</v>
      </c>
      <c r="BM166" s="220" t="s">
        <v>199</v>
      </c>
    </row>
    <row r="167" spans="2:51" s="258" customFormat="1" ht="12.8">
      <c r="B167" s="259"/>
      <c r="C167" s="260"/>
      <c r="D167" s="225" t="s">
        <v>131</v>
      </c>
      <c r="E167" s="261"/>
      <c r="F167" s="262" t="s">
        <v>200</v>
      </c>
      <c r="G167" s="260"/>
      <c r="H167" s="261"/>
      <c r="I167" s="263"/>
      <c r="J167" s="260"/>
      <c r="K167" s="260"/>
      <c r="L167" s="264"/>
      <c r="M167" s="265"/>
      <c r="N167" s="266"/>
      <c r="O167" s="266"/>
      <c r="P167" s="266"/>
      <c r="Q167" s="266"/>
      <c r="R167" s="266"/>
      <c r="S167" s="266"/>
      <c r="T167" s="267"/>
      <c r="AT167" s="268" t="s">
        <v>131</v>
      </c>
      <c r="AU167" s="268" t="s">
        <v>79</v>
      </c>
      <c r="AV167" s="258" t="s">
        <v>77</v>
      </c>
      <c r="AW167" s="258" t="s">
        <v>29</v>
      </c>
      <c r="AX167" s="258" t="s">
        <v>72</v>
      </c>
      <c r="AY167" s="268" t="s">
        <v>122</v>
      </c>
    </row>
    <row r="168" spans="2:51" s="222" customFormat="1" ht="12.8">
      <c r="B168" s="223"/>
      <c r="C168" s="224"/>
      <c r="D168" s="225" t="s">
        <v>131</v>
      </c>
      <c r="E168" s="226"/>
      <c r="F168" s="227" t="s">
        <v>201</v>
      </c>
      <c r="G168" s="224"/>
      <c r="H168" s="228">
        <v>143252.46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AT168" s="234" t="s">
        <v>131</v>
      </c>
      <c r="AU168" s="234" t="s">
        <v>79</v>
      </c>
      <c r="AV168" s="222" t="s">
        <v>79</v>
      </c>
      <c r="AW168" s="222" t="s">
        <v>29</v>
      </c>
      <c r="AX168" s="222" t="s">
        <v>77</v>
      </c>
      <c r="AY168" s="234" t="s">
        <v>122</v>
      </c>
    </row>
    <row r="169" spans="2:65" s="24" customFormat="1" ht="36" customHeight="1">
      <c r="B169" s="25"/>
      <c r="C169" s="209">
        <v>15</v>
      </c>
      <c r="D169" s="209" t="s">
        <v>125</v>
      </c>
      <c r="E169" s="210" t="s">
        <v>202</v>
      </c>
      <c r="F169" s="211" t="s">
        <v>203</v>
      </c>
      <c r="G169" s="212" t="s">
        <v>194</v>
      </c>
      <c r="H169" s="213">
        <v>9550.164</v>
      </c>
      <c r="I169" s="214"/>
      <c r="J169" s="215">
        <f>ROUND(I169*H169,2)</f>
        <v>0</v>
      </c>
      <c r="K169" s="211" t="s">
        <v>129</v>
      </c>
      <c r="L169" s="30"/>
      <c r="M169" s="216"/>
      <c r="N169" s="217" t="s">
        <v>37</v>
      </c>
      <c r="O169" s="69"/>
      <c r="P169" s="218">
        <f>O169*H169</f>
        <v>0</v>
      </c>
      <c r="Q169" s="218">
        <v>0</v>
      </c>
      <c r="R169" s="218">
        <f>Q169*H169</f>
        <v>0</v>
      </c>
      <c r="S169" s="218">
        <v>0</v>
      </c>
      <c r="T169" s="219">
        <f>S169*H169</f>
        <v>0</v>
      </c>
      <c r="AR169" s="220" t="s">
        <v>123</v>
      </c>
      <c r="AT169" s="220" t="s">
        <v>125</v>
      </c>
      <c r="AU169" s="220" t="s">
        <v>79</v>
      </c>
      <c r="AY169" s="3" t="s">
        <v>122</v>
      </c>
      <c r="BE169" s="221">
        <f>IF(N169="základní",J169,0)</f>
        <v>0</v>
      </c>
      <c r="BF169" s="221">
        <f>IF(N169="snížená",J169,0)</f>
        <v>0</v>
      </c>
      <c r="BG169" s="221">
        <f>IF(N169="zákl. přenesená",J169,0)</f>
        <v>0</v>
      </c>
      <c r="BH169" s="221">
        <f>IF(N169="sníž. přenesená",J169,0)</f>
        <v>0</v>
      </c>
      <c r="BI169" s="221">
        <f>IF(N169="nulová",J169,0)</f>
        <v>0</v>
      </c>
      <c r="BJ169" s="3" t="s">
        <v>77</v>
      </c>
      <c r="BK169" s="221">
        <f>ROUND(I169*H169,2)</f>
        <v>0</v>
      </c>
      <c r="BL169" s="3" t="s">
        <v>123</v>
      </c>
      <c r="BM169" s="220" t="s">
        <v>204</v>
      </c>
    </row>
    <row r="170" spans="2:65" s="24" customFormat="1" ht="36" customHeight="1">
      <c r="B170" s="25"/>
      <c r="C170" s="209">
        <v>16</v>
      </c>
      <c r="D170" s="209" t="s">
        <v>125</v>
      </c>
      <c r="E170" s="210" t="s">
        <v>205</v>
      </c>
      <c r="F170" s="211" t="s">
        <v>206</v>
      </c>
      <c r="G170" s="212" t="s">
        <v>151</v>
      </c>
      <c r="H170" s="213">
        <v>1469.256</v>
      </c>
      <c r="I170" s="214"/>
      <c r="J170" s="215">
        <f>ROUND(I170*H170,2)</f>
        <v>0</v>
      </c>
      <c r="K170" s="211"/>
      <c r="L170" s="30"/>
      <c r="M170" s="216"/>
      <c r="N170" s="217" t="s">
        <v>37</v>
      </c>
      <c r="O170" s="69"/>
      <c r="P170" s="218">
        <f>O170*H170</f>
        <v>0</v>
      </c>
      <c r="Q170" s="218">
        <v>0</v>
      </c>
      <c r="R170" s="218">
        <f>Q170*H170</f>
        <v>0</v>
      </c>
      <c r="S170" s="218">
        <v>0</v>
      </c>
      <c r="T170" s="219">
        <f>S170*H170</f>
        <v>0</v>
      </c>
      <c r="AR170" s="220" t="s">
        <v>123</v>
      </c>
      <c r="AT170" s="220" t="s">
        <v>125</v>
      </c>
      <c r="AU170" s="220" t="s">
        <v>79</v>
      </c>
      <c r="AY170" s="3" t="s">
        <v>122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3" t="s">
        <v>77</v>
      </c>
      <c r="BK170" s="221">
        <f>ROUND(I170*H170,2)</f>
        <v>0</v>
      </c>
      <c r="BL170" s="3" t="s">
        <v>123</v>
      </c>
      <c r="BM170" s="220" t="s">
        <v>207</v>
      </c>
    </row>
    <row r="171" spans="2:51" s="258" customFormat="1" ht="12.8">
      <c r="B171" s="259"/>
      <c r="C171" s="260"/>
      <c r="D171" s="225" t="s">
        <v>131</v>
      </c>
      <c r="E171" s="261"/>
      <c r="F171" s="262" t="s">
        <v>208</v>
      </c>
      <c r="G171" s="260"/>
      <c r="H171" s="261"/>
      <c r="I171" s="263"/>
      <c r="J171" s="260"/>
      <c r="K171" s="260"/>
      <c r="L171" s="264"/>
      <c r="M171" s="265"/>
      <c r="N171" s="266"/>
      <c r="O171" s="266"/>
      <c r="P171" s="266"/>
      <c r="Q171" s="266"/>
      <c r="R171" s="266"/>
      <c r="S171" s="266"/>
      <c r="T171" s="267"/>
      <c r="AT171" s="268" t="s">
        <v>131</v>
      </c>
      <c r="AU171" s="268" t="s">
        <v>79</v>
      </c>
      <c r="AV171" s="258" t="s">
        <v>77</v>
      </c>
      <c r="AW171" s="258" t="s">
        <v>29</v>
      </c>
      <c r="AX171" s="258" t="s">
        <v>72</v>
      </c>
      <c r="AY171" s="268" t="s">
        <v>122</v>
      </c>
    </row>
    <row r="172" spans="2:51" s="222" customFormat="1" ht="12.8">
      <c r="B172" s="223"/>
      <c r="C172" s="224"/>
      <c r="D172" s="225" t="s">
        <v>131</v>
      </c>
      <c r="E172" s="226"/>
      <c r="F172" s="227" t="s">
        <v>209</v>
      </c>
      <c r="G172" s="224"/>
      <c r="H172" s="228">
        <v>1469.256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AT172" s="234" t="s">
        <v>131</v>
      </c>
      <c r="AU172" s="234" t="s">
        <v>79</v>
      </c>
      <c r="AV172" s="222" t="s">
        <v>79</v>
      </c>
      <c r="AW172" s="222" t="s">
        <v>29</v>
      </c>
      <c r="AX172" s="222" t="s">
        <v>77</v>
      </c>
      <c r="AY172" s="234" t="s">
        <v>122</v>
      </c>
    </row>
    <row r="173" spans="2:65" s="24" customFormat="1" ht="36" customHeight="1">
      <c r="B173" s="25"/>
      <c r="C173" s="209">
        <v>17</v>
      </c>
      <c r="D173" s="209" t="s">
        <v>125</v>
      </c>
      <c r="E173" s="210" t="s">
        <v>210</v>
      </c>
      <c r="F173" s="211" t="s">
        <v>211</v>
      </c>
      <c r="G173" s="212" t="s">
        <v>151</v>
      </c>
      <c r="H173" s="213">
        <v>22038.84</v>
      </c>
      <c r="I173" s="214"/>
      <c r="J173" s="215">
        <f>ROUND(I173*H173,2)</f>
        <v>0</v>
      </c>
      <c r="K173" s="211"/>
      <c r="L173" s="30"/>
      <c r="M173" s="216"/>
      <c r="N173" s="217" t="s">
        <v>37</v>
      </c>
      <c r="O173" s="69"/>
      <c r="P173" s="218">
        <f>O173*H173</f>
        <v>0</v>
      </c>
      <c r="Q173" s="218">
        <v>0</v>
      </c>
      <c r="R173" s="218">
        <f>Q173*H173</f>
        <v>0</v>
      </c>
      <c r="S173" s="218">
        <v>0</v>
      </c>
      <c r="T173" s="219">
        <f>S173*H173</f>
        <v>0</v>
      </c>
      <c r="AR173" s="220" t="s">
        <v>123</v>
      </c>
      <c r="AT173" s="220" t="s">
        <v>125</v>
      </c>
      <c r="AU173" s="220" t="s">
        <v>79</v>
      </c>
      <c r="AY173" s="3" t="s">
        <v>122</v>
      </c>
      <c r="BE173" s="221">
        <f>IF(N173="základní",J173,0)</f>
        <v>0</v>
      </c>
      <c r="BF173" s="221">
        <f>IF(N173="snížená",J173,0)</f>
        <v>0</v>
      </c>
      <c r="BG173" s="221">
        <f>IF(N173="zákl. přenesená",J173,0)</f>
        <v>0</v>
      </c>
      <c r="BH173" s="221">
        <f>IF(N173="sníž. přenesená",J173,0)</f>
        <v>0</v>
      </c>
      <c r="BI173" s="221">
        <f>IF(N173="nulová",J173,0)</f>
        <v>0</v>
      </c>
      <c r="BJ173" s="3" t="s">
        <v>77</v>
      </c>
      <c r="BK173" s="221">
        <f>ROUND(I173*H173,2)</f>
        <v>0</v>
      </c>
      <c r="BL173" s="3" t="s">
        <v>123</v>
      </c>
      <c r="BM173" s="220" t="s">
        <v>212</v>
      </c>
    </row>
    <row r="174" spans="2:51" s="222" customFormat="1" ht="12.8">
      <c r="B174" s="223"/>
      <c r="C174" s="224"/>
      <c r="D174" s="225" t="s">
        <v>131</v>
      </c>
      <c r="E174" s="226"/>
      <c r="F174" s="227" t="s">
        <v>213</v>
      </c>
      <c r="G174" s="224"/>
      <c r="H174" s="228">
        <v>22038.84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AT174" s="234" t="s">
        <v>131</v>
      </c>
      <c r="AU174" s="234" t="s">
        <v>79</v>
      </c>
      <c r="AV174" s="222" t="s">
        <v>79</v>
      </c>
      <c r="AW174" s="222" t="s">
        <v>29</v>
      </c>
      <c r="AX174" s="222" t="s">
        <v>77</v>
      </c>
      <c r="AY174" s="234" t="s">
        <v>122</v>
      </c>
    </row>
    <row r="175" spans="2:65" s="24" customFormat="1" ht="36" customHeight="1">
      <c r="B175" s="25"/>
      <c r="C175" s="209">
        <v>18</v>
      </c>
      <c r="D175" s="209" t="s">
        <v>125</v>
      </c>
      <c r="E175" s="210" t="s">
        <v>214</v>
      </c>
      <c r="F175" s="211" t="s">
        <v>215</v>
      </c>
      <c r="G175" s="212" t="s">
        <v>151</v>
      </c>
      <c r="H175" s="213">
        <v>1469.256</v>
      </c>
      <c r="I175" s="214"/>
      <c r="J175" s="215">
        <f>ROUND(I175*H175,2)</f>
        <v>0</v>
      </c>
      <c r="K175" s="211"/>
      <c r="L175" s="30"/>
      <c r="M175" s="216"/>
      <c r="N175" s="217" t="s">
        <v>37</v>
      </c>
      <c r="O175" s="69"/>
      <c r="P175" s="218">
        <f>O175*H175</f>
        <v>0</v>
      </c>
      <c r="Q175" s="218">
        <v>0</v>
      </c>
      <c r="R175" s="218">
        <f>Q175*H175</f>
        <v>0</v>
      </c>
      <c r="S175" s="218">
        <v>0</v>
      </c>
      <c r="T175" s="219">
        <f>S175*H175</f>
        <v>0</v>
      </c>
      <c r="AR175" s="220" t="s">
        <v>123</v>
      </c>
      <c r="AT175" s="220" t="s">
        <v>125</v>
      </c>
      <c r="AU175" s="220" t="s">
        <v>79</v>
      </c>
      <c r="AY175" s="3" t="s">
        <v>122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3" t="s">
        <v>77</v>
      </c>
      <c r="BK175" s="221">
        <f>ROUND(I175*H175,2)</f>
        <v>0</v>
      </c>
      <c r="BL175" s="3" t="s">
        <v>123</v>
      </c>
      <c r="BM175" s="220" t="s">
        <v>216</v>
      </c>
    </row>
    <row r="176" spans="2:51" s="222" customFormat="1" ht="12.8">
      <c r="B176" s="223"/>
      <c r="C176" s="224"/>
      <c r="D176" s="225" t="s">
        <v>131</v>
      </c>
      <c r="E176" s="226"/>
      <c r="F176" s="227" t="s">
        <v>217</v>
      </c>
      <c r="G176" s="224"/>
      <c r="H176" s="228">
        <v>1469.256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AT176" s="234" t="s">
        <v>131</v>
      </c>
      <c r="AU176" s="234" t="s">
        <v>79</v>
      </c>
      <c r="AV176" s="222" t="s">
        <v>79</v>
      </c>
      <c r="AW176" s="222" t="s">
        <v>29</v>
      </c>
      <c r="AX176" s="222" t="s">
        <v>77</v>
      </c>
      <c r="AY176" s="234" t="s">
        <v>122</v>
      </c>
    </row>
    <row r="177" spans="2:65" s="24" customFormat="1" ht="36" customHeight="1">
      <c r="B177" s="25"/>
      <c r="C177" s="209">
        <v>19</v>
      </c>
      <c r="D177" s="209" t="s">
        <v>125</v>
      </c>
      <c r="E177" s="210" t="s">
        <v>218</v>
      </c>
      <c r="F177" s="211" t="s">
        <v>219</v>
      </c>
      <c r="G177" s="212" t="s">
        <v>151</v>
      </c>
      <c r="H177" s="213">
        <v>1528.096</v>
      </c>
      <c r="I177" s="214"/>
      <c r="J177" s="215">
        <f>ROUND(I177*H177,2)</f>
        <v>0</v>
      </c>
      <c r="K177" s="211"/>
      <c r="L177" s="30"/>
      <c r="M177" s="216"/>
      <c r="N177" s="217" t="s">
        <v>37</v>
      </c>
      <c r="O177" s="69"/>
      <c r="P177" s="218">
        <f>O177*H177</f>
        <v>0</v>
      </c>
      <c r="Q177" s="218">
        <v>0</v>
      </c>
      <c r="R177" s="218">
        <f>Q177*H177</f>
        <v>0</v>
      </c>
      <c r="S177" s="218">
        <v>0</v>
      </c>
      <c r="T177" s="219">
        <f>S177*H177</f>
        <v>0</v>
      </c>
      <c r="AR177" s="220" t="s">
        <v>123</v>
      </c>
      <c r="AT177" s="220" t="s">
        <v>125</v>
      </c>
      <c r="AU177" s="220" t="s">
        <v>79</v>
      </c>
      <c r="AY177" s="3" t="s">
        <v>122</v>
      </c>
      <c r="BE177" s="221">
        <f>IF(N177="základní",J177,0)</f>
        <v>0</v>
      </c>
      <c r="BF177" s="221">
        <f>IF(N177="snížená",J177,0)</f>
        <v>0</v>
      </c>
      <c r="BG177" s="221">
        <f>IF(N177="zákl. přenesená",J177,0)</f>
        <v>0</v>
      </c>
      <c r="BH177" s="221">
        <f>IF(N177="sníž. přenesená",J177,0)</f>
        <v>0</v>
      </c>
      <c r="BI177" s="221">
        <f>IF(N177="nulová",J177,0)</f>
        <v>0</v>
      </c>
      <c r="BJ177" s="3" t="s">
        <v>77</v>
      </c>
      <c r="BK177" s="221">
        <f>ROUND(I177*H177,2)</f>
        <v>0</v>
      </c>
      <c r="BL177" s="3" t="s">
        <v>123</v>
      </c>
      <c r="BM177" s="220" t="s">
        <v>220</v>
      </c>
    </row>
    <row r="178" spans="2:51" s="222" customFormat="1" ht="12.8">
      <c r="B178" s="223"/>
      <c r="C178" s="224"/>
      <c r="D178" s="225" t="s">
        <v>131</v>
      </c>
      <c r="E178" s="226"/>
      <c r="F178" s="227" t="s">
        <v>221</v>
      </c>
      <c r="G178" s="224"/>
      <c r="H178" s="228">
        <v>1528.096</v>
      </c>
      <c r="I178" s="229"/>
      <c r="J178" s="224"/>
      <c r="K178" s="224"/>
      <c r="L178" s="230"/>
      <c r="M178" s="231"/>
      <c r="N178" s="232"/>
      <c r="O178" s="232"/>
      <c r="P178" s="232"/>
      <c r="Q178" s="232"/>
      <c r="R178" s="232"/>
      <c r="S178" s="232"/>
      <c r="T178" s="233"/>
      <c r="AT178" s="234" t="s">
        <v>131</v>
      </c>
      <c r="AU178" s="234" t="s">
        <v>79</v>
      </c>
      <c r="AV178" s="222" t="s">
        <v>79</v>
      </c>
      <c r="AW178" s="222" t="s">
        <v>29</v>
      </c>
      <c r="AX178" s="222" t="s">
        <v>77</v>
      </c>
      <c r="AY178" s="234" t="s">
        <v>122</v>
      </c>
    </row>
    <row r="179" spans="2:65" s="24" customFormat="1" ht="24" customHeight="1">
      <c r="B179" s="25"/>
      <c r="C179" s="209">
        <v>20</v>
      </c>
      <c r="D179" s="209" t="s">
        <v>125</v>
      </c>
      <c r="E179" s="210" t="s">
        <v>222</v>
      </c>
      <c r="F179" s="211" t="s">
        <v>223</v>
      </c>
      <c r="G179" s="212" t="s">
        <v>151</v>
      </c>
      <c r="H179" s="213">
        <v>1521.609</v>
      </c>
      <c r="I179" s="214"/>
      <c r="J179" s="215">
        <f>ROUND(I179*H179,2)</f>
        <v>0</v>
      </c>
      <c r="K179" s="211"/>
      <c r="L179" s="30"/>
      <c r="M179" s="216"/>
      <c r="N179" s="217" t="s">
        <v>37</v>
      </c>
      <c r="O179" s="69"/>
      <c r="P179" s="218">
        <f>O179*H179</f>
        <v>0</v>
      </c>
      <c r="Q179" s="218">
        <v>0</v>
      </c>
      <c r="R179" s="218">
        <f>Q179*H179</f>
        <v>0</v>
      </c>
      <c r="S179" s="218">
        <v>0.014</v>
      </c>
      <c r="T179" s="219">
        <f>S179*H179</f>
        <v>21.302526</v>
      </c>
      <c r="AR179" s="220" t="s">
        <v>183</v>
      </c>
      <c r="AT179" s="220" t="s">
        <v>125</v>
      </c>
      <c r="AU179" s="220" t="s">
        <v>79</v>
      </c>
      <c r="AY179" s="3" t="s">
        <v>122</v>
      </c>
      <c r="BE179" s="221">
        <f>IF(N179="základní",J179,0)</f>
        <v>0</v>
      </c>
      <c r="BF179" s="221">
        <f>IF(N179="snížená",J179,0)</f>
        <v>0</v>
      </c>
      <c r="BG179" s="221">
        <f>IF(N179="zákl. přenesená",J179,0)</f>
        <v>0</v>
      </c>
      <c r="BH179" s="221">
        <f>IF(N179="sníž. přenesená",J179,0)</f>
        <v>0</v>
      </c>
      <c r="BI179" s="221">
        <f>IF(N179="nulová",J179,0)</f>
        <v>0</v>
      </c>
      <c r="BJ179" s="3" t="s">
        <v>77</v>
      </c>
      <c r="BK179" s="221">
        <f>ROUND(I179*H179,2)</f>
        <v>0</v>
      </c>
      <c r="BL179" s="3" t="s">
        <v>183</v>
      </c>
      <c r="BM179" s="220" t="s">
        <v>224</v>
      </c>
    </row>
    <row r="180" spans="2:51" s="258" customFormat="1" ht="12.8">
      <c r="B180" s="259"/>
      <c r="C180" s="260"/>
      <c r="D180" s="225" t="s">
        <v>131</v>
      </c>
      <c r="E180" s="261"/>
      <c r="F180" s="262" t="s">
        <v>225</v>
      </c>
      <c r="G180" s="260"/>
      <c r="H180" s="261"/>
      <c r="I180" s="263"/>
      <c r="J180" s="260"/>
      <c r="K180" s="260"/>
      <c r="L180" s="264"/>
      <c r="M180" s="265"/>
      <c r="N180" s="266"/>
      <c r="O180" s="266"/>
      <c r="P180" s="266"/>
      <c r="Q180" s="266"/>
      <c r="R180" s="266"/>
      <c r="S180" s="266"/>
      <c r="T180" s="267"/>
      <c r="AT180" s="268" t="s">
        <v>131</v>
      </c>
      <c r="AU180" s="268" t="s">
        <v>79</v>
      </c>
      <c r="AV180" s="258" t="s">
        <v>77</v>
      </c>
      <c r="AW180" s="258" t="s">
        <v>29</v>
      </c>
      <c r="AX180" s="258" t="s">
        <v>72</v>
      </c>
      <c r="AY180" s="268" t="s">
        <v>122</v>
      </c>
    </row>
    <row r="181" spans="2:51" s="222" customFormat="1" ht="12.8">
      <c r="B181" s="223"/>
      <c r="C181" s="224"/>
      <c r="D181" s="225" t="s">
        <v>131</v>
      </c>
      <c r="E181" s="226"/>
      <c r="F181" s="227" t="s">
        <v>226</v>
      </c>
      <c r="G181" s="224"/>
      <c r="H181" s="228">
        <v>1521.609</v>
      </c>
      <c r="I181" s="229"/>
      <c r="J181" s="224"/>
      <c r="K181" s="224"/>
      <c r="L181" s="230"/>
      <c r="M181" s="231"/>
      <c r="N181" s="232"/>
      <c r="O181" s="232"/>
      <c r="P181" s="232"/>
      <c r="Q181" s="232"/>
      <c r="R181" s="232"/>
      <c r="S181" s="232"/>
      <c r="T181" s="233"/>
      <c r="AT181" s="234" t="s">
        <v>131</v>
      </c>
      <c r="AU181" s="234" t="s">
        <v>79</v>
      </c>
      <c r="AV181" s="222" t="s">
        <v>79</v>
      </c>
      <c r="AW181" s="222" t="s">
        <v>29</v>
      </c>
      <c r="AX181" s="222" t="s">
        <v>77</v>
      </c>
      <c r="AY181" s="234" t="s">
        <v>122</v>
      </c>
    </row>
    <row r="182" spans="2:65" s="24" customFormat="1" ht="24" customHeight="1">
      <c r="B182" s="25"/>
      <c r="C182" s="209">
        <v>21</v>
      </c>
      <c r="D182" s="209" t="s">
        <v>125</v>
      </c>
      <c r="E182" s="210" t="s">
        <v>227</v>
      </c>
      <c r="F182" s="211" t="s">
        <v>228</v>
      </c>
      <c r="G182" s="212" t="s">
        <v>151</v>
      </c>
      <c r="H182" s="213">
        <v>6086.436</v>
      </c>
      <c r="I182" s="214"/>
      <c r="J182" s="215">
        <f>ROUND(I182*H182,2)</f>
        <v>0</v>
      </c>
      <c r="K182" s="211"/>
      <c r="L182" s="30"/>
      <c r="M182" s="216"/>
      <c r="N182" s="217" t="s">
        <v>37</v>
      </c>
      <c r="O182" s="69"/>
      <c r="P182" s="218">
        <f>O182*H182</f>
        <v>0</v>
      </c>
      <c r="Q182" s="218">
        <v>0</v>
      </c>
      <c r="R182" s="218">
        <f>Q182*H182</f>
        <v>0</v>
      </c>
      <c r="S182" s="218">
        <v>0.006</v>
      </c>
      <c r="T182" s="219">
        <f>S182*H182</f>
        <v>36.518616</v>
      </c>
      <c r="AR182" s="220" t="s">
        <v>183</v>
      </c>
      <c r="AT182" s="220" t="s">
        <v>125</v>
      </c>
      <c r="AU182" s="220" t="s">
        <v>79</v>
      </c>
      <c r="AY182" s="3" t="s">
        <v>122</v>
      </c>
      <c r="BE182" s="221">
        <f>IF(N182="základní",J182,0)</f>
        <v>0</v>
      </c>
      <c r="BF182" s="221">
        <f>IF(N182="snížená",J182,0)</f>
        <v>0</v>
      </c>
      <c r="BG182" s="221">
        <f>IF(N182="zákl. přenesená",J182,0)</f>
        <v>0</v>
      </c>
      <c r="BH182" s="221">
        <f>IF(N182="sníž. přenesená",J182,0)</f>
        <v>0</v>
      </c>
      <c r="BI182" s="221">
        <f>IF(N182="nulová",J182,0)</f>
        <v>0</v>
      </c>
      <c r="BJ182" s="3" t="s">
        <v>77</v>
      </c>
      <c r="BK182" s="221">
        <f>ROUND(I182*H182,2)</f>
        <v>0</v>
      </c>
      <c r="BL182" s="3" t="s">
        <v>183</v>
      </c>
      <c r="BM182" s="220" t="s">
        <v>229</v>
      </c>
    </row>
    <row r="183" spans="2:51" s="222" customFormat="1" ht="12.8">
      <c r="B183" s="223"/>
      <c r="C183" s="224"/>
      <c r="D183" s="225" t="s">
        <v>131</v>
      </c>
      <c r="E183" s="226"/>
      <c r="F183" s="227" t="s">
        <v>230</v>
      </c>
      <c r="G183" s="224"/>
      <c r="H183" s="228">
        <v>6086.436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AT183" s="234" t="s">
        <v>131</v>
      </c>
      <c r="AU183" s="234" t="s">
        <v>79</v>
      </c>
      <c r="AV183" s="222" t="s">
        <v>79</v>
      </c>
      <c r="AW183" s="222" t="s">
        <v>29</v>
      </c>
      <c r="AX183" s="222" t="s">
        <v>77</v>
      </c>
      <c r="AY183" s="234" t="s">
        <v>122</v>
      </c>
    </row>
    <row r="184" spans="2:65" s="24" customFormat="1" ht="48" customHeight="1">
      <c r="B184" s="25"/>
      <c r="C184" s="209">
        <v>22</v>
      </c>
      <c r="D184" s="209" t="s">
        <v>125</v>
      </c>
      <c r="E184" s="210" t="s">
        <v>231</v>
      </c>
      <c r="F184" s="211" t="s">
        <v>232</v>
      </c>
      <c r="G184" s="212" t="s">
        <v>151</v>
      </c>
      <c r="H184" s="213">
        <v>1521.609</v>
      </c>
      <c r="I184" s="214"/>
      <c r="J184" s="215">
        <f>ROUND(I184*H184,2)</f>
        <v>0</v>
      </c>
      <c r="K184" s="211"/>
      <c r="L184" s="30"/>
      <c r="M184" s="216"/>
      <c r="N184" s="217" t="s">
        <v>37</v>
      </c>
      <c r="O184" s="69"/>
      <c r="P184" s="218">
        <f>O184*H184</f>
        <v>0</v>
      </c>
      <c r="Q184" s="218">
        <v>0</v>
      </c>
      <c r="R184" s="218">
        <f>Q184*H184</f>
        <v>0</v>
      </c>
      <c r="S184" s="218">
        <v>0.00175</v>
      </c>
      <c r="T184" s="219">
        <f>S184*H184</f>
        <v>2.66281575</v>
      </c>
      <c r="AR184" s="220" t="s">
        <v>183</v>
      </c>
      <c r="AT184" s="220" t="s">
        <v>125</v>
      </c>
      <c r="AU184" s="220" t="s">
        <v>79</v>
      </c>
      <c r="AY184" s="3" t="s">
        <v>122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3" t="s">
        <v>77</v>
      </c>
      <c r="BK184" s="221">
        <f>ROUND(I184*H184,2)</f>
        <v>0</v>
      </c>
      <c r="BL184" s="3" t="s">
        <v>183</v>
      </c>
      <c r="BM184" s="220" t="s">
        <v>233</v>
      </c>
    </row>
    <row r="185" spans="2:51" s="258" customFormat="1" ht="12.8">
      <c r="B185" s="259"/>
      <c r="C185" s="260"/>
      <c r="D185" s="225" t="s">
        <v>131</v>
      </c>
      <c r="E185" s="261"/>
      <c r="F185" s="262" t="s">
        <v>225</v>
      </c>
      <c r="G185" s="260"/>
      <c r="H185" s="261"/>
      <c r="I185" s="263"/>
      <c r="J185" s="260"/>
      <c r="K185" s="260"/>
      <c r="L185" s="264"/>
      <c r="M185" s="265"/>
      <c r="N185" s="266"/>
      <c r="O185" s="266"/>
      <c r="P185" s="266"/>
      <c r="Q185" s="266"/>
      <c r="R185" s="266"/>
      <c r="S185" s="266"/>
      <c r="T185" s="267"/>
      <c r="AT185" s="268" t="s">
        <v>131</v>
      </c>
      <c r="AU185" s="268" t="s">
        <v>79</v>
      </c>
      <c r="AV185" s="258" t="s">
        <v>77</v>
      </c>
      <c r="AW185" s="258" t="s">
        <v>29</v>
      </c>
      <c r="AX185" s="258" t="s">
        <v>72</v>
      </c>
      <c r="AY185" s="268" t="s">
        <v>122</v>
      </c>
    </row>
    <row r="186" spans="2:51" s="222" customFormat="1" ht="12.8">
      <c r="B186" s="223"/>
      <c r="C186" s="224"/>
      <c r="D186" s="225" t="s">
        <v>131</v>
      </c>
      <c r="E186" s="226"/>
      <c r="F186" s="227" t="s">
        <v>226</v>
      </c>
      <c r="G186" s="224"/>
      <c r="H186" s="228">
        <v>1521.609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AT186" s="234" t="s">
        <v>131</v>
      </c>
      <c r="AU186" s="234" t="s">
        <v>79</v>
      </c>
      <c r="AV186" s="222" t="s">
        <v>79</v>
      </c>
      <c r="AW186" s="222" t="s">
        <v>29</v>
      </c>
      <c r="AX186" s="222" t="s">
        <v>77</v>
      </c>
      <c r="AY186" s="234" t="s">
        <v>122</v>
      </c>
    </row>
    <row r="187" spans="2:65" s="24" customFormat="1" ht="36" customHeight="1">
      <c r="B187" s="25"/>
      <c r="C187" s="209">
        <v>23</v>
      </c>
      <c r="D187" s="209" t="s">
        <v>125</v>
      </c>
      <c r="E187" s="210" t="s">
        <v>234</v>
      </c>
      <c r="F187" s="211" t="s">
        <v>235</v>
      </c>
      <c r="G187" s="212" t="s">
        <v>194</v>
      </c>
      <c r="H187" s="213">
        <v>98.112</v>
      </c>
      <c r="I187" s="214"/>
      <c r="J187" s="215">
        <f>ROUND(I187*H187,2)</f>
        <v>0</v>
      </c>
      <c r="K187" s="211" t="s">
        <v>129</v>
      </c>
      <c r="L187" s="30"/>
      <c r="M187" s="216"/>
      <c r="N187" s="217" t="s">
        <v>37</v>
      </c>
      <c r="O187" s="69"/>
      <c r="P187" s="218">
        <f>O187*H187</f>
        <v>0</v>
      </c>
      <c r="Q187" s="218">
        <v>0</v>
      </c>
      <c r="R187" s="218">
        <f>Q187*H187</f>
        <v>0</v>
      </c>
      <c r="S187" s="218">
        <v>1.6</v>
      </c>
      <c r="T187" s="219">
        <f>S187*H187</f>
        <v>156.9792</v>
      </c>
      <c r="AR187" s="220" t="s">
        <v>123</v>
      </c>
      <c r="AT187" s="220" t="s">
        <v>125</v>
      </c>
      <c r="AU187" s="220" t="s">
        <v>79</v>
      </c>
      <c r="AY187" s="3" t="s">
        <v>122</v>
      </c>
      <c r="BE187" s="221">
        <f>IF(N187="základní",J187,0)</f>
        <v>0</v>
      </c>
      <c r="BF187" s="221">
        <f>IF(N187="snížená",J187,0)</f>
        <v>0</v>
      </c>
      <c r="BG187" s="221">
        <f>IF(N187="zákl. přenesená",J187,0)</f>
        <v>0</v>
      </c>
      <c r="BH187" s="221">
        <f>IF(N187="sníž. přenesená",J187,0)</f>
        <v>0</v>
      </c>
      <c r="BI187" s="221">
        <f>IF(N187="nulová",J187,0)</f>
        <v>0</v>
      </c>
      <c r="BJ187" s="3" t="s">
        <v>77</v>
      </c>
      <c r="BK187" s="221">
        <f>ROUND(I187*H187,2)</f>
        <v>0</v>
      </c>
      <c r="BL187" s="3" t="s">
        <v>123</v>
      </c>
      <c r="BM187" s="220" t="s">
        <v>236</v>
      </c>
    </row>
    <row r="188" spans="2:51" s="258" customFormat="1" ht="12.8">
      <c r="B188" s="259"/>
      <c r="C188" s="260"/>
      <c r="D188" s="225" t="s">
        <v>131</v>
      </c>
      <c r="E188" s="261"/>
      <c r="F188" s="262" t="s">
        <v>237</v>
      </c>
      <c r="G188" s="260"/>
      <c r="H188" s="261"/>
      <c r="I188" s="263"/>
      <c r="J188" s="260"/>
      <c r="K188" s="260"/>
      <c r="L188" s="264"/>
      <c r="M188" s="265"/>
      <c r="N188" s="266"/>
      <c r="O188" s="266"/>
      <c r="P188" s="266"/>
      <c r="Q188" s="266"/>
      <c r="R188" s="266"/>
      <c r="S188" s="266"/>
      <c r="T188" s="267"/>
      <c r="AT188" s="268" t="s">
        <v>131</v>
      </c>
      <c r="AU188" s="268" t="s">
        <v>79</v>
      </c>
      <c r="AV188" s="258" t="s">
        <v>77</v>
      </c>
      <c r="AW188" s="258" t="s">
        <v>29</v>
      </c>
      <c r="AX188" s="258" t="s">
        <v>72</v>
      </c>
      <c r="AY188" s="268" t="s">
        <v>122</v>
      </c>
    </row>
    <row r="189" spans="2:51" s="222" customFormat="1" ht="12.8">
      <c r="B189" s="223"/>
      <c r="C189" s="224"/>
      <c r="D189" s="225" t="s">
        <v>131</v>
      </c>
      <c r="E189" s="226"/>
      <c r="F189" s="227" t="s">
        <v>238</v>
      </c>
      <c r="G189" s="224"/>
      <c r="H189" s="228">
        <v>98.112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131</v>
      </c>
      <c r="AU189" s="234" t="s">
        <v>79</v>
      </c>
      <c r="AV189" s="222" t="s">
        <v>79</v>
      </c>
      <c r="AW189" s="222" t="s">
        <v>29</v>
      </c>
      <c r="AX189" s="222" t="s">
        <v>77</v>
      </c>
      <c r="AY189" s="234" t="s">
        <v>122</v>
      </c>
    </row>
    <row r="190" spans="2:65" s="24" customFormat="1" ht="24" customHeight="1">
      <c r="B190" s="25"/>
      <c r="C190" s="209">
        <v>24</v>
      </c>
      <c r="D190" s="209" t="s">
        <v>125</v>
      </c>
      <c r="E190" s="210" t="s">
        <v>239</v>
      </c>
      <c r="F190" s="211" t="s">
        <v>240</v>
      </c>
      <c r="G190" s="212" t="s">
        <v>194</v>
      </c>
      <c r="H190" s="213">
        <v>76.08</v>
      </c>
      <c r="I190" s="214"/>
      <c r="J190" s="215">
        <f>ROUND(I190*H190,2)</f>
        <v>0</v>
      </c>
      <c r="K190" s="211"/>
      <c r="L190" s="30"/>
      <c r="M190" s="216"/>
      <c r="N190" s="217" t="s">
        <v>37</v>
      </c>
      <c r="O190" s="69"/>
      <c r="P190" s="218">
        <f>O190*H190</f>
        <v>0</v>
      </c>
      <c r="Q190" s="218">
        <v>0</v>
      </c>
      <c r="R190" s="218">
        <f>Q190*H190</f>
        <v>0</v>
      </c>
      <c r="S190" s="218">
        <v>2.2</v>
      </c>
      <c r="T190" s="219">
        <f>S190*H190</f>
        <v>167.376</v>
      </c>
      <c r="AR190" s="220" t="s">
        <v>123</v>
      </c>
      <c r="AT190" s="220" t="s">
        <v>125</v>
      </c>
      <c r="AU190" s="220" t="s">
        <v>79</v>
      </c>
      <c r="AY190" s="3" t="s">
        <v>122</v>
      </c>
      <c r="BE190" s="221">
        <f>IF(N190="základní",J190,0)</f>
        <v>0</v>
      </c>
      <c r="BF190" s="221">
        <f>IF(N190="snížená",J190,0)</f>
        <v>0</v>
      </c>
      <c r="BG190" s="221">
        <f>IF(N190="zákl. přenesená",J190,0)</f>
        <v>0</v>
      </c>
      <c r="BH190" s="221">
        <f>IF(N190="sníž. přenesená",J190,0)</f>
        <v>0</v>
      </c>
      <c r="BI190" s="221">
        <f>IF(N190="nulová",J190,0)</f>
        <v>0</v>
      </c>
      <c r="BJ190" s="3" t="s">
        <v>77</v>
      </c>
      <c r="BK190" s="221">
        <f>ROUND(I190*H190,2)</f>
        <v>0</v>
      </c>
      <c r="BL190" s="3" t="s">
        <v>123</v>
      </c>
      <c r="BM190" s="220" t="s">
        <v>241</v>
      </c>
    </row>
    <row r="191" spans="2:51" s="258" customFormat="1" ht="12.8">
      <c r="B191" s="259"/>
      <c r="C191" s="260"/>
      <c r="D191" s="225" t="s">
        <v>131</v>
      </c>
      <c r="E191" s="261"/>
      <c r="F191" s="262" t="s">
        <v>225</v>
      </c>
      <c r="G191" s="260"/>
      <c r="H191" s="261"/>
      <c r="I191" s="263"/>
      <c r="J191" s="260"/>
      <c r="K191" s="260"/>
      <c r="L191" s="264"/>
      <c r="M191" s="265"/>
      <c r="N191" s="266"/>
      <c r="O191" s="266"/>
      <c r="P191" s="266"/>
      <c r="Q191" s="266"/>
      <c r="R191" s="266"/>
      <c r="S191" s="266"/>
      <c r="T191" s="267"/>
      <c r="AT191" s="268" t="s">
        <v>131</v>
      </c>
      <c r="AU191" s="268" t="s">
        <v>79</v>
      </c>
      <c r="AV191" s="258" t="s">
        <v>77</v>
      </c>
      <c r="AW191" s="258" t="s">
        <v>29</v>
      </c>
      <c r="AX191" s="258" t="s">
        <v>72</v>
      </c>
      <c r="AY191" s="268" t="s">
        <v>122</v>
      </c>
    </row>
    <row r="192" spans="2:51" s="222" customFormat="1" ht="12.8">
      <c r="B192" s="223"/>
      <c r="C192" s="224"/>
      <c r="D192" s="225" t="s">
        <v>131</v>
      </c>
      <c r="E192" s="226"/>
      <c r="F192" s="227" t="s">
        <v>242</v>
      </c>
      <c r="G192" s="224"/>
      <c r="H192" s="228">
        <v>76.08</v>
      </c>
      <c r="I192" s="229"/>
      <c r="J192" s="224"/>
      <c r="K192" s="224"/>
      <c r="L192" s="230"/>
      <c r="M192" s="231"/>
      <c r="N192" s="232"/>
      <c r="O192" s="232"/>
      <c r="P192" s="232"/>
      <c r="Q192" s="232"/>
      <c r="R192" s="232"/>
      <c r="S192" s="232"/>
      <c r="T192" s="233"/>
      <c r="AT192" s="234" t="s">
        <v>131</v>
      </c>
      <c r="AU192" s="234" t="s">
        <v>79</v>
      </c>
      <c r="AV192" s="222" t="s">
        <v>79</v>
      </c>
      <c r="AW192" s="222" t="s">
        <v>29</v>
      </c>
      <c r="AX192" s="222" t="s">
        <v>77</v>
      </c>
      <c r="AY192" s="234" t="s">
        <v>122</v>
      </c>
    </row>
    <row r="193" spans="2:63" s="192" customFormat="1" ht="22.8" customHeight="1">
      <c r="B193" s="193"/>
      <c r="C193" s="194"/>
      <c r="D193" s="195" t="s">
        <v>71</v>
      </c>
      <c r="E193" s="207" t="s">
        <v>243</v>
      </c>
      <c r="F193" s="207" t="s">
        <v>244</v>
      </c>
      <c r="G193" s="194"/>
      <c r="H193" s="194"/>
      <c r="I193" s="197"/>
      <c r="J193" s="208">
        <f>BK193</f>
        <v>0</v>
      </c>
      <c r="K193" s="194"/>
      <c r="L193" s="199"/>
      <c r="M193" s="200"/>
      <c r="N193" s="201"/>
      <c r="O193" s="201"/>
      <c r="P193" s="202">
        <f>SUM(P194:P202)</f>
        <v>0</v>
      </c>
      <c r="Q193" s="201"/>
      <c r="R193" s="202">
        <f>SUM(R194:R202)</f>
        <v>0</v>
      </c>
      <c r="S193" s="201"/>
      <c r="T193" s="203">
        <f>SUM(T194:T202)</f>
        <v>0</v>
      </c>
      <c r="AR193" s="204" t="s">
        <v>77</v>
      </c>
      <c r="AT193" s="205" t="s">
        <v>71</v>
      </c>
      <c r="AU193" s="205" t="s">
        <v>77</v>
      </c>
      <c r="AY193" s="204" t="s">
        <v>122</v>
      </c>
      <c r="BK193" s="206">
        <f>SUM(BK194:BK202)</f>
        <v>0</v>
      </c>
    </row>
    <row r="194" spans="2:65" s="24" customFormat="1" ht="24" customHeight="1">
      <c r="B194" s="25"/>
      <c r="C194" s="209">
        <v>25</v>
      </c>
      <c r="D194" s="209" t="s">
        <v>125</v>
      </c>
      <c r="E194" s="210" t="s">
        <v>245</v>
      </c>
      <c r="F194" s="211" t="s">
        <v>246</v>
      </c>
      <c r="G194" s="212" t="s">
        <v>128</v>
      </c>
      <c r="H194" s="213">
        <v>382.176</v>
      </c>
      <c r="I194" s="214"/>
      <c r="J194" s="215">
        <f>ROUND(I194*H194,2)</f>
        <v>0</v>
      </c>
      <c r="K194" s="211"/>
      <c r="L194" s="30"/>
      <c r="M194" s="216"/>
      <c r="N194" s="217" t="s">
        <v>37</v>
      </c>
      <c r="O194" s="69"/>
      <c r="P194" s="218">
        <f>O194*H194</f>
        <v>0</v>
      </c>
      <c r="Q194" s="218">
        <v>0</v>
      </c>
      <c r="R194" s="218">
        <f>Q194*H194</f>
        <v>0</v>
      </c>
      <c r="S194" s="218">
        <v>0</v>
      </c>
      <c r="T194" s="219">
        <f>S194*H194</f>
        <v>0</v>
      </c>
      <c r="AR194" s="220" t="s">
        <v>123</v>
      </c>
      <c r="AT194" s="220" t="s">
        <v>125</v>
      </c>
      <c r="AU194" s="220" t="s">
        <v>79</v>
      </c>
      <c r="AY194" s="3" t="s">
        <v>122</v>
      </c>
      <c r="BE194" s="221">
        <f>IF(N194="základní",J194,0)</f>
        <v>0</v>
      </c>
      <c r="BF194" s="221">
        <f>IF(N194="snížená",J194,0)</f>
        <v>0</v>
      </c>
      <c r="BG194" s="221">
        <f>IF(N194="zákl. přenesená",J194,0)</f>
        <v>0</v>
      </c>
      <c r="BH194" s="221">
        <f>IF(N194="sníž. přenesená",J194,0)</f>
        <v>0</v>
      </c>
      <c r="BI194" s="221">
        <f>IF(N194="nulová",J194,0)</f>
        <v>0</v>
      </c>
      <c r="BJ194" s="3" t="s">
        <v>77</v>
      </c>
      <c r="BK194" s="221">
        <f>ROUND(I194*H194,2)</f>
        <v>0</v>
      </c>
      <c r="BL194" s="3" t="s">
        <v>123</v>
      </c>
      <c r="BM194" s="220" t="s">
        <v>247</v>
      </c>
    </row>
    <row r="195" spans="2:65" s="24" customFormat="1" ht="36" customHeight="1">
      <c r="B195" s="25"/>
      <c r="C195" s="209">
        <v>26</v>
      </c>
      <c r="D195" s="209" t="s">
        <v>125</v>
      </c>
      <c r="E195" s="210" t="s">
        <v>248</v>
      </c>
      <c r="F195" s="211" t="s">
        <v>249</v>
      </c>
      <c r="G195" s="212" t="s">
        <v>128</v>
      </c>
      <c r="H195" s="213">
        <v>3821.76</v>
      </c>
      <c r="I195" s="214"/>
      <c r="J195" s="215">
        <f>ROUND(I195*H195,2)</f>
        <v>0</v>
      </c>
      <c r="K195" s="211"/>
      <c r="L195" s="30"/>
      <c r="M195" s="216"/>
      <c r="N195" s="217" t="s">
        <v>37</v>
      </c>
      <c r="O195" s="69"/>
      <c r="P195" s="218">
        <f>O195*H195</f>
        <v>0</v>
      </c>
      <c r="Q195" s="218">
        <v>0</v>
      </c>
      <c r="R195" s="218">
        <f>Q195*H195</f>
        <v>0</v>
      </c>
      <c r="S195" s="218">
        <v>0</v>
      </c>
      <c r="T195" s="219">
        <f>S195*H195</f>
        <v>0</v>
      </c>
      <c r="AR195" s="220" t="s">
        <v>123</v>
      </c>
      <c r="AT195" s="220" t="s">
        <v>125</v>
      </c>
      <c r="AU195" s="220" t="s">
        <v>79</v>
      </c>
      <c r="AY195" s="3" t="s">
        <v>122</v>
      </c>
      <c r="BE195" s="221">
        <f>IF(N195="základní",J195,0)</f>
        <v>0</v>
      </c>
      <c r="BF195" s="221">
        <f>IF(N195="snížená",J195,0)</f>
        <v>0</v>
      </c>
      <c r="BG195" s="221">
        <f>IF(N195="zákl. přenesená",J195,0)</f>
        <v>0</v>
      </c>
      <c r="BH195" s="221">
        <f>IF(N195="sníž. přenesená",J195,0)</f>
        <v>0</v>
      </c>
      <c r="BI195" s="221">
        <f>IF(N195="nulová",J195,0)</f>
        <v>0</v>
      </c>
      <c r="BJ195" s="3" t="s">
        <v>77</v>
      </c>
      <c r="BK195" s="221">
        <f>ROUND(I195*H195,2)</f>
        <v>0</v>
      </c>
      <c r="BL195" s="3" t="s">
        <v>123</v>
      </c>
      <c r="BM195" s="220" t="s">
        <v>250</v>
      </c>
    </row>
    <row r="196" spans="2:51" s="222" customFormat="1" ht="12.8">
      <c r="B196" s="223"/>
      <c r="C196" s="224"/>
      <c r="D196" s="225" t="s">
        <v>131</v>
      </c>
      <c r="E196" s="226"/>
      <c r="F196" s="227" t="s">
        <v>251</v>
      </c>
      <c r="G196" s="224"/>
      <c r="H196" s="228">
        <v>3821.76</v>
      </c>
      <c r="I196" s="229"/>
      <c r="J196" s="224"/>
      <c r="K196" s="224"/>
      <c r="L196" s="230"/>
      <c r="M196" s="231"/>
      <c r="N196" s="232"/>
      <c r="O196" s="232"/>
      <c r="P196" s="232"/>
      <c r="Q196" s="232"/>
      <c r="R196" s="232"/>
      <c r="S196" s="232"/>
      <c r="T196" s="233"/>
      <c r="AT196" s="234" t="s">
        <v>131</v>
      </c>
      <c r="AU196" s="234" t="s">
        <v>79</v>
      </c>
      <c r="AV196" s="222" t="s">
        <v>79</v>
      </c>
      <c r="AW196" s="222" t="s">
        <v>29</v>
      </c>
      <c r="AX196" s="222" t="s">
        <v>77</v>
      </c>
      <c r="AY196" s="234" t="s">
        <v>122</v>
      </c>
    </row>
    <row r="197" spans="2:65" s="24" customFormat="1" ht="36" customHeight="1">
      <c r="B197" s="25"/>
      <c r="C197" s="209">
        <v>27</v>
      </c>
      <c r="D197" s="209" t="s">
        <v>125</v>
      </c>
      <c r="E197" s="210" t="s">
        <v>252</v>
      </c>
      <c r="F197" s="211" t="s">
        <v>253</v>
      </c>
      <c r="G197" s="212" t="s">
        <v>128</v>
      </c>
      <c r="H197" s="213">
        <v>324.355</v>
      </c>
      <c r="I197" s="214"/>
      <c r="J197" s="215">
        <f>ROUND(I197*H197,2)</f>
        <v>0</v>
      </c>
      <c r="K197" s="211" t="s">
        <v>129</v>
      </c>
      <c r="L197" s="30"/>
      <c r="M197" s="216"/>
      <c r="N197" s="217" t="s">
        <v>37</v>
      </c>
      <c r="O197" s="69"/>
      <c r="P197" s="218">
        <f>O197*H197</f>
        <v>0</v>
      </c>
      <c r="Q197" s="218">
        <v>0</v>
      </c>
      <c r="R197" s="218">
        <f>Q197*H197</f>
        <v>0</v>
      </c>
      <c r="S197" s="218">
        <v>0</v>
      </c>
      <c r="T197" s="219">
        <f>S197*H197</f>
        <v>0</v>
      </c>
      <c r="AR197" s="220" t="s">
        <v>123</v>
      </c>
      <c r="AT197" s="220" t="s">
        <v>125</v>
      </c>
      <c r="AU197" s="220" t="s">
        <v>79</v>
      </c>
      <c r="AY197" s="3" t="s">
        <v>122</v>
      </c>
      <c r="BE197" s="221">
        <f>IF(N197="základní",J197,0)</f>
        <v>0</v>
      </c>
      <c r="BF197" s="221">
        <f>IF(N197="snížená",J197,0)</f>
        <v>0</v>
      </c>
      <c r="BG197" s="221">
        <f>IF(N197="zákl. přenesená",J197,0)</f>
        <v>0</v>
      </c>
      <c r="BH197" s="221">
        <f>IF(N197="sníž. přenesená",J197,0)</f>
        <v>0</v>
      </c>
      <c r="BI197" s="221">
        <f>IF(N197="nulová",J197,0)</f>
        <v>0</v>
      </c>
      <c r="BJ197" s="3" t="s">
        <v>77</v>
      </c>
      <c r="BK197" s="221">
        <f>ROUND(I197*H197,2)</f>
        <v>0</v>
      </c>
      <c r="BL197" s="3" t="s">
        <v>123</v>
      </c>
      <c r="BM197" s="220" t="s">
        <v>254</v>
      </c>
    </row>
    <row r="198" spans="2:51" s="222" customFormat="1" ht="12.8">
      <c r="B198" s="223"/>
      <c r="C198" s="224"/>
      <c r="D198" s="225" t="s">
        <v>131</v>
      </c>
      <c r="E198" s="224"/>
      <c r="F198" s="227" t="s">
        <v>255</v>
      </c>
      <c r="G198" s="224"/>
      <c r="H198" s="228">
        <v>324.355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AT198" s="234" t="s">
        <v>131</v>
      </c>
      <c r="AU198" s="234" t="s">
        <v>79</v>
      </c>
      <c r="AV198" s="222" t="s">
        <v>79</v>
      </c>
      <c r="AW198" s="222" t="s">
        <v>3</v>
      </c>
      <c r="AX198" s="222" t="s">
        <v>77</v>
      </c>
      <c r="AY198" s="234" t="s">
        <v>122</v>
      </c>
    </row>
    <row r="199" spans="2:65" s="24" customFormat="1" ht="36" customHeight="1">
      <c r="B199" s="25"/>
      <c r="C199" s="209">
        <v>28</v>
      </c>
      <c r="D199" s="209" t="s">
        <v>125</v>
      </c>
      <c r="E199" s="210" t="s">
        <v>256</v>
      </c>
      <c r="F199" s="211" t="s">
        <v>257</v>
      </c>
      <c r="G199" s="212" t="s">
        <v>128</v>
      </c>
      <c r="H199" s="213">
        <v>60.484</v>
      </c>
      <c r="I199" s="214"/>
      <c r="J199" s="215">
        <f>ROUND(I199*H199,2)</f>
        <v>0</v>
      </c>
      <c r="K199" s="211"/>
      <c r="L199" s="30"/>
      <c r="M199" s="216"/>
      <c r="N199" s="217" t="s">
        <v>37</v>
      </c>
      <c r="O199" s="69"/>
      <c r="P199" s="218">
        <f>O199*H199</f>
        <v>0</v>
      </c>
      <c r="Q199" s="218">
        <v>0</v>
      </c>
      <c r="R199" s="218">
        <f>Q199*H199</f>
        <v>0</v>
      </c>
      <c r="S199" s="218">
        <v>0</v>
      </c>
      <c r="T199" s="219">
        <f>S199*H199</f>
        <v>0</v>
      </c>
      <c r="AR199" s="220" t="s">
        <v>123</v>
      </c>
      <c r="AT199" s="220" t="s">
        <v>125</v>
      </c>
      <c r="AU199" s="220" t="s">
        <v>79</v>
      </c>
      <c r="AY199" s="3" t="s">
        <v>122</v>
      </c>
      <c r="BE199" s="221">
        <f>IF(N199="základní",J199,0)</f>
        <v>0</v>
      </c>
      <c r="BF199" s="221">
        <f>IF(N199="snížená",J199,0)</f>
        <v>0</v>
      </c>
      <c r="BG199" s="221">
        <f>IF(N199="zákl. přenesená",J199,0)</f>
        <v>0</v>
      </c>
      <c r="BH199" s="221">
        <f>IF(N199="sníž. přenesená",J199,0)</f>
        <v>0</v>
      </c>
      <c r="BI199" s="221">
        <f>IF(N199="nulová",J199,0)</f>
        <v>0</v>
      </c>
      <c r="BJ199" s="3" t="s">
        <v>77</v>
      </c>
      <c r="BK199" s="221">
        <f>ROUND(I199*H199,2)</f>
        <v>0</v>
      </c>
      <c r="BL199" s="3" t="s">
        <v>123</v>
      </c>
      <c r="BM199" s="220" t="s">
        <v>258</v>
      </c>
    </row>
    <row r="200" spans="2:51" s="222" customFormat="1" ht="12.8">
      <c r="B200" s="223"/>
      <c r="C200" s="224"/>
      <c r="D200" s="225" t="s">
        <v>131</v>
      </c>
      <c r="E200" s="226"/>
      <c r="F200" s="227" t="s">
        <v>259</v>
      </c>
      <c r="G200" s="224"/>
      <c r="H200" s="228">
        <v>60.484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AT200" s="234" t="s">
        <v>131</v>
      </c>
      <c r="AU200" s="234" t="s">
        <v>79</v>
      </c>
      <c r="AV200" s="222" t="s">
        <v>79</v>
      </c>
      <c r="AW200" s="222" t="s">
        <v>29</v>
      </c>
      <c r="AX200" s="222" t="s">
        <v>77</v>
      </c>
      <c r="AY200" s="234" t="s">
        <v>122</v>
      </c>
    </row>
    <row r="201" spans="2:65" s="24" customFormat="1" ht="36" customHeight="1">
      <c r="B201" s="25"/>
      <c r="C201" s="209">
        <v>29</v>
      </c>
      <c r="D201" s="209" t="s">
        <v>125</v>
      </c>
      <c r="E201" s="210" t="s">
        <v>260</v>
      </c>
      <c r="F201" s="211" t="s">
        <v>261</v>
      </c>
      <c r="G201" s="212" t="s">
        <v>128</v>
      </c>
      <c r="H201" s="213">
        <v>4.252</v>
      </c>
      <c r="I201" s="214"/>
      <c r="J201" s="215">
        <f>ROUND(I201*H201,2)</f>
        <v>0</v>
      </c>
      <c r="K201" s="211"/>
      <c r="L201" s="30"/>
      <c r="M201" s="216"/>
      <c r="N201" s="217" t="s">
        <v>37</v>
      </c>
      <c r="O201" s="69"/>
      <c r="P201" s="218">
        <f>O201*H201</f>
        <v>0</v>
      </c>
      <c r="Q201" s="218">
        <v>0</v>
      </c>
      <c r="R201" s="218">
        <f>Q201*H201</f>
        <v>0</v>
      </c>
      <c r="S201" s="218">
        <v>0</v>
      </c>
      <c r="T201" s="219">
        <f>S201*H201</f>
        <v>0</v>
      </c>
      <c r="AR201" s="220" t="s">
        <v>123</v>
      </c>
      <c r="AT201" s="220" t="s">
        <v>125</v>
      </c>
      <c r="AU201" s="220" t="s">
        <v>79</v>
      </c>
      <c r="AY201" s="3" t="s">
        <v>122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3" t="s">
        <v>77</v>
      </c>
      <c r="BK201" s="221">
        <f>ROUND(I201*H201,2)</f>
        <v>0</v>
      </c>
      <c r="BL201" s="3" t="s">
        <v>123</v>
      </c>
      <c r="BM201" s="220" t="s">
        <v>262</v>
      </c>
    </row>
    <row r="202" spans="2:51" s="222" customFormat="1" ht="12.8">
      <c r="B202" s="223"/>
      <c r="C202" s="224"/>
      <c r="D202" s="225" t="s">
        <v>131</v>
      </c>
      <c r="E202" s="226"/>
      <c r="F202" s="227" t="s">
        <v>263</v>
      </c>
      <c r="G202" s="224"/>
      <c r="H202" s="228">
        <v>4.252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AT202" s="234" t="s">
        <v>131</v>
      </c>
      <c r="AU202" s="234" t="s">
        <v>79</v>
      </c>
      <c r="AV202" s="222" t="s">
        <v>79</v>
      </c>
      <c r="AW202" s="222" t="s">
        <v>29</v>
      </c>
      <c r="AX202" s="222" t="s">
        <v>77</v>
      </c>
      <c r="AY202" s="234" t="s">
        <v>122</v>
      </c>
    </row>
    <row r="203" spans="2:63" s="192" customFormat="1" ht="22.8" customHeight="1">
      <c r="B203" s="193"/>
      <c r="C203" s="194"/>
      <c r="D203" s="195" t="s">
        <v>71</v>
      </c>
      <c r="E203" s="207" t="s">
        <v>264</v>
      </c>
      <c r="F203" s="207" t="s">
        <v>265</v>
      </c>
      <c r="G203" s="194"/>
      <c r="H203" s="194"/>
      <c r="I203" s="197"/>
      <c r="J203" s="208">
        <f>BK203</f>
        <v>0</v>
      </c>
      <c r="K203" s="194"/>
      <c r="L203" s="199"/>
      <c r="M203" s="200"/>
      <c r="N203" s="201"/>
      <c r="O203" s="201"/>
      <c r="P203" s="202">
        <f>P204</f>
        <v>0</v>
      </c>
      <c r="Q203" s="201"/>
      <c r="R203" s="202">
        <f>R204</f>
        <v>0</v>
      </c>
      <c r="S203" s="201"/>
      <c r="T203" s="203">
        <f>T204</f>
        <v>0</v>
      </c>
      <c r="AR203" s="204" t="s">
        <v>77</v>
      </c>
      <c r="AT203" s="205" t="s">
        <v>71</v>
      </c>
      <c r="AU203" s="205" t="s">
        <v>77</v>
      </c>
      <c r="AY203" s="204" t="s">
        <v>122</v>
      </c>
      <c r="BK203" s="206">
        <f>BK204</f>
        <v>0</v>
      </c>
    </row>
    <row r="204" spans="2:65" s="24" customFormat="1" ht="48" customHeight="1">
      <c r="B204" s="25"/>
      <c r="C204" s="209">
        <v>30</v>
      </c>
      <c r="D204" s="209" t="s">
        <v>125</v>
      </c>
      <c r="E204" s="210" t="s">
        <v>266</v>
      </c>
      <c r="F204" s="211" t="s">
        <v>267</v>
      </c>
      <c r="G204" s="212" t="s">
        <v>128</v>
      </c>
      <c r="H204" s="213">
        <v>26.72</v>
      </c>
      <c r="I204" s="214"/>
      <c r="J204" s="215">
        <f>ROUND(I204*H204,2)</f>
        <v>0</v>
      </c>
      <c r="K204" s="211"/>
      <c r="L204" s="30"/>
      <c r="M204" s="216"/>
      <c r="N204" s="217" t="s">
        <v>37</v>
      </c>
      <c r="O204" s="69"/>
      <c r="P204" s="218">
        <f>O204*H204</f>
        <v>0</v>
      </c>
      <c r="Q204" s="218">
        <v>0</v>
      </c>
      <c r="R204" s="218">
        <f>Q204*H204</f>
        <v>0</v>
      </c>
      <c r="S204" s="218">
        <v>0</v>
      </c>
      <c r="T204" s="219">
        <f>S204*H204</f>
        <v>0</v>
      </c>
      <c r="AR204" s="220" t="s">
        <v>123</v>
      </c>
      <c r="AT204" s="220" t="s">
        <v>125</v>
      </c>
      <c r="AU204" s="220" t="s">
        <v>79</v>
      </c>
      <c r="AY204" s="3" t="s">
        <v>122</v>
      </c>
      <c r="BE204" s="221">
        <f>IF(N204="základní",J204,0)</f>
        <v>0</v>
      </c>
      <c r="BF204" s="221">
        <f>IF(N204="snížená",J204,0)</f>
        <v>0</v>
      </c>
      <c r="BG204" s="221">
        <f>IF(N204="zákl. přenesená",J204,0)</f>
        <v>0</v>
      </c>
      <c r="BH204" s="221">
        <f>IF(N204="sníž. přenesená",J204,0)</f>
        <v>0</v>
      </c>
      <c r="BI204" s="221">
        <f>IF(N204="nulová",J204,0)</f>
        <v>0</v>
      </c>
      <c r="BJ204" s="3" t="s">
        <v>77</v>
      </c>
      <c r="BK204" s="221">
        <f>ROUND(I204*H204,2)</f>
        <v>0</v>
      </c>
      <c r="BL204" s="3" t="s">
        <v>123</v>
      </c>
      <c r="BM204" s="220" t="s">
        <v>268</v>
      </c>
    </row>
    <row r="205" spans="2:63" s="192" customFormat="1" ht="25.9" customHeight="1">
      <c r="B205" s="193"/>
      <c r="C205" s="194"/>
      <c r="D205" s="195" t="s">
        <v>71</v>
      </c>
      <c r="E205" s="196" t="s">
        <v>269</v>
      </c>
      <c r="F205" s="196" t="s">
        <v>270</v>
      </c>
      <c r="G205" s="194"/>
      <c r="H205" s="194"/>
      <c r="I205" s="197"/>
      <c r="J205" s="198">
        <f>BK205</f>
        <v>0</v>
      </c>
      <c r="K205" s="194"/>
      <c r="L205" s="199"/>
      <c r="M205" s="200"/>
      <c r="N205" s="201"/>
      <c r="O205" s="201"/>
      <c r="P205" s="202">
        <f>P206+P243+P272+P299+P306+P313+P348+P355+P365</f>
        <v>0</v>
      </c>
      <c r="Q205" s="201"/>
      <c r="R205" s="202">
        <f>R206+R243+R272+R299+R306+R313+R348+R355+R365</f>
        <v>4.98242974</v>
      </c>
      <c r="S205" s="201"/>
      <c r="T205" s="203">
        <f>T206+T243+T272+T299+T306+T313+T348+T355+T365</f>
        <v>1.2596</v>
      </c>
      <c r="AR205" s="204" t="s">
        <v>79</v>
      </c>
      <c r="AT205" s="205" t="s">
        <v>71</v>
      </c>
      <c r="AU205" s="205" t="s">
        <v>72</v>
      </c>
      <c r="AY205" s="204" t="s">
        <v>122</v>
      </c>
      <c r="BK205" s="206">
        <f>BK206+BK243+BK272+BK299+BK306+BK313+BK348+BK355+BK365+BK324</f>
        <v>0</v>
      </c>
    </row>
    <row r="206" spans="2:63" s="192" customFormat="1" ht="22.8" customHeight="1">
      <c r="B206" s="193"/>
      <c r="C206" s="194"/>
      <c r="D206" s="195" t="s">
        <v>71</v>
      </c>
      <c r="E206" s="207" t="s">
        <v>271</v>
      </c>
      <c r="F206" s="207" t="s">
        <v>272</v>
      </c>
      <c r="G206" s="194"/>
      <c r="H206" s="194"/>
      <c r="I206" s="197"/>
      <c r="J206" s="208">
        <f>BK206</f>
        <v>0</v>
      </c>
      <c r="K206" s="194"/>
      <c r="L206" s="199"/>
      <c r="M206" s="200"/>
      <c r="N206" s="201"/>
      <c r="O206" s="201"/>
      <c r="P206" s="202">
        <f>SUM(P207:P242)</f>
        <v>0</v>
      </c>
      <c r="Q206" s="201"/>
      <c r="R206" s="202">
        <f>SUM(R207:R242)</f>
        <v>0.7691409</v>
      </c>
      <c r="S206" s="201"/>
      <c r="T206" s="203">
        <f>SUM(T207:T242)</f>
        <v>0</v>
      </c>
      <c r="AR206" s="204" t="s">
        <v>79</v>
      </c>
      <c r="AT206" s="205" t="s">
        <v>71</v>
      </c>
      <c r="AU206" s="205" t="s">
        <v>77</v>
      </c>
      <c r="AY206" s="204" t="s">
        <v>122</v>
      </c>
      <c r="BK206" s="206">
        <f>SUM(BK207:BK242)</f>
        <v>0</v>
      </c>
    </row>
    <row r="207" spans="2:65" s="24" customFormat="1" ht="24" customHeight="1">
      <c r="B207" s="25"/>
      <c r="C207" s="209">
        <v>31</v>
      </c>
      <c r="D207" s="209" t="s">
        <v>125</v>
      </c>
      <c r="E207" s="210" t="s">
        <v>273</v>
      </c>
      <c r="F207" s="211" t="s">
        <v>274</v>
      </c>
      <c r="G207" s="212" t="s">
        <v>172</v>
      </c>
      <c r="H207" s="213">
        <v>36</v>
      </c>
      <c r="I207" s="214"/>
      <c r="J207" s="215">
        <f>ROUND(I207*H207,2)</f>
        <v>0</v>
      </c>
      <c r="K207" s="211"/>
      <c r="L207" s="30"/>
      <c r="M207" s="216"/>
      <c r="N207" s="217" t="s">
        <v>37</v>
      </c>
      <c r="O207" s="69"/>
      <c r="P207" s="218">
        <f>O207*H207</f>
        <v>0</v>
      </c>
      <c r="Q207" s="218">
        <v>0.0015</v>
      </c>
      <c r="R207" s="218">
        <f>Q207*H207</f>
        <v>0.054</v>
      </c>
      <c r="S207" s="218">
        <v>0</v>
      </c>
      <c r="T207" s="219">
        <f>S207*H207</f>
        <v>0</v>
      </c>
      <c r="AR207" s="220" t="s">
        <v>183</v>
      </c>
      <c r="AT207" s="220" t="s">
        <v>125</v>
      </c>
      <c r="AU207" s="220" t="s">
        <v>79</v>
      </c>
      <c r="AY207" s="3" t="s">
        <v>122</v>
      </c>
      <c r="BE207" s="221">
        <f>IF(N207="základní",J207,0)</f>
        <v>0</v>
      </c>
      <c r="BF207" s="221">
        <f>IF(N207="snížená",J207,0)</f>
        <v>0</v>
      </c>
      <c r="BG207" s="221">
        <f>IF(N207="zákl. přenesená",J207,0)</f>
        <v>0</v>
      </c>
      <c r="BH207" s="221">
        <f>IF(N207="sníž. přenesená",J207,0)</f>
        <v>0</v>
      </c>
      <c r="BI207" s="221">
        <f>IF(N207="nulová",J207,0)</f>
        <v>0</v>
      </c>
      <c r="BJ207" s="3" t="s">
        <v>77</v>
      </c>
      <c r="BK207" s="221">
        <f>ROUND(I207*H207,2)</f>
        <v>0</v>
      </c>
      <c r="BL207" s="3" t="s">
        <v>183</v>
      </c>
      <c r="BM207" s="220" t="s">
        <v>275</v>
      </c>
    </row>
    <row r="208" spans="2:51" s="258" customFormat="1" ht="12.8">
      <c r="B208" s="259"/>
      <c r="C208" s="260"/>
      <c r="D208" s="225" t="s">
        <v>131</v>
      </c>
      <c r="E208" s="261"/>
      <c r="F208" s="262" t="s">
        <v>276</v>
      </c>
      <c r="G208" s="260"/>
      <c r="H208" s="261"/>
      <c r="I208" s="263"/>
      <c r="J208" s="260"/>
      <c r="K208" s="260"/>
      <c r="L208" s="264"/>
      <c r="M208" s="265"/>
      <c r="N208" s="266"/>
      <c r="O208" s="266"/>
      <c r="P208" s="266"/>
      <c r="Q208" s="266"/>
      <c r="R208" s="266"/>
      <c r="S208" s="266"/>
      <c r="T208" s="267"/>
      <c r="AT208" s="268" t="s">
        <v>131</v>
      </c>
      <c r="AU208" s="268" t="s">
        <v>79</v>
      </c>
      <c r="AV208" s="258" t="s">
        <v>77</v>
      </c>
      <c r="AW208" s="258" t="s">
        <v>29</v>
      </c>
      <c r="AX208" s="258" t="s">
        <v>72</v>
      </c>
      <c r="AY208" s="268" t="s">
        <v>122</v>
      </c>
    </row>
    <row r="209" spans="2:51" s="222" customFormat="1" ht="12.8">
      <c r="B209" s="223"/>
      <c r="C209" s="224"/>
      <c r="D209" s="225" t="s">
        <v>131</v>
      </c>
      <c r="E209" s="226"/>
      <c r="F209" s="227" t="s">
        <v>277</v>
      </c>
      <c r="G209" s="224"/>
      <c r="H209" s="228">
        <v>36</v>
      </c>
      <c r="I209" s="229"/>
      <c r="J209" s="224"/>
      <c r="K209" s="224"/>
      <c r="L209" s="230"/>
      <c r="M209" s="231"/>
      <c r="N209" s="232"/>
      <c r="O209" s="232"/>
      <c r="P209" s="232"/>
      <c r="Q209" s="232"/>
      <c r="R209" s="232"/>
      <c r="S209" s="232"/>
      <c r="T209" s="233"/>
      <c r="AT209" s="234" t="s">
        <v>131</v>
      </c>
      <c r="AU209" s="234" t="s">
        <v>79</v>
      </c>
      <c r="AV209" s="222" t="s">
        <v>79</v>
      </c>
      <c r="AW209" s="222" t="s">
        <v>29</v>
      </c>
      <c r="AX209" s="222" t="s">
        <v>77</v>
      </c>
      <c r="AY209" s="234" t="s">
        <v>122</v>
      </c>
    </row>
    <row r="210" spans="2:65" s="24" customFormat="1" ht="48" customHeight="1">
      <c r="B210" s="25"/>
      <c r="C210" s="209">
        <v>32</v>
      </c>
      <c r="D210" s="209" t="s">
        <v>125</v>
      </c>
      <c r="E210" s="210" t="s">
        <v>278</v>
      </c>
      <c r="F210" s="211" t="s">
        <v>279</v>
      </c>
      <c r="G210" s="212" t="s">
        <v>151</v>
      </c>
      <c r="H210" s="213">
        <v>32</v>
      </c>
      <c r="I210" s="214"/>
      <c r="J210" s="215">
        <f>ROUND(I210*H210,2)</f>
        <v>0</v>
      </c>
      <c r="K210" s="211"/>
      <c r="L210" s="30"/>
      <c r="M210" s="216"/>
      <c r="N210" s="217" t="s">
        <v>37</v>
      </c>
      <c r="O210" s="69"/>
      <c r="P210" s="218">
        <f>O210*H210</f>
        <v>0</v>
      </c>
      <c r="Q210" s="218">
        <v>0</v>
      </c>
      <c r="R210" s="218">
        <f>Q210*H210</f>
        <v>0</v>
      </c>
      <c r="S210" s="218">
        <v>0</v>
      </c>
      <c r="T210" s="219">
        <f>S210*H210</f>
        <v>0</v>
      </c>
      <c r="AR210" s="220" t="s">
        <v>183</v>
      </c>
      <c r="AT210" s="220" t="s">
        <v>125</v>
      </c>
      <c r="AU210" s="220" t="s">
        <v>79</v>
      </c>
      <c r="AY210" s="3" t="s">
        <v>122</v>
      </c>
      <c r="BE210" s="221">
        <f>IF(N210="základní",J210,0)</f>
        <v>0</v>
      </c>
      <c r="BF210" s="221">
        <f>IF(N210="snížená",J210,0)</f>
        <v>0</v>
      </c>
      <c r="BG210" s="221">
        <f>IF(N210="zákl. přenesená",J210,0)</f>
        <v>0</v>
      </c>
      <c r="BH210" s="221">
        <f>IF(N210="sníž. přenesená",J210,0)</f>
        <v>0</v>
      </c>
      <c r="BI210" s="221">
        <f>IF(N210="nulová",J210,0)</f>
        <v>0</v>
      </c>
      <c r="BJ210" s="3" t="s">
        <v>77</v>
      </c>
      <c r="BK210" s="221">
        <f>ROUND(I210*H210,2)</f>
        <v>0</v>
      </c>
      <c r="BL210" s="3" t="s">
        <v>183</v>
      </c>
      <c r="BM210" s="220" t="s">
        <v>280</v>
      </c>
    </row>
    <row r="211" spans="2:51" s="258" customFormat="1" ht="12.8">
      <c r="B211" s="259"/>
      <c r="C211" s="260"/>
      <c r="D211" s="225" t="s">
        <v>131</v>
      </c>
      <c r="E211" s="261"/>
      <c r="F211" s="262" t="s">
        <v>281</v>
      </c>
      <c r="G211" s="260"/>
      <c r="H211" s="261"/>
      <c r="I211" s="263"/>
      <c r="J211" s="260"/>
      <c r="K211" s="260"/>
      <c r="L211" s="264"/>
      <c r="M211" s="265"/>
      <c r="N211" s="266"/>
      <c r="O211" s="266"/>
      <c r="P211" s="266"/>
      <c r="Q211" s="266"/>
      <c r="R211" s="266"/>
      <c r="S211" s="266"/>
      <c r="T211" s="267"/>
      <c r="AT211" s="268" t="s">
        <v>131</v>
      </c>
      <c r="AU211" s="268" t="s">
        <v>79</v>
      </c>
      <c r="AV211" s="258" t="s">
        <v>77</v>
      </c>
      <c r="AW211" s="258" t="s">
        <v>29</v>
      </c>
      <c r="AX211" s="258" t="s">
        <v>72</v>
      </c>
      <c r="AY211" s="268" t="s">
        <v>122</v>
      </c>
    </row>
    <row r="212" spans="2:51" s="222" customFormat="1" ht="12.8">
      <c r="B212" s="223"/>
      <c r="C212" s="224"/>
      <c r="D212" s="225" t="s">
        <v>131</v>
      </c>
      <c r="E212" s="226"/>
      <c r="F212" s="227" t="s">
        <v>282</v>
      </c>
      <c r="G212" s="224"/>
      <c r="H212" s="228">
        <v>32</v>
      </c>
      <c r="I212" s="229"/>
      <c r="J212" s="224"/>
      <c r="K212" s="224"/>
      <c r="L212" s="230"/>
      <c r="M212" s="231"/>
      <c r="N212" s="232"/>
      <c r="O212" s="232"/>
      <c r="P212" s="232"/>
      <c r="Q212" s="232"/>
      <c r="R212" s="232"/>
      <c r="S212" s="232"/>
      <c r="T212" s="233"/>
      <c r="AT212" s="234" t="s">
        <v>131</v>
      </c>
      <c r="AU212" s="234" t="s">
        <v>79</v>
      </c>
      <c r="AV212" s="222" t="s">
        <v>79</v>
      </c>
      <c r="AW212" s="222" t="s">
        <v>29</v>
      </c>
      <c r="AX212" s="222" t="s">
        <v>77</v>
      </c>
      <c r="AY212" s="234" t="s">
        <v>122</v>
      </c>
    </row>
    <row r="213" spans="2:65" s="24" customFormat="1" ht="24" customHeight="1">
      <c r="B213" s="25"/>
      <c r="C213" s="235">
        <v>33</v>
      </c>
      <c r="D213" s="235" t="s">
        <v>133</v>
      </c>
      <c r="E213" s="236" t="s">
        <v>283</v>
      </c>
      <c r="F213" s="237" t="s">
        <v>284</v>
      </c>
      <c r="G213" s="238" t="s">
        <v>151</v>
      </c>
      <c r="H213" s="239">
        <v>36.8</v>
      </c>
      <c r="I213" s="240"/>
      <c r="J213" s="241">
        <f>ROUND(I213*H213,2)</f>
        <v>0</v>
      </c>
      <c r="K213" s="237"/>
      <c r="L213" s="242"/>
      <c r="M213" s="243"/>
      <c r="N213" s="244" t="s">
        <v>37</v>
      </c>
      <c r="O213" s="69"/>
      <c r="P213" s="218">
        <f>O213*H213</f>
        <v>0</v>
      </c>
      <c r="Q213" s="218">
        <v>0.0019</v>
      </c>
      <c r="R213" s="218">
        <f>Q213*H213</f>
        <v>0.06992</v>
      </c>
      <c r="S213" s="218">
        <v>0</v>
      </c>
      <c r="T213" s="219">
        <f>S213*H213</f>
        <v>0</v>
      </c>
      <c r="AR213" s="220" t="s">
        <v>285</v>
      </c>
      <c r="AT213" s="220" t="s">
        <v>133</v>
      </c>
      <c r="AU213" s="220" t="s">
        <v>79</v>
      </c>
      <c r="AY213" s="3" t="s">
        <v>122</v>
      </c>
      <c r="BE213" s="221">
        <f>IF(N213="základní",J213,0)</f>
        <v>0</v>
      </c>
      <c r="BF213" s="221">
        <f>IF(N213="snížená",J213,0)</f>
        <v>0</v>
      </c>
      <c r="BG213" s="221">
        <f>IF(N213="zákl. přenesená",J213,0)</f>
        <v>0</v>
      </c>
      <c r="BH213" s="221">
        <f>IF(N213="sníž. přenesená",J213,0)</f>
        <v>0</v>
      </c>
      <c r="BI213" s="221">
        <f>IF(N213="nulová",J213,0)</f>
        <v>0</v>
      </c>
      <c r="BJ213" s="3" t="s">
        <v>77</v>
      </c>
      <c r="BK213" s="221">
        <f>ROUND(I213*H213,2)</f>
        <v>0</v>
      </c>
      <c r="BL213" s="3" t="s">
        <v>183</v>
      </c>
      <c r="BM213" s="220" t="s">
        <v>286</v>
      </c>
    </row>
    <row r="214" spans="2:51" s="222" customFormat="1" ht="12.8">
      <c r="B214" s="223"/>
      <c r="C214" s="224"/>
      <c r="D214" s="225" t="s">
        <v>131</v>
      </c>
      <c r="E214" s="226"/>
      <c r="F214" s="227" t="s">
        <v>287</v>
      </c>
      <c r="G214" s="224"/>
      <c r="H214" s="228">
        <v>36.8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AT214" s="234" t="s">
        <v>131</v>
      </c>
      <c r="AU214" s="234" t="s">
        <v>79</v>
      </c>
      <c r="AV214" s="222" t="s">
        <v>79</v>
      </c>
      <c r="AW214" s="222" t="s">
        <v>29</v>
      </c>
      <c r="AX214" s="222" t="s">
        <v>77</v>
      </c>
      <c r="AY214" s="234" t="s">
        <v>122</v>
      </c>
    </row>
    <row r="215" spans="2:65" s="24" customFormat="1" ht="60" customHeight="1">
      <c r="B215" s="25"/>
      <c r="C215" s="209">
        <v>34</v>
      </c>
      <c r="D215" s="209" t="s">
        <v>125</v>
      </c>
      <c r="E215" s="210" t="s">
        <v>288</v>
      </c>
      <c r="F215" s="211" t="s">
        <v>289</v>
      </c>
      <c r="G215" s="212" t="s">
        <v>141</v>
      </c>
      <c r="H215" s="213">
        <v>8</v>
      </c>
      <c r="I215" s="214"/>
      <c r="J215" s="215">
        <f>ROUND(I215*H215,2)</f>
        <v>0</v>
      </c>
      <c r="K215" s="211"/>
      <c r="L215" s="30"/>
      <c r="M215" s="216"/>
      <c r="N215" s="217" t="s">
        <v>37</v>
      </c>
      <c r="O215" s="69"/>
      <c r="P215" s="218">
        <f>O215*H215</f>
        <v>0</v>
      </c>
      <c r="Q215" s="218">
        <v>0.015</v>
      </c>
      <c r="R215" s="218">
        <f>Q215*H215</f>
        <v>0.12</v>
      </c>
      <c r="S215" s="218">
        <v>0</v>
      </c>
      <c r="T215" s="219">
        <f>S215*H215</f>
        <v>0</v>
      </c>
      <c r="AR215" s="220" t="s">
        <v>123</v>
      </c>
      <c r="AT215" s="220" t="s">
        <v>125</v>
      </c>
      <c r="AU215" s="220" t="s">
        <v>79</v>
      </c>
      <c r="AY215" s="3" t="s">
        <v>122</v>
      </c>
      <c r="BE215" s="221">
        <f>IF(N215="základní",J215,0)</f>
        <v>0</v>
      </c>
      <c r="BF215" s="221">
        <f>IF(N215="snížená",J215,0)</f>
        <v>0</v>
      </c>
      <c r="BG215" s="221">
        <f>IF(N215="zákl. přenesená",J215,0)</f>
        <v>0</v>
      </c>
      <c r="BH215" s="221">
        <f>IF(N215="sníž. přenesená",J215,0)</f>
        <v>0</v>
      </c>
      <c r="BI215" s="221">
        <f>IF(N215="nulová",J215,0)</f>
        <v>0</v>
      </c>
      <c r="BJ215" s="3" t="s">
        <v>77</v>
      </c>
      <c r="BK215" s="221">
        <f>ROUND(I215*H215,2)</f>
        <v>0</v>
      </c>
      <c r="BL215" s="3" t="s">
        <v>123</v>
      </c>
      <c r="BM215" s="220" t="s">
        <v>290</v>
      </c>
    </row>
    <row r="216" spans="2:65" s="24" customFormat="1" ht="24" customHeight="1">
      <c r="B216" s="25"/>
      <c r="C216" s="235">
        <v>35</v>
      </c>
      <c r="D216" s="235" t="s">
        <v>133</v>
      </c>
      <c r="E216" s="236" t="s">
        <v>291</v>
      </c>
      <c r="F216" s="237" t="s">
        <v>292</v>
      </c>
      <c r="G216" s="238" t="s">
        <v>151</v>
      </c>
      <c r="H216" s="239">
        <v>4.898</v>
      </c>
      <c r="I216" s="240"/>
      <c r="J216" s="241">
        <f>ROUND(I216*H216,2)</f>
        <v>0</v>
      </c>
      <c r="K216" s="237"/>
      <c r="L216" s="242"/>
      <c r="M216" s="243"/>
      <c r="N216" s="244" t="s">
        <v>37</v>
      </c>
      <c r="O216" s="69"/>
      <c r="P216" s="218">
        <f>O216*H216</f>
        <v>0</v>
      </c>
      <c r="Q216" s="218">
        <v>0.0013</v>
      </c>
      <c r="R216" s="218">
        <f>Q216*H216</f>
        <v>0.0063674</v>
      </c>
      <c r="S216" s="218">
        <v>0</v>
      </c>
      <c r="T216" s="219">
        <f>S216*H216</f>
        <v>0</v>
      </c>
      <c r="AR216" s="220" t="s">
        <v>136</v>
      </c>
      <c r="AT216" s="220" t="s">
        <v>133</v>
      </c>
      <c r="AU216" s="220" t="s">
        <v>79</v>
      </c>
      <c r="AY216" s="3" t="s">
        <v>122</v>
      </c>
      <c r="BE216" s="221">
        <f>IF(N216="základní",J216,0)</f>
        <v>0</v>
      </c>
      <c r="BF216" s="221">
        <f>IF(N216="snížená",J216,0)</f>
        <v>0</v>
      </c>
      <c r="BG216" s="221">
        <f>IF(N216="zákl. přenesená",J216,0)</f>
        <v>0</v>
      </c>
      <c r="BH216" s="221">
        <f>IF(N216="sníž. přenesená",J216,0)</f>
        <v>0</v>
      </c>
      <c r="BI216" s="221">
        <f>IF(N216="nulová",J216,0)</f>
        <v>0</v>
      </c>
      <c r="BJ216" s="3" t="s">
        <v>77</v>
      </c>
      <c r="BK216" s="221">
        <f>ROUND(I216*H216,2)</f>
        <v>0</v>
      </c>
      <c r="BL216" s="3" t="s">
        <v>123</v>
      </c>
      <c r="BM216" s="220" t="s">
        <v>293</v>
      </c>
    </row>
    <row r="217" spans="2:51" s="222" customFormat="1" ht="12.8">
      <c r="B217" s="223"/>
      <c r="C217" s="224"/>
      <c r="D217" s="225" t="s">
        <v>131</v>
      </c>
      <c r="E217" s="226"/>
      <c r="F217" s="227" t="s">
        <v>294</v>
      </c>
      <c r="G217" s="224"/>
      <c r="H217" s="228">
        <v>3.768</v>
      </c>
      <c r="I217" s="229"/>
      <c r="J217" s="224"/>
      <c r="K217" s="224"/>
      <c r="L217" s="230"/>
      <c r="M217" s="231"/>
      <c r="N217" s="232"/>
      <c r="O217" s="232"/>
      <c r="P217" s="232"/>
      <c r="Q217" s="232"/>
      <c r="R217" s="232"/>
      <c r="S217" s="232"/>
      <c r="T217" s="233"/>
      <c r="AT217" s="234" t="s">
        <v>131</v>
      </c>
      <c r="AU217" s="234" t="s">
        <v>79</v>
      </c>
      <c r="AV217" s="222" t="s">
        <v>79</v>
      </c>
      <c r="AW217" s="222" t="s">
        <v>29</v>
      </c>
      <c r="AX217" s="222" t="s">
        <v>72</v>
      </c>
      <c r="AY217" s="234" t="s">
        <v>122</v>
      </c>
    </row>
    <row r="218" spans="2:51" s="222" customFormat="1" ht="12.8">
      <c r="B218" s="223"/>
      <c r="C218" s="224"/>
      <c r="D218" s="225" t="s">
        <v>131</v>
      </c>
      <c r="E218" s="226"/>
      <c r="F218" s="227" t="s">
        <v>295</v>
      </c>
      <c r="G218" s="224"/>
      <c r="H218" s="228">
        <v>4.898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AT218" s="234" t="s">
        <v>131</v>
      </c>
      <c r="AU218" s="234" t="s">
        <v>79</v>
      </c>
      <c r="AV218" s="222" t="s">
        <v>79</v>
      </c>
      <c r="AW218" s="222" t="s">
        <v>29</v>
      </c>
      <c r="AX218" s="222" t="s">
        <v>77</v>
      </c>
      <c r="AY218" s="234" t="s">
        <v>122</v>
      </c>
    </row>
    <row r="219" spans="2:65" s="24" customFormat="1" ht="16.5" customHeight="1">
      <c r="B219" s="25"/>
      <c r="C219" s="235">
        <v>36</v>
      </c>
      <c r="D219" s="235" t="s">
        <v>133</v>
      </c>
      <c r="E219" s="236" t="s">
        <v>296</v>
      </c>
      <c r="F219" s="237" t="s">
        <v>297</v>
      </c>
      <c r="G219" s="238" t="s">
        <v>141</v>
      </c>
      <c r="H219" s="239">
        <v>8</v>
      </c>
      <c r="I219" s="240"/>
      <c r="J219" s="241">
        <f>ROUND(I219*H219,2)</f>
        <v>0</v>
      </c>
      <c r="K219" s="237"/>
      <c r="L219" s="242"/>
      <c r="M219" s="243"/>
      <c r="N219" s="244" t="s">
        <v>37</v>
      </c>
      <c r="O219" s="69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AR219" s="220" t="s">
        <v>136</v>
      </c>
      <c r="AT219" s="220" t="s">
        <v>133</v>
      </c>
      <c r="AU219" s="220" t="s">
        <v>79</v>
      </c>
      <c r="AY219" s="3" t="s">
        <v>122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3" t="s">
        <v>77</v>
      </c>
      <c r="BK219" s="221">
        <f>ROUND(I219*H219,2)</f>
        <v>0</v>
      </c>
      <c r="BL219" s="3" t="s">
        <v>123</v>
      </c>
      <c r="BM219" s="220" t="s">
        <v>298</v>
      </c>
    </row>
    <row r="220" spans="2:65" s="24" customFormat="1" ht="24" customHeight="1">
      <c r="B220" s="25"/>
      <c r="C220" s="235">
        <v>38</v>
      </c>
      <c r="D220" s="235" t="s">
        <v>133</v>
      </c>
      <c r="E220" s="236" t="s">
        <v>299</v>
      </c>
      <c r="F220" s="237" t="s">
        <v>300</v>
      </c>
      <c r="G220" s="238" t="s">
        <v>301</v>
      </c>
      <c r="H220" s="239">
        <v>1</v>
      </c>
      <c r="I220" s="240"/>
      <c r="J220" s="241">
        <f>ROUND(I220*H220,2)</f>
        <v>0</v>
      </c>
      <c r="K220" s="237"/>
      <c r="L220" s="242"/>
      <c r="M220" s="243"/>
      <c r="N220" s="244" t="s">
        <v>37</v>
      </c>
      <c r="O220" s="69"/>
      <c r="P220" s="218">
        <f>O220*H220</f>
        <v>0</v>
      </c>
      <c r="Q220" s="218">
        <v>0.00107</v>
      </c>
      <c r="R220" s="218">
        <f>Q220*H220</f>
        <v>0.00107</v>
      </c>
      <c r="S220" s="218">
        <v>0</v>
      </c>
      <c r="T220" s="219">
        <f>S220*H220</f>
        <v>0</v>
      </c>
      <c r="AR220" s="220" t="s">
        <v>136</v>
      </c>
      <c r="AT220" s="220" t="s">
        <v>133</v>
      </c>
      <c r="AU220" s="220" t="s">
        <v>79</v>
      </c>
      <c r="AY220" s="3" t="s">
        <v>122</v>
      </c>
      <c r="BE220" s="221">
        <f>IF(N220="základní",J220,0)</f>
        <v>0</v>
      </c>
      <c r="BF220" s="221">
        <f>IF(N220="snížená",J220,0)</f>
        <v>0</v>
      </c>
      <c r="BG220" s="221">
        <f>IF(N220="zákl. přenesená",J220,0)</f>
        <v>0</v>
      </c>
      <c r="BH220" s="221">
        <f>IF(N220="sníž. přenesená",J220,0)</f>
        <v>0</v>
      </c>
      <c r="BI220" s="221">
        <f>IF(N220="nulová",J220,0)</f>
        <v>0</v>
      </c>
      <c r="BJ220" s="3" t="s">
        <v>77</v>
      </c>
      <c r="BK220" s="221">
        <f>ROUND(I220*H220,2)</f>
        <v>0</v>
      </c>
      <c r="BL220" s="3" t="s">
        <v>123</v>
      </c>
      <c r="BM220" s="220" t="s">
        <v>302</v>
      </c>
    </row>
    <row r="221" spans="2:65" s="24" customFormat="1" ht="36" customHeight="1">
      <c r="B221" s="25"/>
      <c r="C221" s="209">
        <v>38</v>
      </c>
      <c r="D221" s="209" t="s">
        <v>125</v>
      </c>
      <c r="E221" s="210" t="s">
        <v>303</v>
      </c>
      <c r="F221" s="211" t="s">
        <v>304</v>
      </c>
      <c r="G221" s="212" t="s">
        <v>172</v>
      </c>
      <c r="H221" s="213">
        <v>40</v>
      </c>
      <c r="I221" s="214"/>
      <c r="J221" s="215">
        <f>ROUND(I221*H221,2)</f>
        <v>0</v>
      </c>
      <c r="K221" s="211"/>
      <c r="L221" s="30"/>
      <c r="M221" s="216"/>
      <c r="N221" s="217" t="s">
        <v>37</v>
      </c>
      <c r="O221" s="69"/>
      <c r="P221" s="218">
        <f>O221*H221</f>
        <v>0</v>
      </c>
      <c r="Q221" s="218">
        <v>0.0006</v>
      </c>
      <c r="R221" s="218">
        <f>Q221*H221</f>
        <v>0.024</v>
      </c>
      <c r="S221" s="218">
        <v>0</v>
      </c>
      <c r="T221" s="219">
        <f>S221*H221</f>
        <v>0</v>
      </c>
      <c r="AR221" s="220" t="s">
        <v>183</v>
      </c>
      <c r="AT221" s="220" t="s">
        <v>125</v>
      </c>
      <c r="AU221" s="220" t="s">
        <v>79</v>
      </c>
      <c r="AY221" s="3" t="s">
        <v>122</v>
      </c>
      <c r="BE221" s="221">
        <f>IF(N221="základní",J221,0)</f>
        <v>0</v>
      </c>
      <c r="BF221" s="221">
        <f>IF(N221="snížená",J221,0)</f>
        <v>0</v>
      </c>
      <c r="BG221" s="221">
        <f>IF(N221="zákl. přenesená",J221,0)</f>
        <v>0</v>
      </c>
      <c r="BH221" s="221">
        <f>IF(N221="sníž. přenesená",J221,0)</f>
        <v>0</v>
      </c>
      <c r="BI221" s="221">
        <f>IF(N221="nulová",J221,0)</f>
        <v>0</v>
      </c>
      <c r="BJ221" s="3" t="s">
        <v>77</v>
      </c>
      <c r="BK221" s="221">
        <f>ROUND(I221*H221,2)</f>
        <v>0</v>
      </c>
      <c r="BL221" s="3" t="s">
        <v>183</v>
      </c>
      <c r="BM221" s="220" t="s">
        <v>305</v>
      </c>
    </row>
    <row r="222" spans="2:51" s="258" customFormat="1" ht="12.8">
      <c r="B222" s="259"/>
      <c r="C222" s="260"/>
      <c r="D222" s="225" t="s">
        <v>131</v>
      </c>
      <c r="E222" s="261"/>
      <c r="F222" s="262" t="s">
        <v>306</v>
      </c>
      <c r="G222" s="260"/>
      <c r="H222" s="261"/>
      <c r="I222" s="263"/>
      <c r="J222" s="260"/>
      <c r="K222" s="260"/>
      <c r="L222" s="264"/>
      <c r="M222" s="265"/>
      <c r="N222" s="266"/>
      <c r="O222" s="266"/>
      <c r="P222" s="266"/>
      <c r="Q222" s="266"/>
      <c r="R222" s="266"/>
      <c r="S222" s="266"/>
      <c r="T222" s="267"/>
      <c r="AT222" s="268" t="s">
        <v>131</v>
      </c>
      <c r="AU222" s="268" t="s">
        <v>79</v>
      </c>
      <c r="AV222" s="258" t="s">
        <v>77</v>
      </c>
      <c r="AW222" s="258" t="s">
        <v>29</v>
      </c>
      <c r="AX222" s="258" t="s">
        <v>72</v>
      </c>
      <c r="AY222" s="268" t="s">
        <v>122</v>
      </c>
    </row>
    <row r="223" spans="2:51" s="222" customFormat="1" ht="12.8">
      <c r="B223" s="223"/>
      <c r="C223" s="224"/>
      <c r="D223" s="225" t="s">
        <v>131</v>
      </c>
      <c r="E223" s="226"/>
      <c r="F223" s="227" t="s">
        <v>307</v>
      </c>
      <c r="G223" s="224"/>
      <c r="H223" s="228">
        <v>40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AT223" s="234" t="s">
        <v>131</v>
      </c>
      <c r="AU223" s="234" t="s">
        <v>79</v>
      </c>
      <c r="AV223" s="222" t="s">
        <v>79</v>
      </c>
      <c r="AW223" s="222" t="s">
        <v>29</v>
      </c>
      <c r="AX223" s="222" t="s">
        <v>77</v>
      </c>
      <c r="AY223" s="234" t="s">
        <v>122</v>
      </c>
    </row>
    <row r="224" spans="2:65" s="24" customFormat="1" ht="36" customHeight="1">
      <c r="B224" s="25"/>
      <c r="C224" s="209">
        <v>39</v>
      </c>
      <c r="D224" s="209" t="s">
        <v>125</v>
      </c>
      <c r="E224" s="210" t="s">
        <v>308</v>
      </c>
      <c r="F224" s="211" t="s">
        <v>309</v>
      </c>
      <c r="G224" s="212" t="s">
        <v>172</v>
      </c>
      <c r="H224" s="213">
        <v>40</v>
      </c>
      <c r="I224" s="214"/>
      <c r="J224" s="215">
        <f>ROUND(I224*H224,2)</f>
        <v>0</v>
      </c>
      <c r="K224" s="211"/>
      <c r="L224" s="30"/>
      <c r="M224" s="216"/>
      <c r="N224" s="217" t="s">
        <v>37</v>
      </c>
      <c r="O224" s="69"/>
      <c r="P224" s="218">
        <f>O224*H224</f>
        <v>0</v>
      </c>
      <c r="Q224" s="218">
        <v>0.0006</v>
      </c>
      <c r="R224" s="218">
        <f>Q224*H224</f>
        <v>0.024</v>
      </c>
      <c r="S224" s="218">
        <v>0</v>
      </c>
      <c r="T224" s="219">
        <f>S224*H224</f>
        <v>0</v>
      </c>
      <c r="AR224" s="220" t="s">
        <v>183</v>
      </c>
      <c r="AT224" s="220" t="s">
        <v>125</v>
      </c>
      <c r="AU224" s="220" t="s">
        <v>79</v>
      </c>
      <c r="AY224" s="3" t="s">
        <v>122</v>
      </c>
      <c r="BE224" s="221">
        <f>IF(N224="základní",J224,0)</f>
        <v>0</v>
      </c>
      <c r="BF224" s="221">
        <f>IF(N224="snížená",J224,0)</f>
        <v>0</v>
      </c>
      <c r="BG224" s="221">
        <f>IF(N224="zákl. přenesená",J224,0)</f>
        <v>0</v>
      </c>
      <c r="BH224" s="221">
        <f>IF(N224="sníž. přenesená",J224,0)</f>
        <v>0</v>
      </c>
      <c r="BI224" s="221">
        <f>IF(N224="nulová",J224,0)</f>
        <v>0</v>
      </c>
      <c r="BJ224" s="3" t="s">
        <v>77</v>
      </c>
      <c r="BK224" s="221">
        <f>ROUND(I224*H224,2)</f>
        <v>0</v>
      </c>
      <c r="BL224" s="3" t="s">
        <v>183</v>
      </c>
      <c r="BM224" s="220" t="s">
        <v>310</v>
      </c>
    </row>
    <row r="225" spans="2:51" s="258" customFormat="1" ht="12.8">
      <c r="B225" s="259"/>
      <c r="C225" s="260"/>
      <c r="D225" s="225" t="s">
        <v>131</v>
      </c>
      <c r="E225" s="261"/>
      <c r="F225" s="262" t="s">
        <v>311</v>
      </c>
      <c r="G225" s="260"/>
      <c r="H225" s="261"/>
      <c r="I225" s="263"/>
      <c r="J225" s="260"/>
      <c r="K225" s="260"/>
      <c r="L225" s="264"/>
      <c r="M225" s="265"/>
      <c r="N225" s="266"/>
      <c r="O225" s="266"/>
      <c r="P225" s="266"/>
      <c r="Q225" s="266"/>
      <c r="R225" s="266"/>
      <c r="S225" s="266"/>
      <c r="T225" s="267"/>
      <c r="AT225" s="268" t="s">
        <v>131</v>
      </c>
      <c r="AU225" s="268" t="s">
        <v>79</v>
      </c>
      <c r="AV225" s="258" t="s">
        <v>77</v>
      </c>
      <c r="AW225" s="258" t="s">
        <v>29</v>
      </c>
      <c r="AX225" s="258" t="s">
        <v>72</v>
      </c>
      <c r="AY225" s="268" t="s">
        <v>122</v>
      </c>
    </row>
    <row r="226" spans="2:51" s="222" customFormat="1" ht="12.8">
      <c r="B226" s="223"/>
      <c r="C226" s="224"/>
      <c r="D226" s="225" t="s">
        <v>131</v>
      </c>
      <c r="E226" s="226"/>
      <c r="F226" s="227" t="s">
        <v>307</v>
      </c>
      <c r="G226" s="224"/>
      <c r="H226" s="228">
        <v>40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AT226" s="234" t="s">
        <v>131</v>
      </c>
      <c r="AU226" s="234" t="s">
        <v>79</v>
      </c>
      <c r="AV226" s="222" t="s">
        <v>79</v>
      </c>
      <c r="AW226" s="222" t="s">
        <v>29</v>
      </c>
      <c r="AX226" s="222" t="s">
        <v>77</v>
      </c>
      <c r="AY226" s="234" t="s">
        <v>122</v>
      </c>
    </row>
    <row r="227" spans="2:65" s="24" customFormat="1" ht="36" customHeight="1">
      <c r="B227" s="25"/>
      <c r="C227" s="209">
        <v>40</v>
      </c>
      <c r="D227" s="209" t="s">
        <v>125</v>
      </c>
      <c r="E227" s="210" t="s">
        <v>312</v>
      </c>
      <c r="F227" s="211" t="s">
        <v>313</v>
      </c>
      <c r="G227" s="212" t="s">
        <v>172</v>
      </c>
      <c r="H227" s="213">
        <v>3</v>
      </c>
      <c r="I227" s="214"/>
      <c r="J227" s="215">
        <f>ROUND(I227*H227,2)</f>
        <v>0</v>
      </c>
      <c r="K227" s="211"/>
      <c r="L227" s="30"/>
      <c r="M227" s="216"/>
      <c r="N227" s="217" t="s">
        <v>37</v>
      </c>
      <c r="O227" s="69"/>
      <c r="P227" s="218">
        <f>O227*H227</f>
        <v>0</v>
      </c>
      <c r="Q227" s="218">
        <v>0.00043</v>
      </c>
      <c r="R227" s="218">
        <f>Q227*H227</f>
        <v>0.00129</v>
      </c>
      <c r="S227" s="218">
        <v>0</v>
      </c>
      <c r="T227" s="219">
        <f>S227*H227</f>
        <v>0</v>
      </c>
      <c r="AR227" s="220" t="s">
        <v>183</v>
      </c>
      <c r="AT227" s="220" t="s">
        <v>125</v>
      </c>
      <c r="AU227" s="220" t="s">
        <v>79</v>
      </c>
      <c r="AY227" s="3" t="s">
        <v>122</v>
      </c>
      <c r="BE227" s="221">
        <f>IF(N227="základní",J227,0)</f>
        <v>0</v>
      </c>
      <c r="BF227" s="221">
        <f>IF(N227="snížená",J227,0)</f>
        <v>0</v>
      </c>
      <c r="BG227" s="221">
        <f>IF(N227="zákl. přenesená",J227,0)</f>
        <v>0</v>
      </c>
      <c r="BH227" s="221">
        <f>IF(N227="sníž. přenesená",J227,0)</f>
        <v>0</v>
      </c>
      <c r="BI227" s="221">
        <f>IF(N227="nulová",J227,0)</f>
        <v>0</v>
      </c>
      <c r="BJ227" s="3" t="s">
        <v>77</v>
      </c>
      <c r="BK227" s="221">
        <f>ROUND(I227*H227,2)</f>
        <v>0</v>
      </c>
      <c r="BL227" s="3" t="s">
        <v>183</v>
      </c>
      <c r="BM227" s="220" t="s">
        <v>314</v>
      </c>
    </row>
    <row r="228" spans="2:51" s="258" customFormat="1" ht="12.8">
      <c r="B228" s="259"/>
      <c r="C228" s="260"/>
      <c r="D228" s="225" t="s">
        <v>131</v>
      </c>
      <c r="E228" s="261"/>
      <c r="F228" s="262" t="s">
        <v>315</v>
      </c>
      <c r="G228" s="260"/>
      <c r="H228" s="261"/>
      <c r="I228" s="263"/>
      <c r="J228" s="260"/>
      <c r="K228" s="260"/>
      <c r="L228" s="264"/>
      <c r="M228" s="265"/>
      <c r="N228" s="266"/>
      <c r="O228" s="266"/>
      <c r="P228" s="266"/>
      <c r="Q228" s="266"/>
      <c r="R228" s="266"/>
      <c r="S228" s="266"/>
      <c r="T228" s="267"/>
      <c r="AT228" s="268" t="s">
        <v>131</v>
      </c>
      <c r="AU228" s="268" t="s">
        <v>79</v>
      </c>
      <c r="AV228" s="258" t="s">
        <v>77</v>
      </c>
      <c r="AW228" s="258" t="s">
        <v>29</v>
      </c>
      <c r="AX228" s="258" t="s">
        <v>72</v>
      </c>
      <c r="AY228" s="268" t="s">
        <v>122</v>
      </c>
    </row>
    <row r="229" spans="2:51" s="222" customFormat="1" ht="12.8">
      <c r="B229" s="223"/>
      <c r="C229" s="224"/>
      <c r="D229" s="225" t="s">
        <v>131</v>
      </c>
      <c r="E229" s="226"/>
      <c r="F229" s="227" t="s">
        <v>138</v>
      </c>
      <c r="G229" s="224"/>
      <c r="H229" s="228">
        <v>3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AT229" s="234" t="s">
        <v>131</v>
      </c>
      <c r="AU229" s="234" t="s">
        <v>79</v>
      </c>
      <c r="AV229" s="222" t="s">
        <v>79</v>
      </c>
      <c r="AW229" s="222" t="s">
        <v>29</v>
      </c>
      <c r="AX229" s="222" t="s">
        <v>77</v>
      </c>
      <c r="AY229" s="234" t="s">
        <v>122</v>
      </c>
    </row>
    <row r="230" spans="2:65" s="24" customFormat="1" ht="24" customHeight="1">
      <c r="B230" s="25"/>
      <c r="C230" s="209">
        <v>41</v>
      </c>
      <c r="D230" s="209" t="s">
        <v>125</v>
      </c>
      <c r="E230" s="210" t="s">
        <v>316</v>
      </c>
      <c r="F230" s="211" t="s">
        <v>317</v>
      </c>
      <c r="G230" s="212" t="s">
        <v>172</v>
      </c>
      <c r="H230" s="213">
        <v>170</v>
      </c>
      <c r="I230" s="214"/>
      <c r="J230" s="215">
        <f>ROUND(I230*H230,2)</f>
        <v>0</v>
      </c>
      <c r="K230" s="211"/>
      <c r="L230" s="30"/>
      <c r="M230" s="216"/>
      <c r="N230" s="217" t="s">
        <v>37</v>
      </c>
      <c r="O230" s="69"/>
      <c r="P230" s="218">
        <f>O230*H230</f>
        <v>0</v>
      </c>
      <c r="Q230" s="218">
        <v>0.0012</v>
      </c>
      <c r="R230" s="218">
        <f>Q230*H230</f>
        <v>0.204</v>
      </c>
      <c r="S230" s="218">
        <v>0</v>
      </c>
      <c r="T230" s="219">
        <f>S230*H230</f>
        <v>0</v>
      </c>
      <c r="AR230" s="220" t="s">
        <v>183</v>
      </c>
      <c r="AT230" s="220" t="s">
        <v>125</v>
      </c>
      <c r="AU230" s="220" t="s">
        <v>79</v>
      </c>
      <c r="AY230" s="3" t="s">
        <v>122</v>
      </c>
      <c r="BE230" s="221">
        <f>IF(N230="základní",J230,0)</f>
        <v>0</v>
      </c>
      <c r="BF230" s="221">
        <f>IF(N230="snížená",J230,0)</f>
        <v>0</v>
      </c>
      <c r="BG230" s="221">
        <f>IF(N230="zákl. přenesená",J230,0)</f>
        <v>0</v>
      </c>
      <c r="BH230" s="221">
        <f>IF(N230="sníž. přenesená",J230,0)</f>
        <v>0</v>
      </c>
      <c r="BI230" s="221">
        <f>IF(N230="nulová",J230,0)</f>
        <v>0</v>
      </c>
      <c r="BJ230" s="3" t="s">
        <v>77</v>
      </c>
      <c r="BK230" s="221">
        <f>ROUND(I230*H230,2)</f>
        <v>0</v>
      </c>
      <c r="BL230" s="3" t="s">
        <v>183</v>
      </c>
      <c r="BM230" s="220" t="s">
        <v>318</v>
      </c>
    </row>
    <row r="231" spans="2:51" s="258" customFormat="1" ht="12.8">
      <c r="B231" s="259"/>
      <c r="C231" s="260"/>
      <c r="D231" s="225" t="s">
        <v>131</v>
      </c>
      <c r="E231" s="261"/>
      <c r="F231" s="262" t="s">
        <v>319</v>
      </c>
      <c r="G231" s="260"/>
      <c r="H231" s="261"/>
      <c r="I231" s="263"/>
      <c r="J231" s="260"/>
      <c r="K231" s="260"/>
      <c r="L231" s="264"/>
      <c r="M231" s="265"/>
      <c r="N231" s="266"/>
      <c r="O231" s="266"/>
      <c r="P231" s="266"/>
      <c r="Q231" s="266"/>
      <c r="R231" s="266"/>
      <c r="S231" s="266"/>
      <c r="T231" s="267"/>
      <c r="AT231" s="268" t="s">
        <v>131</v>
      </c>
      <c r="AU231" s="268" t="s">
        <v>79</v>
      </c>
      <c r="AV231" s="258" t="s">
        <v>77</v>
      </c>
      <c r="AW231" s="258" t="s">
        <v>29</v>
      </c>
      <c r="AX231" s="258" t="s">
        <v>72</v>
      </c>
      <c r="AY231" s="268" t="s">
        <v>122</v>
      </c>
    </row>
    <row r="232" spans="2:51" s="222" customFormat="1" ht="12.8">
      <c r="B232" s="223"/>
      <c r="C232" s="224"/>
      <c r="D232" s="225" t="s">
        <v>131</v>
      </c>
      <c r="E232" s="226"/>
      <c r="F232" s="227" t="s">
        <v>320</v>
      </c>
      <c r="G232" s="224"/>
      <c r="H232" s="228">
        <v>170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131</v>
      </c>
      <c r="AU232" s="234" t="s">
        <v>79</v>
      </c>
      <c r="AV232" s="222" t="s">
        <v>79</v>
      </c>
      <c r="AW232" s="222" t="s">
        <v>29</v>
      </c>
      <c r="AX232" s="222" t="s">
        <v>77</v>
      </c>
      <c r="AY232" s="234" t="s">
        <v>122</v>
      </c>
    </row>
    <row r="233" spans="2:65" s="24" customFormat="1" ht="60" customHeight="1">
      <c r="B233" s="25"/>
      <c r="C233" s="209">
        <v>42</v>
      </c>
      <c r="D233" s="209" t="s">
        <v>125</v>
      </c>
      <c r="E233" s="210" t="s">
        <v>321</v>
      </c>
      <c r="F233" s="211" t="s">
        <v>322</v>
      </c>
      <c r="G233" s="212" t="s">
        <v>151</v>
      </c>
      <c r="H233" s="213">
        <v>111.9</v>
      </c>
      <c r="I233" s="214"/>
      <c r="J233" s="215">
        <f>ROUND(I233*H233,2)</f>
        <v>0</v>
      </c>
      <c r="K233" s="211"/>
      <c r="L233" s="30"/>
      <c r="M233" s="216"/>
      <c r="N233" s="217" t="s">
        <v>37</v>
      </c>
      <c r="O233" s="69"/>
      <c r="P233" s="218">
        <f>O233*H233</f>
        <v>0</v>
      </c>
      <c r="Q233" s="218">
        <v>8E-05</v>
      </c>
      <c r="R233" s="218">
        <f>Q233*H233</f>
        <v>0.008952</v>
      </c>
      <c r="S233" s="218">
        <v>0</v>
      </c>
      <c r="T233" s="219">
        <f>S233*H233</f>
        <v>0</v>
      </c>
      <c r="AR233" s="220" t="s">
        <v>183</v>
      </c>
      <c r="AT233" s="220" t="s">
        <v>125</v>
      </c>
      <c r="AU233" s="220" t="s">
        <v>79</v>
      </c>
      <c r="AY233" s="3" t="s">
        <v>122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3" t="s">
        <v>77</v>
      </c>
      <c r="BK233" s="221">
        <f>ROUND(I233*H233,2)</f>
        <v>0</v>
      </c>
      <c r="BL233" s="3" t="s">
        <v>183</v>
      </c>
      <c r="BM233" s="220" t="s">
        <v>323</v>
      </c>
    </row>
    <row r="234" spans="2:51" s="222" customFormat="1" ht="12.8">
      <c r="B234" s="223"/>
      <c r="C234" s="224"/>
      <c r="D234" s="225" t="s">
        <v>131</v>
      </c>
      <c r="E234" s="226"/>
      <c r="F234" s="227" t="s">
        <v>165</v>
      </c>
      <c r="G234" s="224"/>
      <c r="H234" s="228">
        <v>111.9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AT234" s="234" t="s">
        <v>131</v>
      </c>
      <c r="AU234" s="234" t="s">
        <v>79</v>
      </c>
      <c r="AV234" s="222" t="s">
        <v>79</v>
      </c>
      <c r="AW234" s="222" t="s">
        <v>29</v>
      </c>
      <c r="AX234" s="222" t="s">
        <v>77</v>
      </c>
      <c r="AY234" s="234" t="s">
        <v>122</v>
      </c>
    </row>
    <row r="235" spans="2:65" s="24" customFormat="1" ht="24" customHeight="1">
      <c r="B235" s="25"/>
      <c r="C235" s="235">
        <v>43</v>
      </c>
      <c r="D235" s="235" t="s">
        <v>133</v>
      </c>
      <c r="E235" s="236" t="s">
        <v>283</v>
      </c>
      <c r="F235" s="237" t="s">
        <v>284</v>
      </c>
      <c r="G235" s="238" t="s">
        <v>151</v>
      </c>
      <c r="H235" s="239">
        <v>128.685</v>
      </c>
      <c r="I235" s="240"/>
      <c r="J235" s="241">
        <f>ROUND(I235*H235,2)</f>
        <v>0</v>
      </c>
      <c r="K235" s="237"/>
      <c r="L235" s="242"/>
      <c r="M235" s="243"/>
      <c r="N235" s="244" t="s">
        <v>37</v>
      </c>
      <c r="O235" s="69"/>
      <c r="P235" s="218">
        <f>O235*H235</f>
        <v>0</v>
      </c>
      <c r="Q235" s="218">
        <v>0.0019</v>
      </c>
      <c r="R235" s="218">
        <f>Q235*H235</f>
        <v>0.2445015</v>
      </c>
      <c r="S235" s="218">
        <v>0</v>
      </c>
      <c r="T235" s="219">
        <f>S235*H235</f>
        <v>0</v>
      </c>
      <c r="AR235" s="220" t="s">
        <v>285</v>
      </c>
      <c r="AT235" s="220" t="s">
        <v>133</v>
      </c>
      <c r="AU235" s="220" t="s">
        <v>79</v>
      </c>
      <c r="AY235" s="3" t="s">
        <v>122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3" t="s">
        <v>77</v>
      </c>
      <c r="BK235" s="221">
        <f>ROUND(I235*H235,2)</f>
        <v>0</v>
      </c>
      <c r="BL235" s="3" t="s">
        <v>183</v>
      </c>
      <c r="BM235" s="220" t="s">
        <v>324</v>
      </c>
    </row>
    <row r="236" spans="2:51" s="222" customFormat="1" ht="12.8">
      <c r="B236" s="223"/>
      <c r="C236" s="224"/>
      <c r="D236" s="225" t="s">
        <v>131</v>
      </c>
      <c r="E236" s="226"/>
      <c r="F236" s="227" t="s">
        <v>325</v>
      </c>
      <c r="G236" s="224"/>
      <c r="H236" s="228">
        <v>128.685</v>
      </c>
      <c r="I236" s="229"/>
      <c r="J236" s="224"/>
      <c r="K236" s="224"/>
      <c r="L236" s="230"/>
      <c r="M236" s="231"/>
      <c r="N236" s="232"/>
      <c r="O236" s="232"/>
      <c r="P236" s="232"/>
      <c r="Q236" s="232"/>
      <c r="R236" s="232"/>
      <c r="S236" s="232"/>
      <c r="T236" s="233"/>
      <c r="AT236" s="234" t="s">
        <v>131</v>
      </c>
      <c r="AU236" s="234" t="s">
        <v>79</v>
      </c>
      <c r="AV236" s="222" t="s">
        <v>79</v>
      </c>
      <c r="AW236" s="222" t="s">
        <v>29</v>
      </c>
      <c r="AX236" s="222" t="s">
        <v>77</v>
      </c>
      <c r="AY236" s="234" t="s">
        <v>122</v>
      </c>
    </row>
    <row r="237" spans="2:65" s="24" customFormat="1" ht="24" customHeight="1">
      <c r="B237" s="25"/>
      <c r="C237" s="209">
        <v>44</v>
      </c>
      <c r="D237" s="209" t="s">
        <v>125</v>
      </c>
      <c r="E237" s="210" t="s">
        <v>326</v>
      </c>
      <c r="F237" s="211" t="s">
        <v>327</v>
      </c>
      <c r="G237" s="212" t="s">
        <v>151</v>
      </c>
      <c r="H237" s="213">
        <v>32</v>
      </c>
      <c r="I237" s="214"/>
      <c r="J237" s="215">
        <f>ROUND(I237*H237,2)</f>
        <v>0</v>
      </c>
      <c r="K237" s="211"/>
      <c r="L237" s="30"/>
      <c r="M237" s="216"/>
      <c r="N237" s="217" t="s">
        <v>37</v>
      </c>
      <c r="O237" s="69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AR237" s="220" t="s">
        <v>183</v>
      </c>
      <c r="AT237" s="220" t="s">
        <v>125</v>
      </c>
      <c r="AU237" s="220" t="s">
        <v>79</v>
      </c>
      <c r="AY237" s="3" t="s">
        <v>122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3" t="s">
        <v>77</v>
      </c>
      <c r="BK237" s="221">
        <f>ROUND(I237*H237,2)</f>
        <v>0</v>
      </c>
      <c r="BL237" s="3" t="s">
        <v>183</v>
      </c>
      <c r="BM237" s="220" t="s">
        <v>328</v>
      </c>
    </row>
    <row r="238" spans="2:51" s="258" customFormat="1" ht="12.8">
      <c r="B238" s="259"/>
      <c r="C238" s="260"/>
      <c r="D238" s="225" t="s">
        <v>131</v>
      </c>
      <c r="E238" s="261"/>
      <c r="F238" s="262" t="s">
        <v>281</v>
      </c>
      <c r="G238" s="260"/>
      <c r="H238" s="261"/>
      <c r="I238" s="263"/>
      <c r="J238" s="260"/>
      <c r="K238" s="260"/>
      <c r="L238" s="264"/>
      <c r="M238" s="265"/>
      <c r="N238" s="266"/>
      <c r="O238" s="266"/>
      <c r="P238" s="266"/>
      <c r="Q238" s="266"/>
      <c r="R238" s="266"/>
      <c r="S238" s="266"/>
      <c r="T238" s="267"/>
      <c r="AT238" s="268" t="s">
        <v>131</v>
      </c>
      <c r="AU238" s="268" t="s">
        <v>79</v>
      </c>
      <c r="AV238" s="258" t="s">
        <v>77</v>
      </c>
      <c r="AW238" s="258" t="s">
        <v>29</v>
      </c>
      <c r="AX238" s="258" t="s">
        <v>72</v>
      </c>
      <c r="AY238" s="268" t="s">
        <v>122</v>
      </c>
    </row>
    <row r="239" spans="2:51" s="222" customFormat="1" ht="12.8">
      <c r="B239" s="223"/>
      <c r="C239" s="224"/>
      <c r="D239" s="225" t="s">
        <v>131</v>
      </c>
      <c r="E239" s="226"/>
      <c r="F239" s="227" t="s">
        <v>282</v>
      </c>
      <c r="G239" s="224"/>
      <c r="H239" s="228">
        <v>32</v>
      </c>
      <c r="I239" s="229"/>
      <c r="J239" s="224"/>
      <c r="K239" s="224"/>
      <c r="L239" s="230"/>
      <c r="M239" s="231"/>
      <c r="N239" s="232"/>
      <c r="O239" s="232"/>
      <c r="P239" s="232"/>
      <c r="Q239" s="232"/>
      <c r="R239" s="232"/>
      <c r="S239" s="232"/>
      <c r="T239" s="233"/>
      <c r="AT239" s="234" t="s">
        <v>131</v>
      </c>
      <c r="AU239" s="234" t="s">
        <v>79</v>
      </c>
      <c r="AV239" s="222" t="s">
        <v>79</v>
      </c>
      <c r="AW239" s="222" t="s">
        <v>29</v>
      </c>
      <c r="AX239" s="222" t="s">
        <v>77</v>
      </c>
      <c r="AY239" s="234" t="s">
        <v>122</v>
      </c>
    </row>
    <row r="240" spans="2:65" s="24" customFormat="1" ht="24" customHeight="1">
      <c r="B240" s="25"/>
      <c r="C240" s="235">
        <v>45</v>
      </c>
      <c r="D240" s="235" t="s">
        <v>133</v>
      </c>
      <c r="E240" s="236" t="s">
        <v>329</v>
      </c>
      <c r="F240" s="237" t="s">
        <v>330</v>
      </c>
      <c r="G240" s="238" t="s">
        <v>151</v>
      </c>
      <c r="H240" s="239">
        <v>36.8</v>
      </c>
      <c r="I240" s="240"/>
      <c r="J240" s="241">
        <f>ROUND(I240*H240,2)</f>
        <v>0</v>
      </c>
      <c r="K240" s="237"/>
      <c r="L240" s="242"/>
      <c r="M240" s="243"/>
      <c r="N240" s="244" t="s">
        <v>37</v>
      </c>
      <c r="O240" s="69"/>
      <c r="P240" s="218">
        <f>O240*H240</f>
        <v>0</v>
      </c>
      <c r="Q240" s="218">
        <v>0.0003</v>
      </c>
      <c r="R240" s="218">
        <f>Q240*H240</f>
        <v>0.01104</v>
      </c>
      <c r="S240" s="218">
        <v>0</v>
      </c>
      <c r="T240" s="219">
        <f>S240*H240</f>
        <v>0</v>
      </c>
      <c r="AR240" s="220" t="s">
        <v>285</v>
      </c>
      <c r="AT240" s="220" t="s">
        <v>133</v>
      </c>
      <c r="AU240" s="220" t="s">
        <v>79</v>
      </c>
      <c r="AY240" s="3" t="s">
        <v>122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3" t="s">
        <v>77</v>
      </c>
      <c r="BK240" s="221">
        <f>ROUND(I240*H240,2)</f>
        <v>0</v>
      </c>
      <c r="BL240" s="3" t="s">
        <v>183</v>
      </c>
      <c r="BM240" s="220" t="s">
        <v>331</v>
      </c>
    </row>
    <row r="241" spans="2:51" s="222" customFormat="1" ht="12.8">
      <c r="B241" s="223"/>
      <c r="C241" s="224"/>
      <c r="D241" s="225" t="s">
        <v>131</v>
      </c>
      <c r="E241" s="226"/>
      <c r="F241" s="227" t="s">
        <v>287</v>
      </c>
      <c r="G241" s="224"/>
      <c r="H241" s="228">
        <v>36.8</v>
      </c>
      <c r="I241" s="229"/>
      <c r="J241" s="224"/>
      <c r="K241" s="224"/>
      <c r="L241" s="230"/>
      <c r="M241" s="231"/>
      <c r="N241" s="232"/>
      <c r="O241" s="232"/>
      <c r="P241" s="232"/>
      <c r="Q241" s="232"/>
      <c r="R241" s="232"/>
      <c r="S241" s="232"/>
      <c r="T241" s="233"/>
      <c r="AT241" s="234" t="s">
        <v>131</v>
      </c>
      <c r="AU241" s="234" t="s">
        <v>79</v>
      </c>
      <c r="AV241" s="222" t="s">
        <v>79</v>
      </c>
      <c r="AW241" s="222" t="s">
        <v>29</v>
      </c>
      <c r="AX241" s="222" t="s">
        <v>77</v>
      </c>
      <c r="AY241" s="234" t="s">
        <v>122</v>
      </c>
    </row>
    <row r="242" spans="2:65" s="24" customFormat="1" ht="36" customHeight="1">
      <c r="B242" s="25"/>
      <c r="C242" s="209">
        <v>46</v>
      </c>
      <c r="D242" s="209" t="s">
        <v>125</v>
      </c>
      <c r="E242" s="210" t="s">
        <v>332</v>
      </c>
      <c r="F242" s="211" t="s">
        <v>333</v>
      </c>
      <c r="G242" s="212" t="s">
        <v>334</v>
      </c>
      <c r="H242" s="269"/>
      <c r="I242" s="214"/>
      <c r="J242" s="215">
        <f>ROUND(I242*H242,2)</f>
        <v>0</v>
      </c>
      <c r="K242" s="211"/>
      <c r="L242" s="30"/>
      <c r="M242" s="216"/>
      <c r="N242" s="217" t="s">
        <v>37</v>
      </c>
      <c r="O242" s="69"/>
      <c r="P242" s="218">
        <f>O242*H242</f>
        <v>0</v>
      </c>
      <c r="Q242" s="218">
        <v>0</v>
      </c>
      <c r="R242" s="218">
        <f>Q242*H242</f>
        <v>0</v>
      </c>
      <c r="S242" s="218">
        <v>0</v>
      </c>
      <c r="T242" s="219">
        <f>S242*H242</f>
        <v>0</v>
      </c>
      <c r="AR242" s="220" t="s">
        <v>183</v>
      </c>
      <c r="AT242" s="220" t="s">
        <v>125</v>
      </c>
      <c r="AU242" s="220" t="s">
        <v>79</v>
      </c>
      <c r="AY242" s="3" t="s">
        <v>122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3" t="s">
        <v>77</v>
      </c>
      <c r="BK242" s="221">
        <f>ROUND(I242*H242,2)</f>
        <v>0</v>
      </c>
      <c r="BL242" s="3" t="s">
        <v>183</v>
      </c>
      <c r="BM242" s="220" t="s">
        <v>335</v>
      </c>
    </row>
    <row r="243" spans="2:63" s="192" customFormat="1" ht="22.8" customHeight="1">
      <c r="B243" s="193"/>
      <c r="C243" s="194"/>
      <c r="D243" s="195" t="s">
        <v>71</v>
      </c>
      <c r="E243" s="207" t="s">
        <v>336</v>
      </c>
      <c r="F243" s="207" t="s">
        <v>337</v>
      </c>
      <c r="G243" s="194"/>
      <c r="H243" s="194"/>
      <c r="I243" s="197"/>
      <c r="J243" s="208">
        <f>BK243</f>
        <v>0</v>
      </c>
      <c r="K243" s="194"/>
      <c r="L243" s="199"/>
      <c r="M243" s="200"/>
      <c r="N243" s="201"/>
      <c r="O243" s="201"/>
      <c r="P243" s="202">
        <f>SUM(P244:P271)</f>
        <v>0</v>
      </c>
      <c r="Q243" s="201"/>
      <c r="R243" s="202">
        <f>SUM(R244:R271)</f>
        <v>0.9084292</v>
      </c>
      <c r="S243" s="201"/>
      <c r="T243" s="203">
        <f>SUM(T244:T271)</f>
        <v>0</v>
      </c>
      <c r="AR243" s="204" t="s">
        <v>79</v>
      </c>
      <c r="AT243" s="205" t="s">
        <v>71</v>
      </c>
      <c r="AU243" s="205" t="s">
        <v>77</v>
      </c>
      <c r="AY243" s="204" t="s">
        <v>122</v>
      </c>
      <c r="BK243" s="206">
        <f>SUM(BK244:BK271)</f>
        <v>0</v>
      </c>
    </row>
    <row r="244" spans="2:65" s="24" customFormat="1" ht="36" customHeight="1">
      <c r="B244" s="25"/>
      <c r="C244" s="209">
        <v>47</v>
      </c>
      <c r="D244" s="209" t="s">
        <v>125</v>
      </c>
      <c r="E244" s="210" t="s">
        <v>338</v>
      </c>
      <c r="F244" s="211" t="s">
        <v>339</v>
      </c>
      <c r="G244" s="212" t="s">
        <v>151</v>
      </c>
      <c r="H244" s="213">
        <v>14</v>
      </c>
      <c r="I244" s="214"/>
      <c r="J244" s="215">
        <f>ROUND(I244*H244,2)</f>
        <v>0</v>
      </c>
      <c r="K244" s="211"/>
      <c r="L244" s="30"/>
      <c r="M244" s="216"/>
      <c r="N244" s="217" t="s">
        <v>37</v>
      </c>
      <c r="O244" s="69"/>
      <c r="P244" s="218">
        <f>O244*H244</f>
        <v>0</v>
      </c>
      <c r="Q244" s="218">
        <v>0.006</v>
      </c>
      <c r="R244" s="218">
        <f>Q244*H244</f>
        <v>0.084</v>
      </c>
      <c r="S244" s="218">
        <v>0</v>
      </c>
      <c r="T244" s="219">
        <f>S244*H244</f>
        <v>0</v>
      </c>
      <c r="AR244" s="220" t="s">
        <v>183</v>
      </c>
      <c r="AT244" s="220" t="s">
        <v>125</v>
      </c>
      <c r="AU244" s="220" t="s">
        <v>79</v>
      </c>
      <c r="AY244" s="3" t="s">
        <v>122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3" t="s">
        <v>77</v>
      </c>
      <c r="BK244" s="221">
        <f>ROUND(I244*H244,2)</f>
        <v>0</v>
      </c>
      <c r="BL244" s="3" t="s">
        <v>183</v>
      </c>
      <c r="BM244" s="220" t="s">
        <v>340</v>
      </c>
    </row>
    <row r="245" spans="2:51" s="258" customFormat="1" ht="12.8">
      <c r="B245" s="259"/>
      <c r="C245" s="260"/>
      <c r="D245" s="225" t="s">
        <v>131</v>
      </c>
      <c r="E245" s="261"/>
      <c r="F245" s="262" t="s">
        <v>281</v>
      </c>
      <c r="G245" s="260"/>
      <c r="H245" s="261"/>
      <c r="I245" s="263"/>
      <c r="J245" s="260"/>
      <c r="K245" s="260"/>
      <c r="L245" s="264"/>
      <c r="M245" s="265"/>
      <c r="N245" s="266"/>
      <c r="O245" s="266"/>
      <c r="P245" s="266"/>
      <c r="Q245" s="266"/>
      <c r="R245" s="266"/>
      <c r="S245" s="266"/>
      <c r="T245" s="267"/>
      <c r="AT245" s="268" t="s">
        <v>131</v>
      </c>
      <c r="AU245" s="268" t="s">
        <v>79</v>
      </c>
      <c r="AV245" s="258" t="s">
        <v>77</v>
      </c>
      <c r="AW245" s="258" t="s">
        <v>29</v>
      </c>
      <c r="AX245" s="258" t="s">
        <v>72</v>
      </c>
      <c r="AY245" s="268" t="s">
        <v>122</v>
      </c>
    </row>
    <row r="246" spans="2:51" s="222" customFormat="1" ht="12.8">
      <c r="B246" s="223"/>
      <c r="C246" s="224"/>
      <c r="D246" s="225" t="s">
        <v>131</v>
      </c>
      <c r="E246" s="226"/>
      <c r="F246" s="227" t="s">
        <v>341</v>
      </c>
      <c r="G246" s="224"/>
      <c r="H246" s="228">
        <v>14</v>
      </c>
      <c r="I246" s="229"/>
      <c r="J246" s="224"/>
      <c r="K246" s="224"/>
      <c r="L246" s="230"/>
      <c r="M246" s="231"/>
      <c r="N246" s="232"/>
      <c r="O246" s="232"/>
      <c r="P246" s="232"/>
      <c r="Q246" s="232"/>
      <c r="R246" s="232"/>
      <c r="S246" s="232"/>
      <c r="T246" s="233"/>
      <c r="AT246" s="234" t="s">
        <v>131</v>
      </c>
      <c r="AU246" s="234" t="s">
        <v>79</v>
      </c>
      <c r="AV246" s="222" t="s">
        <v>79</v>
      </c>
      <c r="AW246" s="222" t="s">
        <v>29</v>
      </c>
      <c r="AX246" s="222" t="s">
        <v>77</v>
      </c>
      <c r="AY246" s="234" t="s">
        <v>122</v>
      </c>
    </row>
    <row r="247" spans="2:65" s="24" customFormat="1" ht="16.5" customHeight="1">
      <c r="B247" s="25"/>
      <c r="C247" s="235">
        <v>48</v>
      </c>
      <c r="D247" s="235" t="s">
        <v>133</v>
      </c>
      <c r="E247" s="236" t="s">
        <v>342</v>
      </c>
      <c r="F247" s="237" t="s">
        <v>343</v>
      </c>
      <c r="G247" s="238" t="s">
        <v>151</v>
      </c>
      <c r="H247" s="239">
        <v>14.7</v>
      </c>
      <c r="I247" s="240"/>
      <c r="J247" s="241">
        <f>ROUND(I247*H247,2)</f>
        <v>0</v>
      </c>
      <c r="K247" s="237"/>
      <c r="L247" s="242"/>
      <c r="M247" s="243"/>
      <c r="N247" s="244" t="s">
        <v>37</v>
      </c>
      <c r="O247" s="69"/>
      <c r="P247" s="218">
        <f>O247*H247</f>
        <v>0</v>
      </c>
      <c r="Q247" s="218">
        <v>0.00184</v>
      </c>
      <c r="R247" s="218">
        <f>Q247*H247</f>
        <v>0.027048</v>
      </c>
      <c r="S247" s="218">
        <v>0</v>
      </c>
      <c r="T247" s="219">
        <f>S247*H247</f>
        <v>0</v>
      </c>
      <c r="AR247" s="220" t="s">
        <v>285</v>
      </c>
      <c r="AT247" s="220" t="s">
        <v>133</v>
      </c>
      <c r="AU247" s="220" t="s">
        <v>79</v>
      </c>
      <c r="AY247" s="3" t="s">
        <v>122</v>
      </c>
      <c r="BE247" s="221">
        <f>IF(N247="základní",J247,0)</f>
        <v>0</v>
      </c>
      <c r="BF247" s="221">
        <f>IF(N247="snížená",J247,0)</f>
        <v>0</v>
      </c>
      <c r="BG247" s="221">
        <f>IF(N247="zákl. přenesená",J247,0)</f>
        <v>0</v>
      </c>
      <c r="BH247" s="221">
        <f>IF(N247="sníž. přenesená",J247,0)</f>
        <v>0</v>
      </c>
      <c r="BI247" s="221">
        <f>IF(N247="nulová",J247,0)</f>
        <v>0</v>
      </c>
      <c r="BJ247" s="3" t="s">
        <v>77</v>
      </c>
      <c r="BK247" s="221">
        <f>ROUND(I247*H247,2)</f>
        <v>0</v>
      </c>
      <c r="BL247" s="3" t="s">
        <v>183</v>
      </c>
      <c r="BM247" s="220" t="s">
        <v>344</v>
      </c>
    </row>
    <row r="248" spans="2:51" s="222" customFormat="1" ht="12.8">
      <c r="B248" s="223"/>
      <c r="C248" s="224"/>
      <c r="D248" s="225" t="s">
        <v>131</v>
      </c>
      <c r="E248" s="226"/>
      <c r="F248" s="227" t="s">
        <v>345</v>
      </c>
      <c r="G248" s="224"/>
      <c r="H248" s="228">
        <v>14.7</v>
      </c>
      <c r="I248" s="229"/>
      <c r="J248" s="224"/>
      <c r="K248" s="224"/>
      <c r="L248" s="230"/>
      <c r="M248" s="231"/>
      <c r="N248" s="232"/>
      <c r="O248" s="232"/>
      <c r="P248" s="232"/>
      <c r="Q248" s="232"/>
      <c r="R248" s="232"/>
      <c r="S248" s="232"/>
      <c r="T248" s="233"/>
      <c r="AT248" s="234" t="s">
        <v>131</v>
      </c>
      <c r="AU248" s="234" t="s">
        <v>79</v>
      </c>
      <c r="AV248" s="222" t="s">
        <v>79</v>
      </c>
      <c r="AW248" s="222" t="s">
        <v>29</v>
      </c>
      <c r="AX248" s="222" t="s">
        <v>77</v>
      </c>
      <c r="AY248" s="234" t="s">
        <v>122</v>
      </c>
    </row>
    <row r="249" spans="2:65" s="24" customFormat="1" ht="36" customHeight="1">
      <c r="B249" s="25"/>
      <c r="C249" s="209">
        <v>49</v>
      </c>
      <c r="D249" s="209" t="s">
        <v>125</v>
      </c>
      <c r="E249" s="210" t="s">
        <v>346</v>
      </c>
      <c r="F249" s="211" t="s">
        <v>347</v>
      </c>
      <c r="G249" s="212" t="s">
        <v>151</v>
      </c>
      <c r="H249" s="213">
        <v>111.9</v>
      </c>
      <c r="I249" s="214"/>
      <c r="J249" s="215">
        <f>ROUND(I249*H249,2)</f>
        <v>0</v>
      </c>
      <c r="K249" s="211"/>
      <c r="L249" s="30"/>
      <c r="M249" s="216"/>
      <c r="N249" s="217" t="s">
        <v>37</v>
      </c>
      <c r="O249" s="69"/>
      <c r="P249" s="218">
        <f>O249*H249</f>
        <v>0</v>
      </c>
      <c r="Q249" s="218">
        <v>0</v>
      </c>
      <c r="R249" s="218">
        <f>Q249*H249</f>
        <v>0</v>
      </c>
      <c r="S249" s="218">
        <v>0</v>
      </c>
      <c r="T249" s="219">
        <f>S249*H249</f>
        <v>0</v>
      </c>
      <c r="AR249" s="220" t="s">
        <v>183</v>
      </c>
      <c r="AT249" s="220" t="s">
        <v>125</v>
      </c>
      <c r="AU249" s="220" t="s">
        <v>79</v>
      </c>
      <c r="AY249" s="3" t="s">
        <v>122</v>
      </c>
      <c r="BE249" s="221">
        <f>IF(N249="základní",J249,0)</f>
        <v>0</v>
      </c>
      <c r="BF249" s="221">
        <f>IF(N249="snížená",J249,0)</f>
        <v>0</v>
      </c>
      <c r="BG249" s="221">
        <f>IF(N249="zákl. přenesená",J249,0)</f>
        <v>0</v>
      </c>
      <c r="BH249" s="221">
        <f>IF(N249="sníž. přenesená",J249,0)</f>
        <v>0</v>
      </c>
      <c r="BI249" s="221">
        <f>IF(N249="nulová",J249,0)</f>
        <v>0</v>
      </c>
      <c r="BJ249" s="3" t="s">
        <v>77</v>
      </c>
      <c r="BK249" s="221">
        <f>ROUND(I249*H249,2)</f>
        <v>0</v>
      </c>
      <c r="BL249" s="3" t="s">
        <v>183</v>
      </c>
      <c r="BM249" s="220" t="s">
        <v>348</v>
      </c>
    </row>
    <row r="250" spans="2:51" s="222" customFormat="1" ht="12.8">
      <c r="B250" s="223"/>
      <c r="C250" s="224"/>
      <c r="D250" s="225" t="s">
        <v>131</v>
      </c>
      <c r="E250" s="226"/>
      <c r="F250" s="227" t="s">
        <v>165</v>
      </c>
      <c r="G250" s="224"/>
      <c r="H250" s="228">
        <v>111.9</v>
      </c>
      <c r="I250" s="229"/>
      <c r="J250" s="224"/>
      <c r="K250" s="224"/>
      <c r="L250" s="230"/>
      <c r="M250" s="231"/>
      <c r="N250" s="232"/>
      <c r="O250" s="232"/>
      <c r="P250" s="232"/>
      <c r="Q250" s="232"/>
      <c r="R250" s="232"/>
      <c r="S250" s="232"/>
      <c r="T250" s="233"/>
      <c r="AT250" s="234" t="s">
        <v>131</v>
      </c>
      <c r="AU250" s="234" t="s">
        <v>79</v>
      </c>
      <c r="AV250" s="222" t="s">
        <v>79</v>
      </c>
      <c r="AW250" s="222" t="s">
        <v>29</v>
      </c>
      <c r="AX250" s="222" t="s">
        <v>77</v>
      </c>
      <c r="AY250" s="234" t="s">
        <v>122</v>
      </c>
    </row>
    <row r="251" spans="2:65" s="24" customFormat="1" ht="24" customHeight="1">
      <c r="B251" s="25"/>
      <c r="C251" s="235">
        <v>50</v>
      </c>
      <c r="D251" s="235" t="s">
        <v>133</v>
      </c>
      <c r="E251" s="236" t="s">
        <v>349</v>
      </c>
      <c r="F251" s="237" t="s">
        <v>350</v>
      </c>
      <c r="G251" s="238" t="s">
        <v>151</v>
      </c>
      <c r="H251" s="239">
        <v>228.276</v>
      </c>
      <c r="I251" s="240"/>
      <c r="J251" s="241">
        <f>ROUND(I251*H251,2)</f>
        <v>0</v>
      </c>
      <c r="K251" s="237"/>
      <c r="L251" s="242"/>
      <c r="M251" s="243"/>
      <c r="N251" s="244" t="s">
        <v>37</v>
      </c>
      <c r="O251" s="69"/>
      <c r="P251" s="218">
        <f>O251*H251</f>
        <v>0</v>
      </c>
      <c r="Q251" s="218">
        <v>0.0027</v>
      </c>
      <c r="R251" s="218">
        <f>Q251*H251</f>
        <v>0.6163452</v>
      </c>
      <c r="S251" s="218">
        <v>0</v>
      </c>
      <c r="T251" s="219">
        <f>S251*H251</f>
        <v>0</v>
      </c>
      <c r="AR251" s="220" t="s">
        <v>285</v>
      </c>
      <c r="AT251" s="220" t="s">
        <v>133</v>
      </c>
      <c r="AU251" s="220" t="s">
        <v>79</v>
      </c>
      <c r="AY251" s="3" t="s">
        <v>122</v>
      </c>
      <c r="BE251" s="221">
        <f>IF(N251="základní",J251,0)</f>
        <v>0</v>
      </c>
      <c r="BF251" s="221">
        <f>IF(N251="snížená",J251,0)</f>
        <v>0</v>
      </c>
      <c r="BG251" s="221">
        <f>IF(N251="zákl. přenesená",J251,0)</f>
        <v>0</v>
      </c>
      <c r="BH251" s="221">
        <f>IF(N251="sníž. přenesená",J251,0)</f>
        <v>0</v>
      </c>
      <c r="BI251" s="221">
        <f>IF(N251="nulová",J251,0)</f>
        <v>0</v>
      </c>
      <c r="BJ251" s="3" t="s">
        <v>77</v>
      </c>
      <c r="BK251" s="221">
        <f>ROUND(I251*H251,2)</f>
        <v>0</v>
      </c>
      <c r="BL251" s="3" t="s">
        <v>183</v>
      </c>
      <c r="BM251" s="220" t="s">
        <v>351</v>
      </c>
    </row>
    <row r="252" spans="2:51" s="222" customFormat="1" ht="12.8">
      <c r="B252" s="223"/>
      <c r="C252" s="224"/>
      <c r="D252" s="225" t="s">
        <v>131</v>
      </c>
      <c r="E252" s="226"/>
      <c r="F252" s="227" t="s">
        <v>352</v>
      </c>
      <c r="G252" s="224"/>
      <c r="H252" s="228">
        <v>228.276</v>
      </c>
      <c r="I252" s="229"/>
      <c r="J252" s="224"/>
      <c r="K252" s="224"/>
      <c r="L252" s="230"/>
      <c r="M252" s="231"/>
      <c r="N252" s="232"/>
      <c r="O252" s="232"/>
      <c r="P252" s="232"/>
      <c r="Q252" s="232"/>
      <c r="R252" s="232"/>
      <c r="S252" s="232"/>
      <c r="T252" s="233"/>
      <c r="AT252" s="234" t="s">
        <v>131</v>
      </c>
      <c r="AU252" s="234" t="s">
        <v>79</v>
      </c>
      <c r="AV252" s="222" t="s">
        <v>79</v>
      </c>
      <c r="AW252" s="222" t="s">
        <v>29</v>
      </c>
      <c r="AX252" s="222" t="s">
        <v>77</v>
      </c>
      <c r="AY252" s="234" t="s">
        <v>122</v>
      </c>
    </row>
    <row r="253" spans="2:65" s="24" customFormat="1" ht="36" customHeight="1">
      <c r="B253" s="25"/>
      <c r="C253" s="209">
        <v>51</v>
      </c>
      <c r="D253" s="209" t="s">
        <v>125</v>
      </c>
      <c r="E253" s="210" t="s">
        <v>353</v>
      </c>
      <c r="F253" s="211" t="s">
        <v>354</v>
      </c>
      <c r="G253" s="212" t="s">
        <v>172</v>
      </c>
      <c r="H253" s="213">
        <v>40</v>
      </c>
      <c r="I253" s="214"/>
      <c r="J253" s="215">
        <f>ROUND(I253*H253,2)</f>
        <v>0</v>
      </c>
      <c r="K253" s="211"/>
      <c r="L253" s="30"/>
      <c r="M253" s="216"/>
      <c r="N253" s="217" t="s">
        <v>37</v>
      </c>
      <c r="O253" s="69"/>
      <c r="P253" s="218">
        <f>O253*H253</f>
        <v>0</v>
      </c>
      <c r="Q253" s="218">
        <v>0.00016</v>
      </c>
      <c r="R253" s="218">
        <f>Q253*H253</f>
        <v>0.0064</v>
      </c>
      <c r="S253" s="218">
        <v>0</v>
      </c>
      <c r="T253" s="219">
        <f>S253*H253</f>
        <v>0</v>
      </c>
      <c r="AR253" s="220" t="s">
        <v>183</v>
      </c>
      <c r="AT253" s="220" t="s">
        <v>125</v>
      </c>
      <c r="AU253" s="220" t="s">
        <v>79</v>
      </c>
      <c r="AY253" s="3" t="s">
        <v>122</v>
      </c>
      <c r="BE253" s="221">
        <f>IF(N253="základní",J253,0)</f>
        <v>0</v>
      </c>
      <c r="BF253" s="221">
        <f>IF(N253="snížená",J253,0)</f>
        <v>0</v>
      </c>
      <c r="BG253" s="221">
        <f>IF(N253="zákl. přenesená",J253,0)</f>
        <v>0</v>
      </c>
      <c r="BH253" s="221">
        <f>IF(N253="sníž. přenesená",J253,0)</f>
        <v>0</v>
      </c>
      <c r="BI253" s="221">
        <f>IF(N253="nulová",J253,0)</f>
        <v>0</v>
      </c>
      <c r="BJ253" s="3" t="s">
        <v>77</v>
      </c>
      <c r="BK253" s="221">
        <f>ROUND(I253*H253,2)</f>
        <v>0</v>
      </c>
      <c r="BL253" s="3" t="s">
        <v>183</v>
      </c>
      <c r="BM253" s="220" t="s">
        <v>355</v>
      </c>
    </row>
    <row r="254" spans="2:51" s="258" customFormat="1" ht="12.8">
      <c r="B254" s="259"/>
      <c r="C254" s="260"/>
      <c r="D254" s="225" t="s">
        <v>131</v>
      </c>
      <c r="E254" s="261"/>
      <c r="F254" s="262" t="s">
        <v>281</v>
      </c>
      <c r="G254" s="260"/>
      <c r="H254" s="261"/>
      <c r="I254" s="263"/>
      <c r="J254" s="260"/>
      <c r="K254" s="260"/>
      <c r="L254" s="264"/>
      <c r="M254" s="265"/>
      <c r="N254" s="266"/>
      <c r="O254" s="266"/>
      <c r="P254" s="266"/>
      <c r="Q254" s="266"/>
      <c r="R254" s="266"/>
      <c r="S254" s="266"/>
      <c r="T254" s="267"/>
      <c r="AT254" s="268" t="s">
        <v>131</v>
      </c>
      <c r="AU254" s="268" t="s">
        <v>79</v>
      </c>
      <c r="AV254" s="258" t="s">
        <v>77</v>
      </c>
      <c r="AW254" s="258" t="s">
        <v>29</v>
      </c>
      <c r="AX254" s="258" t="s">
        <v>72</v>
      </c>
      <c r="AY254" s="268" t="s">
        <v>122</v>
      </c>
    </row>
    <row r="255" spans="2:51" s="222" customFormat="1" ht="12.8">
      <c r="B255" s="223"/>
      <c r="C255" s="224"/>
      <c r="D255" s="225" t="s">
        <v>131</v>
      </c>
      <c r="E255" s="226"/>
      <c r="F255" s="227" t="s">
        <v>307</v>
      </c>
      <c r="G255" s="224"/>
      <c r="H255" s="228">
        <v>40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AT255" s="234" t="s">
        <v>131</v>
      </c>
      <c r="AU255" s="234" t="s">
        <v>79</v>
      </c>
      <c r="AV255" s="222" t="s">
        <v>79</v>
      </c>
      <c r="AW255" s="222" t="s">
        <v>29</v>
      </c>
      <c r="AX255" s="222" t="s">
        <v>77</v>
      </c>
      <c r="AY255" s="234" t="s">
        <v>122</v>
      </c>
    </row>
    <row r="256" spans="2:65" s="24" customFormat="1" ht="24" customHeight="1">
      <c r="B256" s="25"/>
      <c r="C256" s="235">
        <v>52</v>
      </c>
      <c r="D256" s="235" t="s">
        <v>133</v>
      </c>
      <c r="E256" s="236" t="s">
        <v>356</v>
      </c>
      <c r="F256" s="237" t="s">
        <v>357</v>
      </c>
      <c r="G256" s="238" t="s">
        <v>151</v>
      </c>
      <c r="H256" s="239">
        <v>10.12</v>
      </c>
      <c r="I256" s="240"/>
      <c r="J256" s="241">
        <f>ROUND(I256*H256,2)</f>
        <v>0</v>
      </c>
      <c r="K256" s="237"/>
      <c r="L256" s="242"/>
      <c r="M256" s="243"/>
      <c r="N256" s="244" t="s">
        <v>37</v>
      </c>
      <c r="O256" s="69"/>
      <c r="P256" s="218">
        <f>O256*H256</f>
        <v>0</v>
      </c>
      <c r="Q256" s="218">
        <v>0.002</v>
      </c>
      <c r="R256" s="218">
        <f>Q256*H256</f>
        <v>0.02024</v>
      </c>
      <c r="S256" s="218">
        <v>0</v>
      </c>
      <c r="T256" s="219">
        <f>S256*H256</f>
        <v>0</v>
      </c>
      <c r="AR256" s="220" t="s">
        <v>285</v>
      </c>
      <c r="AT256" s="220" t="s">
        <v>133</v>
      </c>
      <c r="AU256" s="220" t="s">
        <v>79</v>
      </c>
      <c r="AY256" s="3" t="s">
        <v>122</v>
      </c>
      <c r="BE256" s="221">
        <f>IF(N256="základní",J256,0)</f>
        <v>0</v>
      </c>
      <c r="BF256" s="221">
        <f>IF(N256="snížená",J256,0)</f>
        <v>0</v>
      </c>
      <c r="BG256" s="221">
        <f>IF(N256="zákl. přenesená",J256,0)</f>
        <v>0</v>
      </c>
      <c r="BH256" s="221">
        <f>IF(N256="sníž. přenesená",J256,0)</f>
        <v>0</v>
      </c>
      <c r="BI256" s="221">
        <f>IF(N256="nulová",J256,0)</f>
        <v>0</v>
      </c>
      <c r="BJ256" s="3" t="s">
        <v>77</v>
      </c>
      <c r="BK256" s="221">
        <f>ROUND(I256*H256,2)</f>
        <v>0</v>
      </c>
      <c r="BL256" s="3" t="s">
        <v>183</v>
      </c>
      <c r="BM256" s="220" t="s">
        <v>358</v>
      </c>
    </row>
    <row r="257" spans="2:51" s="222" customFormat="1" ht="12.8">
      <c r="B257" s="223"/>
      <c r="C257" s="224"/>
      <c r="D257" s="225" t="s">
        <v>131</v>
      </c>
      <c r="E257" s="226"/>
      <c r="F257" s="227" t="s">
        <v>359</v>
      </c>
      <c r="G257" s="224"/>
      <c r="H257" s="228">
        <v>10.12</v>
      </c>
      <c r="I257" s="229"/>
      <c r="J257" s="224"/>
      <c r="K257" s="224"/>
      <c r="L257" s="230"/>
      <c r="M257" s="231"/>
      <c r="N257" s="232"/>
      <c r="O257" s="232"/>
      <c r="P257" s="232"/>
      <c r="Q257" s="232"/>
      <c r="R257" s="232"/>
      <c r="S257" s="232"/>
      <c r="T257" s="233"/>
      <c r="AT257" s="234" t="s">
        <v>131</v>
      </c>
      <c r="AU257" s="234" t="s">
        <v>79</v>
      </c>
      <c r="AV257" s="222" t="s">
        <v>79</v>
      </c>
      <c r="AW257" s="222" t="s">
        <v>29</v>
      </c>
      <c r="AX257" s="222" t="s">
        <v>77</v>
      </c>
      <c r="AY257" s="234" t="s">
        <v>122</v>
      </c>
    </row>
    <row r="258" spans="2:65" s="24" customFormat="1" ht="36" customHeight="1">
      <c r="B258" s="25"/>
      <c r="C258" s="209">
        <v>53</v>
      </c>
      <c r="D258" s="209" t="s">
        <v>125</v>
      </c>
      <c r="E258" s="210" t="s">
        <v>360</v>
      </c>
      <c r="F258" s="211" t="s">
        <v>361</v>
      </c>
      <c r="G258" s="212" t="s">
        <v>151</v>
      </c>
      <c r="H258" s="213">
        <v>111.9</v>
      </c>
      <c r="I258" s="214"/>
      <c r="J258" s="215">
        <f>ROUND(I258*H258,2)</f>
        <v>0</v>
      </c>
      <c r="K258" s="211"/>
      <c r="L258" s="30"/>
      <c r="M258" s="216"/>
      <c r="N258" s="217" t="s">
        <v>37</v>
      </c>
      <c r="O258" s="69"/>
      <c r="P258" s="218">
        <f>O258*H258</f>
        <v>0</v>
      </c>
      <c r="Q258" s="218">
        <v>4E-05</v>
      </c>
      <c r="R258" s="218">
        <f>Q258*H258</f>
        <v>0.004476</v>
      </c>
      <c r="S258" s="218">
        <v>0</v>
      </c>
      <c r="T258" s="219">
        <f>S258*H258</f>
        <v>0</v>
      </c>
      <c r="AR258" s="220" t="s">
        <v>183</v>
      </c>
      <c r="AT258" s="220" t="s">
        <v>125</v>
      </c>
      <c r="AU258" s="220" t="s">
        <v>79</v>
      </c>
      <c r="AY258" s="3" t="s">
        <v>122</v>
      </c>
      <c r="BE258" s="221">
        <f>IF(N258="základní",J258,0)</f>
        <v>0</v>
      </c>
      <c r="BF258" s="221">
        <f>IF(N258="snížená",J258,0)</f>
        <v>0</v>
      </c>
      <c r="BG258" s="221">
        <f>IF(N258="zákl. přenesená",J258,0)</f>
        <v>0</v>
      </c>
      <c r="BH258" s="221">
        <f>IF(N258="sníž. přenesená",J258,0)</f>
        <v>0</v>
      </c>
      <c r="BI258" s="221">
        <f>IF(N258="nulová",J258,0)</f>
        <v>0</v>
      </c>
      <c r="BJ258" s="3" t="s">
        <v>77</v>
      </c>
      <c r="BK258" s="221">
        <f>ROUND(I258*H258,2)</f>
        <v>0</v>
      </c>
      <c r="BL258" s="3" t="s">
        <v>183</v>
      </c>
      <c r="BM258" s="220" t="s">
        <v>362</v>
      </c>
    </row>
    <row r="259" spans="2:51" s="222" customFormat="1" ht="12.8">
      <c r="B259" s="223"/>
      <c r="C259" s="224"/>
      <c r="D259" s="225" t="s">
        <v>131</v>
      </c>
      <c r="E259" s="226"/>
      <c r="F259" s="227" t="s">
        <v>165</v>
      </c>
      <c r="G259" s="224"/>
      <c r="H259" s="228">
        <v>111.9</v>
      </c>
      <c r="I259" s="229"/>
      <c r="J259" s="224"/>
      <c r="K259" s="224"/>
      <c r="L259" s="230"/>
      <c r="M259" s="231"/>
      <c r="N259" s="232"/>
      <c r="O259" s="232"/>
      <c r="P259" s="232"/>
      <c r="Q259" s="232"/>
      <c r="R259" s="232"/>
      <c r="S259" s="232"/>
      <c r="T259" s="233"/>
      <c r="AT259" s="234" t="s">
        <v>131</v>
      </c>
      <c r="AU259" s="234" t="s">
        <v>79</v>
      </c>
      <c r="AV259" s="222" t="s">
        <v>79</v>
      </c>
      <c r="AW259" s="222" t="s">
        <v>29</v>
      </c>
      <c r="AX259" s="222" t="s">
        <v>77</v>
      </c>
      <c r="AY259" s="234" t="s">
        <v>122</v>
      </c>
    </row>
    <row r="260" spans="2:65" s="24" customFormat="1" ht="36" customHeight="1">
      <c r="B260" s="25"/>
      <c r="C260" s="235">
        <v>54</v>
      </c>
      <c r="D260" s="235" t="s">
        <v>133</v>
      </c>
      <c r="E260" s="236" t="s">
        <v>363</v>
      </c>
      <c r="F260" s="237" t="s">
        <v>364</v>
      </c>
      <c r="G260" s="238" t="s">
        <v>151</v>
      </c>
      <c r="H260" s="239">
        <v>128.685</v>
      </c>
      <c r="I260" s="240"/>
      <c r="J260" s="241">
        <f>ROUND(I260*H260,2)</f>
        <v>0</v>
      </c>
      <c r="K260" s="237"/>
      <c r="L260" s="242"/>
      <c r="M260" s="243"/>
      <c r="N260" s="244" t="s">
        <v>37</v>
      </c>
      <c r="O260" s="69"/>
      <c r="P260" s="218">
        <f>O260*H260</f>
        <v>0</v>
      </c>
      <c r="Q260" s="218">
        <v>0.001</v>
      </c>
      <c r="R260" s="218">
        <f>Q260*H260</f>
        <v>0.128685</v>
      </c>
      <c r="S260" s="218">
        <v>0</v>
      </c>
      <c r="T260" s="219">
        <f>S260*H260</f>
        <v>0</v>
      </c>
      <c r="AR260" s="220" t="s">
        <v>285</v>
      </c>
      <c r="AT260" s="220" t="s">
        <v>133</v>
      </c>
      <c r="AU260" s="220" t="s">
        <v>79</v>
      </c>
      <c r="AY260" s="3" t="s">
        <v>122</v>
      </c>
      <c r="BE260" s="221">
        <f>IF(N260="základní",J260,0)</f>
        <v>0</v>
      </c>
      <c r="BF260" s="221">
        <f>IF(N260="snížená",J260,0)</f>
        <v>0</v>
      </c>
      <c r="BG260" s="221">
        <f>IF(N260="zákl. přenesená",J260,0)</f>
        <v>0</v>
      </c>
      <c r="BH260" s="221">
        <f>IF(N260="sníž. přenesená",J260,0)</f>
        <v>0</v>
      </c>
      <c r="BI260" s="221">
        <f>IF(N260="nulová",J260,0)</f>
        <v>0</v>
      </c>
      <c r="BJ260" s="3" t="s">
        <v>77</v>
      </c>
      <c r="BK260" s="221">
        <f>ROUND(I260*H260,2)</f>
        <v>0</v>
      </c>
      <c r="BL260" s="3" t="s">
        <v>183</v>
      </c>
      <c r="BM260" s="220" t="s">
        <v>365</v>
      </c>
    </row>
    <row r="261" spans="2:51" s="222" customFormat="1" ht="12.8">
      <c r="B261" s="223"/>
      <c r="C261" s="224"/>
      <c r="D261" s="225" t="s">
        <v>131</v>
      </c>
      <c r="E261" s="226"/>
      <c r="F261" s="227" t="s">
        <v>325</v>
      </c>
      <c r="G261" s="224"/>
      <c r="H261" s="228">
        <v>128.685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AT261" s="234" t="s">
        <v>131</v>
      </c>
      <c r="AU261" s="234" t="s">
        <v>79</v>
      </c>
      <c r="AV261" s="222" t="s">
        <v>79</v>
      </c>
      <c r="AW261" s="222" t="s">
        <v>29</v>
      </c>
      <c r="AX261" s="222" t="s">
        <v>77</v>
      </c>
      <c r="AY261" s="234" t="s">
        <v>122</v>
      </c>
    </row>
    <row r="262" spans="2:65" s="24" customFormat="1" ht="24" customHeight="1">
      <c r="B262" s="25"/>
      <c r="C262" s="209">
        <v>55</v>
      </c>
      <c r="D262" s="209" t="s">
        <v>125</v>
      </c>
      <c r="E262" s="210" t="s">
        <v>366</v>
      </c>
      <c r="F262" s="211" t="s">
        <v>367</v>
      </c>
      <c r="G262" s="212" t="s">
        <v>151</v>
      </c>
      <c r="H262" s="213">
        <v>111.9</v>
      </c>
      <c r="I262" s="214"/>
      <c r="J262" s="215">
        <f>ROUND(I262*H262,2)</f>
        <v>0</v>
      </c>
      <c r="K262" s="211"/>
      <c r="L262" s="30"/>
      <c r="M262" s="216"/>
      <c r="N262" s="217" t="s">
        <v>37</v>
      </c>
      <c r="O262" s="69"/>
      <c r="P262" s="218">
        <f>O262*H262</f>
        <v>0</v>
      </c>
      <c r="Q262" s="218">
        <v>0</v>
      </c>
      <c r="R262" s="218">
        <f>Q262*H262</f>
        <v>0</v>
      </c>
      <c r="S262" s="218">
        <v>0</v>
      </c>
      <c r="T262" s="219">
        <f>S262*H262</f>
        <v>0</v>
      </c>
      <c r="AR262" s="220" t="s">
        <v>183</v>
      </c>
      <c r="AT262" s="220" t="s">
        <v>125</v>
      </c>
      <c r="AU262" s="220" t="s">
        <v>79</v>
      </c>
      <c r="AY262" s="3" t="s">
        <v>122</v>
      </c>
      <c r="BE262" s="221">
        <f>IF(N262="základní",J262,0)</f>
        <v>0</v>
      </c>
      <c r="BF262" s="221">
        <f>IF(N262="snížená",J262,0)</f>
        <v>0</v>
      </c>
      <c r="BG262" s="221">
        <f>IF(N262="zákl. přenesená",J262,0)</f>
        <v>0</v>
      </c>
      <c r="BH262" s="221">
        <f>IF(N262="sníž. přenesená",J262,0)</f>
        <v>0</v>
      </c>
      <c r="BI262" s="221">
        <f>IF(N262="nulová",J262,0)</f>
        <v>0</v>
      </c>
      <c r="BJ262" s="3" t="s">
        <v>77</v>
      </c>
      <c r="BK262" s="221">
        <f>ROUND(I262*H262,2)</f>
        <v>0</v>
      </c>
      <c r="BL262" s="3" t="s">
        <v>183</v>
      </c>
      <c r="BM262" s="220" t="s">
        <v>368</v>
      </c>
    </row>
    <row r="263" spans="2:51" s="222" customFormat="1" ht="12.8">
      <c r="B263" s="223"/>
      <c r="C263" s="224"/>
      <c r="D263" s="225" t="s">
        <v>131</v>
      </c>
      <c r="E263" s="226"/>
      <c r="F263" s="227" t="s">
        <v>165</v>
      </c>
      <c r="G263" s="224"/>
      <c r="H263" s="228">
        <v>111.9</v>
      </c>
      <c r="I263" s="229"/>
      <c r="J263" s="224"/>
      <c r="K263" s="224"/>
      <c r="L263" s="230"/>
      <c r="M263" s="231"/>
      <c r="N263" s="232"/>
      <c r="O263" s="232"/>
      <c r="P263" s="232"/>
      <c r="Q263" s="232"/>
      <c r="R263" s="232"/>
      <c r="S263" s="232"/>
      <c r="T263" s="233"/>
      <c r="AT263" s="234" t="s">
        <v>131</v>
      </c>
      <c r="AU263" s="234" t="s">
        <v>79</v>
      </c>
      <c r="AV263" s="222" t="s">
        <v>79</v>
      </c>
      <c r="AW263" s="222" t="s">
        <v>29</v>
      </c>
      <c r="AX263" s="222" t="s">
        <v>77</v>
      </c>
      <c r="AY263" s="234" t="s">
        <v>122</v>
      </c>
    </row>
    <row r="264" spans="2:65" s="24" customFormat="1" ht="16.5" customHeight="1">
      <c r="B264" s="25"/>
      <c r="C264" s="235">
        <v>56</v>
      </c>
      <c r="D264" s="235" t="s">
        <v>133</v>
      </c>
      <c r="E264" s="236" t="s">
        <v>369</v>
      </c>
      <c r="F264" s="237" t="s">
        <v>370</v>
      </c>
      <c r="G264" s="238" t="s">
        <v>194</v>
      </c>
      <c r="H264" s="239">
        <v>4.247</v>
      </c>
      <c r="I264" s="240"/>
      <c r="J264" s="241">
        <f>ROUND(I264*H264,2)</f>
        <v>0</v>
      </c>
      <c r="K264" s="237"/>
      <c r="L264" s="242"/>
      <c r="M264" s="243"/>
      <c r="N264" s="244" t="s">
        <v>37</v>
      </c>
      <c r="O264" s="69"/>
      <c r="P264" s="218">
        <f>O264*H264</f>
        <v>0</v>
      </c>
      <c r="Q264" s="218">
        <v>0.005</v>
      </c>
      <c r="R264" s="218">
        <f>Q264*H264</f>
        <v>0.021235</v>
      </c>
      <c r="S264" s="218">
        <v>0</v>
      </c>
      <c r="T264" s="219">
        <f>S264*H264</f>
        <v>0</v>
      </c>
      <c r="AR264" s="220" t="s">
        <v>285</v>
      </c>
      <c r="AT264" s="220" t="s">
        <v>133</v>
      </c>
      <c r="AU264" s="220" t="s">
        <v>79</v>
      </c>
      <c r="AY264" s="3" t="s">
        <v>122</v>
      </c>
      <c r="BE264" s="221">
        <f>IF(N264="základní",J264,0)</f>
        <v>0</v>
      </c>
      <c r="BF264" s="221">
        <f>IF(N264="snížená",J264,0)</f>
        <v>0</v>
      </c>
      <c r="BG264" s="221">
        <f>IF(N264="zákl. přenesená",J264,0)</f>
        <v>0</v>
      </c>
      <c r="BH264" s="221">
        <f>IF(N264="sníž. přenesená",J264,0)</f>
        <v>0</v>
      </c>
      <c r="BI264" s="221">
        <f>IF(N264="nulová",J264,0)</f>
        <v>0</v>
      </c>
      <c r="BJ264" s="3" t="s">
        <v>77</v>
      </c>
      <c r="BK264" s="221">
        <f>ROUND(I264*H264,2)</f>
        <v>0</v>
      </c>
      <c r="BL264" s="3" t="s">
        <v>183</v>
      </c>
      <c r="BM264" s="220" t="s">
        <v>371</v>
      </c>
    </row>
    <row r="265" spans="2:51" s="258" customFormat="1" ht="12.8">
      <c r="B265" s="259"/>
      <c r="C265" s="260"/>
      <c r="D265" s="225" t="s">
        <v>131</v>
      </c>
      <c r="E265" s="261"/>
      <c r="F265" s="262" t="s">
        <v>372</v>
      </c>
      <c r="G265" s="260"/>
      <c r="H265" s="261"/>
      <c r="I265" s="263"/>
      <c r="J265" s="260"/>
      <c r="K265" s="260"/>
      <c r="L265" s="264"/>
      <c r="M265" s="265"/>
      <c r="N265" s="266"/>
      <c r="O265" s="266"/>
      <c r="P265" s="266"/>
      <c r="Q265" s="266"/>
      <c r="R265" s="266"/>
      <c r="S265" s="266"/>
      <c r="T265" s="267"/>
      <c r="AT265" s="268" t="s">
        <v>131</v>
      </c>
      <c r="AU265" s="268" t="s">
        <v>79</v>
      </c>
      <c r="AV265" s="258" t="s">
        <v>77</v>
      </c>
      <c r="AW265" s="258" t="s">
        <v>29</v>
      </c>
      <c r="AX265" s="258" t="s">
        <v>72</v>
      </c>
      <c r="AY265" s="268" t="s">
        <v>122</v>
      </c>
    </row>
    <row r="266" spans="2:51" s="222" customFormat="1" ht="12.8">
      <c r="B266" s="223"/>
      <c r="C266" s="224"/>
      <c r="D266" s="225" t="s">
        <v>131</v>
      </c>
      <c r="E266" s="226"/>
      <c r="F266" s="227" t="s">
        <v>373</v>
      </c>
      <c r="G266" s="224"/>
      <c r="H266" s="228">
        <v>4.247</v>
      </c>
      <c r="I266" s="229"/>
      <c r="J266" s="224"/>
      <c r="K266" s="224"/>
      <c r="L266" s="230"/>
      <c r="M266" s="231"/>
      <c r="N266" s="232"/>
      <c r="O266" s="232"/>
      <c r="P266" s="232"/>
      <c r="Q266" s="232"/>
      <c r="R266" s="232"/>
      <c r="S266" s="232"/>
      <c r="T266" s="233"/>
      <c r="AT266" s="234" t="s">
        <v>131</v>
      </c>
      <c r="AU266" s="234" t="s">
        <v>79</v>
      </c>
      <c r="AV266" s="222" t="s">
        <v>79</v>
      </c>
      <c r="AW266" s="222" t="s">
        <v>29</v>
      </c>
      <c r="AX266" s="222" t="s">
        <v>77</v>
      </c>
      <c r="AY266" s="234" t="s">
        <v>122</v>
      </c>
    </row>
    <row r="267" spans="2:51" s="222" customFormat="1" ht="12.8">
      <c r="B267" s="223"/>
      <c r="C267" s="224"/>
      <c r="D267" s="225"/>
      <c r="E267" s="226"/>
      <c r="F267" s="227"/>
      <c r="G267" s="224"/>
      <c r="H267" s="228"/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AT267" s="234"/>
      <c r="AU267" s="234"/>
      <c r="AY267" s="234"/>
    </row>
    <row r="268" spans="2:63" s="222" customFormat="1" ht="41.3">
      <c r="B268" s="223"/>
      <c r="C268" s="209">
        <v>57</v>
      </c>
      <c r="D268" s="209" t="s">
        <v>125</v>
      </c>
      <c r="E268" s="210" t="s">
        <v>374</v>
      </c>
      <c r="F268" s="211" t="s">
        <v>375</v>
      </c>
      <c r="G268" s="212" t="s">
        <v>151</v>
      </c>
      <c r="H268" s="213">
        <v>110</v>
      </c>
      <c r="I268" s="214"/>
      <c r="J268" s="215">
        <f>ROUND(I268*H268,2)</f>
        <v>0</v>
      </c>
      <c r="K268" s="211" t="s">
        <v>129</v>
      </c>
      <c r="L268" s="230"/>
      <c r="M268" s="231"/>
      <c r="N268" s="232"/>
      <c r="O268" s="232"/>
      <c r="P268" s="232"/>
      <c r="Q268" s="232"/>
      <c r="R268" s="232"/>
      <c r="S268" s="232"/>
      <c r="T268" s="233"/>
      <c r="AT268" s="234"/>
      <c r="AU268" s="234"/>
      <c r="AY268" s="234"/>
      <c r="BK268" s="221">
        <f>ROUND(I268*H268,2)</f>
        <v>0</v>
      </c>
    </row>
    <row r="269" spans="2:51" s="222" customFormat="1" ht="12.8">
      <c r="B269" s="223"/>
      <c r="C269" s="224"/>
      <c r="D269" s="225"/>
      <c r="E269" s="226"/>
      <c r="F269" s="227"/>
      <c r="G269" s="224"/>
      <c r="H269" s="228"/>
      <c r="I269" s="229"/>
      <c r="J269" s="224"/>
      <c r="K269" s="224"/>
      <c r="L269" s="230"/>
      <c r="M269" s="231"/>
      <c r="N269" s="232"/>
      <c r="O269" s="232"/>
      <c r="P269" s="232"/>
      <c r="Q269" s="232"/>
      <c r="R269" s="232"/>
      <c r="S269" s="232"/>
      <c r="T269" s="233"/>
      <c r="AT269" s="234"/>
      <c r="AU269" s="234"/>
      <c r="AY269" s="234"/>
    </row>
    <row r="270" spans="2:51" s="222" customFormat="1" ht="12.8">
      <c r="B270" s="223"/>
      <c r="C270" s="224"/>
      <c r="D270" s="225"/>
      <c r="E270" s="226"/>
      <c r="F270" s="227"/>
      <c r="G270" s="224"/>
      <c r="H270" s="228"/>
      <c r="I270" s="229"/>
      <c r="J270" s="224"/>
      <c r="K270" s="224"/>
      <c r="L270" s="230"/>
      <c r="M270" s="231"/>
      <c r="N270" s="232"/>
      <c r="O270" s="232"/>
      <c r="P270" s="232"/>
      <c r="Q270" s="232"/>
      <c r="R270" s="232"/>
      <c r="S270" s="232"/>
      <c r="T270" s="233"/>
      <c r="AT270" s="234"/>
      <c r="AU270" s="234"/>
      <c r="AY270" s="234"/>
    </row>
    <row r="271" spans="2:65" s="24" customFormat="1" ht="36" customHeight="1">
      <c r="B271" s="25"/>
      <c r="C271" s="209">
        <v>58</v>
      </c>
      <c r="D271" s="209" t="s">
        <v>125</v>
      </c>
      <c r="E271" s="210" t="s">
        <v>376</v>
      </c>
      <c r="F271" s="211" t="s">
        <v>377</v>
      </c>
      <c r="G271" s="212" t="s">
        <v>334</v>
      </c>
      <c r="H271" s="269"/>
      <c r="I271" s="214"/>
      <c r="J271" s="215">
        <f>ROUND(I271*H271,2)</f>
        <v>0</v>
      </c>
      <c r="K271" s="211"/>
      <c r="L271" s="30"/>
      <c r="M271" s="216"/>
      <c r="N271" s="217" t="s">
        <v>37</v>
      </c>
      <c r="O271" s="69"/>
      <c r="P271" s="218">
        <f>O271*H271</f>
        <v>0</v>
      </c>
      <c r="Q271" s="218">
        <v>0</v>
      </c>
      <c r="R271" s="218">
        <f>Q271*H271</f>
        <v>0</v>
      </c>
      <c r="S271" s="218">
        <v>0</v>
      </c>
      <c r="T271" s="219">
        <f>S271*H271</f>
        <v>0</v>
      </c>
      <c r="AR271" s="220" t="s">
        <v>183</v>
      </c>
      <c r="AT271" s="220" t="s">
        <v>125</v>
      </c>
      <c r="AU271" s="220" t="s">
        <v>79</v>
      </c>
      <c r="AY271" s="3" t="s">
        <v>122</v>
      </c>
      <c r="BE271" s="221">
        <f>IF(N271="základní",J271,0)</f>
        <v>0</v>
      </c>
      <c r="BF271" s="221">
        <f>IF(N271="snížená",J271,0)</f>
        <v>0</v>
      </c>
      <c r="BG271" s="221">
        <f>IF(N271="zákl. přenesená",J271,0)</f>
        <v>0</v>
      </c>
      <c r="BH271" s="221">
        <f>IF(N271="sníž. přenesená",J271,0)</f>
        <v>0</v>
      </c>
      <c r="BI271" s="221">
        <f>IF(N271="nulová",J271,0)</f>
        <v>0</v>
      </c>
      <c r="BJ271" s="3" t="s">
        <v>77</v>
      </c>
      <c r="BK271" s="221">
        <f>ROUND(I271*H271,2)</f>
        <v>0</v>
      </c>
      <c r="BL271" s="3" t="s">
        <v>183</v>
      </c>
      <c r="BM271" s="220" t="s">
        <v>378</v>
      </c>
    </row>
    <row r="272" spans="2:63" s="192" customFormat="1" ht="22.8" customHeight="1">
      <c r="B272" s="193"/>
      <c r="C272" s="194"/>
      <c r="D272" s="195" t="s">
        <v>71</v>
      </c>
      <c r="E272" s="207" t="s">
        <v>379</v>
      </c>
      <c r="F272" s="207" t="s">
        <v>380</v>
      </c>
      <c r="G272" s="194"/>
      <c r="H272" s="194"/>
      <c r="I272" s="197"/>
      <c r="J272" s="208">
        <f>BK272</f>
        <v>0</v>
      </c>
      <c r="K272" s="194"/>
      <c r="L272" s="199"/>
      <c r="M272" s="200"/>
      <c r="N272" s="201"/>
      <c r="O272" s="201"/>
      <c r="P272" s="202">
        <f>SUM(P273:P298)</f>
        <v>0</v>
      </c>
      <c r="Q272" s="201"/>
      <c r="R272" s="202">
        <f>SUM(R273:R298)</f>
        <v>0.321225</v>
      </c>
      <c r="S272" s="201"/>
      <c r="T272" s="203">
        <f>SUM(T273:T298)</f>
        <v>0.2783</v>
      </c>
      <c r="AR272" s="204" t="s">
        <v>79</v>
      </c>
      <c r="AT272" s="205" t="s">
        <v>71</v>
      </c>
      <c r="AU272" s="205" t="s">
        <v>77</v>
      </c>
      <c r="AY272" s="204" t="s">
        <v>122</v>
      </c>
      <c r="BK272" s="206">
        <f>SUM(BK273:BK298)</f>
        <v>0</v>
      </c>
    </row>
    <row r="273" spans="2:65" s="24" customFormat="1" ht="24" customHeight="1">
      <c r="B273" s="25"/>
      <c r="C273" s="209">
        <v>59</v>
      </c>
      <c r="D273" s="209" t="s">
        <v>125</v>
      </c>
      <c r="E273" s="210" t="s">
        <v>381</v>
      </c>
      <c r="F273" s="211" t="s">
        <v>382</v>
      </c>
      <c r="G273" s="212" t="s">
        <v>172</v>
      </c>
      <c r="H273" s="213">
        <v>345</v>
      </c>
      <c r="I273" s="214"/>
      <c r="J273" s="215">
        <f>ROUND(I273*H273,2)</f>
        <v>0</v>
      </c>
      <c r="K273" s="211"/>
      <c r="L273" s="30"/>
      <c r="M273" s="216"/>
      <c r="N273" s="217" t="s">
        <v>37</v>
      </c>
      <c r="O273" s="69"/>
      <c r="P273" s="218">
        <f>O273*H273</f>
        <v>0</v>
      </c>
      <c r="Q273" s="218">
        <v>0</v>
      </c>
      <c r="R273" s="218">
        <f>Q273*H273</f>
        <v>0</v>
      </c>
      <c r="S273" s="218">
        <v>0</v>
      </c>
      <c r="T273" s="219">
        <f>S273*H273</f>
        <v>0</v>
      </c>
      <c r="AR273" s="220" t="s">
        <v>183</v>
      </c>
      <c r="AT273" s="220" t="s">
        <v>125</v>
      </c>
      <c r="AU273" s="220" t="s">
        <v>79</v>
      </c>
      <c r="AY273" s="3" t="s">
        <v>122</v>
      </c>
      <c r="BE273" s="221">
        <f>IF(N273="základní",J273,0)</f>
        <v>0</v>
      </c>
      <c r="BF273" s="221">
        <f>IF(N273="snížená",J273,0)</f>
        <v>0</v>
      </c>
      <c r="BG273" s="221">
        <f>IF(N273="zákl. přenesená",J273,0)</f>
        <v>0</v>
      </c>
      <c r="BH273" s="221">
        <f>IF(N273="sníž. přenesená",J273,0)</f>
        <v>0</v>
      </c>
      <c r="BI273" s="221">
        <f>IF(N273="nulová",J273,0)</f>
        <v>0</v>
      </c>
      <c r="BJ273" s="3" t="s">
        <v>77</v>
      </c>
      <c r="BK273" s="221">
        <f>ROUND(I273*H273,2)</f>
        <v>0</v>
      </c>
      <c r="BL273" s="3" t="s">
        <v>183</v>
      </c>
      <c r="BM273" s="220" t="s">
        <v>383</v>
      </c>
    </row>
    <row r="274" spans="2:51" s="222" customFormat="1" ht="12.8">
      <c r="B274" s="223"/>
      <c r="C274" s="224"/>
      <c r="D274" s="225" t="s">
        <v>131</v>
      </c>
      <c r="E274" s="226"/>
      <c r="F274" s="227" t="s">
        <v>384</v>
      </c>
      <c r="G274" s="224"/>
      <c r="H274" s="228">
        <v>255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AT274" s="234" t="s">
        <v>131</v>
      </c>
      <c r="AU274" s="234" t="s">
        <v>79</v>
      </c>
      <c r="AV274" s="222" t="s">
        <v>79</v>
      </c>
      <c r="AW274" s="222" t="s">
        <v>29</v>
      </c>
      <c r="AX274" s="222" t="s">
        <v>72</v>
      </c>
      <c r="AY274" s="234" t="s">
        <v>122</v>
      </c>
    </row>
    <row r="275" spans="2:51" s="222" customFormat="1" ht="12.8">
      <c r="B275" s="223"/>
      <c r="C275" s="224"/>
      <c r="D275" s="225" t="s">
        <v>131</v>
      </c>
      <c r="E275" s="226"/>
      <c r="F275" s="227" t="s">
        <v>385</v>
      </c>
      <c r="G275" s="224"/>
      <c r="H275" s="228">
        <v>90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AT275" s="234" t="s">
        <v>131</v>
      </c>
      <c r="AU275" s="234" t="s">
        <v>79</v>
      </c>
      <c r="AV275" s="222" t="s">
        <v>79</v>
      </c>
      <c r="AW275" s="222" t="s">
        <v>29</v>
      </c>
      <c r="AX275" s="222" t="s">
        <v>72</v>
      </c>
      <c r="AY275" s="234" t="s">
        <v>122</v>
      </c>
    </row>
    <row r="276" spans="2:51" s="246" customFormat="1" ht="12.8">
      <c r="B276" s="247"/>
      <c r="C276" s="253"/>
      <c r="D276" s="225" t="s">
        <v>131</v>
      </c>
      <c r="E276" s="254"/>
      <c r="F276" s="255" t="s">
        <v>157</v>
      </c>
      <c r="G276" s="253"/>
      <c r="H276" s="256">
        <v>345</v>
      </c>
      <c r="I276" s="257"/>
      <c r="J276" s="253"/>
      <c r="K276" s="253"/>
      <c r="L276" s="248"/>
      <c r="M276" s="249"/>
      <c r="N276" s="250"/>
      <c r="O276" s="250"/>
      <c r="P276" s="250"/>
      <c r="Q276" s="250"/>
      <c r="R276" s="250"/>
      <c r="S276" s="250"/>
      <c r="T276" s="251"/>
      <c r="AT276" s="252" t="s">
        <v>131</v>
      </c>
      <c r="AU276" s="252" t="s">
        <v>79</v>
      </c>
      <c r="AV276" s="246" t="s">
        <v>123</v>
      </c>
      <c r="AW276" s="246" t="s">
        <v>29</v>
      </c>
      <c r="AX276" s="246" t="s">
        <v>77</v>
      </c>
      <c r="AY276" s="252" t="s">
        <v>122</v>
      </c>
    </row>
    <row r="277" spans="2:65" s="24" customFormat="1" ht="16.5" customHeight="1">
      <c r="B277" s="25"/>
      <c r="C277" s="235">
        <v>60</v>
      </c>
      <c r="D277" s="235" t="s">
        <v>133</v>
      </c>
      <c r="E277" s="236" t="s">
        <v>386</v>
      </c>
      <c r="F277" s="237" t="s">
        <v>387</v>
      </c>
      <c r="G277" s="238" t="s">
        <v>388</v>
      </c>
      <c r="H277" s="239">
        <v>224.595</v>
      </c>
      <c r="I277" s="240"/>
      <c r="J277" s="241">
        <f>ROUND(I277*H277,2)</f>
        <v>0</v>
      </c>
      <c r="K277" s="237"/>
      <c r="L277" s="242"/>
      <c r="M277" s="243"/>
      <c r="N277" s="244" t="s">
        <v>37</v>
      </c>
      <c r="O277" s="69"/>
      <c r="P277" s="218">
        <f>O277*H277</f>
        <v>0</v>
      </c>
      <c r="Q277" s="218">
        <v>0.001</v>
      </c>
      <c r="R277" s="218">
        <f>Q277*H277</f>
        <v>0.224595</v>
      </c>
      <c r="S277" s="218">
        <v>0</v>
      </c>
      <c r="T277" s="219">
        <f>S277*H277</f>
        <v>0</v>
      </c>
      <c r="AR277" s="220" t="s">
        <v>285</v>
      </c>
      <c r="AT277" s="220" t="s">
        <v>133</v>
      </c>
      <c r="AU277" s="220" t="s">
        <v>79</v>
      </c>
      <c r="AY277" s="3" t="s">
        <v>122</v>
      </c>
      <c r="BE277" s="221">
        <f>IF(N277="základní",J277,0)</f>
        <v>0</v>
      </c>
      <c r="BF277" s="221">
        <f>IF(N277="snížená",J277,0)</f>
        <v>0</v>
      </c>
      <c r="BG277" s="221">
        <f>IF(N277="zákl. přenesená",J277,0)</f>
        <v>0</v>
      </c>
      <c r="BH277" s="221">
        <f>IF(N277="sníž. přenesená",J277,0)</f>
        <v>0</v>
      </c>
      <c r="BI277" s="221">
        <f>IF(N277="nulová",J277,0)</f>
        <v>0</v>
      </c>
      <c r="BJ277" s="3" t="s">
        <v>77</v>
      </c>
      <c r="BK277" s="221">
        <f>ROUND(I277*H277,2)</f>
        <v>0</v>
      </c>
      <c r="BL277" s="3" t="s">
        <v>183</v>
      </c>
      <c r="BM277" s="220" t="s">
        <v>389</v>
      </c>
    </row>
    <row r="278" spans="2:51" s="222" customFormat="1" ht="12.8">
      <c r="B278" s="223"/>
      <c r="C278" s="224"/>
      <c r="D278" s="225" t="s">
        <v>131</v>
      </c>
      <c r="E278" s="226"/>
      <c r="F278" s="227" t="s">
        <v>390</v>
      </c>
      <c r="G278" s="224"/>
      <c r="H278" s="228">
        <v>362.25</v>
      </c>
      <c r="I278" s="229"/>
      <c r="J278" s="224"/>
      <c r="K278" s="224"/>
      <c r="L278" s="230"/>
      <c r="M278" s="231"/>
      <c r="N278" s="232"/>
      <c r="O278" s="232"/>
      <c r="P278" s="232"/>
      <c r="Q278" s="232"/>
      <c r="R278" s="232"/>
      <c r="S278" s="232"/>
      <c r="T278" s="233"/>
      <c r="AT278" s="234" t="s">
        <v>131</v>
      </c>
      <c r="AU278" s="234" t="s">
        <v>79</v>
      </c>
      <c r="AV278" s="222" t="s">
        <v>79</v>
      </c>
      <c r="AW278" s="222" t="s">
        <v>29</v>
      </c>
      <c r="AX278" s="222" t="s">
        <v>72</v>
      </c>
      <c r="AY278" s="234" t="s">
        <v>122</v>
      </c>
    </row>
    <row r="279" spans="2:51" s="222" customFormat="1" ht="12.8">
      <c r="B279" s="223"/>
      <c r="C279" s="224"/>
      <c r="D279" s="225" t="s">
        <v>131</v>
      </c>
      <c r="E279" s="226"/>
      <c r="F279" s="227" t="s">
        <v>391</v>
      </c>
      <c r="G279" s="224"/>
      <c r="H279" s="228">
        <v>224.595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131</v>
      </c>
      <c r="AU279" s="234" t="s">
        <v>79</v>
      </c>
      <c r="AV279" s="222" t="s">
        <v>79</v>
      </c>
      <c r="AW279" s="222" t="s">
        <v>29</v>
      </c>
      <c r="AX279" s="222" t="s">
        <v>77</v>
      </c>
      <c r="AY279" s="234" t="s">
        <v>122</v>
      </c>
    </row>
    <row r="280" spans="2:65" s="24" customFormat="1" ht="24" customHeight="1">
      <c r="B280" s="25"/>
      <c r="C280" s="235">
        <v>61</v>
      </c>
      <c r="D280" s="235" t="s">
        <v>133</v>
      </c>
      <c r="E280" s="236" t="s">
        <v>392</v>
      </c>
      <c r="F280" s="237" t="s">
        <v>393</v>
      </c>
      <c r="G280" s="238" t="s">
        <v>141</v>
      </c>
      <c r="H280" s="239">
        <v>142.6</v>
      </c>
      <c r="I280" s="240"/>
      <c r="J280" s="241">
        <f>ROUND(I280*H280,2)</f>
        <v>0</v>
      </c>
      <c r="K280" s="237"/>
      <c r="L280" s="242"/>
      <c r="M280" s="243"/>
      <c r="N280" s="244" t="s">
        <v>37</v>
      </c>
      <c r="O280" s="69"/>
      <c r="P280" s="218">
        <f>O280*H280</f>
        <v>0</v>
      </c>
      <c r="Q280" s="218">
        <v>0.0003</v>
      </c>
      <c r="R280" s="218">
        <f>Q280*H280</f>
        <v>0.04278</v>
      </c>
      <c r="S280" s="218">
        <v>0</v>
      </c>
      <c r="T280" s="219">
        <f>S280*H280</f>
        <v>0</v>
      </c>
      <c r="AR280" s="220" t="s">
        <v>285</v>
      </c>
      <c r="AT280" s="220" t="s">
        <v>133</v>
      </c>
      <c r="AU280" s="220" t="s">
        <v>79</v>
      </c>
      <c r="AY280" s="3" t="s">
        <v>122</v>
      </c>
      <c r="BE280" s="221">
        <f>IF(N280="základní",J280,0)</f>
        <v>0</v>
      </c>
      <c r="BF280" s="221">
        <f>IF(N280="snížená",J280,0)</f>
        <v>0</v>
      </c>
      <c r="BG280" s="221">
        <f>IF(N280="zákl. přenesená",J280,0)</f>
        <v>0</v>
      </c>
      <c r="BH280" s="221">
        <f>IF(N280="sníž. přenesená",J280,0)</f>
        <v>0</v>
      </c>
      <c r="BI280" s="221">
        <f>IF(N280="nulová",J280,0)</f>
        <v>0</v>
      </c>
      <c r="BJ280" s="3" t="s">
        <v>77</v>
      </c>
      <c r="BK280" s="221">
        <f>ROUND(I280*H280,2)</f>
        <v>0</v>
      </c>
      <c r="BL280" s="3" t="s">
        <v>183</v>
      </c>
      <c r="BM280" s="220" t="s">
        <v>394</v>
      </c>
    </row>
    <row r="281" spans="2:51" s="222" customFormat="1" ht="12.8">
      <c r="B281" s="223"/>
      <c r="C281" s="224"/>
      <c r="D281" s="225" t="s">
        <v>131</v>
      </c>
      <c r="E281" s="226"/>
      <c r="F281" s="227" t="s">
        <v>395</v>
      </c>
      <c r="G281" s="224"/>
      <c r="H281" s="228">
        <v>230</v>
      </c>
      <c r="I281" s="229"/>
      <c r="J281" s="224"/>
      <c r="K281" s="224"/>
      <c r="L281" s="230"/>
      <c r="M281" s="231"/>
      <c r="N281" s="232"/>
      <c r="O281" s="232"/>
      <c r="P281" s="232"/>
      <c r="Q281" s="232"/>
      <c r="R281" s="232"/>
      <c r="S281" s="232"/>
      <c r="T281" s="233"/>
      <c r="AT281" s="234" t="s">
        <v>131</v>
      </c>
      <c r="AU281" s="234" t="s">
        <v>79</v>
      </c>
      <c r="AV281" s="222" t="s">
        <v>79</v>
      </c>
      <c r="AW281" s="222" t="s">
        <v>29</v>
      </c>
      <c r="AX281" s="222" t="s">
        <v>72</v>
      </c>
      <c r="AY281" s="234" t="s">
        <v>122</v>
      </c>
    </row>
    <row r="282" spans="2:51" s="222" customFormat="1" ht="12.8">
      <c r="B282" s="223"/>
      <c r="C282" s="224"/>
      <c r="D282" s="225" t="s">
        <v>131</v>
      </c>
      <c r="E282" s="226"/>
      <c r="F282" s="227" t="s">
        <v>396</v>
      </c>
      <c r="G282" s="224"/>
      <c r="H282" s="228">
        <v>142.6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AT282" s="234" t="s">
        <v>131</v>
      </c>
      <c r="AU282" s="234" t="s">
        <v>79</v>
      </c>
      <c r="AV282" s="222" t="s">
        <v>79</v>
      </c>
      <c r="AW282" s="222" t="s">
        <v>29</v>
      </c>
      <c r="AX282" s="222" t="s">
        <v>77</v>
      </c>
      <c r="AY282" s="234" t="s">
        <v>122</v>
      </c>
    </row>
    <row r="283" spans="2:65" s="24" customFormat="1" ht="24" customHeight="1">
      <c r="B283" s="25"/>
      <c r="C283" s="209">
        <v>62</v>
      </c>
      <c r="D283" s="209" t="s">
        <v>125</v>
      </c>
      <c r="E283" s="210" t="s">
        <v>397</v>
      </c>
      <c r="F283" s="211" t="s">
        <v>398</v>
      </c>
      <c r="G283" s="212" t="s">
        <v>141</v>
      </c>
      <c r="H283" s="213">
        <v>15</v>
      </c>
      <c r="I283" s="214"/>
      <c r="J283" s="215">
        <f>ROUND(I283*H283,2)</f>
        <v>0</v>
      </c>
      <c r="K283" s="211"/>
      <c r="L283" s="30"/>
      <c r="M283" s="216"/>
      <c r="N283" s="217" t="s">
        <v>37</v>
      </c>
      <c r="O283" s="69"/>
      <c r="P283" s="218">
        <f>O283*H283</f>
        <v>0</v>
      </c>
      <c r="Q283" s="218">
        <v>0</v>
      </c>
      <c r="R283" s="218">
        <f>Q283*H283</f>
        <v>0</v>
      </c>
      <c r="S283" s="218">
        <v>0</v>
      </c>
      <c r="T283" s="219">
        <f>S283*H283</f>
        <v>0</v>
      </c>
      <c r="AR283" s="220" t="s">
        <v>183</v>
      </c>
      <c r="AT283" s="220" t="s">
        <v>125</v>
      </c>
      <c r="AU283" s="220" t="s">
        <v>79</v>
      </c>
      <c r="AY283" s="3" t="s">
        <v>122</v>
      </c>
      <c r="BE283" s="221">
        <f>IF(N283="základní",J283,0)</f>
        <v>0</v>
      </c>
      <c r="BF283" s="221">
        <f>IF(N283="snížená",J283,0)</f>
        <v>0</v>
      </c>
      <c r="BG283" s="221">
        <f>IF(N283="zákl. přenesená",J283,0)</f>
        <v>0</v>
      </c>
      <c r="BH283" s="221">
        <f>IF(N283="sníž. přenesená",J283,0)</f>
        <v>0</v>
      </c>
      <c r="BI283" s="221">
        <f>IF(N283="nulová",J283,0)</f>
        <v>0</v>
      </c>
      <c r="BJ283" s="3" t="s">
        <v>77</v>
      </c>
      <c r="BK283" s="221">
        <f>ROUND(I283*H283,2)</f>
        <v>0</v>
      </c>
      <c r="BL283" s="3" t="s">
        <v>183</v>
      </c>
      <c r="BM283" s="220" t="s">
        <v>399</v>
      </c>
    </row>
    <row r="284" spans="2:51" s="222" customFormat="1" ht="12.8">
      <c r="B284" s="223"/>
      <c r="C284" s="224"/>
      <c r="D284" s="225" t="s">
        <v>131</v>
      </c>
      <c r="E284" s="226"/>
      <c r="F284" s="227" t="s">
        <v>400</v>
      </c>
      <c r="G284" s="224"/>
      <c r="H284" s="228">
        <v>15</v>
      </c>
      <c r="I284" s="229"/>
      <c r="J284" s="224"/>
      <c r="K284" s="224"/>
      <c r="L284" s="230"/>
      <c r="M284" s="231"/>
      <c r="N284" s="232"/>
      <c r="O284" s="232"/>
      <c r="P284" s="232"/>
      <c r="Q284" s="232"/>
      <c r="R284" s="232"/>
      <c r="S284" s="232"/>
      <c r="T284" s="233"/>
      <c r="AT284" s="234" t="s">
        <v>131</v>
      </c>
      <c r="AU284" s="234" t="s">
        <v>79</v>
      </c>
      <c r="AV284" s="222" t="s">
        <v>79</v>
      </c>
      <c r="AW284" s="222" t="s">
        <v>29</v>
      </c>
      <c r="AX284" s="222" t="s">
        <v>77</v>
      </c>
      <c r="AY284" s="234" t="s">
        <v>122</v>
      </c>
    </row>
    <row r="285" spans="2:65" s="24" customFormat="1" ht="16.5" customHeight="1">
      <c r="B285" s="25"/>
      <c r="C285" s="235">
        <v>63</v>
      </c>
      <c r="D285" s="235" t="s">
        <v>133</v>
      </c>
      <c r="E285" s="236" t="s">
        <v>401</v>
      </c>
      <c r="F285" s="237" t="s">
        <v>402</v>
      </c>
      <c r="G285" s="238" t="s">
        <v>141</v>
      </c>
      <c r="H285" s="239">
        <v>15</v>
      </c>
      <c r="I285" s="240"/>
      <c r="J285" s="241">
        <f>ROUND(I285*H285,2)</f>
        <v>0</v>
      </c>
      <c r="K285" s="237"/>
      <c r="L285" s="242"/>
      <c r="M285" s="243"/>
      <c r="N285" s="244" t="s">
        <v>37</v>
      </c>
      <c r="O285" s="69"/>
      <c r="P285" s="218">
        <f>O285*H285</f>
        <v>0</v>
      </c>
      <c r="Q285" s="218">
        <v>0.00043</v>
      </c>
      <c r="R285" s="218">
        <f>Q285*H285</f>
        <v>0.00645</v>
      </c>
      <c r="S285" s="218">
        <v>0</v>
      </c>
      <c r="T285" s="219">
        <f>S285*H285</f>
        <v>0</v>
      </c>
      <c r="AR285" s="220" t="s">
        <v>285</v>
      </c>
      <c r="AT285" s="220" t="s">
        <v>133</v>
      </c>
      <c r="AU285" s="220" t="s">
        <v>79</v>
      </c>
      <c r="AY285" s="3" t="s">
        <v>122</v>
      </c>
      <c r="BE285" s="221">
        <f>IF(N285="základní",J285,0)</f>
        <v>0</v>
      </c>
      <c r="BF285" s="221">
        <f>IF(N285="snížená",J285,0)</f>
        <v>0</v>
      </c>
      <c r="BG285" s="221">
        <f>IF(N285="zákl. přenesená",J285,0)</f>
        <v>0</v>
      </c>
      <c r="BH285" s="221">
        <f>IF(N285="sníž. přenesená",J285,0)</f>
        <v>0</v>
      </c>
      <c r="BI285" s="221">
        <f>IF(N285="nulová",J285,0)</f>
        <v>0</v>
      </c>
      <c r="BJ285" s="3" t="s">
        <v>77</v>
      </c>
      <c r="BK285" s="221">
        <f>ROUND(I285*H285,2)</f>
        <v>0</v>
      </c>
      <c r="BL285" s="3" t="s">
        <v>183</v>
      </c>
      <c r="BM285" s="220" t="s">
        <v>403</v>
      </c>
    </row>
    <row r="286" spans="2:65" s="24" customFormat="1" ht="24" customHeight="1">
      <c r="B286" s="25"/>
      <c r="C286" s="209">
        <v>64</v>
      </c>
      <c r="D286" s="209" t="s">
        <v>125</v>
      </c>
      <c r="E286" s="210" t="s">
        <v>397</v>
      </c>
      <c r="F286" s="211" t="s">
        <v>398</v>
      </c>
      <c r="G286" s="212" t="s">
        <v>141</v>
      </c>
      <c r="H286" s="213">
        <v>15</v>
      </c>
      <c r="I286" s="214"/>
      <c r="J286" s="215">
        <f>ROUND(I286*H286,2)</f>
        <v>0</v>
      </c>
      <c r="K286" s="211"/>
      <c r="L286" s="30"/>
      <c r="M286" s="216"/>
      <c r="N286" s="217" t="s">
        <v>37</v>
      </c>
      <c r="O286" s="69"/>
      <c r="P286" s="218">
        <f>O286*H286</f>
        <v>0</v>
      </c>
      <c r="Q286" s="218">
        <v>0</v>
      </c>
      <c r="R286" s="218">
        <f>Q286*H286</f>
        <v>0</v>
      </c>
      <c r="S286" s="218">
        <v>0</v>
      </c>
      <c r="T286" s="219">
        <f>S286*H286</f>
        <v>0</v>
      </c>
      <c r="AR286" s="220" t="s">
        <v>183</v>
      </c>
      <c r="AT286" s="220" t="s">
        <v>125</v>
      </c>
      <c r="AU286" s="220" t="s">
        <v>79</v>
      </c>
      <c r="AY286" s="3" t="s">
        <v>122</v>
      </c>
      <c r="BE286" s="221">
        <f>IF(N286="základní",J286,0)</f>
        <v>0</v>
      </c>
      <c r="BF286" s="221">
        <f>IF(N286="snížená",J286,0)</f>
        <v>0</v>
      </c>
      <c r="BG286" s="221">
        <f>IF(N286="zákl. přenesená",J286,0)</f>
        <v>0</v>
      </c>
      <c r="BH286" s="221">
        <f>IF(N286="sníž. přenesená",J286,0)</f>
        <v>0</v>
      </c>
      <c r="BI286" s="221">
        <f>IF(N286="nulová",J286,0)</f>
        <v>0</v>
      </c>
      <c r="BJ286" s="3" t="s">
        <v>77</v>
      </c>
      <c r="BK286" s="221">
        <f>ROUND(I286*H286,2)</f>
        <v>0</v>
      </c>
      <c r="BL286" s="3" t="s">
        <v>183</v>
      </c>
      <c r="BM286" s="220" t="s">
        <v>404</v>
      </c>
    </row>
    <row r="287" spans="2:51" s="222" customFormat="1" ht="12.8">
      <c r="B287" s="223"/>
      <c r="C287" s="224"/>
      <c r="D287" s="225" t="s">
        <v>131</v>
      </c>
      <c r="E287" s="226"/>
      <c r="F287" s="227" t="s">
        <v>400</v>
      </c>
      <c r="G287" s="224"/>
      <c r="H287" s="228">
        <v>15</v>
      </c>
      <c r="I287" s="229"/>
      <c r="J287" s="224"/>
      <c r="K287" s="224"/>
      <c r="L287" s="230"/>
      <c r="M287" s="231"/>
      <c r="N287" s="232"/>
      <c r="O287" s="232"/>
      <c r="P287" s="232"/>
      <c r="Q287" s="232"/>
      <c r="R287" s="232"/>
      <c r="S287" s="232"/>
      <c r="T287" s="233"/>
      <c r="AT287" s="234" t="s">
        <v>131</v>
      </c>
      <c r="AU287" s="234" t="s">
        <v>79</v>
      </c>
      <c r="AV287" s="222" t="s">
        <v>79</v>
      </c>
      <c r="AW287" s="222" t="s">
        <v>29</v>
      </c>
      <c r="AX287" s="222" t="s">
        <v>77</v>
      </c>
      <c r="AY287" s="234" t="s">
        <v>122</v>
      </c>
    </row>
    <row r="288" spans="2:65" s="24" customFormat="1" ht="16.5" customHeight="1">
      <c r="B288" s="25"/>
      <c r="C288" s="235">
        <v>65</v>
      </c>
      <c r="D288" s="235" t="s">
        <v>133</v>
      </c>
      <c r="E288" s="236" t="s">
        <v>405</v>
      </c>
      <c r="F288" s="237" t="s">
        <v>406</v>
      </c>
      <c r="G288" s="238" t="s">
        <v>141</v>
      </c>
      <c r="H288" s="239">
        <v>15</v>
      </c>
      <c r="I288" s="240"/>
      <c r="J288" s="241">
        <f>ROUND(I288*H288,2)</f>
        <v>0</v>
      </c>
      <c r="K288" s="237"/>
      <c r="L288" s="242"/>
      <c r="M288" s="243"/>
      <c r="N288" s="244" t="s">
        <v>37</v>
      </c>
      <c r="O288" s="69"/>
      <c r="P288" s="218">
        <f>O288*H288</f>
        <v>0</v>
      </c>
      <c r="Q288" s="218">
        <v>0.00016</v>
      </c>
      <c r="R288" s="218">
        <f>Q288*H288</f>
        <v>0.0024</v>
      </c>
      <c r="S288" s="218">
        <v>0</v>
      </c>
      <c r="T288" s="219">
        <f>S288*H288</f>
        <v>0</v>
      </c>
      <c r="AR288" s="220" t="s">
        <v>285</v>
      </c>
      <c r="AT288" s="220" t="s">
        <v>133</v>
      </c>
      <c r="AU288" s="220" t="s">
        <v>79</v>
      </c>
      <c r="AY288" s="3" t="s">
        <v>122</v>
      </c>
      <c r="BE288" s="221">
        <f>IF(N288="základní",J288,0)</f>
        <v>0</v>
      </c>
      <c r="BF288" s="221">
        <f>IF(N288="snížená",J288,0)</f>
        <v>0</v>
      </c>
      <c r="BG288" s="221">
        <f>IF(N288="zákl. přenesená",J288,0)</f>
        <v>0</v>
      </c>
      <c r="BH288" s="221">
        <f>IF(N288="sníž. přenesená",J288,0)</f>
        <v>0</v>
      </c>
      <c r="BI288" s="221">
        <f>IF(N288="nulová",J288,0)</f>
        <v>0</v>
      </c>
      <c r="BJ288" s="3" t="s">
        <v>77</v>
      </c>
      <c r="BK288" s="221">
        <f>ROUND(I288*H288,2)</f>
        <v>0</v>
      </c>
      <c r="BL288" s="3" t="s">
        <v>183</v>
      </c>
      <c r="BM288" s="220" t="s">
        <v>407</v>
      </c>
    </row>
    <row r="289" spans="2:65" s="24" customFormat="1" ht="36" customHeight="1">
      <c r="B289" s="25"/>
      <c r="C289" s="209">
        <v>66</v>
      </c>
      <c r="D289" s="209" t="s">
        <v>125</v>
      </c>
      <c r="E289" s="210" t="s">
        <v>408</v>
      </c>
      <c r="F289" s="211" t="s">
        <v>409</v>
      </c>
      <c r="G289" s="212" t="s">
        <v>172</v>
      </c>
      <c r="H289" s="213">
        <v>345</v>
      </c>
      <c r="I289" s="214"/>
      <c r="J289" s="215">
        <f>ROUND(I289*H289,2)</f>
        <v>0</v>
      </c>
      <c r="K289" s="211"/>
      <c r="L289" s="30"/>
      <c r="M289" s="216"/>
      <c r="N289" s="217" t="s">
        <v>37</v>
      </c>
      <c r="O289" s="69"/>
      <c r="P289" s="218">
        <f>O289*H289</f>
        <v>0</v>
      </c>
      <c r="Q289" s="218">
        <v>0</v>
      </c>
      <c r="R289" s="218">
        <f>Q289*H289</f>
        <v>0</v>
      </c>
      <c r="S289" s="218">
        <v>0.00062</v>
      </c>
      <c r="T289" s="219">
        <f>S289*H289</f>
        <v>0.2139</v>
      </c>
      <c r="AR289" s="220" t="s">
        <v>183</v>
      </c>
      <c r="AT289" s="220" t="s">
        <v>125</v>
      </c>
      <c r="AU289" s="220" t="s">
        <v>79</v>
      </c>
      <c r="AY289" s="3" t="s">
        <v>122</v>
      </c>
      <c r="BE289" s="221">
        <f>IF(N289="základní",J289,0)</f>
        <v>0</v>
      </c>
      <c r="BF289" s="221">
        <f>IF(N289="snížená",J289,0)</f>
        <v>0</v>
      </c>
      <c r="BG289" s="221">
        <f>IF(N289="zákl. přenesená",J289,0)</f>
        <v>0</v>
      </c>
      <c r="BH289" s="221">
        <f>IF(N289="sníž. přenesená",J289,0)</f>
        <v>0</v>
      </c>
      <c r="BI289" s="221">
        <f>IF(N289="nulová",J289,0)</f>
        <v>0</v>
      </c>
      <c r="BJ289" s="3" t="s">
        <v>77</v>
      </c>
      <c r="BK289" s="221">
        <f>ROUND(I289*H289,2)</f>
        <v>0</v>
      </c>
      <c r="BL289" s="3" t="s">
        <v>183</v>
      </c>
      <c r="BM289" s="220" t="s">
        <v>410</v>
      </c>
    </row>
    <row r="290" spans="2:51" s="222" customFormat="1" ht="12.8">
      <c r="B290" s="223"/>
      <c r="C290" s="224"/>
      <c r="D290" s="225" t="s">
        <v>131</v>
      </c>
      <c r="E290" s="226"/>
      <c r="F290" s="227" t="s">
        <v>384</v>
      </c>
      <c r="G290" s="224"/>
      <c r="H290" s="228">
        <v>255</v>
      </c>
      <c r="I290" s="229"/>
      <c r="J290" s="224"/>
      <c r="K290" s="224"/>
      <c r="L290" s="230"/>
      <c r="M290" s="231"/>
      <c r="N290" s="232"/>
      <c r="O290" s="232"/>
      <c r="P290" s="232"/>
      <c r="Q290" s="232"/>
      <c r="R290" s="232"/>
      <c r="S290" s="232"/>
      <c r="T290" s="233"/>
      <c r="AT290" s="234" t="s">
        <v>131</v>
      </c>
      <c r="AU290" s="234" t="s">
        <v>79</v>
      </c>
      <c r="AV290" s="222" t="s">
        <v>79</v>
      </c>
      <c r="AW290" s="222" t="s">
        <v>29</v>
      </c>
      <c r="AX290" s="222" t="s">
        <v>72</v>
      </c>
      <c r="AY290" s="234" t="s">
        <v>122</v>
      </c>
    </row>
    <row r="291" spans="2:51" s="222" customFormat="1" ht="12.8">
      <c r="B291" s="223"/>
      <c r="C291" s="224"/>
      <c r="D291" s="225" t="s">
        <v>131</v>
      </c>
      <c r="E291" s="226"/>
      <c r="F291" s="227" t="s">
        <v>385</v>
      </c>
      <c r="G291" s="224"/>
      <c r="H291" s="228">
        <v>90</v>
      </c>
      <c r="I291" s="229"/>
      <c r="J291" s="224"/>
      <c r="K291" s="224"/>
      <c r="L291" s="230"/>
      <c r="M291" s="231"/>
      <c r="N291" s="232"/>
      <c r="O291" s="232"/>
      <c r="P291" s="232"/>
      <c r="Q291" s="232"/>
      <c r="R291" s="232"/>
      <c r="S291" s="232"/>
      <c r="T291" s="233"/>
      <c r="AT291" s="234" t="s">
        <v>131</v>
      </c>
      <c r="AU291" s="234" t="s">
        <v>79</v>
      </c>
      <c r="AV291" s="222" t="s">
        <v>79</v>
      </c>
      <c r="AW291" s="222" t="s">
        <v>29</v>
      </c>
      <c r="AX291" s="222" t="s">
        <v>72</v>
      </c>
      <c r="AY291" s="234" t="s">
        <v>122</v>
      </c>
    </row>
    <row r="292" spans="2:51" s="246" customFormat="1" ht="12.8">
      <c r="B292" s="247"/>
      <c r="C292" s="253"/>
      <c r="D292" s="225" t="s">
        <v>131</v>
      </c>
      <c r="E292" s="254"/>
      <c r="F292" s="255" t="s">
        <v>157</v>
      </c>
      <c r="G292" s="253"/>
      <c r="H292" s="256">
        <v>345</v>
      </c>
      <c r="I292" s="257"/>
      <c r="J292" s="253"/>
      <c r="K292" s="253"/>
      <c r="L292" s="248"/>
      <c r="M292" s="249"/>
      <c r="N292" s="250"/>
      <c r="O292" s="250"/>
      <c r="P292" s="250"/>
      <c r="Q292" s="250"/>
      <c r="R292" s="250"/>
      <c r="S292" s="250"/>
      <c r="T292" s="251"/>
      <c r="AT292" s="252" t="s">
        <v>131</v>
      </c>
      <c r="AU292" s="252" t="s">
        <v>79</v>
      </c>
      <c r="AV292" s="246" t="s">
        <v>123</v>
      </c>
      <c r="AW292" s="246" t="s">
        <v>29</v>
      </c>
      <c r="AX292" s="246" t="s">
        <v>77</v>
      </c>
      <c r="AY292" s="252" t="s">
        <v>122</v>
      </c>
    </row>
    <row r="293" spans="2:65" s="24" customFormat="1" ht="24" customHeight="1">
      <c r="B293" s="25"/>
      <c r="C293" s="209">
        <v>67</v>
      </c>
      <c r="D293" s="209" t="s">
        <v>125</v>
      </c>
      <c r="E293" s="210" t="s">
        <v>411</v>
      </c>
      <c r="F293" s="211" t="s">
        <v>412</v>
      </c>
      <c r="G293" s="212" t="s">
        <v>141</v>
      </c>
      <c r="H293" s="213">
        <v>230</v>
      </c>
      <c r="I293" s="214"/>
      <c r="J293" s="215">
        <f>ROUND(I293*H293,2)</f>
        <v>0</v>
      </c>
      <c r="K293" s="211"/>
      <c r="L293" s="30"/>
      <c r="M293" s="216"/>
      <c r="N293" s="217" t="s">
        <v>37</v>
      </c>
      <c r="O293" s="69"/>
      <c r="P293" s="218">
        <f>O293*H293</f>
        <v>0</v>
      </c>
      <c r="Q293" s="218">
        <v>0</v>
      </c>
      <c r="R293" s="218">
        <f>Q293*H293</f>
        <v>0</v>
      </c>
      <c r="S293" s="218">
        <v>0.00028</v>
      </c>
      <c r="T293" s="219">
        <f>S293*H293</f>
        <v>0.0644</v>
      </c>
      <c r="AR293" s="220" t="s">
        <v>183</v>
      </c>
      <c r="AT293" s="220" t="s">
        <v>125</v>
      </c>
      <c r="AU293" s="220" t="s">
        <v>79</v>
      </c>
      <c r="AY293" s="3" t="s">
        <v>122</v>
      </c>
      <c r="BE293" s="221">
        <f>IF(N293="základní",J293,0)</f>
        <v>0</v>
      </c>
      <c r="BF293" s="221">
        <f>IF(N293="snížená",J293,0)</f>
        <v>0</v>
      </c>
      <c r="BG293" s="221">
        <f>IF(N293="zákl. přenesená",J293,0)</f>
        <v>0</v>
      </c>
      <c r="BH293" s="221">
        <f>IF(N293="sníž. přenesená",J293,0)</f>
        <v>0</v>
      </c>
      <c r="BI293" s="221">
        <f>IF(N293="nulová",J293,0)</f>
        <v>0</v>
      </c>
      <c r="BJ293" s="3" t="s">
        <v>77</v>
      </c>
      <c r="BK293" s="221">
        <f>ROUND(I293*H293,2)</f>
        <v>0</v>
      </c>
      <c r="BL293" s="3" t="s">
        <v>183</v>
      </c>
      <c r="BM293" s="220" t="s">
        <v>413</v>
      </c>
    </row>
    <row r="294" spans="2:51" s="222" customFormat="1" ht="12.8">
      <c r="B294" s="223"/>
      <c r="C294" s="224"/>
      <c r="D294" s="225" t="s">
        <v>131</v>
      </c>
      <c r="E294" s="226"/>
      <c r="F294" s="227" t="s">
        <v>395</v>
      </c>
      <c r="G294" s="224"/>
      <c r="H294" s="228">
        <v>230</v>
      </c>
      <c r="I294" s="229"/>
      <c r="J294" s="224"/>
      <c r="K294" s="224"/>
      <c r="L294" s="230"/>
      <c r="M294" s="231"/>
      <c r="N294" s="232"/>
      <c r="O294" s="232"/>
      <c r="P294" s="232"/>
      <c r="Q294" s="232"/>
      <c r="R294" s="232"/>
      <c r="S294" s="232"/>
      <c r="T294" s="233"/>
      <c r="AT294" s="234" t="s">
        <v>131</v>
      </c>
      <c r="AU294" s="234" t="s">
        <v>79</v>
      </c>
      <c r="AV294" s="222" t="s">
        <v>79</v>
      </c>
      <c r="AW294" s="222" t="s">
        <v>29</v>
      </c>
      <c r="AX294" s="222" t="s">
        <v>77</v>
      </c>
      <c r="AY294" s="234" t="s">
        <v>122</v>
      </c>
    </row>
    <row r="295" spans="2:65" s="24" customFormat="1" ht="16.5" customHeight="1">
      <c r="B295" s="25"/>
      <c r="C295" s="209">
        <v>68</v>
      </c>
      <c r="D295" s="209" t="s">
        <v>125</v>
      </c>
      <c r="E295" s="210" t="s">
        <v>414</v>
      </c>
      <c r="F295" s="211" t="s">
        <v>415</v>
      </c>
      <c r="G295" s="212" t="s">
        <v>141</v>
      </c>
      <c r="H295" s="213">
        <v>15</v>
      </c>
      <c r="I295" s="214"/>
      <c r="J295" s="215">
        <f>ROUND(I295*H295,2)</f>
        <v>0</v>
      </c>
      <c r="K295" s="211"/>
      <c r="L295" s="30"/>
      <c r="M295" s="216"/>
      <c r="N295" s="217" t="s">
        <v>37</v>
      </c>
      <c r="O295" s="69"/>
      <c r="P295" s="218">
        <f>O295*H295</f>
        <v>0</v>
      </c>
      <c r="Q295" s="218">
        <v>0</v>
      </c>
      <c r="R295" s="218">
        <f>Q295*H295</f>
        <v>0</v>
      </c>
      <c r="S295" s="218">
        <v>0</v>
      </c>
      <c r="T295" s="219">
        <f>S295*H295</f>
        <v>0</v>
      </c>
      <c r="AR295" s="220" t="s">
        <v>183</v>
      </c>
      <c r="AT295" s="220" t="s">
        <v>125</v>
      </c>
      <c r="AU295" s="220" t="s">
        <v>79</v>
      </c>
      <c r="AY295" s="3" t="s">
        <v>122</v>
      </c>
      <c r="BE295" s="221">
        <f>IF(N295="základní",J295,0)</f>
        <v>0</v>
      </c>
      <c r="BF295" s="221">
        <f>IF(N295="snížená",J295,0)</f>
        <v>0</v>
      </c>
      <c r="BG295" s="221">
        <f>IF(N295="zákl. přenesená",J295,0)</f>
        <v>0</v>
      </c>
      <c r="BH295" s="221">
        <f>IF(N295="sníž. přenesená",J295,0)</f>
        <v>0</v>
      </c>
      <c r="BI295" s="221">
        <f>IF(N295="nulová",J295,0)</f>
        <v>0</v>
      </c>
      <c r="BJ295" s="3" t="s">
        <v>77</v>
      </c>
      <c r="BK295" s="221">
        <f>ROUND(I295*H295,2)</f>
        <v>0</v>
      </c>
      <c r="BL295" s="3" t="s">
        <v>183</v>
      </c>
      <c r="BM295" s="220" t="s">
        <v>416</v>
      </c>
    </row>
    <row r="296" spans="2:51" s="222" customFormat="1" ht="12.8">
      <c r="B296" s="223"/>
      <c r="C296" s="224"/>
      <c r="D296" s="225" t="s">
        <v>131</v>
      </c>
      <c r="E296" s="226"/>
      <c r="F296" s="227" t="s">
        <v>400</v>
      </c>
      <c r="G296" s="224"/>
      <c r="H296" s="228">
        <v>15</v>
      </c>
      <c r="I296" s="229"/>
      <c r="J296" s="224"/>
      <c r="K296" s="224"/>
      <c r="L296" s="230"/>
      <c r="M296" s="231"/>
      <c r="N296" s="232"/>
      <c r="O296" s="232"/>
      <c r="P296" s="232"/>
      <c r="Q296" s="232"/>
      <c r="R296" s="232"/>
      <c r="S296" s="232"/>
      <c r="T296" s="233"/>
      <c r="AT296" s="234" t="s">
        <v>131</v>
      </c>
      <c r="AU296" s="234" t="s">
        <v>79</v>
      </c>
      <c r="AV296" s="222" t="s">
        <v>79</v>
      </c>
      <c r="AW296" s="222" t="s">
        <v>29</v>
      </c>
      <c r="AX296" s="222" t="s">
        <v>77</v>
      </c>
      <c r="AY296" s="234" t="s">
        <v>122</v>
      </c>
    </row>
    <row r="297" spans="2:65" s="24" customFormat="1" ht="16.5" customHeight="1">
      <c r="B297" s="25"/>
      <c r="C297" s="235">
        <v>69</v>
      </c>
      <c r="D297" s="235" t="s">
        <v>133</v>
      </c>
      <c r="E297" s="236" t="s">
        <v>417</v>
      </c>
      <c r="F297" s="237" t="s">
        <v>418</v>
      </c>
      <c r="G297" s="238" t="s">
        <v>141</v>
      </c>
      <c r="H297" s="239">
        <v>15</v>
      </c>
      <c r="I297" s="240"/>
      <c r="J297" s="241">
        <f>ROUND(I297*H297,2)</f>
        <v>0</v>
      </c>
      <c r="K297" s="237"/>
      <c r="L297" s="242"/>
      <c r="M297" s="243"/>
      <c r="N297" s="244" t="s">
        <v>37</v>
      </c>
      <c r="O297" s="69"/>
      <c r="P297" s="218">
        <f>O297*H297</f>
        <v>0</v>
      </c>
      <c r="Q297" s="218">
        <v>0.003</v>
      </c>
      <c r="R297" s="218">
        <f>Q297*H297</f>
        <v>0.045</v>
      </c>
      <c r="S297" s="218">
        <v>0</v>
      </c>
      <c r="T297" s="219">
        <f>S297*H297</f>
        <v>0</v>
      </c>
      <c r="AR297" s="220" t="s">
        <v>285</v>
      </c>
      <c r="AT297" s="220" t="s">
        <v>133</v>
      </c>
      <c r="AU297" s="220" t="s">
        <v>79</v>
      </c>
      <c r="AY297" s="3" t="s">
        <v>122</v>
      </c>
      <c r="BE297" s="221">
        <f>IF(N297="základní",J297,0)</f>
        <v>0</v>
      </c>
      <c r="BF297" s="221">
        <f>IF(N297="snížená",J297,0)</f>
        <v>0</v>
      </c>
      <c r="BG297" s="221">
        <f>IF(N297="zákl. přenesená",J297,0)</f>
        <v>0</v>
      </c>
      <c r="BH297" s="221">
        <f>IF(N297="sníž. přenesená",J297,0)</f>
        <v>0</v>
      </c>
      <c r="BI297" s="221">
        <f>IF(N297="nulová",J297,0)</f>
        <v>0</v>
      </c>
      <c r="BJ297" s="3" t="s">
        <v>77</v>
      </c>
      <c r="BK297" s="221">
        <f>ROUND(I297*H297,2)</f>
        <v>0</v>
      </c>
      <c r="BL297" s="3" t="s">
        <v>183</v>
      </c>
      <c r="BM297" s="220" t="s">
        <v>419</v>
      </c>
    </row>
    <row r="298" spans="2:65" s="24" customFormat="1" ht="36" customHeight="1">
      <c r="B298" s="25"/>
      <c r="C298" s="209">
        <v>70</v>
      </c>
      <c r="D298" s="209" t="s">
        <v>125</v>
      </c>
      <c r="E298" s="210" t="s">
        <v>420</v>
      </c>
      <c r="F298" s="211" t="s">
        <v>421</v>
      </c>
      <c r="G298" s="212" t="s">
        <v>334</v>
      </c>
      <c r="H298" s="269"/>
      <c r="I298" s="214"/>
      <c r="J298" s="215">
        <f>ROUND(I298*H298,2)</f>
        <v>0</v>
      </c>
      <c r="K298" s="211"/>
      <c r="L298" s="30"/>
      <c r="M298" s="216"/>
      <c r="N298" s="217" t="s">
        <v>37</v>
      </c>
      <c r="O298" s="69"/>
      <c r="P298" s="218">
        <f>O298*H298</f>
        <v>0</v>
      </c>
      <c r="Q298" s="218">
        <v>0</v>
      </c>
      <c r="R298" s="218">
        <f>Q298*H298</f>
        <v>0</v>
      </c>
      <c r="S298" s="218">
        <v>0</v>
      </c>
      <c r="T298" s="219">
        <f>S298*H298</f>
        <v>0</v>
      </c>
      <c r="AR298" s="220" t="s">
        <v>183</v>
      </c>
      <c r="AT298" s="220" t="s">
        <v>125</v>
      </c>
      <c r="AU298" s="220" t="s">
        <v>79</v>
      </c>
      <c r="AY298" s="3" t="s">
        <v>122</v>
      </c>
      <c r="BE298" s="221">
        <f>IF(N298="základní",J298,0)</f>
        <v>0</v>
      </c>
      <c r="BF298" s="221">
        <f>IF(N298="snížená",J298,0)</f>
        <v>0</v>
      </c>
      <c r="BG298" s="221">
        <f>IF(N298="zákl. přenesená",J298,0)</f>
        <v>0</v>
      </c>
      <c r="BH298" s="221">
        <f>IF(N298="sníž. přenesená",J298,0)</f>
        <v>0</v>
      </c>
      <c r="BI298" s="221">
        <f>IF(N298="nulová",J298,0)</f>
        <v>0</v>
      </c>
      <c r="BJ298" s="3" t="s">
        <v>77</v>
      </c>
      <c r="BK298" s="221">
        <f>ROUND(I298*H298,2)</f>
        <v>0</v>
      </c>
      <c r="BL298" s="3" t="s">
        <v>183</v>
      </c>
      <c r="BM298" s="220" t="s">
        <v>422</v>
      </c>
    </row>
    <row r="299" spans="2:63" s="192" customFormat="1" ht="22.8" customHeight="1">
      <c r="B299" s="193"/>
      <c r="C299" s="194"/>
      <c r="D299" s="195" t="s">
        <v>71</v>
      </c>
      <c r="E299" s="207" t="s">
        <v>423</v>
      </c>
      <c r="F299" s="207" t="s">
        <v>424</v>
      </c>
      <c r="G299" s="194"/>
      <c r="H299" s="194"/>
      <c r="I299" s="197"/>
      <c r="J299" s="208">
        <f>BK299</f>
        <v>0</v>
      </c>
      <c r="K299" s="194"/>
      <c r="L299" s="199"/>
      <c r="M299" s="200"/>
      <c r="N299" s="201"/>
      <c r="O299" s="201"/>
      <c r="P299" s="202">
        <f>SUM(P300:P305)</f>
        <v>0</v>
      </c>
      <c r="Q299" s="201"/>
      <c r="R299" s="202">
        <f>SUM(R300:R305)</f>
        <v>0.1296</v>
      </c>
      <c r="S299" s="201"/>
      <c r="T299" s="203">
        <f>SUM(T300:T305)</f>
        <v>0</v>
      </c>
      <c r="AR299" s="204" t="s">
        <v>79</v>
      </c>
      <c r="AT299" s="205" t="s">
        <v>71</v>
      </c>
      <c r="AU299" s="205" t="s">
        <v>77</v>
      </c>
      <c r="AY299" s="204" t="s">
        <v>122</v>
      </c>
      <c r="BK299" s="206">
        <f>SUM(BK300:BK305)</f>
        <v>0</v>
      </c>
    </row>
    <row r="300" spans="2:65" s="24" customFormat="1" ht="24" customHeight="1">
      <c r="B300" s="25"/>
      <c r="C300" s="209">
        <v>71</v>
      </c>
      <c r="D300" s="209" t="s">
        <v>125</v>
      </c>
      <c r="E300" s="210" t="s">
        <v>425</v>
      </c>
      <c r="F300" s="211" t="s">
        <v>426</v>
      </c>
      <c r="G300" s="212" t="s">
        <v>427</v>
      </c>
      <c r="H300" s="213">
        <v>2</v>
      </c>
      <c r="I300" s="214"/>
      <c r="J300" s="215">
        <f>ROUND(I300*H300,2)</f>
        <v>0</v>
      </c>
      <c r="K300" s="211"/>
      <c r="L300" s="30"/>
      <c r="M300" s="216"/>
      <c r="N300" s="217" t="s">
        <v>37</v>
      </c>
      <c r="O300" s="69"/>
      <c r="P300" s="218">
        <f>O300*H300</f>
        <v>0</v>
      </c>
      <c r="Q300" s="218">
        <v>0</v>
      </c>
      <c r="R300" s="218">
        <f>Q300*H300</f>
        <v>0</v>
      </c>
      <c r="S300" s="218">
        <v>0</v>
      </c>
      <c r="T300" s="219">
        <f>S300*H300</f>
        <v>0</v>
      </c>
      <c r="AR300" s="220" t="s">
        <v>183</v>
      </c>
      <c r="AT300" s="220" t="s">
        <v>125</v>
      </c>
      <c r="AU300" s="220" t="s">
        <v>79</v>
      </c>
      <c r="AY300" s="3" t="s">
        <v>122</v>
      </c>
      <c r="BE300" s="221">
        <f>IF(N300="základní",J300,0)</f>
        <v>0</v>
      </c>
      <c r="BF300" s="221">
        <f>IF(N300="snížená",J300,0)</f>
        <v>0</v>
      </c>
      <c r="BG300" s="221">
        <f>IF(N300="zákl. přenesená",J300,0)</f>
        <v>0</v>
      </c>
      <c r="BH300" s="221">
        <f>IF(N300="sníž. přenesená",J300,0)</f>
        <v>0</v>
      </c>
      <c r="BI300" s="221">
        <f>IF(N300="nulová",J300,0)</f>
        <v>0</v>
      </c>
      <c r="BJ300" s="3" t="s">
        <v>77</v>
      </c>
      <c r="BK300" s="221">
        <f>ROUND(I300*H300,2)</f>
        <v>0</v>
      </c>
      <c r="BL300" s="3" t="s">
        <v>183</v>
      </c>
      <c r="BM300" s="220" t="s">
        <v>428</v>
      </c>
    </row>
    <row r="301" spans="2:65" s="24" customFormat="1" ht="24" customHeight="1">
      <c r="B301" s="25"/>
      <c r="C301" s="209">
        <v>72</v>
      </c>
      <c r="D301" s="209" t="s">
        <v>125</v>
      </c>
      <c r="E301" s="210" t="s">
        <v>429</v>
      </c>
      <c r="F301" s="211" t="s">
        <v>430</v>
      </c>
      <c r="G301" s="212" t="s">
        <v>141</v>
      </c>
      <c r="H301" s="213">
        <v>16</v>
      </c>
      <c r="I301" s="214"/>
      <c r="J301" s="215">
        <f>ROUND(I301*H301,2)</f>
        <v>0</v>
      </c>
      <c r="K301" s="211"/>
      <c r="L301" s="30"/>
      <c r="M301" s="216"/>
      <c r="N301" s="217" t="s">
        <v>37</v>
      </c>
      <c r="O301" s="69"/>
      <c r="P301" s="218">
        <f>O301*H301</f>
        <v>0</v>
      </c>
      <c r="Q301" s="218">
        <v>0</v>
      </c>
      <c r="R301" s="218">
        <f>Q301*H301</f>
        <v>0</v>
      </c>
      <c r="S301" s="218">
        <v>0</v>
      </c>
      <c r="T301" s="219">
        <f>S301*H301</f>
        <v>0</v>
      </c>
      <c r="AR301" s="220" t="s">
        <v>183</v>
      </c>
      <c r="AT301" s="220" t="s">
        <v>125</v>
      </c>
      <c r="AU301" s="220" t="s">
        <v>79</v>
      </c>
      <c r="AY301" s="3" t="s">
        <v>122</v>
      </c>
      <c r="BE301" s="221">
        <f>IF(N301="základní",J301,0)</f>
        <v>0</v>
      </c>
      <c r="BF301" s="221">
        <f>IF(N301="snížená",J301,0)</f>
        <v>0</v>
      </c>
      <c r="BG301" s="221">
        <f>IF(N301="zákl. přenesená",J301,0)</f>
        <v>0</v>
      </c>
      <c r="BH301" s="221">
        <f>IF(N301="sníž. přenesená",J301,0)</f>
        <v>0</v>
      </c>
      <c r="BI301" s="221">
        <f>IF(N301="nulová",J301,0)</f>
        <v>0</v>
      </c>
      <c r="BJ301" s="3" t="s">
        <v>77</v>
      </c>
      <c r="BK301" s="221">
        <f>ROUND(I301*H301,2)</f>
        <v>0</v>
      </c>
      <c r="BL301" s="3" t="s">
        <v>183</v>
      </c>
      <c r="BM301" s="220" t="s">
        <v>431</v>
      </c>
    </row>
    <row r="302" spans="2:65" s="24" customFormat="1" ht="24" customHeight="1">
      <c r="B302" s="25"/>
      <c r="C302" s="235">
        <v>73</v>
      </c>
      <c r="D302" s="235" t="s">
        <v>133</v>
      </c>
      <c r="E302" s="236" t="s">
        <v>432</v>
      </c>
      <c r="F302" s="237" t="s">
        <v>433</v>
      </c>
      <c r="G302" s="238" t="s">
        <v>141</v>
      </c>
      <c r="H302" s="239">
        <v>16</v>
      </c>
      <c r="I302" s="240"/>
      <c r="J302" s="241">
        <f>ROUND(I302*H302,2)</f>
        <v>0</v>
      </c>
      <c r="K302" s="237"/>
      <c r="L302" s="242"/>
      <c r="M302" s="243"/>
      <c r="N302" s="244" t="s">
        <v>37</v>
      </c>
      <c r="O302" s="69"/>
      <c r="P302" s="218">
        <f>O302*H302</f>
        <v>0</v>
      </c>
      <c r="Q302" s="218">
        <v>0</v>
      </c>
      <c r="R302" s="218">
        <f>Q302*H302</f>
        <v>0</v>
      </c>
      <c r="S302" s="218">
        <v>0</v>
      </c>
      <c r="T302" s="219">
        <f>S302*H302</f>
        <v>0</v>
      </c>
      <c r="AR302" s="220" t="s">
        <v>285</v>
      </c>
      <c r="AT302" s="220" t="s">
        <v>133</v>
      </c>
      <c r="AU302" s="220" t="s">
        <v>79</v>
      </c>
      <c r="AY302" s="3" t="s">
        <v>122</v>
      </c>
      <c r="BE302" s="221">
        <f>IF(N302="základní",J302,0)</f>
        <v>0</v>
      </c>
      <c r="BF302" s="221">
        <f>IF(N302="snížená",J302,0)</f>
        <v>0</v>
      </c>
      <c r="BG302" s="221">
        <f>IF(N302="zákl. přenesená",J302,0)</f>
        <v>0</v>
      </c>
      <c r="BH302" s="221">
        <f>IF(N302="sníž. přenesená",J302,0)</f>
        <v>0</v>
      </c>
      <c r="BI302" s="221">
        <f>IF(N302="nulová",J302,0)</f>
        <v>0</v>
      </c>
      <c r="BJ302" s="3" t="s">
        <v>77</v>
      </c>
      <c r="BK302" s="221">
        <f>ROUND(I302*H302,2)</f>
        <v>0</v>
      </c>
      <c r="BL302" s="3" t="s">
        <v>183</v>
      </c>
      <c r="BM302" s="220" t="s">
        <v>434</v>
      </c>
    </row>
    <row r="303" spans="2:65" s="24" customFormat="1" ht="36" customHeight="1">
      <c r="B303" s="25"/>
      <c r="C303" s="209">
        <v>74</v>
      </c>
      <c r="D303" s="209" t="s">
        <v>125</v>
      </c>
      <c r="E303" s="210" t="s">
        <v>435</v>
      </c>
      <c r="F303" s="211" t="s">
        <v>436</v>
      </c>
      <c r="G303" s="212" t="s">
        <v>141</v>
      </c>
      <c r="H303" s="213">
        <v>8</v>
      </c>
      <c r="I303" s="214"/>
      <c r="J303" s="215">
        <f>ROUND(I303*H303,2)</f>
        <v>0</v>
      </c>
      <c r="K303" s="211"/>
      <c r="L303" s="30"/>
      <c r="M303" s="216"/>
      <c r="N303" s="217" t="s">
        <v>37</v>
      </c>
      <c r="O303" s="69"/>
      <c r="P303" s="218">
        <f>O303*H303</f>
        <v>0</v>
      </c>
      <c r="Q303" s="218">
        <v>0</v>
      </c>
      <c r="R303" s="218">
        <f>Q303*H303</f>
        <v>0</v>
      </c>
      <c r="S303" s="218">
        <v>0</v>
      </c>
      <c r="T303" s="219">
        <f>S303*H303</f>
        <v>0</v>
      </c>
      <c r="AR303" s="220" t="s">
        <v>183</v>
      </c>
      <c r="AT303" s="220" t="s">
        <v>125</v>
      </c>
      <c r="AU303" s="220" t="s">
        <v>79</v>
      </c>
      <c r="AY303" s="3" t="s">
        <v>122</v>
      </c>
      <c r="BE303" s="221">
        <f>IF(N303="základní",J303,0)</f>
        <v>0</v>
      </c>
      <c r="BF303" s="221">
        <f>IF(N303="snížená",J303,0)</f>
        <v>0</v>
      </c>
      <c r="BG303" s="221">
        <f>IF(N303="zákl. přenesená",J303,0)</f>
        <v>0</v>
      </c>
      <c r="BH303" s="221">
        <f>IF(N303="sníž. přenesená",J303,0)</f>
        <v>0</v>
      </c>
      <c r="BI303" s="221">
        <f>IF(N303="nulová",J303,0)</f>
        <v>0</v>
      </c>
      <c r="BJ303" s="3" t="s">
        <v>77</v>
      </c>
      <c r="BK303" s="221">
        <f>ROUND(I303*H303,2)</f>
        <v>0</v>
      </c>
      <c r="BL303" s="3" t="s">
        <v>183</v>
      </c>
      <c r="BM303" s="220" t="s">
        <v>437</v>
      </c>
    </row>
    <row r="304" spans="2:65" s="24" customFormat="1" ht="16.5" customHeight="1">
      <c r="B304" s="25"/>
      <c r="C304" s="235">
        <v>75</v>
      </c>
      <c r="D304" s="235" t="s">
        <v>133</v>
      </c>
      <c r="E304" s="236" t="s">
        <v>438</v>
      </c>
      <c r="F304" s="237" t="s">
        <v>439</v>
      </c>
      <c r="G304" s="238" t="s">
        <v>141</v>
      </c>
      <c r="H304" s="239">
        <v>8</v>
      </c>
      <c r="I304" s="240"/>
      <c r="J304" s="241">
        <f>ROUND(I304*H304,2)</f>
        <v>0</v>
      </c>
      <c r="K304" s="237"/>
      <c r="L304" s="242"/>
      <c r="M304" s="243"/>
      <c r="N304" s="244" t="s">
        <v>37</v>
      </c>
      <c r="O304" s="69"/>
      <c r="P304" s="218">
        <f>O304*H304</f>
        <v>0</v>
      </c>
      <c r="Q304" s="218">
        <v>0.0162</v>
      </c>
      <c r="R304" s="218">
        <f>Q304*H304</f>
        <v>0.1296</v>
      </c>
      <c r="S304" s="218">
        <v>0</v>
      </c>
      <c r="T304" s="219">
        <f>S304*H304</f>
        <v>0</v>
      </c>
      <c r="AR304" s="220" t="s">
        <v>285</v>
      </c>
      <c r="AT304" s="220" t="s">
        <v>133</v>
      </c>
      <c r="AU304" s="220" t="s">
        <v>79</v>
      </c>
      <c r="AY304" s="3" t="s">
        <v>122</v>
      </c>
      <c r="BE304" s="221">
        <f>IF(N304="základní",J304,0)</f>
        <v>0</v>
      </c>
      <c r="BF304" s="221">
        <f>IF(N304="snížená",J304,0)</f>
        <v>0</v>
      </c>
      <c r="BG304" s="221">
        <f>IF(N304="zákl. přenesená",J304,0)</f>
        <v>0</v>
      </c>
      <c r="BH304" s="221">
        <f>IF(N304="sníž. přenesená",J304,0)</f>
        <v>0</v>
      </c>
      <c r="BI304" s="221">
        <f>IF(N304="nulová",J304,0)</f>
        <v>0</v>
      </c>
      <c r="BJ304" s="3" t="s">
        <v>77</v>
      </c>
      <c r="BK304" s="221">
        <f>ROUND(I304*H304,2)</f>
        <v>0</v>
      </c>
      <c r="BL304" s="3" t="s">
        <v>183</v>
      </c>
      <c r="BM304" s="220" t="s">
        <v>440</v>
      </c>
    </row>
    <row r="305" spans="2:65" s="24" customFormat="1" ht="36" customHeight="1">
      <c r="B305" s="25"/>
      <c r="C305" s="209">
        <v>76</v>
      </c>
      <c r="D305" s="209" t="s">
        <v>125</v>
      </c>
      <c r="E305" s="210" t="s">
        <v>441</v>
      </c>
      <c r="F305" s="211" t="s">
        <v>442</v>
      </c>
      <c r="G305" s="212" t="s">
        <v>334</v>
      </c>
      <c r="H305" s="269"/>
      <c r="I305" s="214"/>
      <c r="J305" s="215">
        <f>ROUND(I305*H305,2)</f>
        <v>0</v>
      </c>
      <c r="K305" s="211"/>
      <c r="L305" s="30"/>
      <c r="M305" s="216"/>
      <c r="N305" s="217" t="s">
        <v>37</v>
      </c>
      <c r="O305" s="69"/>
      <c r="P305" s="218">
        <f>O305*H305</f>
        <v>0</v>
      </c>
      <c r="Q305" s="218">
        <v>0</v>
      </c>
      <c r="R305" s="218">
        <f>Q305*H305</f>
        <v>0</v>
      </c>
      <c r="S305" s="218">
        <v>0</v>
      </c>
      <c r="T305" s="219">
        <f>S305*H305</f>
        <v>0</v>
      </c>
      <c r="AR305" s="220" t="s">
        <v>183</v>
      </c>
      <c r="AT305" s="220" t="s">
        <v>125</v>
      </c>
      <c r="AU305" s="220" t="s">
        <v>79</v>
      </c>
      <c r="AY305" s="3" t="s">
        <v>122</v>
      </c>
      <c r="BE305" s="221">
        <f>IF(N305="základní",J305,0)</f>
        <v>0</v>
      </c>
      <c r="BF305" s="221">
        <f>IF(N305="snížená",J305,0)</f>
        <v>0</v>
      </c>
      <c r="BG305" s="221">
        <f>IF(N305="zákl. přenesená",J305,0)</f>
        <v>0</v>
      </c>
      <c r="BH305" s="221">
        <f>IF(N305="sníž. přenesená",J305,0)</f>
        <v>0</v>
      </c>
      <c r="BI305" s="221">
        <f>IF(N305="nulová",J305,0)</f>
        <v>0</v>
      </c>
      <c r="BJ305" s="3" t="s">
        <v>77</v>
      </c>
      <c r="BK305" s="221">
        <f>ROUND(I305*H305,2)</f>
        <v>0</v>
      </c>
      <c r="BL305" s="3" t="s">
        <v>183</v>
      </c>
      <c r="BM305" s="220" t="s">
        <v>443</v>
      </c>
    </row>
    <row r="306" spans="2:63" s="192" customFormat="1" ht="22.8" customHeight="1">
      <c r="B306" s="193"/>
      <c r="C306" s="194"/>
      <c r="D306" s="195" t="s">
        <v>71</v>
      </c>
      <c r="E306" s="207" t="s">
        <v>444</v>
      </c>
      <c r="F306" s="207" t="s">
        <v>445</v>
      </c>
      <c r="G306" s="194"/>
      <c r="H306" s="194"/>
      <c r="I306" s="197"/>
      <c r="J306" s="208">
        <f>BK306</f>
        <v>0</v>
      </c>
      <c r="K306" s="194"/>
      <c r="L306" s="199"/>
      <c r="M306" s="200"/>
      <c r="N306" s="201"/>
      <c r="O306" s="201"/>
      <c r="P306" s="202">
        <f>SUM(P307:P312)</f>
        <v>0</v>
      </c>
      <c r="Q306" s="201"/>
      <c r="R306" s="202">
        <f>SUM(R307:R312)</f>
        <v>0.29072</v>
      </c>
      <c r="S306" s="201"/>
      <c r="T306" s="203">
        <f>SUM(T307:T312)</f>
        <v>0</v>
      </c>
      <c r="AR306" s="204" t="s">
        <v>79</v>
      </c>
      <c r="AT306" s="205" t="s">
        <v>71</v>
      </c>
      <c r="AU306" s="205" t="s">
        <v>77</v>
      </c>
      <c r="AY306" s="204" t="s">
        <v>122</v>
      </c>
      <c r="BK306" s="206">
        <f>SUM(BK307:BK312)</f>
        <v>0</v>
      </c>
    </row>
    <row r="307" spans="2:65" s="24" customFormat="1" ht="48" customHeight="1">
      <c r="B307" s="25"/>
      <c r="C307" s="209">
        <v>77</v>
      </c>
      <c r="D307" s="209" t="s">
        <v>125</v>
      </c>
      <c r="E307" s="210" t="s">
        <v>446</v>
      </c>
      <c r="F307" s="211" t="s">
        <v>447</v>
      </c>
      <c r="G307" s="212" t="s">
        <v>151</v>
      </c>
      <c r="H307" s="213">
        <v>9.2</v>
      </c>
      <c r="I307" s="214"/>
      <c r="J307" s="215">
        <f>ROUND(I307*H307,2)</f>
        <v>0</v>
      </c>
      <c r="K307" s="211"/>
      <c r="L307" s="30"/>
      <c r="M307" s="216"/>
      <c r="N307" s="217" t="s">
        <v>37</v>
      </c>
      <c r="O307" s="69"/>
      <c r="P307" s="218">
        <f>O307*H307</f>
        <v>0</v>
      </c>
      <c r="Q307" s="218">
        <v>0.01396</v>
      </c>
      <c r="R307" s="218">
        <f>Q307*H307</f>
        <v>0.128432</v>
      </c>
      <c r="S307" s="218">
        <v>0</v>
      </c>
      <c r="T307" s="219">
        <f>S307*H307</f>
        <v>0</v>
      </c>
      <c r="AR307" s="220" t="s">
        <v>183</v>
      </c>
      <c r="AT307" s="220" t="s">
        <v>125</v>
      </c>
      <c r="AU307" s="220" t="s">
        <v>79</v>
      </c>
      <c r="AY307" s="3" t="s">
        <v>122</v>
      </c>
      <c r="BE307" s="221">
        <f>IF(N307="základní",J307,0)</f>
        <v>0</v>
      </c>
      <c r="BF307" s="221">
        <f>IF(N307="snížená",J307,0)</f>
        <v>0</v>
      </c>
      <c r="BG307" s="221">
        <f>IF(N307="zákl. přenesená",J307,0)</f>
        <v>0</v>
      </c>
      <c r="BH307" s="221">
        <f>IF(N307="sníž. přenesená",J307,0)</f>
        <v>0</v>
      </c>
      <c r="BI307" s="221">
        <f>IF(N307="nulová",J307,0)</f>
        <v>0</v>
      </c>
      <c r="BJ307" s="3" t="s">
        <v>77</v>
      </c>
      <c r="BK307" s="221">
        <f>ROUND(I307*H307,2)</f>
        <v>0</v>
      </c>
      <c r="BL307" s="3" t="s">
        <v>183</v>
      </c>
      <c r="BM307" s="220" t="s">
        <v>448</v>
      </c>
    </row>
    <row r="308" spans="2:51" s="258" customFormat="1" ht="12.8">
      <c r="B308" s="259"/>
      <c r="C308" s="260"/>
      <c r="D308" s="225" t="s">
        <v>131</v>
      </c>
      <c r="E308" s="261"/>
      <c r="F308" s="262" t="s">
        <v>449</v>
      </c>
      <c r="G308" s="260"/>
      <c r="H308" s="261"/>
      <c r="I308" s="263"/>
      <c r="J308" s="260"/>
      <c r="K308" s="260"/>
      <c r="L308" s="264"/>
      <c r="M308" s="265"/>
      <c r="N308" s="266"/>
      <c r="O308" s="266"/>
      <c r="P308" s="266"/>
      <c r="Q308" s="266"/>
      <c r="R308" s="266"/>
      <c r="S308" s="266"/>
      <c r="T308" s="267"/>
      <c r="AT308" s="268" t="s">
        <v>131</v>
      </c>
      <c r="AU308" s="268" t="s">
        <v>79</v>
      </c>
      <c r="AV308" s="258" t="s">
        <v>77</v>
      </c>
      <c r="AW308" s="258" t="s">
        <v>29</v>
      </c>
      <c r="AX308" s="258" t="s">
        <v>72</v>
      </c>
      <c r="AY308" s="268" t="s">
        <v>122</v>
      </c>
    </row>
    <row r="309" spans="2:51" s="222" customFormat="1" ht="12.8">
      <c r="B309" s="223"/>
      <c r="C309" s="224"/>
      <c r="D309" s="225" t="s">
        <v>131</v>
      </c>
      <c r="E309" s="226"/>
      <c r="F309" s="227" t="s">
        <v>450</v>
      </c>
      <c r="G309" s="224"/>
      <c r="H309" s="228">
        <v>9.2</v>
      </c>
      <c r="I309" s="229"/>
      <c r="J309" s="224"/>
      <c r="K309" s="224"/>
      <c r="L309" s="230"/>
      <c r="M309" s="231"/>
      <c r="N309" s="232"/>
      <c r="O309" s="232"/>
      <c r="P309" s="232"/>
      <c r="Q309" s="232"/>
      <c r="R309" s="232"/>
      <c r="S309" s="232"/>
      <c r="T309" s="233"/>
      <c r="AT309" s="234" t="s">
        <v>131</v>
      </c>
      <c r="AU309" s="234" t="s">
        <v>79</v>
      </c>
      <c r="AV309" s="222" t="s">
        <v>79</v>
      </c>
      <c r="AW309" s="222" t="s">
        <v>29</v>
      </c>
      <c r="AX309" s="222" t="s">
        <v>77</v>
      </c>
      <c r="AY309" s="234" t="s">
        <v>122</v>
      </c>
    </row>
    <row r="310" spans="2:65" s="24" customFormat="1" ht="24" customHeight="1">
      <c r="B310" s="25"/>
      <c r="C310" s="235">
        <v>78</v>
      </c>
      <c r="D310" s="235" t="s">
        <v>133</v>
      </c>
      <c r="E310" s="236" t="s">
        <v>451</v>
      </c>
      <c r="F310" s="237" t="s">
        <v>452</v>
      </c>
      <c r="G310" s="238" t="s">
        <v>151</v>
      </c>
      <c r="H310" s="239">
        <v>9.66</v>
      </c>
      <c r="I310" s="240"/>
      <c r="J310" s="241">
        <f>ROUND(I310*H310,2)</f>
        <v>0</v>
      </c>
      <c r="K310" s="237"/>
      <c r="L310" s="242"/>
      <c r="M310" s="243"/>
      <c r="N310" s="244" t="s">
        <v>37</v>
      </c>
      <c r="O310" s="69"/>
      <c r="P310" s="218">
        <f>O310*H310</f>
        <v>0</v>
      </c>
      <c r="Q310" s="218">
        <v>0.0168</v>
      </c>
      <c r="R310" s="218">
        <f>Q310*H310</f>
        <v>0.162288</v>
      </c>
      <c r="S310" s="218">
        <v>0</v>
      </c>
      <c r="T310" s="219">
        <f>S310*H310</f>
        <v>0</v>
      </c>
      <c r="AR310" s="220" t="s">
        <v>285</v>
      </c>
      <c r="AT310" s="220" t="s">
        <v>133</v>
      </c>
      <c r="AU310" s="220" t="s">
        <v>79</v>
      </c>
      <c r="AY310" s="3" t="s">
        <v>122</v>
      </c>
      <c r="BE310" s="221">
        <f>IF(N310="základní",J310,0)</f>
        <v>0</v>
      </c>
      <c r="BF310" s="221">
        <f>IF(N310="snížená",J310,0)</f>
        <v>0</v>
      </c>
      <c r="BG310" s="221">
        <f>IF(N310="zákl. přenesená",J310,0)</f>
        <v>0</v>
      </c>
      <c r="BH310" s="221">
        <f>IF(N310="sníž. přenesená",J310,0)</f>
        <v>0</v>
      </c>
      <c r="BI310" s="221">
        <f>IF(N310="nulová",J310,0)</f>
        <v>0</v>
      </c>
      <c r="BJ310" s="3" t="s">
        <v>77</v>
      </c>
      <c r="BK310" s="221">
        <f>ROUND(I310*H310,2)</f>
        <v>0</v>
      </c>
      <c r="BL310" s="3" t="s">
        <v>183</v>
      </c>
      <c r="BM310" s="220" t="s">
        <v>453</v>
      </c>
    </row>
    <row r="311" spans="2:51" s="222" customFormat="1" ht="12.8">
      <c r="B311" s="223"/>
      <c r="C311" s="224"/>
      <c r="D311" s="225" t="s">
        <v>131</v>
      </c>
      <c r="E311" s="226"/>
      <c r="F311" s="227" t="s">
        <v>454</v>
      </c>
      <c r="G311" s="224"/>
      <c r="H311" s="228">
        <v>9.66</v>
      </c>
      <c r="I311" s="229"/>
      <c r="J311" s="224"/>
      <c r="K311" s="224"/>
      <c r="L311" s="230"/>
      <c r="M311" s="231"/>
      <c r="N311" s="232"/>
      <c r="O311" s="232"/>
      <c r="P311" s="232"/>
      <c r="Q311" s="232"/>
      <c r="R311" s="232"/>
      <c r="S311" s="232"/>
      <c r="T311" s="233"/>
      <c r="AT311" s="234" t="s">
        <v>131</v>
      </c>
      <c r="AU311" s="234" t="s">
        <v>79</v>
      </c>
      <c r="AV311" s="222" t="s">
        <v>79</v>
      </c>
      <c r="AW311" s="222" t="s">
        <v>29</v>
      </c>
      <c r="AX311" s="222" t="s">
        <v>77</v>
      </c>
      <c r="AY311" s="234" t="s">
        <v>122</v>
      </c>
    </row>
    <row r="312" spans="2:65" s="24" customFormat="1" ht="36" customHeight="1">
      <c r="B312" s="25"/>
      <c r="C312" s="209">
        <v>79</v>
      </c>
      <c r="D312" s="209" t="s">
        <v>125</v>
      </c>
      <c r="E312" s="210" t="s">
        <v>455</v>
      </c>
      <c r="F312" s="211" t="s">
        <v>456</v>
      </c>
      <c r="G312" s="212" t="s">
        <v>334</v>
      </c>
      <c r="H312" s="269"/>
      <c r="I312" s="214"/>
      <c r="J312" s="215">
        <f>ROUND(I312*H312,2)</f>
        <v>0</v>
      </c>
      <c r="K312" s="211"/>
      <c r="L312" s="30"/>
      <c r="M312" s="216"/>
      <c r="N312" s="217" t="s">
        <v>37</v>
      </c>
      <c r="O312" s="69"/>
      <c r="P312" s="218">
        <f>O312*H312</f>
        <v>0</v>
      </c>
      <c r="Q312" s="218">
        <v>0</v>
      </c>
      <c r="R312" s="218">
        <f>Q312*H312</f>
        <v>0</v>
      </c>
      <c r="S312" s="218">
        <v>0</v>
      </c>
      <c r="T312" s="219">
        <f>S312*H312</f>
        <v>0</v>
      </c>
      <c r="AR312" s="220" t="s">
        <v>183</v>
      </c>
      <c r="AT312" s="220" t="s">
        <v>125</v>
      </c>
      <c r="AU312" s="220" t="s">
        <v>79</v>
      </c>
      <c r="AY312" s="3" t="s">
        <v>122</v>
      </c>
      <c r="BE312" s="221">
        <f>IF(N312="základní",J312,0)</f>
        <v>0</v>
      </c>
      <c r="BF312" s="221">
        <f>IF(N312="snížená",J312,0)</f>
        <v>0</v>
      </c>
      <c r="BG312" s="221">
        <f>IF(N312="zákl. přenesená",J312,0)</f>
        <v>0</v>
      </c>
      <c r="BH312" s="221">
        <f>IF(N312="sníž. přenesená",J312,0)</f>
        <v>0</v>
      </c>
      <c r="BI312" s="221">
        <f>IF(N312="nulová",J312,0)</f>
        <v>0</v>
      </c>
      <c r="BJ312" s="3" t="s">
        <v>77</v>
      </c>
      <c r="BK312" s="221">
        <f>ROUND(I312*H312,2)</f>
        <v>0</v>
      </c>
      <c r="BL312" s="3" t="s">
        <v>183</v>
      </c>
      <c r="BM312" s="220" t="s">
        <v>457</v>
      </c>
    </row>
    <row r="313" spans="2:63" s="192" customFormat="1" ht="22.8" customHeight="1">
      <c r="B313" s="193"/>
      <c r="C313" s="194"/>
      <c r="D313" s="195" t="s">
        <v>71</v>
      </c>
      <c r="E313" s="207" t="s">
        <v>458</v>
      </c>
      <c r="F313" s="207" t="s">
        <v>459</v>
      </c>
      <c r="G313" s="194"/>
      <c r="H313" s="194"/>
      <c r="I313" s="197"/>
      <c r="J313" s="208">
        <f>BK313</f>
        <v>0</v>
      </c>
      <c r="K313" s="194"/>
      <c r="L313" s="199"/>
      <c r="M313" s="200"/>
      <c r="N313" s="201"/>
      <c r="O313" s="201"/>
      <c r="P313" s="202">
        <f>SUM(P325:P347)</f>
        <v>0</v>
      </c>
      <c r="Q313" s="201"/>
      <c r="R313" s="202">
        <f>SUM(R325:R347)</f>
        <v>0.62716</v>
      </c>
      <c r="S313" s="201"/>
      <c r="T313" s="203">
        <f>SUM(T325:T347)</f>
        <v>0.8193</v>
      </c>
      <c r="AR313" s="204" t="s">
        <v>79</v>
      </c>
      <c r="AT313" s="205" t="s">
        <v>71</v>
      </c>
      <c r="AU313" s="205" t="s">
        <v>77</v>
      </c>
      <c r="AY313" s="204" t="s">
        <v>122</v>
      </c>
      <c r="BK313" s="206">
        <f>SUM(BK314:BK322)</f>
        <v>0</v>
      </c>
    </row>
    <row r="314" spans="2:63" s="192" customFormat="1" ht="22.8" customHeight="1">
      <c r="B314" s="193"/>
      <c r="C314" s="209">
        <v>80</v>
      </c>
      <c r="D314" s="209" t="s">
        <v>125</v>
      </c>
      <c r="E314" s="210" t="s">
        <v>460</v>
      </c>
      <c r="F314" s="211" t="s">
        <v>461</v>
      </c>
      <c r="G314" s="212" t="s">
        <v>151</v>
      </c>
      <c r="H314" s="213">
        <v>110</v>
      </c>
      <c r="I314" s="214"/>
      <c r="J314" s="215">
        <f>ROUND(I314*H314,2)</f>
        <v>0</v>
      </c>
      <c r="K314" s="211" t="s">
        <v>129</v>
      </c>
      <c r="L314" s="199"/>
      <c r="M314" s="200"/>
      <c r="N314" s="201"/>
      <c r="O314" s="201"/>
      <c r="P314" s="202"/>
      <c r="Q314" s="201"/>
      <c r="R314" s="202"/>
      <c r="S314" s="201"/>
      <c r="T314" s="203"/>
      <c r="AR314" s="204"/>
      <c r="AT314" s="205"/>
      <c r="AU314" s="205"/>
      <c r="AY314" s="204"/>
      <c r="BK314" s="221">
        <f>ROUND(I314*H314,2)</f>
        <v>0</v>
      </c>
    </row>
    <row r="315" spans="2:63" s="192" customFormat="1" ht="22.8" customHeight="1">
      <c r="B315" s="193"/>
      <c r="C315" s="235">
        <v>81</v>
      </c>
      <c r="D315" s="235" t="s">
        <v>133</v>
      </c>
      <c r="E315" s="236" t="s">
        <v>462</v>
      </c>
      <c r="F315" s="237" t="s">
        <v>463</v>
      </c>
      <c r="G315" s="238" t="s">
        <v>151</v>
      </c>
      <c r="H315" s="239">
        <v>121</v>
      </c>
      <c r="I315" s="240"/>
      <c r="J315" s="241">
        <f>ROUND(I315*H315,2)</f>
        <v>0</v>
      </c>
      <c r="K315" s="237" t="s">
        <v>129</v>
      </c>
      <c r="L315" s="199"/>
      <c r="M315" s="200"/>
      <c r="N315" s="201"/>
      <c r="O315" s="201"/>
      <c r="P315" s="202"/>
      <c r="Q315" s="201"/>
      <c r="R315" s="202"/>
      <c r="S315" s="201"/>
      <c r="T315" s="203"/>
      <c r="AR315" s="204"/>
      <c r="AT315" s="205"/>
      <c r="AU315" s="205"/>
      <c r="AY315" s="204"/>
      <c r="BK315" s="221">
        <f>ROUND(I315*H315,2)</f>
        <v>0</v>
      </c>
    </row>
    <row r="316" spans="2:63" s="192" customFormat="1" ht="22.8" customHeight="1">
      <c r="B316" s="193"/>
      <c r="C316" s="224"/>
      <c r="D316" s="225" t="s">
        <v>131</v>
      </c>
      <c r="E316" s="224"/>
      <c r="F316" s="227" t="s">
        <v>464</v>
      </c>
      <c r="G316" s="224"/>
      <c r="H316" s="228">
        <v>121</v>
      </c>
      <c r="I316" s="229"/>
      <c r="J316" s="224"/>
      <c r="K316" s="224"/>
      <c r="L316" s="199"/>
      <c r="M316" s="200"/>
      <c r="N316" s="201"/>
      <c r="O316" s="201"/>
      <c r="P316" s="202"/>
      <c r="Q316" s="201"/>
      <c r="R316" s="202"/>
      <c r="S316" s="201"/>
      <c r="T316" s="203"/>
      <c r="AR316" s="204"/>
      <c r="AT316" s="205"/>
      <c r="AU316" s="205"/>
      <c r="AY316" s="204"/>
      <c r="BK316" s="221"/>
    </row>
    <row r="317" spans="2:63" s="192" customFormat="1" ht="22.8" customHeight="1">
      <c r="B317" s="193"/>
      <c r="C317" s="209">
        <v>82</v>
      </c>
      <c r="D317" s="209" t="s">
        <v>125</v>
      </c>
      <c r="E317" s="210" t="s">
        <v>465</v>
      </c>
      <c r="F317" s="211" t="s">
        <v>466</v>
      </c>
      <c r="G317" s="212" t="s">
        <v>151</v>
      </c>
      <c r="H317" s="213">
        <v>110</v>
      </c>
      <c r="I317" s="214"/>
      <c r="J317" s="215">
        <f>ROUND(I317*H317,2)</f>
        <v>0</v>
      </c>
      <c r="K317" s="211" t="s">
        <v>129</v>
      </c>
      <c r="L317" s="199"/>
      <c r="M317" s="200"/>
      <c r="N317" s="201"/>
      <c r="O317" s="201"/>
      <c r="P317" s="202"/>
      <c r="Q317" s="201"/>
      <c r="R317" s="202"/>
      <c r="S317" s="201"/>
      <c r="T317" s="203"/>
      <c r="AR317" s="204"/>
      <c r="AT317" s="205"/>
      <c r="AU317" s="205"/>
      <c r="AY317" s="204"/>
      <c r="BK317" s="221">
        <f>ROUND(I317*H317,2)</f>
        <v>0</v>
      </c>
    </row>
    <row r="318" spans="2:63" s="192" customFormat="1" ht="22.8" customHeight="1">
      <c r="B318" s="193"/>
      <c r="C318" s="235">
        <v>83</v>
      </c>
      <c r="D318" s="235" t="s">
        <v>133</v>
      </c>
      <c r="E318" s="236" t="s">
        <v>467</v>
      </c>
      <c r="F318" s="237" t="s">
        <v>468</v>
      </c>
      <c r="G318" s="238" t="s">
        <v>151</v>
      </c>
      <c r="H318" s="239">
        <v>121</v>
      </c>
      <c r="I318" s="240"/>
      <c r="J318" s="241">
        <f>ROUND(I318*H318,2)</f>
        <v>0</v>
      </c>
      <c r="K318" s="237" t="s">
        <v>129</v>
      </c>
      <c r="L318" s="199"/>
      <c r="M318" s="200"/>
      <c r="N318" s="201"/>
      <c r="O318" s="201"/>
      <c r="P318" s="202"/>
      <c r="Q318" s="201"/>
      <c r="R318" s="202"/>
      <c r="S318" s="201"/>
      <c r="T318" s="203"/>
      <c r="AR318" s="204"/>
      <c r="AT318" s="205"/>
      <c r="AU318" s="205"/>
      <c r="AY318" s="204"/>
      <c r="BK318" s="221">
        <f>ROUND(I318*H318,2)</f>
        <v>0</v>
      </c>
    </row>
    <row r="319" spans="2:63" s="192" customFormat="1" ht="22.8" customHeight="1">
      <c r="B319" s="193"/>
      <c r="C319" s="224"/>
      <c r="D319" s="225" t="s">
        <v>131</v>
      </c>
      <c r="E319" s="224"/>
      <c r="F319" s="227" t="s">
        <v>464</v>
      </c>
      <c r="G319" s="224"/>
      <c r="H319" s="228">
        <v>121</v>
      </c>
      <c r="I319" s="229"/>
      <c r="J319" s="224"/>
      <c r="K319" s="224"/>
      <c r="L319" s="199"/>
      <c r="M319" s="200"/>
      <c r="N319" s="201"/>
      <c r="O319" s="201"/>
      <c r="P319" s="202"/>
      <c r="Q319" s="201"/>
      <c r="R319" s="202"/>
      <c r="S319" s="201"/>
      <c r="T319" s="203"/>
      <c r="AR319" s="204"/>
      <c r="AT319" s="205"/>
      <c r="AU319" s="205"/>
      <c r="AY319" s="204"/>
      <c r="BK319" s="221"/>
    </row>
    <row r="320" spans="2:63" s="192" customFormat="1" ht="22.8" customHeight="1">
      <c r="B320" s="193"/>
      <c r="C320" s="209">
        <v>84</v>
      </c>
      <c r="D320" s="209" t="s">
        <v>125</v>
      </c>
      <c r="E320" s="210" t="s">
        <v>469</v>
      </c>
      <c r="F320" s="211" t="s">
        <v>470</v>
      </c>
      <c r="G320" s="212" t="s">
        <v>151</v>
      </c>
      <c r="H320" s="213">
        <v>110</v>
      </c>
      <c r="I320" s="214"/>
      <c r="J320" s="215">
        <f>ROUND(I320*H320,2)</f>
        <v>0</v>
      </c>
      <c r="K320" s="211" t="s">
        <v>129</v>
      </c>
      <c r="L320" s="199"/>
      <c r="M320" s="200"/>
      <c r="N320" s="201"/>
      <c r="O320" s="201"/>
      <c r="P320" s="202"/>
      <c r="Q320" s="201"/>
      <c r="R320" s="202"/>
      <c r="S320" s="201"/>
      <c r="T320" s="203"/>
      <c r="AR320" s="204"/>
      <c r="AT320" s="205"/>
      <c r="AU320" s="205"/>
      <c r="AY320" s="204"/>
      <c r="BK320" s="221">
        <f>ROUND(I320*H320,2)</f>
        <v>0</v>
      </c>
    </row>
    <row r="321" spans="2:63" s="192" customFormat="1" ht="22.8" customHeight="1">
      <c r="B321" s="193"/>
      <c r="C321" s="26"/>
      <c r="D321" s="225" t="s">
        <v>153</v>
      </c>
      <c r="E321" s="26"/>
      <c r="F321" s="245" t="s">
        <v>471</v>
      </c>
      <c r="G321" s="26"/>
      <c r="H321" s="26"/>
      <c r="I321" s="117"/>
      <c r="J321" s="26"/>
      <c r="K321" s="26"/>
      <c r="L321" s="199"/>
      <c r="M321" s="200"/>
      <c r="N321" s="201"/>
      <c r="O321" s="201"/>
      <c r="P321" s="202"/>
      <c r="Q321" s="201"/>
      <c r="R321" s="202"/>
      <c r="S321" s="201"/>
      <c r="T321" s="203"/>
      <c r="AR321" s="204"/>
      <c r="AT321" s="205"/>
      <c r="AU321" s="205"/>
      <c r="AY321" s="204"/>
      <c r="BK321" s="221"/>
    </row>
    <row r="322" spans="2:63" s="192" customFormat="1" ht="22.8" customHeight="1">
      <c r="B322" s="193"/>
      <c r="C322" s="209">
        <v>85</v>
      </c>
      <c r="D322" s="209" t="s">
        <v>125</v>
      </c>
      <c r="E322" s="210" t="s">
        <v>472</v>
      </c>
      <c r="F322" s="211" t="s">
        <v>473</v>
      </c>
      <c r="G322" s="212" t="s">
        <v>151</v>
      </c>
      <c r="H322" s="213">
        <v>110</v>
      </c>
      <c r="I322" s="214"/>
      <c r="J322" s="215">
        <f>ROUND(I322*H322,2)</f>
        <v>0</v>
      </c>
      <c r="K322" s="211" t="s">
        <v>129</v>
      </c>
      <c r="L322" s="199"/>
      <c r="M322" s="200"/>
      <c r="N322" s="201"/>
      <c r="O322" s="201"/>
      <c r="P322" s="202"/>
      <c r="Q322" s="201"/>
      <c r="R322" s="202"/>
      <c r="S322" s="201"/>
      <c r="T322" s="203"/>
      <c r="AR322" s="204"/>
      <c r="AT322" s="205"/>
      <c r="AU322" s="205"/>
      <c r="AY322" s="204"/>
      <c r="BK322" s="221">
        <f>ROUND(I322*H322,2)</f>
        <v>0</v>
      </c>
    </row>
    <row r="323" spans="2:63" s="192" customFormat="1" ht="22.8" customHeight="1">
      <c r="B323" s="193"/>
      <c r="C323" s="26"/>
      <c r="D323" s="225" t="s">
        <v>153</v>
      </c>
      <c r="E323" s="26"/>
      <c r="F323" s="245" t="s">
        <v>474</v>
      </c>
      <c r="G323" s="26"/>
      <c r="H323" s="26"/>
      <c r="I323" s="117"/>
      <c r="J323" s="26"/>
      <c r="K323" s="26"/>
      <c r="L323" s="199"/>
      <c r="M323" s="200"/>
      <c r="N323" s="201"/>
      <c r="O323" s="201"/>
      <c r="P323" s="202"/>
      <c r="Q323" s="201"/>
      <c r="R323" s="202"/>
      <c r="S323" s="201"/>
      <c r="T323" s="203"/>
      <c r="AR323" s="204"/>
      <c r="AT323" s="205"/>
      <c r="AU323" s="205"/>
      <c r="AY323" s="204"/>
      <c r="BK323" s="221"/>
    </row>
    <row r="324" spans="2:63" s="192" customFormat="1" ht="22.8" customHeight="1">
      <c r="B324" s="193"/>
      <c r="C324" s="194"/>
      <c r="D324" s="195" t="s">
        <v>71</v>
      </c>
      <c r="E324" s="207" t="s">
        <v>475</v>
      </c>
      <c r="F324" s="207" t="s">
        <v>476</v>
      </c>
      <c r="G324" s="194"/>
      <c r="H324" s="194"/>
      <c r="I324" s="197"/>
      <c r="J324" s="208">
        <f>BK313</f>
        <v>0</v>
      </c>
      <c r="K324" s="194"/>
      <c r="L324" s="199"/>
      <c r="M324" s="200"/>
      <c r="N324" s="201"/>
      <c r="O324" s="201"/>
      <c r="P324" s="202"/>
      <c r="Q324" s="201"/>
      <c r="R324" s="202"/>
      <c r="S324" s="201"/>
      <c r="T324" s="203"/>
      <c r="AR324" s="204"/>
      <c r="AT324" s="205"/>
      <c r="AU324" s="205"/>
      <c r="AY324" s="204"/>
      <c r="BK324" s="206">
        <f>SUM(BK325:BK347)</f>
        <v>0</v>
      </c>
    </row>
    <row r="325" spans="2:65" s="24" customFormat="1" ht="36" customHeight="1">
      <c r="B325" s="25"/>
      <c r="C325" s="209">
        <v>86</v>
      </c>
      <c r="D325" s="209" t="s">
        <v>125</v>
      </c>
      <c r="E325" s="210" t="s">
        <v>477</v>
      </c>
      <c r="F325" s="211" t="s">
        <v>478</v>
      </c>
      <c r="G325" s="212" t="s">
        <v>141</v>
      </c>
      <c r="H325" s="213">
        <v>8</v>
      </c>
      <c r="I325" s="214"/>
      <c r="J325" s="215">
        <f>ROUND(I325*H325,2)</f>
        <v>0</v>
      </c>
      <c r="K325" s="211"/>
      <c r="L325" s="30"/>
      <c r="M325" s="216"/>
      <c r="N325" s="217" t="s">
        <v>37</v>
      </c>
      <c r="O325" s="69"/>
      <c r="P325" s="218">
        <f>O325*H325</f>
        <v>0</v>
      </c>
      <c r="Q325" s="218">
        <v>0.00025</v>
      </c>
      <c r="R325" s="218">
        <f>Q325*H325</f>
        <v>0.002</v>
      </c>
      <c r="S325" s="218">
        <v>0</v>
      </c>
      <c r="T325" s="219">
        <f>S325*H325</f>
        <v>0</v>
      </c>
      <c r="AR325" s="220" t="s">
        <v>183</v>
      </c>
      <c r="AT325" s="220" t="s">
        <v>125</v>
      </c>
      <c r="AU325" s="220" t="s">
        <v>79</v>
      </c>
      <c r="AY325" s="3" t="s">
        <v>122</v>
      </c>
      <c r="BE325" s="221">
        <f>IF(N325="základní",J325,0)</f>
        <v>0</v>
      </c>
      <c r="BF325" s="221">
        <f>IF(N325="snížená",J325,0)</f>
        <v>0</v>
      </c>
      <c r="BG325" s="221">
        <f>IF(N325="zákl. přenesená",J325,0)</f>
        <v>0</v>
      </c>
      <c r="BH325" s="221">
        <f>IF(N325="sníž. přenesená",J325,0)</f>
        <v>0</v>
      </c>
      <c r="BI325" s="221">
        <f>IF(N325="nulová",J325,0)</f>
        <v>0</v>
      </c>
      <c r="BJ325" s="3" t="s">
        <v>77</v>
      </c>
      <c r="BK325" s="221">
        <f>ROUND(I325*H325,2)</f>
        <v>0</v>
      </c>
      <c r="BL325" s="3" t="s">
        <v>183</v>
      </c>
      <c r="BM325" s="220" t="s">
        <v>479</v>
      </c>
    </row>
    <row r="326" spans="2:65" s="24" customFormat="1" ht="16.5" customHeight="1">
      <c r="B326" s="25"/>
      <c r="C326" s="209">
        <v>87</v>
      </c>
      <c r="D326" s="209" t="s">
        <v>125</v>
      </c>
      <c r="E326" s="210" t="s">
        <v>480</v>
      </c>
      <c r="F326" s="211" t="s">
        <v>481</v>
      </c>
      <c r="G326" s="212" t="s">
        <v>172</v>
      </c>
      <c r="H326" s="213">
        <v>36</v>
      </c>
      <c r="I326" s="214"/>
      <c r="J326" s="215">
        <f>ROUND(I326*H326,2)</f>
        <v>0</v>
      </c>
      <c r="K326" s="211"/>
      <c r="L326" s="30"/>
      <c r="M326" s="216"/>
      <c r="N326" s="217" t="s">
        <v>37</v>
      </c>
      <c r="O326" s="69"/>
      <c r="P326" s="218">
        <f>O326*H326</f>
        <v>0</v>
      </c>
      <c r="Q326" s="218">
        <v>0</v>
      </c>
      <c r="R326" s="218">
        <f>Q326*H326</f>
        <v>0</v>
      </c>
      <c r="S326" s="218">
        <v>0</v>
      </c>
      <c r="T326" s="219">
        <f>S326*H326</f>
        <v>0</v>
      </c>
      <c r="AR326" s="220" t="s">
        <v>183</v>
      </c>
      <c r="AT326" s="220" t="s">
        <v>125</v>
      </c>
      <c r="AU326" s="220" t="s">
        <v>79</v>
      </c>
      <c r="AY326" s="3" t="s">
        <v>122</v>
      </c>
      <c r="BE326" s="221">
        <f>IF(N326="základní",J326,0)</f>
        <v>0</v>
      </c>
      <c r="BF326" s="221">
        <f>IF(N326="snížená",J326,0)</f>
        <v>0</v>
      </c>
      <c r="BG326" s="221">
        <f>IF(N326="zákl. přenesená",J326,0)</f>
        <v>0</v>
      </c>
      <c r="BH326" s="221">
        <f>IF(N326="sníž. přenesená",J326,0)</f>
        <v>0</v>
      </c>
      <c r="BI326" s="221">
        <f>IF(N326="nulová",J326,0)</f>
        <v>0</v>
      </c>
      <c r="BJ326" s="3" t="s">
        <v>77</v>
      </c>
      <c r="BK326" s="221">
        <f>ROUND(I326*H326,2)</f>
        <v>0</v>
      </c>
      <c r="BL326" s="3" t="s">
        <v>183</v>
      </c>
      <c r="BM326" s="220" t="s">
        <v>482</v>
      </c>
    </row>
    <row r="327" spans="2:51" s="258" customFormat="1" ht="12.8">
      <c r="B327" s="259"/>
      <c r="C327" s="260"/>
      <c r="D327" s="225" t="s">
        <v>131</v>
      </c>
      <c r="E327" s="261"/>
      <c r="F327" s="262" t="s">
        <v>483</v>
      </c>
      <c r="G327" s="260"/>
      <c r="H327" s="261"/>
      <c r="I327" s="263"/>
      <c r="J327" s="260"/>
      <c r="K327" s="260"/>
      <c r="L327" s="264"/>
      <c r="M327" s="265"/>
      <c r="N327" s="266"/>
      <c r="O327" s="266"/>
      <c r="P327" s="266"/>
      <c r="Q327" s="266"/>
      <c r="R327" s="266"/>
      <c r="S327" s="266"/>
      <c r="T327" s="267"/>
      <c r="AT327" s="268" t="s">
        <v>131</v>
      </c>
      <c r="AU327" s="268" t="s">
        <v>79</v>
      </c>
      <c r="AV327" s="258" t="s">
        <v>77</v>
      </c>
      <c r="AW327" s="258" t="s">
        <v>29</v>
      </c>
      <c r="AX327" s="258" t="s">
        <v>72</v>
      </c>
      <c r="AY327" s="268" t="s">
        <v>122</v>
      </c>
    </row>
    <row r="328" spans="2:51" s="222" customFormat="1" ht="12.8">
      <c r="B328" s="223"/>
      <c r="C328" s="224"/>
      <c r="D328" s="225" t="s">
        <v>131</v>
      </c>
      <c r="E328" s="226"/>
      <c r="F328" s="227" t="s">
        <v>277</v>
      </c>
      <c r="G328" s="224"/>
      <c r="H328" s="228">
        <v>36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AT328" s="234" t="s">
        <v>131</v>
      </c>
      <c r="AU328" s="234" t="s">
        <v>79</v>
      </c>
      <c r="AV328" s="222" t="s">
        <v>79</v>
      </c>
      <c r="AW328" s="222" t="s">
        <v>29</v>
      </c>
      <c r="AX328" s="222" t="s">
        <v>77</v>
      </c>
      <c r="AY328" s="234" t="s">
        <v>122</v>
      </c>
    </row>
    <row r="329" spans="2:65" s="24" customFormat="1" ht="24" customHeight="1">
      <c r="B329" s="25"/>
      <c r="C329" s="209">
        <v>88</v>
      </c>
      <c r="D329" s="209" t="s">
        <v>125</v>
      </c>
      <c r="E329" s="210" t="s">
        <v>484</v>
      </c>
      <c r="F329" s="211" t="s">
        <v>485</v>
      </c>
      <c r="G329" s="212" t="s">
        <v>172</v>
      </c>
      <c r="H329" s="213">
        <v>36</v>
      </c>
      <c r="I329" s="214"/>
      <c r="J329" s="215">
        <f>ROUND(I329*H329,2)</f>
        <v>0</v>
      </c>
      <c r="K329" s="211"/>
      <c r="L329" s="30"/>
      <c r="M329" s="216"/>
      <c r="N329" s="217" t="s">
        <v>37</v>
      </c>
      <c r="O329" s="69"/>
      <c r="P329" s="218">
        <f>O329*H329</f>
        <v>0</v>
      </c>
      <c r="Q329" s="218">
        <v>0.00131</v>
      </c>
      <c r="R329" s="218">
        <f>Q329*H329</f>
        <v>0.04716</v>
      </c>
      <c r="S329" s="218">
        <v>0</v>
      </c>
      <c r="T329" s="219">
        <f>S329*H329</f>
        <v>0</v>
      </c>
      <c r="AR329" s="220" t="s">
        <v>183</v>
      </c>
      <c r="AT329" s="220" t="s">
        <v>125</v>
      </c>
      <c r="AU329" s="220" t="s">
        <v>79</v>
      </c>
      <c r="AY329" s="3" t="s">
        <v>122</v>
      </c>
      <c r="BE329" s="221">
        <f>IF(N329="základní",J329,0)</f>
        <v>0</v>
      </c>
      <c r="BF329" s="221">
        <f>IF(N329="snížená",J329,0)</f>
        <v>0</v>
      </c>
      <c r="BG329" s="221">
        <f>IF(N329="zákl. přenesená",J329,0)</f>
        <v>0</v>
      </c>
      <c r="BH329" s="221">
        <f>IF(N329="sníž. přenesená",J329,0)</f>
        <v>0</v>
      </c>
      <c r="BI329" s="221">
        <f>IF(N329="nulová",J329,0)</f>
        <v>0</v>
      </c>
      <c r="BJ329" s="3" t="s">
        <v>77</v>
      </c>
      <c r="BK329" s="221">
        <f>ROUND(I329*H329,2)</f>
        <v>0</v>
      </c>
      <c r="BL329" s="3" t="s">
        <v>183</v>
      </c>
      <c r="BM329" s="220" t="s">
        <v>486</v>
      </c>
    </row>
    <row r="330" spans="2:51" s="258" customFormat="1" ht="12.8">
      <c r="B330" s="259"/>
      <c r="C330" s="260"/>
      <c r="D330" s="225" t="s">
        <v>131</v>
      </c>
      <c r="E330" s="261"/>
      <c r="F330" s="262" t="s">
        <v>487</v>
      </c>
      <c r="G330" s="260"/>
      <c r="H330" s="261"/>
      <c r="I330" s="263"/>
      <c r="J330" s="260"/>
      <c r="K330" s="260"/>
      <c r="L330" s="264"/>
      <c r="M330" s="265"/>
      <c r="N330" s="266"/>
      <c r="O330" s="266"/>
      <c r="P330" s="266"/>
      <c r="Q330" s="266"/>
      <c r="R330" s="266"/>
      <c r="S330" s="266"/>
      <c r="T330" s="267"/>
      <c r="AT330" s="268" t="s">
        <v>131</v>
      </c>
      <c r="AU330" s="268" t="s">
        <v>79</v>
      </c>
      <c r="AV330" s="258" t="s">
        <v>77</v>
      </c>
      <c r="AW330" s="258" t="s">
        <v>29</v>
      </c>
      <c r="AX330" s="258" t="s">
        <v>72</v>
      </c>
      <c r="AY330" s="268" t="s">
        <v>122</v>
      </c>
    </row>
    <row r="331" spans="2:51" s="222" customFormat="1" ht="12.8">
      <c r="B331" s="223"/>
      <c r="C331" s="224"/>
      <c r="D331" s="225" t="s">
        <v>131</v>
      </c>
      <c r="E331" s="226"/>
      <c r="F331" s="227" t="s">
        <v>277</v>
      </c>
      <c r="G331" s="224"/>
      <c r="H331" s="228">
        <v>36</v>
      </c>
      <c r="I331" s="229"/>
      <c r="J331" s="224"/>
      <c r="K331" s="224"/>
      <c r="L331" s="230"/>
      <c r="M331" s="231"/>
      <c r="N331" s="232"/>
      <c r="O331" s="232"/>
      <c r="P331" s="232"/>
      <c r="Q331" s="232"/>
      <c r="R331" s="232"/>
      <c r="S331" s="232"/>
      <c r="T331" s="233"/>
      <c r="AT331" s="234" t="s">
        <v>131</v>
      </c>
      <c r="AU331" s="234" t="s">
        <v>79</v>
      </c>
      <c r="AV331" s="222" t="s">
        <v>79</v>
      </c>
      <c r="AW331" s="222" t="s">
        <v>29</v>
      </c>
      <c r="AX331" s="222" t="s">
        <v>77</v>
      </c>
      <c r="AY331" s="234" t="s">
        <v>122</v>
      </c>
    </row>
    <row r="332" spans="2:65" s="24" customFormat="1" ht="24" customHeight="1">
      <c r="B332" s="25"/>
      <c r="C332" s="209">
        <v>89</v>
      </c>
      <c r="D332" s="209" t="s">
        <v>125</v>
      </c>
      <c r="E332" s="210" t="s">
        <v>488</v>
      </c>
      <c r="F332" s="211" t="s">
        <v>489</v>
      </c>
      <c r="G332" s="212" t="s">
        <v>172</v>
      </c>
      <c r="H332" s="213">
        <v>40</v>
      </c>
      <c r="I332" s="214"/>
      <c r="J332" s="215">
        <f>ROUND(I332*H332,2)</f>
        <v>0</v>
      </c>
      <c r="K332" s="211"/>
      <c r="L332" s="30"/>
      <c r="M332" s="216"/>
      <c r="N332" s="217" t="s">
        <v>37</v>
      </c>
      <c r="O332" s="69"/>
      <c r="P332" s="218">
        <f>O332*H332</f>
        <v>0</v>
      </c>
      <c r="Q332" s="218">
        <v>0</v>
      </c>
      <c r="R332" s="218">
        <f>Q332*H332</f>
        <v>0</v>
      </c>
      <c r="S332" s="218">
        <v>0</v>
      </c>
      <c r="T332" s="219">
        <f>S332*H332</f>
        <v>0</v>
      </c>
      <c r="AR332" s="220" t="s">
        <v>183</v>
      </c>
      <c r="AT332" s="220" t="s">
        <v>125</v>
      </c>
      <c r="AU332" s="220" t="s">
        <v>79</v>
      </c>
      <c r="AY332" s="3" t="s">
        <v>122</v>
      </c>
      <c r="BE332" s="221">
        <f>IF(N332="základní",J332,0)</f>
        <v>0</v>
      </c>
      <c r="BF332" s="221">
        <f>IF(N332="snížená",J332,0)</f>
        <v>0</v>
      </c>
      <c r="BG332" s="221">
        <f>IF(N332="zákl. přenesená",J332,0)</f>
        <v>0</v>
      </c>
      <c r="BH332" s="221">
        <f>IF(N332="sníž. přenesená",J332,0)</f>
        <v>0</v>
      </c>
      <c r="BI332" s="221">
        <f>IF(N332="nulová",J332,0)</f>
        <v>0</v>
      </c>
      <c r="BJ332" s="3" t="s">
        <v>77</v>
      </c>
      <c r="BK332" s="221">
        <f>ROUND(I332*H332,2)</f>
        <v>0</v>
      </c>
      <c r="BL332" s="3" t="s">
        <v>183</v>
      </c>
      <c r="BM332" s="220" t="s">
        <v>490</v>
      </c>
    </row>
    <row r="333" spans="2:51" s="258" customFormat="1" ht="12.8">
      <c r="B333" s="259"/>
      <c r="C333" s="260"/>
      <c r="D333" s="225" t="s">
        <v>131</v>
      </c>
      <c r="E333" s="261"/>
      <c r="F333" s="262" t="s">
        <v>491</v>
      </c>
      <c r="G333" s="260"/>
      <c r="H333" s="261"/>
      <c r="I333" s="263"/>
      <c r="J333" s="260"/>
      <c r="K333" s="260"/>
      <c r="L333" s="264"/>
      <c r="M333" s="265"/>
      <c r="N333" s="266"/>
      <c r="O333" s="266"/>
      <c r="P333" s="266"/>
      <c r="Q333" s="266"/>
      <c r="R333" s="266"/>
      <c r="S333" s="266"/>
      <c r="T333" s="267"/>
      <c r="AT333" s="268" t="s">
        <v>131</v>
      </c>
      <c r="AU333" s="268" t="s">
        <v>79</v>
      </c>
      <c r="AV333" s="258" t="s">
        <v>77</v>
      </c>
      <c r="AW333" s="258" t="s">
        <v>29</v>
      </c>
      <c r="AX333" s="258" t="s">
        <v>72</v>
      </c>
      <c r="AY333" s="268" t="s">
        <v>122</v>
      </c>
    </row>
    <row r="334" spans="2:51" s="222" customFormat="1" ht="12.8">
      <c r="B334" s="223"/>
      <c r="C334" s="224"/>
      <c r="D334" s="225" t="s">
        <v>131</v>
      </c>
      <c r="E334" s="226"/>
      <c r="F334" s="227" t="s">
        <v>307</v>
      </c>
      <c r="G334" s="224"/>
      <c r="H334" s="228">
        <v>40</v>
      </c>
      <c r="I334" s="229"/>
      <c r="J334" s="224"/>
      <c r="K334" s="224"/>
      <c r="L334" s="230"/>
      <c r="M334" s="231"/>
      <c r="N334" s="232"/>
      <c r="O334" s="232"/>
      <c r="P334" s="232"/>
      <c r="Q334" s="232"/>
      <c r="R334" s="232"/>
      <c r="S334" s="232"/>
      <c r="T334" s="233"/>
      <c r="AT334" s="234" t="s">
        <v>131</v>
      </c>
      <c r="AU334" s="234" t="s">
        <v>79</v>
      </c>
      <c r="AV334" s="222" t="s">
        <v>79</v>
      </c>
      <c r="AW334" s="222" t="s">
        <v>29</v>
      </c>
      <c r="AX334" s="222" t="s">
        <v>77</v>
      </c>
      <c r="AY334" s="234" t="s">
        <v>122</v>
      </c>
    </row>
    <row r="335" spans="2:65" s="24" customFormat="1" ht="24" customHeight="1">
      <c r="B335" s="25"/>
      <c r="C335" s="209">
        <v>90</v>
      </c>
      <c r="D335" s="209" t="s">
        <v>125</v>
      </c>
      <c r="E335" s="210" t="s">
        <v>492</v>
      </c>
      <c r="F335" s="211" t="s">
        <v>493</v>
      </c>
      <c r="G335" s="212" t="s">
        <v>172</v>
      </c>
      <c r="H335" s="213">
        <v>170</v>
      </c>
      <c r="I335" s="214"/>
      <c r="J335" s="215">
        <f>ROUND(I335*H335,2)</f>
        <v>0</v>
      </c>
      <c r="K335" s="211"/>
      <c r="L335" s="30"/>
      <c r="M335" s="216"/>
      <c r="N335" s="217" t="s">
        <v>37</v>
      </c>
      <c r="O335" s="69"/>
      <c r="P335" s="218">
        <f>O335*H335</f>
        <v>0</v>
      </c>
      <c r="Q335" s="218">
        <v>0</v>
      </c>
      <c r="R335" s="218">
        <f>Q335*H335</f>
        <v>0</v>
      </c>
      <c r="S335" s="218">
        <v>0</v>
      </c>
      <c r="T335" s="219">
        <f>S335*H335</f>
        <v>0</v>
      </c>
      <c r="AR335" s="220" t="s">
        <v>183</v>
      </c>
      <c r="AT335" s="220" t="s">
        <v>125</v>
      </c>
      <c r="AU335" s="220" t="s">
        <v>79</v>
      </c>
      <c r="AY335" s="3" t="s">
        <v>122</v>
      </c>
      <c r="BE335" s="221">
        <f>IF(N335="základní",J335,0)</f>
        <v>0</v>
      </c>
      <c r="BF335" s="221">
        <f>IF(N335="snížená",J335,0)</f>
        <v>0</v>
      </c>
      <c r="BG335" s="221">
        <f>IF(N335="zákl. přenesená",J335,0)</f>
        <v>0</v>
      </c>
      <c r="BH335" s="221">
        <f>IF(N335="sníž. přenesená",J335,0)</f>
        <v>0</v>
      </c>
      <c r="BI335" s="221">
        <f>IF(N335="nulová",J335,0)</f>
        <v>0</v>
      </c>
      <c r="BJ335" s="3" t="s">
        <v>77</v>
      </c>
      <c r="BK335" s="221">
        <f>ROUND(I335*H335,2)</f>
        <v>0</v>
      </c>
      <c r="BL335" s="3" t="s">
        <v>183</v>
      </c>
      <c r="BM335" s="220" t="s">
        <v>494</v>
      </c>
    </row>
    <row r="336" spans="2:51" s="258" customFormat="1" ht="12.8">
      <c r="B336" s="259"/>
      <c r="C336" s="260"/>
      <c r="D336" s="225" t="s">
        <v>131</v>
      </c>
      <c r="E336" s="261"/>
      <c r="F336" s="262" t="s">
        <v>495</v>
      </c>
      <c r="G336" s="260"/>
      <c r="H336" s="261"/>
      <c r="I336" s="263"/>
      <c r="J336" s="260"/>
      <c r="K336" s="260"/>
      <c r="L336" s="264"/>
      <c r="M336" s="265"/>
      <c r="N336" s="266"/>
      <c r="O336" s="266"/>
      <c r="P336" s="266"/>
      <c r="Q336" s="266"/>
      <c r="R336" s="266"/>
      <c r="S336" s="266"/>
      <c r="T336" s="267"/>
      <c r="AT336" s="268" t="s">
        <v>131</v>
      </c>
      <c r="AU336" s="268" t="s">
        <v>79</v>
      </c>
      <c r="AV336" s="258" t="s">
        <v>77</v>
      </c>
      <c r="AW336" s="258" t="s">
        <v>29</v>
      </c>
      <c r="AX336" s="258" t="s">
        <v>72</v>
      </c>
      <c r="AY336" s="268" t="s">
        <v>122</v>
      </c>
    </row>
    <row r="337" spans="2:51" s="222" customFormat="1" ht="12.8">
      <c r="B337" s="223"/>
      <c r="C337" s="224"/>
      <c r="D337" s="225" t="s">
        <v>131</v>
      </c>
      <c r="E337" s="226"/>
      <c r="F337" s="227" t="s">
        <v>320</v>
      </c>
      <c r="G337" s="224"/>
      <c r="H337" s="228">
        <v>170</v>
      </c>
      <c r="I337" s="229"/>
      <c r="J337" s="224"/>
      <c r="K337" s="224"/>
      <c r="L337" s="230"/>
      <c r="M337" s="231"/>
      <c r="N337" s="232"/>
      <c r="O337" s="232"/>
      <c r="P337" s="232"/>
      <c r="Q337" s="232"/>
      <c r="R337" s="232"/>
      <c r="S337" s="232"/>
      <c r="T337" s="233"/>
      <c r="AT337" s="234" t="s">
        <v>131</v>
      </c>
      <c r="AU337" s="234" t="s">
        <v>79</v>
      </c>
      <c r="AV337" s="222" t="s">
        <v>79</v>
      </c>
      <c r="AW337" s="222" t="s">
        <v>29</v>
      </c>
      <c r="AX337" s="222" t="s">
        <v>77</v>
      </c>
      <c r="AY337" s="234" t="s">
        <v>122</v>
      </c>
    </row>
    <row r="338" spans="2:65" s="24" customFormat="1" ht="24" customHeight="1">
      <c r="B338" s="25"/>
      <c r="C338" s="209">
        <v>91</v>
      </c>
      <c r="D338" s="209" t="s">
        <v>125</v>
      </c>
      <c r="E338" s="210" t="s">
        <v>496</v>
      </c>
      <c r="F338" s="211" t="s">
        <v>497</v>
      </c>
      <c r="G338" s="212" t="s">
        <v>172</v>
      </c>
      <c r="H338" s="213">
        <v>170</v>
      </c>
      <c r="I338" s="214"/>
      <c r="J338" s="215">
        <f>ROUND(I338*H338,2)</f>
        <v>0</v>
      </c>
      <c r="K338" s="211"/>
      <c r="L338" s="30"/>
      <c r="M338" s="216"/>
      <c r="N338" s="217" t="s">
        <v>37</v>
      </c>
      <c r="O338" s="69"/>
      <c r="P338" s="218">
        <f>O338*H338</f>
        <v>0</v>
      </c>
      <c r="Q338" s="218">
        <v>0.00131</v>
      </c>
      <c r="R338" s="218">
        <f>Q338*H338</f>
        <v>0.2227</v>
      </c>
      <c r="S338" s="218">
        <v>0</v>
      </c>
      <c r="T338" s="219">
        <f>S338*H338</f>
        <v>0</v>
      </c>
      <c r="AR338" s="220" t="s">
        <v>183</v>
      </c>
      <c r="AT338" s="220" t="s">
        <v>125</v>
      </c>
      <c r="AU338" s="220" t="s">
        <v>79</v>
      </c>
      <c r="AY338" s="3" t="s">
        <v>122</v>
      </c>
      <c r="BE338" s="221">
        <f>IF(N338="základní",J338,0)</f>
        <v>0</v>
      </c>
      <c r="BF338" s="221">
        <f>IF(N338="snížená",J338,0)</f>
        <v>0</v>
      </c>
      <c r="BG338" s="221">
        <f>IF(N338="zákl. přenesená",J338,0)</f>
        <v>0</v>
      </c>
      <c r="BH338" s="221">
        <f>IF(N338="sníž. přenesená",J338,0)</f>
        <v>0</v>
      </c>
      <c r="BI338" s="221">
        <f>IF(N338="nulová",J338,0)</f>
        <v>0</v>
      </c>
      <c r="BJ338" s="3" t="s">
        <v>77</v>
      </c>
      <c r="BK338" s="221">
        <f>ROUND(I338*H338,2)</f>
        <v>0</v>
      </c>
      <c r="BL338" s="3" t="s">
        <v>183</v>
      </c>
      <c r="BM338" s="220" t="s">
        <v>498</v>
      </c>
    </row>
    <row r="339" spans="2:51" s="258" customFormat="1" ht="12.8">
      <c r="B339" s="259"/>
      <c r="C339" s="260"/>
      <c r="D339" s="225" t="s">
        <v>131</v>
      </c>
      <c r="E339" s="261"/>
      <c r="F339" s="262" t="s">
        <v>499</v>
      </c>
      <c r="G339" s="260"/>
      <c r="H339" s="261"/>
      <c r="I339" s="263"/>
      <c r="J339" s="260"/>
      <c r="K339" s="260"/>
      <c r="L339" s="264"/>
      <c r="M339" s="265"/>
      <c r="N339" s="266"/>
      <c r="O339" s="266"/>
      <c r="P339" s="266"/>
      <c r="Q339" s="266"/>
      <c r="R339" s="266"/>
      <c r="S339" s="266"/>
      <c r="T339" s="267"/>
      <c r="AT339" s="268" t="s">
        <v>131</v>
      </c>
      <c r="AU339" s="268" t="s">
        <v>79</v>
      </c>
      <c r="AV339" s="258" t="s">
        <v>77</v>
      </c>
      <c r="AW339" s="258" t="s">
        <v>29</v>
      </c>
      <c r="AX339" s="258" t="s">
        <v>72</v>
      </c>
      <c r="AY339" s="268" t="s">
        <v>122</v>
      </c>
    </row>
    <row r="340" spans="2:51" s="222" customFormat="1" ht="12.8">
      <c r="B340" s="223"/>
      <c r="C340" s="224"/>
      <c r="D340" s="225" t="s">
        <v>131</v>
      </c>
      <c r="E340" s="226"/>
      <c r="F340" s="227" t="s">
        <v>320</v>
      </c>
      <c r="G340" s="224"/>
      <c r="H340" s="228">
        <v>170</v>
      </c>
      <c r="I340" s="229"/>
      <c r="J340" s="224"/>
      <c r="K340" s="224"/>
      <c r="L340" s="230"/>
      <c r="M340" s="231"/>
      <c r="N340" s="232"/>
      <c r="O340" s="232"/>
      <c r="P340" s="232"/>
      <c r="Q340" s="232"/>
      <c r="R340" s="232"/>
      <c r="S340" s="232"/>
      <c r="T340" s="233"/>
      <c r="AT340" s="234" t="s">
        <v>131</v>
      </c>
      <c r="AU340" s="234" t="s">
        <v>79</v>
      </c>
      <c r="AV340" s="222" t="s">
        <v>79</v>
      </c>
      <c r="AW340" s="222" t="s">
        <v>29</v>
      </c>
      <c r="AX340" s="222" t="s">
        <v>77</v>
      </c>
      <c r="AY340" s="234" t="s">
        <v>122</v>
      </c>
    </row>
    <row r="341" spans="2:65" s="24" customFormat="1" ht="24" customHeight="1">
      <c r="B341" s="25"/>
      <c r="C341" s="209">
        <v>92</v>
      </c>
      <c r="D341" s="209" t="s">
        <v>125</v>
      </c>
      <c r="E341" s="210" t="s">
        <v>500</v>
      </c>
      <c r="F341" s="211" t="s">
        <v>501</v>
      </c>
      <c r="G341" s="212" t="s">
        <v>172</v>
      </c>
      <c r="H341" s="213">
        <v>170</v>
      </c>
      <c r="I341" s="214"/>
      <c r="J341" s="215">
        <f>ROUND(I341*H341,2)</f>
        <v>0</v>
      </c>
      <c r="K341" s="211"/>
      <c r="L341" s="30"/>
      <c r="M341" s="216"/>
      <c r="N341" s="217" t="s">
        <v>37</v>
      </c>
      <c r="O341" s="69"/>
      <c r="P341" s="218">
        <f>O341*H341</f>
        <v>0</v>
      </c>
      <c r="Q341" s="218">
        <v>0.00209</v>
      </c>
      <c r="R341" s="218">
        <f>Q341*H341</f>
        <v>0.3553</v>
      </c>
      <c r="S341" s="218">
        <v>0</v>
      </c>
      <c r="T341" s="219">
        <f>S341*H341</f>
        <v>0</v>
      </c>
      <c r="AR341" s="220" t="s">
        <v>183</v>
      </c>
      <c r="AT341" s="220" t="s">
        <v>125</v>
      </c>
      <c r="AU341" s="220" t="s">
        <v>79</v>
      </c>
      <c r="AY341" s="3" t="s">
        <v>122</v>
      </c>
      <c r="BE341" s="221">
        <f>IF(N341="základní",J341,0)</f>
        <v>0</v>
      </c>
      <c r="BF341" s="221">
        <f>IF(N341="snížená",J341,0)</f>
        <v>0</v>
      </c>
      <c r="BG341" s="221">
        <f>IF(N341="zákl. přenesená",J341,0)</f>
        <v>0</v>
      </c>
      <c r="BH341" s="221">
        <f>IF(N341="sníž. přenesená",J341,0)</f>
        <v>0</v>
      </c>
      <c r="BI341" s="221">
        <f>IF(N341="nulová",J341,0)</f>
        <v>0</v>
      </c>
      <c r="BJ341" s="3" t="s">
        <v>77</v>
      </c>
      <c r="BK341" s="221">
        <f>ROUND(I341*H341,2)</f>
        <v>0</v>
      </c>
      <c r="BL341" s="3" t="s">
        <v>183</v>
      </c>
      <c r="BM341" s="220" t="s">
        <v>502</v>
      </c>
    </row>
    <row r="342" spans="2:51" s="258" customFormat="1" ht="12.8">
      <c r="B342" s="259"/>
      <c r="C342" s="260"/>
      <c r="D342" s="225" t="s">
        <v>131</v>
      </c>
      <c r="E342" s="261"/>
      <c r="F342" s="262" t="s">
        <v>503</v>
      </c>
      <c r="G342" s="260"/>
      <c r="H342" s="261"/>
      <c r="I342" s="263"/>
      <c r="J342" s="260"/>
      <c r="K342" s="260"/>
      <c r="L342" s="264"/>
      <c r="M342" s="265"/>
      <c r="N342" s="266"/>
      <c r="O342" s="266"/>
      <c r="P342" s="266"/>
      <c r="Q342" s="266"/>
      <c r="R342" s="266"/>
      <c r="S342" s="266"/>
      <c r="T342" s="267"/>
      <c r="AT342" s="268" t="s">
        <v>131</v>
      </c>
      <c r="AU342" s="268" t="s">
        <v>79</v>
      </c>
      <c r="AV342" s="258" t="s">
        <v>77</v>
      </c>
      <c r="AW342" s="258" t="s">
        <v>29</v>
      </c>
      <c r="AX342" s="258" t="s">
        <v>72</v>
      </c>
      <c r="AY342" s="268" t="s">
        <v>122</v>
      </c>
    </row>
    <row r="343" spans="2:51" s="222" customFormat="1" ht="12.8">
      <c r="B343" s="223"/>
      <c r="C343" s="224"/>
      <c r="D343" s="225" t="s">
        <v>131</v>
      </c>
      <c r="E343" s="226"/>
      <c r="F343" s="227" t="s">
        <v>320</v>
      </c>
      <c r="G343" s="224"/>
      <c r="H343" s="228">
        <v>170</v>
      </c>
      <c r="I343" s="229"/>
      <c r="J343" s="224"/>
      <c r="K343" s="224"/>
      <c r="L343" s="230"/>
      <c r="M343" s="231"/>
      <c r="N343" s="232"/>
      <c r="O343" s="232"/>
      <c r="P343" s="232"/>
      <c r="Q343" s="232"/>
      <c r="R343" s="232"/>
      <c r="S343" s="232"/>
      <c r="T343" s="233"/>
      <c r="AT343" s="234" t="s">
        <v>131</v>
      </c>
      <c r="AU343" s="234" t="s">
        <v>79</v>
      </c>
      <c r="AV343" s="222" t="s">
        <v>79</v>
      </c>
      <c r="AW343" s="222" t="s">
        <v>29</v>
      </c>
      <c r="AX343" s="222" t="s">
        <v>77</v>
      </c>
      <c r="AY343" s="234" t="s">
        <v>122</v>
      </c>
    </row>
    <row r="344" spans="2:65" s="24" customFormat="1" ht="24" customHeight="1">
      <c r="B344" s="25"/>
      <c r="C344" s="209">
        <v>93</v>
      </c>
      <c r="D344" s="209" t="s">
        <v>125</v>
      </c>
      <c r="E344" s="210" t="s">
        <v>504</v>
      </c>
      <c r="F344" s="211" t="s">
        <v>505</v>
      </c>
      <c r="G344" s="212" t="s">
        <v>172</v>
      </c>
      <c r="H344" s="213">
        <v>170</v>
      </c>
      <c r="I344" s="214"/>
      <c r="J344" s="215">
        <f>ROUND(I344*H344,2)</f>
        <v>0</v>
      </c>
      <c r="K344" s="211"/>
      <c r="L344" s="30"/>
      <c r="M344" s="216"/>
      <c r="N344" s="217" t="s">
        <v>37</v>
      </c>
      <c r="O344" s="69"/>
      <c r="P344" s="218">
        <f>O344*H344</f>
        <v>0</v>
      </c>
      <c r="Q344" s="218">
        <v>0</v>
      </c>
      <c r="R344" s="218">
        <f>Q344*H344</f>
        <v>0</v>
      </c>
      <c r="S344" s="218">
        <v>0.00177</v>
      </c>
      <c r="T344" s="219">
        <f>S344*H344</f>
        <v>0.3009</v>
      </c>
      <c r="AR344" s="220" t="s">
        <v>183</v>
      </c>
      <c r="AT344" s="220" t="s">
        <v>125</v>
      </c>
      <c r="AU344" s="220" t="s">
        <v>79</v>
      </c>
      <c r="AY344" s="3" t="s">
        <v>122</v>
      </c>
      <c r="BE344" s="221">
        <f>IF(N344="základní",J344,0)</f>
        <v>0</v>
      </c>
      <c r="BF344" s="221">
        <f>IF(N344="snížená",J344,0)</f>
        <v>0</v>
      </c>
      <c r="BG344" s="221">
        <f>IF(N344="zákl. přenesená",J344,0)</f>
        <v>0</v>
      </c>
      <c r="BH344" s="221">
        <f>IF(N344="sníž. přenesená",J344,0)</f>
        <v>0</v>
      </c>
      <c r="BI344" s="221">
        <f>IF(N344="nulová",J344,0)</f>
        <v>0</v>
      </c>
      <c r="BJ344" s="3" t="s">
        <v>77</v>
      </c>
      <c r="BK344" s="221">
        <f>ROUND(I344*H344,2)</f>
        <v>0</v>
      </c>
      <c r="BL344" s="3" t="s">
        <v>183</v>
      </c>
      <c r="BM344" s="220" t="s">
        <v>506</v>
      </c>
    </row>
    <row r="345" spans="2:65" s="24" customFormat="1" ht="24" customHeight="1">
      <c r="B345" s="25"/>
      <c r="C345" s="209">
        <v>94</v>
      </c>
      <c r="D345" s="209" t="s">
        <v>125</v>
      </c>
      <c r="E345" s="210" t="s">
        <v>507</v>
      </c>
      <c r="F345" s="211" t="s">
        <v>508</v>
      </c>
      <c r="G345" s="212" t="s">
        <v>172</v>
      </c>
      <c r="H345" s="213">
        <v>40</v>
      </c>
      <c r="I345" s="214"/>
      <c r="J345" s="215">
        <f>ROUND(I345*H345,2)</f>
        <v>0</v>
      </c>
      <c r="K345" s="211"/>
      <c r="L345" s="30"/>
      <c r="M345" s="216"/>
      <c r="N345" s="217" t="s">
        <v>37</v>
      </c>
      <c r="O345" s="69"/>
      <c r="P345" s="218">
        <f>O345*H345</f>
        <v>0</v>
      </c>
      <c r="Q345" s="218">
        <v>0</v>
      </c>
      <c r="R345" s="218">
        <f>Q345*H345</f>
        <v>0</v>
      </c>
      <c r="S345" s="218">
        <v>0.00191</v>
      </c>
      <c r="T345" s="219">
        <f>S345*H345</f>
        <v>0.0764</v>
      </c>
      <c r="AR345" s="220" t="s">
        <v>183</v>
      </c>
      <c r="AT345" s="220" t="s">
        <v>125</v>
      </c>
      <c r="AU345" s="220" t="s">
        <v>79</v>
      </c>
      <c r="AY345" s="3" t="s">
        <v>122</v>
      </c>
      <c r="BE345" s="221">
        <f>IF(N345="základní",J345,0)</f>
        <v>0</v>
      </c>
      <c r="BF345" s="221">
        <f>IF(N345="snížená",J345,0)</f>
        <v>0</v>
      </c>
      <c r="BG345" s="221">
        <f>IF(N345="zákl. přenesená",J345,0)</f>
        <v>0</v>
      </c>
      <c r="BH345" s="221">
        <f>IF(N345="sníž. přenesená",J345,0)</f>
        <v>0</v>
      </c>
      <c r="BI345" s="221">
        <f>IF(N345="nulová",J345,0)</f>
        <v>0</v>
      </c>
      <c r="BJ345" s="3" t="s">
        <v>77</v>
      </c>
      <c r="BK345" s="221">
        <f>ROUND(I345*H345,2)</f>
        <v>0</v>
      </c>
      <c r="BL345" s="3" t="s">
        <v>183</v>
      </c>
      <c r="BM345" s="220" t="s">
        <v>509</v>
      </c>
    </row>
    <row r="346" spans="2:65" s="24" customFormat="1" ht="24" customHeight="1">
      <c r="B346" s="25"/>
      <c r="C346" s="209">
        <v>95</v>
      </c>
      <c r="D346" s="209" t="s">
        <v>125</v>
      </c>
      <c r="E346" s="210" t="s">
        <v>510</v>
      </c>
      <c r="F346" s="211" t="s">
        <v>511</v>
      </c>
      <c r="G346" s="212" t="s">
        <v>172</v>
      </c>
      <c r="H346" s="213">
        <v>170</v>
      </c>
      <c r="I346" s="214"/>
      <c r="J346" s="215">
        <f>ROUND(I346*H346,2)</f>
        <v>0</v>
      </c>
      <c r="K346" s="211"/>
      <c r="L346" s="30"/>
      <c r="M346" s="216"/>
      <c r="N346" s="217" t="s">
        <v>37</v>
      </c>
      <c r="O346" s="69"/>
      <c r="P346" s="218">
        <f>O346*H346</f>
        <v>0</v>
      </c>
      <c r="Q346" s="218">
        <v>0</v>
      </c>
      <c r="R346" s="218">
        <f>Q346*H346</f>
        <v>0</v>
      </c>
      <c r="S346" s="218">
        <v>0.0026</v>
      </c>
      <c r="T346" s="219">
        <f>S346*H346</f>
        <v>0.442</v>
      </c>
      <c r="AR346" s="220" t="s">
        <v>183</v>
      </c>
      <c r="AT346" s="220" t="s">
        <v>125</v>
      </c>
      <c r="AU346" s="220" t="s">
        <v>79</v>
      </c>
      <c r="AY346" s="3" t="s">
        <v>122</v>
      </c>
      <c r="BE346" s="221">
        <f>IF(N346="základní",J346,0)</f>
        <v>0</v>
      </c>
      <c r="BF346" s="221">
        <f>IF(N346="snížená",J346,0)</f>
        <v>0</v>
      </c>
      <c r="BG346" s="221">
        <f>IF(N346="zákl. přenesená",J346,0)</f>
        <v>0</v>
      </c>
      <c r="BH346" s="221">
        <f>IF(N346="sníž. přenesená",J346,0)</f>
        <v>0</v>
      </c>
      <c r="BI346" s="221">
        <f>IF(N346="nulová",J346,0)</f>
        <v>0</v>
      </c>
      <c r="BJ346" s="3" t="s">
        <v>77</v>
      </c>
      <c r="BK346" s="221">
        <f>ROUND(I346*H346,2)</f>
        <v>0</v>
      </c>
      <c r="BL346" s="3" t="s">
        <v>183</v>
      </c>
      <c r="BM346" s="220" t="s">
        <v>512</v>
      </c>
    </row>
    <row r="347" spans="2:65" s="24" customFormat="1" ht="36" customHeight="1">
      <c r="B347" s="25"/>
      <c r="C347" s="209">
        <v>96</v>
      </c>
      <c r="D347" s="209" t="s">
        <v>125</v>
      </c>
      <c r="E347" s="210" t="s">
        <v>513</v>
      </c>
      <c r="F347" s="211" t="s">
        <v>514</v>
      </c>
      <c r="G347" s="212" t="s">
        <v>334</v>
      </c>
      <c r="H347" s="269"/>
      <c r="I347" s="214"/>
      <c r="J347" s="215">
        <f>ROUND(I347*H347,2)</f>
        <v>0</v>
      </c>
      <c r="K347" s="211"/>
      <c r="L347" s="30"/>
      <c r="M347" s="216"/>
      <c r="N347" s="217" t="s">
        <v>37</v>
      </c>
      <c r="O347" s="69"/>
      <c r="P347" s="218">
        <f>O347*H347</f>
        <v>0</v>
      </c>
      <c r="Q347" s="218">
        <v>0</v>
      </c>
      <c r="R347" s="218">
        <f>Q347*H347</f>
        <v>0</v>
      </c>
      <c r="S347" s="218">
        <v>0</v>
      </c>
      <c r="T347" s="219">
        <f>S347*H347</f>
        <v>0</v>
      </c>
      <c r="AR347" s="220" t="s">
        <v>183</v>
      </c>
      <c r="AT347" s="220" t="s">
        <v>125</v>
      </c>
      <c r="AU347" s="220" t="s">
        <v>79</v>
      </c>
      <c r="AY347" s="3" t="s">
        <v>122</v>
      </c>
      <c r="BE347" s="221">
        <f>IF(N347="základní",J347,0)</f>
        <v>0</v>
      </c>
      <c r="BF347" s="221">
        <f>IF(N347="snížená",J347,0)</f>
        <v>0</v>
      </c>
      <c r="BG347" s="221">
        <f>IF(N347="zákl. přenesená",J347,0)</f>
        <v>0</v>
      </c>
      <c r="BH347" s="221">
        <f>IF(N347="sníž. přenesená",J347,0)</f>
        <v>0</v>
      </c>
      <c r="BI347" s="221">
        <f>IF(N347="nulová",J347,0)</f>
        <v>0</v>
      </c>
      <c r="BJ347" s="3" t="s">
        <v>77</v>
      </c>
      <c r="BK347" s="221">
        <f>ROUND(I347*H347,2)</f>
        <v>0</v>
      </c>
      <c r="BL347" s="3" t="s">
        <v>183</v>
      </c>
      <c r="BM347" s="220" t="s">
        <v>515</v>
      </c>
    </row>
    <row r="348" spans="2:63" s="192" customFormat="1" ht="22.8" customHeight="1">
      <c r="B348" s="193"/>
      <c r="C348" s="194"/>
      <c r="D348" s="195" t="s">
        <v>71</v>
      </c>
      <c r="E348" s="207" t="s">
        <v>516</v>
      </c>
      <c r="F348" s="207" t="s">
        <v>517</v>
      </c>
      <c r="G348" s="194"/>
      <c r="H348" s="194"/>
      <c r="I348" s="197"/>
      <c r="J348" s="208">
        <f>BK348</f>
        <v>0</v>
      </c>
      <c r="K348" s="194"/>
      <c r="L348" s="199"/>
      <c r="M348" s="200"/>
      <c r="N348" s="201"/>
      <c r="O348" s="201"/>
      <c r="P348" s="202">
        <f>SUM(P349:P354)</f>
        <v>0</v>
      </c>
      <c r="Q348" s="201"/>
      <c r="R348" s="202">
        <f>SUM(R349:R354)</f>
        <v>0</v>
      </c>
      <c r="S348" s="201"/>
      <c r="T348" s="203">
        <f>SUM(T349:T354)</f>
        <v>0.162</v>
      </c>
      <c r="AR348" s="204" t="s">
        <v>79</v>
      </c>
      <c r="AT348" s="205" t="s">
        <v>71</v>
      </c>
      <c r="AU348" s="205" t="s">
        <v>77</v>
      </c>
      <c r="AY348" s="204" t="s">
        <v>122</v>
      </c>
      <c r="BK348" s="206">
        <f>SUM(BK349:BK354)</f>
        <v>0</v>
      </c>
    </row>
    <row r="349" spans="2:65" s="24" customFormat="1" ht="16.5" customHeight="1">
      <c r="B349" s="25"/>
      <c r="C349" s="209">
        <v>97</v>
      </c>
      <c r="D349" s="209" t="s">
        <v>125</v>
      </c>
      <c r="E349" s="210" t="s">
        <v>518</v>
      </c>
      <c r="F349" s="211" t="s">
        <v>519</v>
      </c>
      <c r="G349" s="212" t="s">
        <v>427</v>
      </c>
      <c r="H349" s="213">
        <v>1</v>
      </c>
      <c r="I349" s="214"/>
      <c r="J349" s="215">
        <f>ROUND(I349*H349,2)</f>
        <v>0</v>
      </c>
      <c r="K349" s="211"/>
      <c r="L349" s="30"/>
      <c r="M349" s="216"/>
      <c r="N349" s="217" t="s">
        <v>37</v>
      </c>
      <c r="O349" s="69"/>
      <c r="P349" s="218">
        <f>O349*H349</f>
        <v>0</v>
      </c>
      <c r="Q349" s="218">
        <v>0</v>
      </c>
      <c r="R349" s="218">
        <f>Q349*H349</f>
        <v>0</v>
      </c>
      <c r="S349" s="218">
        <v>0</v>
      </c>
      <c r="T349" s="219">
        <f>S349*H349</f>
        <v>0</v>
      </c>
      <c r="AR349" s="220" t="s">
        <v>123</v>
      </c>
      <c r="AT349" s="220" t="s">
        <v>125</v>
      </c>
      <c r="AU349" s="220" t="s">
        <v>79</v>
      </c>
      <c r="AY349" s="3" t="s">
        <v>122</v>
      </c>
      <c r="BE349" s="221">
        <f>IF(N349="základní",J349,0)</f>
        <v>0</v>
      </c>
      <c r="BF349" s="221">
        <f>IF(N349="snížená",J349,0)</f>
        <v>0</v>
      </c>
      <c r="BG349" s="221">
        <f>IF(N349="zákl. přenesená",J349,0)</f>
        <v>0</v>
      </c>
      <c r="BH349" s="221">
        <f>IF(N349="sníž. přenesená",J349,0)</f>
        <v>0</v>
      </c>
      <c r="BI349" s="221">
        <f>IF(N349="nulová",J349,0)</f>
        <v>0</v>
      </c>
      <c r="BJ349" s="3" t="s">
        <v>77</v>
      </c>
      <c r="BK349" s="221">
        <f>ROUND(I349*H349,2)</f>
        <v>0</v>
      </c>
      <c r="BL349" s="3" t="s">
        <v>123</v>
      </c>
      <c r="BM349" s="220" t="s">
        <v>520</v>
      </c>
    </row>
    <row r="350" spans="2:65" s="24" customFormat="1" ht="24" customHeight="1">
      <c r="B350" s="25"/>
      <c r="C350" s="209">
        <v>98</v>
      </c>
      <c r="D350" s="209" t="s">
        <v>125</v>
      </c>
      <c r="E350" s="210" t="s">
        <v>521</v>
      </c>
      <c r="F350" s="211" t="s">
        <v>522</v>
      </c>
      <c r="G350" s="212" t="s">
        <v>151</v>
      </c>
      <c r="H350" s="213">
        <v>18</v>
      </c>
      <c r="I350" s="214"/>
      <c r="J350" s="215">
        <f>ROUND(I350*H350,2)</f>
        <v>0</v>
      </c>
      <c r="K350" s="211"/>
      <c r="L350" s="30"/>
      <c r="M350" s="216"/>
      <c r="N350" s="217" t="s">
        <v>37</v>
      </c>
      <c r="O350" s="69"/>
      <c r="P350" s="218">
        <f>O350*H350</f>
        <v>0</v>
      </c>
      <c r="Q350" s="218">
        <v>0</v>
      </c>
      <c r="R350" s="218">
        <f>Q350*H350</f>
        <v>0</v>
      </c>
      <c r="S350" s="218">
        <v>0.009</v>
      </c>
      <c r="T350" s="219">
        <f>S350*H350</f>
        <v>0.162</v>
      </c>
      <c r="AR350" s="220" t="s">
        <v>183</v>
      </c>
      <c r="AT350" s="220" t="s">
        <v>125</v>
      </c>
      <c r="AU350" s="220" t="s">
        <v>79</v>
      </c>
      <c r="AY350" s="3" t="s">
        <v>122</v>
      </c>
      <c r="BE350" s="221">
        <f>IF(N350="základní",J350,0)</f>
        <v>0</v>
      </c>
      <c r="BF350" s="221">
        <f>IF(N350="snížená",J350,0)</f>
        <v>0</v>
      </c>
      <c r="BG350" s="221">
        <f>IF(N350="zákl. přenesená",J350,0)</f>
        <v>0</v>
      </c>
      <c r="BH350" s="221">
        <f>IF(N350="sníž. přenesená",J350,0)</f>
        <v>0</v>
      </c>
      <c r="BI350" s="221">
        <f>IF(N350="nulová",J350,0)</f>
        <v>0</v>
      </c>
      <c r="BJ350" s="3" t="s">
        <v>77</v>
      </c>
      <c r="BK350" s="221">
        <f>ROUND(I350*H350,2)</f>
        <v>0</v>
      </c>
      <c r="BL350" s="3" t="s">
        <v>183</v>
      </c>
      <c r="BM350" s="220" t="s">
        <v>523</v>
      </c>
    </row>
    <row r="351" spans="2:51" s="258" customFormat="1" ht="12.8">
      <c r="B351" s="259"/>
      <c r="C351" s="260"/>
      <c r="D351" s="225" t="s">
        <v>131</v>
      </c>
      <c r="E351" s="261"/>
      <c r="F351" s="262" t="s">
        <v>524</v>
      </c>
      <c r="G351" s="260"/>
      <c r="H351" s="261"/>
      <c r="I351" s="263"/>
      <c r="J351" s="260"/>
      <c r="K351" s="260"/>
      <c r="L351" s="264"/>
      <c r="M351" s="265"/>
      <c r="N351" s="266"/>
      <c r="O351" s="266"/>
      <c r="P351" s="266"/>
      <c r="Q351" s="266"/>
      <c r="R351" s="266"/>
      <c r="S351" s="266"/>
      <c r="T351" s="267"/>
      <c r="AT351" s="268" t="s">
        <v>131</v>
      </c>
      <c r="AU351" s="268" t="s">
        <v>79</v>
      </c>
      <c r="AV351" s="258" t="s">
        <v>77</v>
      </c>
      <c r="AW351" s="258" t="s">
        <v>29</v>
      </c>
      <c r="AX351" s="258" t="s">
        <v>72</v>
      </c>
      <c r="AY351" s="268" t="s">
        <v>122</v>
      </c>
    </row>
    <row r="352" spans="2:51" s="222" customFormat="1" ht="12.8">
      <c r="B352" s="223"/>
      <c r="C352" s="224"/>
      <c r="D352" s="225" t="s">
        <v>131</v>
      </c>
      <c r="E352" s="226"/>
      <c r="F352" s="227" t="s">
        <v>525</v>
      </c>
      <c r="G352" s="224"/>
      <c r="H352" s="228">
        <v>18</v>
      </c>
      <c r="I352" s="229"/>
      <c r="J352" s="224"/>
      <c r="K352" s="224"/>
      <c r="L352" s="230"/>
      <c r="M352" s="231"/>
      <c r="N352" s="232"/>
      <c r="O352" s="232"/>
      <c r="P352" s="232"/>
      <c r="Q352" s="232"/>
      <c r="R352" s="232"/>
      <c r="S352" s="232"/>
      <c r="T352" s="233"/>
      <c r="AT352" s="234" t="s">
        <v>131</v>
      </c>
      <c r="AU352" s="234" t="s">
        <v>79</v>
      </c>
      <c r="AV352" s="222" t="s">
        <v>79</v>
      </c>
      <c r="AW352" s="222" t="s">
        <v>29</v>
      </c>
      <c r="AX352" s="222" t="s">
        <v>77</v>
      </c>
      <c r="AY352" s="234" t="s">
        <v>122</v>
      </c>
    </row>
    <row r="353" spans="2:63" s="222" customFormat="1" ht="20.65">
      <c r="B353" s="223"/>
      <c r="C353" s="209">
        <v>99</v>
      </c>
      <c r="D353" s="209" t="s">
        <v>125</v>
      </c>
      <c r="E353" s="210" t="s">
        <v>526</v>
      </c>
      <c r="F353" s="211" t="s">
        <v>527</v>
      </c>
      <c r="G353" s="212" t="s">
        <v>427</v>
      </c>
      <c r="H353" s="213">
        <v>1</v>
      </c>
      <c r="I353" s="214"/>
      <c r="J353" s="215">
        <f>ROUND(I353*H353,2)</f>
        <v>0</v>
      </c>
      <c r="K353" s="211"/>
      <c r="L353" s="230"/>
      <c r="M353" s="231"/>
      <c r="N353" s="232"/>
      <c r="O353" s="232"/>
      <c r="P353" s="232"/>
      <c r="Q353" s="232"/>
      <c r="R353" s="232"/>
      <c r="S353" s="232"/>
      <c r="T353" s="233"/>
      <c r="AT353" s="234"/>
      <c r="AU353" s="234"/>
      <c r="AY353" s="234"/>
      <c r="BK353" s="221">
        <f>ROUND(I353*H353,2)</f>
        <v>0</v>
      </c>
    </row>
    <row r="354" spans="2:65" s="24" customFormat="1" ht="36" customHeight="1">
      <c r="B354" s="25"/>
      <c r="C354" s="209">
        <v>100</v>
      </c>
      <c r="D354" s="209" t="s">
        <v>125</v>
      </c>
      <c r="E354" s="210" t="s">
        <v>528</v>
      </c>
      <c r="F354" s="211" t="s">
        <v>529</v>
      </c>
      <c r="G354" s="212" t="s">
        <v>334</v>
      </c>
      <c r="H354" s="269"/>
      <c r="I354" s="214"/>
      <c r="J354" s="215">
        <f>ROUND(I354*H354,2)</f>
        <v>0</v>
      </c>
      <c r="K354" s="211"/>
      <c r="L354" s="30"/>
      <c r="M354" s="216"/>
      <c r="N354" s="217" t="s">
        <v>37</v>
      </c>
      <c r="O354" s="69"/>
      <c r="P354" s="218">
        <f>O354*H354</f>
        <v>0</v>
      </c>
      <c r="Q354" s="218">
        <v>0</v>
      </c>
      <c r="R354" s="218">
        <f>Q354*H354</f>
        <v>0</v>
      </c>
      <c r="S354" s="218">
        <v>0</v>
      </c>
      <c r="T354" s="219">
        <f>S354*H354</f>
        <v>0</v>
      </c>
      <c r="AR354" s="220" t="s">
        <v>183</v>
      </c>
      <c r="AT354" s="220" t="s">
        <v>125</v>
      </c>
      <c r="AU354" s="220" t="s">
        <v>79</v>
      </c>
      <c r="AY354" s="3" t="s">
        <v>122</v>
      </c>
      <c r="BE354" s="221">
        <f>IF(N354="základní",J354,0)</f>
        <v>0</v>
      </c>
      <c r="BF354" s="221">
        <f>IF(N354="snížená",J354,0)</f>
        <v>0</v>
      </c>
      <c r="BG354" s="221">
        <f>IF(N354="zákl. přenesená",J354,0)</f>
        <v>0</v>
      </c>
      <c r="BH354" s="221">
        <f>IF(N354="sníž. přenesená",J354,0)</f>
        <v>0</v>
      </c>
      <c r="BI354" s="221">
        <f>IF(N354="nulová",J354,0)</f>
        <v>0</v>
      </c>
      <c r="BJ354" s="3" t="s">
        <v>77</v>
      </c>
      <c r="BK354" s="221">
        <f>ROUND(I354*H354,2)</f>
        <v>0</v>
      </c>
      <c r="BL354" s="3" t="s">
        <v>183</v>
      </c>
      <c r="BM354" s="220" t="s">
        <v>530</v>
      </c>
    </row>
    <row r="355" spans="2:63" s="192" customFormat="1" ht="22.8" customHeight="1">
      <c r="B355" s="193"/>
      <c r="C355" s="194"/>
      <c r="D355" s="195" t="s">
        <v>71</v>
      </c>
      <c r="E355" s="207" t="s">
        <v>531</v>
      </c>
      <c r="F355" s="207" t="s">
        <v>532</v>
      </c>
      <c r="G355" s="194"/>
      <c r="H355" s="194"/>
      <c r="I355" s="197"/>
      <c r="J355" s="208">
        <f>BK355</f>
        <v>0</v>
      </c>
      <c r="K355" s="194"/>
      <c r="L355" s="199"/>
      <c r="M355" s="200"/>
      <c r="N355" s="201"/>
      <c r="O355" s="201"/>
      <c r="P355" s="202">
        <f>SUM(P356:P364)</f>
        <v>0</v>
      </c>
      <c r="Q355" s="201"/>
      <c r="R355" s="202">
        <f>SUM(R356:R364)</f>
        <v>0.009</v>
      </c>
      <c r="S355" s="201"/>
      <c r="T355" s="203">
        <f>SUM(T356:T364)</f>
        <v>0</v>
      </c>
      <c r="AR355" s="204" t="s">
        <v>79</v>
      </c>
      <c r="AT355" s="205" t="s">
        <v>71</v>
      </c>
      <c r="AU355" s="205" t="s">
        <v>77</v>
      </c>
      <c r="AY355" s="204" t="s">
        <v>122</v>
      </c>
      <c r="BK355" s="206">
        <f>SUM(BK356:BK364)</f>
        <v>0</v>
      </c>
    </row>
    <row r="356" spans="2:65" s="24" customFormat="1" ht="36" customHeight="1">
      <c r="B356" s="25"/>
      <c r="C356" s="209">
        <v>101</v>
      </c>
      <c r="D356" s="209" t="s">
        <v>125</v>
      </c>
      <c r="E356" s="210" t="s">
        <v>533</v>
      </c>
      <c r="F356" s="211" t="s">
        <v>534</v>
      </c>
      <c r="G356" s="212" t="s">
        <v>151</v>
      </c>
      <c r="H356" s="213">
        <v>20</v>
      </c>
      <c r="I356" s="214"/>
      <c r="J356" s="215">
        <f>ROUND(I356*H356,2)</f>
        <v>0</v>
      </c>
      <c r="K356" s="211"/>
      <c r="L356" s="30"/>
      <c r="M356" s="216"/>
      <c r="N356" s="217" t="s">
        <v>37</v>
      </c>
      <c r="O356" s="69"/>
      <c r="P356" s="218">
        <f>O356*H356</f>
        <v>0</v>
      </c>
      <c r="Q356" s="218">
        <v>7E-05</v>
      </c>
      <c r="R356" s="218">
        <f>Q356*H356</f>
        <v>0.0014</v>
      </c>
      <c r="S356" s="218">
        <v>0</v>
      </c>
      <c r="T356" s="219">
        <f>S356*H356</f>
        <v>0</v>
      </c>
      <c r="AR356" s="220" t="s">
        <v>183</v>
      </c>
      <c r="AT356" s="220" t="s">
        <v>125</v>
      </c>
      <c r="AU356" s="220" t="s">
        <v>79</v>
      </c>
      <c r="AY356" s="3" t="s">
        <v>122</v>
      </c>
      <c r="BE356" s="221">
        <f>IF(N356="základní",J356,0)</f>
        <v>0</v>
      </c>
      <c r="BF356" s="221">
        <f>IF(N356="snížená",J356,0)</f>
        <v>0</v>
      </c>
      <c r="BG356" s="221">
        <f>IF(N356="zákl. přenesená",J356,0)</f>
        <v>0</v>
      </c>
      <c r="BH356" s="221">
        <f>IF(N356="sníž. přenesená",J356,0)</f>
        <v>0</v>
      </c>
      <c r="BI356" s="221">
        <f>IF(N356="nulová",J356,0)</f>
        <v>0</v>
      </c>
      <c r="BJ356" s="3" t="s">
        <v>77</v>
      </c>
      <c r="BK356" s="221">
        <f>ROUND(I356*H356,2)</f>
        <v>0</v>
      </c>
      <c r="BL356" s="3" t="s">
        <v>183</v>
      </c>
      <c r="BM356" s="220" t="s">
        <v>535</v>
      </c>
    </row>
    <row r="357" spans="2:51" s="258" customFormat="1" ht="12.8">
      <c r="B357" s="259"/>
      <c r="C357" s="260"/>
      <c r="D357" s="225" t="s">
        <v>131</v>
      </c>
      <c r="E357" s="261"/>
      <c r="F357" s="262" t="s">
        <v>536</v>
      </c>
      <c r="G357" s="260"/>
      <c r="H357" s="261"/>
      <c r="I357" s="263"/>
      <c r="J357" s="260"/>
      <c r="K357" s="260"/>
      <c r="L357" s="264"/>
      <c r="M357" s="265"/>
      <c r="N357" s="266"/>
      <c r="O357" s="266"/>
      <c r="P357" s="266"/>
      <c r="Q357" s="266"/>
      <c r="R357" s="266"/>
      <c r="S357" s="266"/>
      <c r="T357" s="267"/>
      <c r="AT357" s="268" t="s">
        <v>131</v>
      </c>
      <c r="AU357" s="268" t="s">
        <v>79</v>
      </c>
      <c r="AV357" s="258" t="s">
        <v>77</v>
      </c>
      <c r="AW357" s="258" t="s">
        <v>29</v>
      </c>
      <c r="AX357" s="258" t="s">
        <v>72</v>
      </c>
      <c r="AY357" s="268" t="s">
        <v>122</v>
      </c>
    </row>
    <row r="358" spans="2:51" s="222" customFormat="1" ht="12.8">
      <c r="B358" s="223"/>
      <c r="C358" s="224"/>
      <c r="D358" s="225" t="s">
        <v>131</v>
      </c>
      <c r="E358" s="226"/>
      <c r="F358" s="227" t="s">
        <v>537</v>
      </c>
      <c r="G358" s="224"/>
      <c r="H358" s="228">
        <v>20</v>
      </c>
      <c r="I358" s="229"/>
      <c r="J358" s="224"/>
      <c r="K358" s="224"/>
      <c r="L358" s="230"/>
      <c r="M358" s="231"/>
      <c r="N358" s="232"/>
      <c r="O358" s="232"/>
      <c r="P358" s="232"/>
      <c r="Q358" s="232"/>
      <c r="R358" s="232"/>
      <c r="S358" s="232"/>
      <c r="T358" s="233"/>
      <c r="AT358" s="234" t="s">
        <v>131</v>
      </c>
      <c r="AU358" s="234" t="s">
        <v>79</v>
      </c>
      <c r="AV358" s="222" t="s">
        <v>79</v>
      </c>
      <c r="AW358" s="222" t="s">
        <v>29</v>
      </c>
      <c r="AX358" s="222" t="s">
        <v>77</v>
      </c>
      <c r="AY358" s="234" t="s">
        <v>122</v>
      </c>
    </row>
    <row r="359" spans="2:65" s="24" customFormat="1" ht="24" customHeight="1">
      <c r="B359" s="25"/>
      <c r="C359" s="209">
        <v>102</v>
      </c>
      <c r="D359" s="209" t="s">
        <v>125</v>
      </c>
      <c r="E359" s="210" t="s">
        <v>538</v>
      </c>
      <c r="F359" s="211" t="s">
        <v>539</v>
      </c>
      <c r="G359" s="212" t="s">
        <v>151</v>
      </c>
      <c r="H359" s="213">
        <v>20</v>
      </c>
      <c r="I359" s="214"/>
      <c r="J359" s="215">
        <f>ROUND(I359*H359,2)</f>
        <v>0</v>
      </c>
      <c r="K359" s="211"/>
      <c r="L359" s="30"/>
      <c r="M359" s="216"/>
      <c r="N359" s="217" t="s">
        <v>37</v>
      </c>
      <c r="O359" s="69"/>
      <c r="P359" s="218">
        <f>O359*H359</f>
        <v>0</v>
      </c>
      <c r="Q359" s="218">
        <v>0.00014</v>
      </c>
      <c r="R359" s="218">
        <f>Q359*H359</f>
        <v>0.0028</v>
      </c>
      <c r="S359" s="218">
        <v>0</v>
      </c>
      <c r="T359" s="219">
        <f>S359*H359</f>
        <v>0</v>
      </c>
      <c r="AR359" s="220" t="s">
        <v>183</v>
      </c>
      <c r="AT359" s="220" t="s">
        <v>125</v>
      </c>
      <c r="AU359" s="220" t="s">
        <v>79</v>
      </c>
      <c r="AY359" s="3" t="s">
        <v>122</v>
      </c>
      <c r="BE359" s="221">
        <f>IF(N359="základní",J359,0)</f>
        <v>0</v>
      </c>
      <c r="BF359" s="221">
        <f>IF(N359="snížená",J359,0)</f>
        <v>0</v>
      </c>
      <c r="BG359" s="221">
        <f>IF(N359="zákl. přenesená",J359,0)</f>
        <v>0</v>
      </c>
      <c r="BH359" s="221">
        <f>IF(N359="sníž. přenesená",J359,0)</f>
        <v>0</v>
      </c>
      <c r="BI359" s="221">
        <f>IF(N359="nulová",J359,0)</f>
        <v>0</v>
      </c>
      <c r="BJ359" s="3" t="s">
        <v>77</v>
      </c>
      <c r="BK359" s="221">
        <f>ROUND(I359*H359,2)</f>
        <v>0</v>
      </c>
      <c r="BL359" s="3" t="s">
        <v>183</v>
      </c>
      <c r="BM359" s="220" t="s">
        <v>540</v>
      </c>
    </row>
    <row r="360" spans="2:51" s="258" customFormat="1" ht="12.8">
      <c r="B360" s="259"/>
      <c r="C360" s="260"/>
      <c r="D360" s="225" t="s">
        <v>131</v>
      </c>
      <c r="E360" s="261"/>
      <c r="F360" s="262" t="s">
        <v>536</v>
      </c>
      <c r="G360" s="260"/>
      <c r="H360" s="261"/>
      <c r="I360" s="263"/>
      <c r="J360" s="260"/>
      <c r="K360" s="260"/>
      <c r="L360" s="264"/>
      <c r="M360" s="265"/>
      <c r="N360" s="266"/>
      <c r="O360" s="266"/>
      <c r="P360" s="266"/>
      <c r="Q360" s="266"/>
      <c r="R360" s="266"/>
      <c r="S360" s="266"/>
      <c r="T360" s="267"/>
      <c r="AT360" s="268" t="s">
        <v>131</v>
      </c>
      <c r="AU360" s="268" t="s">
        <v>79</v>
      </c>
      <c r="AV360" s="258" t="s">
        <v>77</v>
      </c>
      <c r="AW360" s="258" t="s">
        <v>29</v>
      </c>
      <c r="AX360" s="258" t="s">
        <v>72</v>
      </c>
      <c r="AY360" s="268" t="s">
        <v>122</v>
      </c>
    </row>
    <row r="361" spans="2:51" s="222" customFormat="1" ht="12.8">
      <c r="B361" s="223"/>
      <c r="C361" s="224"/>
      <c r="D361" s="225" t="s">
        <v>131</v>
      </c>
      <c r="E361" s="226"/>
      <c r="F361" s="227" t="s">
        <v>537</v>
      </c>
      <c r="G361" s="224"/>
      <c r="H361" s="228">
        <v>20</v>
      </c>
      <c r="I361" s="229"/>
      <c r="J361" s="224"/>
      <c r="K361" s="224"/>
      <c r="L361" s="230"/>
      <c r="M361" s="231"/>
      <c r="N361" s="232"/>
      <c r="O361" s="232"/>
      <c r="P361" s="232"/>
      <c r="Q361" s="232"/>
      <c r="R361" s="232"/>
      <c r="S361" s="232"/>
      <c r="T361" s="233"/>
      <c r="AT361" s="234" t="s">
        <v>131</v>
      </c>
      <c r="AU361" s="234" t="s">
        <v>79</v>
      </c>
      <c r="AV361" s="222" t="s">
        <v>79</v>
      </c>
      <c r="AW361" s="222" t="s">
        <v>29</v>
      </c>
      <c r="AX361" s="222" t="s">
        <v>77</v>
      </c>
      <c r="AY361" s="234" t="s">
        <v>122</v>
      </c>
    </row>
    <row r="362" spans="2:65" s="24" customFormat="1" ht="24" customHeight="1">
      <c r="B362" s="25"/>
      <c r="C362" s="209">
        <v>103</v>
      </c>
      <c r="D362" s="209" t="s">
        <v>125</v>
      </c>
      <c r="E362" s="210" t="s">
        <v>541</v>
      </c>
      <c r="F362" s="211" t="s">
        <v>542</v>
      </c>
      <c r="G362" s="212" t="s">
        <v>151</v>
      </c>
      <c r="H362" s="213">
        <v>40</v>
      </c>
      <c r="I362" s="214"/>
      <c r="J362" s="215">
        <f>ROUND(I362*H362,2)</f>
        <v>0</v>
      </c>
      <c r="K362" s="211"/>
      <c r="L362" s="30"/>
      <c r="M362" s="216"/>
      <c r="N362" s="217" t="s">
        <v>37</v>
      </c>
      <c r="O362" s="69"/>
      <c r="P362" s="218">
        <f>O362*H362</f>
        <v>0</v>
      </c>
      <c r="Q362" s="218">
        <v>0.00012</v>
      </c>
      <c r="R362" s="218">
        <f>Q362*H362</f>
        <v>0.0048</v>
      </c>
      <c r="S362" s="218">
        <v>0</v>
      </c>
      <c r="T362" s="219">
        <f>S362*H362</f>
        <v>0</v>
      </c>
      <c r="AR362" s="220" t="s">
        <v>183</v>
      </c>
      <c r="AT362" s="220" t="s">
        <v>125</v>
      </c>
      <c r="AU362" s="220" t="s">
        <v>79</v>
      </c>
      <c r="AY362" s="3" t="s">
        <v>122</v>
      </c>
      <c r="BE362" s="221">
        <f>IF(N362="základní",J362,0)</f>
        <v>0</v>
      </c>
      <c r="BF362" s="221">
        <f>IF(N362="snížená",J362,0)</f>
        <v>0</v>
      </c>
      <c r="BG362" s="221">
        <f>IF(N362="zákl. přenesená",J362,0)</f>
        <v>0</v>
      </c>
      <c r="BH362" s="221">
        <f>IF(N362="sníž. přenesená",J362,0)</f>
        <v>0</v>
      </c>
      <c r="BI362" s="221">
        <f>IF(N362="nulová",J362,0)</f>
        <v>0</v>
      </c>
      <c r="BJ362" s="3" t="s">
        <v>77</v>
      </c>
      <c r="BK362" s="221">
        <f>ROUND(I362*H362,2)</f>
        <v>0</v>
      </c>
      <c r="BL362" s="3" t="s">
        <v>183</v>
      </c>
      <c r="BM362" s="220" t="s">
        <v>543</v>
      </c>
    </row>
    <row r="363" spans="2:51" s="258" customFormat="1" ht="12.8">
      <c r="B363" s="259"/>
      <c r="C363" s="260"/>
      <c r="D363" s="225" t="s">
        <v>131</v>
      </c>
      <c r="E363" s="261"/>
      <c r="F363" s="262" t="s">
        <v>544</v>
      </c>
      <c r="G363" s="260"/>
      <c r="H363" s="261"/>
      <c r="I363" s="263"/>
      <c r="J363" s="260"/>
      <c r="K363" s="260"/>
      <c r="L363" s="264"/>
      <c r="M363" s="265"/>
      <c r="N363" s="266"/>
      <c r="O363" s="266"/>
      <c r="P363" s="266"/>
      <c r="Q363" s="266"/>
      <c r="R363" s="266"/>
      <c r="S363" s="266"/>
      <c r="T363" s="267"/>
      <c r="AT363" s="268" t="s">
        <v>131</v>
      </c>
      <c r="AU363" s="268" t="s">
        <v>79</v>
      </c>
      <c r="AV363" s="258" t="s">
        <v>77</v>
      </c>
      <c r="AW363" s="258" t="s">
        <v>29</v>
      </c>
      <c r="AX363" s="258" t="s">
        <v>72</v>
      </c>
      <c r="AY363" s="268" t="s">
        <v>122</v>
      </c>
    </row>
    <row r="364" spans="2:51" s="222" customFormat="1" ht="12.8">
      <c r="B364" s="223"/>
      <c r="C364" s="224"/>
      <c r="D364" s="225" t="s">
        <v>131</v>
      </c>
      <c r="E364" s="226"/>
      <c r="F364" s="227" t="s">
        <v>545</v>
      </c>
      <c r="G364" s="224"/>
      <c r="H364" s="228">
        <v>40</v>
      </c>
      <c r="I364" s="229"/>
      <c r="J364" s="224"/>
      <c r="K364" s="224"/>
      <c r="L364" s="230"/>
      <c r="M364" s="231"/>
      <c r="N364" s="232"/>
      <c r="O364" s="232"/>
      <c r="P364" s="232"/>
      <c r="Q364" s="232"/>
      <c r="R364" s="232"/>
      <c r="S364" s="232"/>
      <c r="T364" s="233"/>
      <c r="AT364" s="234" t="s">
        <v>131</v>
      </c>
      <c r="AU364" s="234" t="s">
        <v>79</v>
      </c>
      <c r="AV364" s="222" t="s">
        <v>79</v>
      </c>
      <c r="AW364" s="222" t="s">
        <v>29</v>
      </c>
      <c r="AX364" s="222" t="s">
        <v>77</v>
      </c>
      <c r="AY364" s="234" t="s">
        <v>122</v>
      </c>
    </row>
    <row r="365" spans="2:63" s="192" customFormat="1" ht="22.8" customHeight="1">
      <c r="B365" s="193"/>
      <c r="C365" s="194"/>
      <c r="D365" s="195" t="s">
        <v>71</v>
      </c>
      <c r="E365" s="207" t="s">
        <v>546</v>
      </c>
      <c r="F365" s="207" t="s">
        <v>547</v>
      </c>
      <c r="G365" s="194"/>
      <c r="H365" s="194"/>
      <c r="I365" s="197"/>
      <c r="J365" s="208">
        <f>BK365</f>
        <v>0</v>
      </c>
      <c r="K365" s="194"/>
      <c r="L365" s="199"/>
      <c r="M365" s="200"/>
      <c r="N365" s="201"/>
      <c r="O365" s="201"/>
      <c r="P365" s="202">
        <f>SUM(P370:P375)</f>
        <v>0</v>
      </c>
      <c r="Q365" s="201"/>
      <c r="R365" s="202">
        <f>SUM(R370:R375)</f>
        <v>1.92715464</v>
      </c>
      <c r="S365" s="201"/>
      <c r="T365" s="203">
        <f>SUM(T370:T375)</f>
        <v>0</v>
      </c>
      <c r="AR365" s="204" t="s">
        <v>79</v>
      </c>
      <c r="AT365" s="205" t="s">
        <v>71</v>
      </c>
      <c r="AU365" s="205" t="s">
        <v>77</v>
      </c>
      <c r="AY365" s="204" t="s">
        <v>122</v>
      </c>
      <c r="BK365" s="206">
        <f>SUM(BK366:BK375)</f>
        <v>0</v>
      </c>
    </row>
    <row r="366" spans="2:63" s="192" customFormat="1" ht="22.8" customHeight="1">
      <c r="B366" s="193"/>
      <c r="C366" s="209">
        <v>104</v>
      </c>
      <c r="D366" s="209" t="s">
        <v>125</v>
      </c>
      <c r="E366" s="210" t="s">
        <v>548</v>
      </c>
      <c r="F366" s="211" t="s">
        <v>549</v>
      </c>
      <c r="G366" s="212" t="s">
        <v>151</v>
      </c>
      <c r="H366" s="213">
        <v>656.298</v>
      </c>
      <c r="I366" s="214"/>
      <c r="J366" s="215">
        <f>ROUND(I366*H366,2)</f>
        <v>0</v>
      </c>
      <c r="K366" s="211" t="s">
        <v>129</v>
      </c>
      <c r="L366" s="199"/>
      <c r="M366" s="200"/>
      <c r="N366" s="201"/>
      <c r="O366" s="201"/>
      <c r="P366" s="202"/>
      <c r="Q366" s="201"/>
      <c r="R366" s="202"/>
      <c r="S366" s="201"/>
      <c r="T366" s="203"/>
      <c r="AR366" s="204"/>
      <c r="AT366" s="205"/>
      <c r="AU366" s="205"/>
      <c r="AY366" s="204"/>
      <c r="BK366" s="221">
        <f>ROUND(I366*H366,2)</f>
        <v>0</v>
      </c>
    </row>
    <row r="367" spans="2:63" s="192" customFormat="1" ht="18.65" customHeight="1">
      <c r="B367" s="193"/>
      <c r="C367" s="224"/>
      <c r="D367" s="225" t="s">
        <v>131</v>
      </c>
      <c r="E367" s="226"/>
      <c r="F367" s="227" t="s">
        <v>550</v>
      </c>
      <c r="G367" s="224"/>
      <c r="H367" s="228">
        <v>651.264</v>
      </c>
      <c r="I367" s="229"/>
      <c r="J367" s="224"/>
      <c r="K367" s="224"/>
      <c r="L367" s="199"/>
      <c r="M367" s="200"/>
      <c r="N367" s="201"/>
      <c r="O367" s="201"/>
      <c r="P367" s="202"/>
      <c r="Q367" s="201"/>
      <c r="R367" s="202"/>
      <c r="S367" s="201"/>
      <c r="T367" s="203"/>
      <c r="AR367" s="204"/>
      <c r="AT367" s="205"/>
      <c r="AU367" s="205"/>
      <c r="AY367" s="204"/>
      <c r="BK367" s="206"/>
    </row>
    <row r="368" spans="2:63" s="192" customFormat="1" ht="15.85" customHeight="1">
      <c r="B368" s="193"/>
      <c r="C368" s="224"/>
      <c r="D368" s="225" t="s">
        <v>131</v>
      </c>
      <c r="E368" s="226"/>
      <c r="F368" s="227" t="s">
        <v>551</v>
      </c>
      <c r="G368" s="224"/>
      <c r="H368" s="228">
        <v>5.034</v>
      </c>
      <c r="I368" s="229"/>
      <c r="J368" s="224"/>
      <c r="K368" s="224"/>
      <c r="L368" s="199"/>
      <c r="M368" s="200"/>
      <c r="N368" s="201"/>
      <c r="O368" s="201"/>
      <c r="P368" s="202"/>
      <c r="Q368" s="201"/>
      <c r="R368" s="202"/>
      <c r="S368" s="201"/>
      <c r="T368" s="203"/>
      <c r="AR368" s="204"/>
      <c r="AT368" s="205"/>
      <c r="AU368" s="205"/>
      <c r="AY368" s="204"/>
      <c r="BK368" s="206"/>
    </row>
    <row r="369" spans="2:63" s="192" customFormat="1" ht="15.85" customHeight="1">
      <c r="B369" s="193"/>
      <c r="C369" s="253"/>
      <c r="D369" s="225" t="s">
        <v>131</v>
      </c>
      <c r="E369" s="254"/>
      <c r="F369" s="255" t="s">
        <v>157</v>
      </c>
      <c r="G369" s="253"/>
      <c r="H369" s="256">
        <v>656.298</v>
      </c>
      <c r="I369" s="257"/>
      <c r="J369" s="253"/>
      <c r="K369" s="253"/>
      <c r="L369" s="199"/>
      <c r="M369" s="200"/>
      <c r="N369" s="201"/>
      <c r="O369" s="201"/>
      <c r="P369" s="202"/>
      <c r="Q369" s="201"/>
      <c r="R369" s="202"/>
      <c r="S369" s="201"/>
      <c r="T369" s="203"/>
      <c r="AR369" s="204"/>
      <c r="AT369" s="205"/>
      <c r="AU369" s="205"/>
      <c r="AY369" s="204"/>
      <c r="BK369" s="206"/>
    </row>
    <row r="370" spans="2:65" s="24" customFormat="1" ht="24" customHeight="1">
      <c r="B370" s="25"/>
      <c r="C370" s="209">
        <v>105</v>
      </c>
      <c r="D370" s="209" t="s">
        <v>125</v>
      </c>
      <c r="E370" s="210" t="s">
        <v>552</v>
      </c>
      <c r="F370" s="211" t="s">
        <v>553</v>
      </c>
      <c r="G370" s="212" t="s">
        <v>151</v>
      </c>
      <c r="H370" s="213">
        <v>619.664</v>
      </c>
      <c r="I370" s="214"/>
      <c r="J370" s="215">
        <f>ROUND(I370*H370,2)</f>
        <v>0</v>
      </c>
      <c r="K370" s="211"/>
      <c r="L370" s="30"/>
      <c r="M370" s="216"/>
      <c r="N370" s="217" t="s">
        <v>37</v>
      </c>
      <c r="O370" s="69"/>
      <c r="P370" s="218">
        <f>O370*H370</f>
        <v>0</v>
      </c>
      <c r="Q370" s="218">
        <v>0.00126</v>
      </c>
      <c r="R370" s="218">
        <f>Q370*H370</f>
        <v>0.78077664</v>
      </c>
      <c r="S370" s="218">
        <v>0</v>
      </c>
      <c r="T370" s="219">
        <f>S370*H370</f>
        <v>0</v>
      </c>
      <c r="AR370" s="220" t="s">
        <v>183</v>
      </c>
      <c r="AT370" s="220" t="s">
        <v>125</v>
      </c>
      <c r="AU370" s="220" t="s">
        <v>79</v>
      </c>
      <c r="AY370" s="3" t="s">
        <v>122</v>
      </c>
      <c r="BE370" s="221">
        <f>IF(N370="základní",J370,0)</f>
        <v>0</v>
      </c>
      <c r="BF370" s="221">
        <f>IF(N370="snížená",J370,0)</f>
        <v>0</v>
      </c>
      <c r="BG370" s="221">
        <f>IF(N370="zákl. přenesená",J370,0)</f>
        <v>0</v>
      </c>
      <c r="BH370" s="221">
        <f>IF(N370="sníž. přenesená",J370,0)</f>
        <v>0</v>
      </c>
      <c r="BI370" s="221">
        <f>IF(N370="nulová",J370,0)</f>
        <v>0</v>
      </c>
      <c r="BJ370" s="3" t="s">
        <v>77</v>
      </c>
      <c r="BK370" s="221">
        <f>ROUND(I370*H370,2)</f>
        <v>0</v>
      </c>
      <c r="BL370" s="3" t="s">
        <v>183</v>
      </c>
      <c r="BM370" s="220" t="s">
        <v>554</v>
      </c>
    </row>
    <row r="371" spans="2:51" s="222" customFormat="1" ht="12.8">
      <c r="B371" s="223"/>
      <c r="C371" s="224"/>
      <c r="D371" s="225" t="s">
        <v>131</v>
      </c>
      <c r="E371" s="226"/>
      <c r="F371" s="227" t="s">
        <v>555</v>
      </c>
      <c r="G371" s="224"/>
      <c r="H371" s="228">
        <v>614.63</v>
      </c>
      <c r="I371" s="229"/>
      <c r="J371" s="224"/>
      <c r="K371" s="224"/>
      <c r="L371" s="230"/>
      <c r="M371" s="231"/>
      <c r="N371" s="232"/>
      <c r="O371" s="232"/>
      <c r="P371" s="232"/>
      <c r="Q371" s="232"/>
      <c r="R371" s="232"/>
      <c r="S371" s="232"/>
      <c r="T371" s="233"/>
      <c r="AT371" s="234" t="s">
        <v>131</v>
      </c>
      <c r="AU371" s="234" t="s">
        <v>79</v>
      </c>
      <c r="AV371" s="222" t="s">
        <v>79</v>
      </c>
      <c r="AW371" s="222" t="s">
        <v>29</v>
      </c>
      <c r="AX371" s="222" t="s">
        <v>72</v>
      </c>
      <c r="AY371" s="234" t="s">
        <v>122</v>
      </c>
    </row>
    <row r="372" spans="2:51" s="222" customFormat="1" ht="12.8">
      <c r="B372" s="223"/>
      <c r="C372" s="224"/>
      <c r="D372" s="225" t="s">
        <v>131</v>
      </c>
      <c r="E372" s="226"/>
      <c r="F372" s="227" t="s">
        <v>551</v>
      </c>
      <c r="G372" s="224"/>
      <c r="H372" s="228">
        <v>5.034</v>
      </c>
      <c r="I372" s="229"/>
      <c r="J372" s="224"/>
      <c r="K372" s="224"/>
      <c r="L372" s="230"/>
      <c r="M372" s="231"/>
      <c r="N372" s="232"/>
      <c r="O372" s="232"/>
      <c r="P372" s="232"/>
      <c r="Q372" s="232"/>
      <c r="R372" s="232"/>
      <c r="S372" s="232"/>
      <c r="T372" s="233"/>
      <c r="AT372" s="234" t="s">
        <v>131</v>
      </c>
      <c r="AU372" s="234" t="s">
        <v>79</v>
      </c>
      <c r="AV372" s="222" t="s">
        <v>79</v>
      </c>
      <c r="AW372" s="222" t="s">
        <v>29</v>
      </c>
      <c r="AX372" s="222" t="s">
        <v>72</v>
      </c>
      <c r="AY372" s="234" t="s">
        <v>122</v>
      </c>
    </row>
    <row r="373" spans="2:51" s="246" customFormat="1" ht="12.8">
      <c r="B373" s="247"/>
      <c r="C373" s="253"/>
      <c r="D373" s="225" t="s">
        <v>131</v>
      </c>
      <c r="E373" s="254"/>
      <c r="F373" s="255" t="s">
        <v>157</v>
      </c>
      <c r="G373" s="253"/>
      <c r="H373" s="256">
        <v>619.664</v>
      </c>
      <c r="I373" s="257"/>
      <c r="J373" s="253"/>
      <c r="K373" s="253"/>
      <c r="L373" s="248"/>
      <c r="M373" s="249"/>
      <c r="N373" s="250"/>
      <c r="O373" s="250"/>
      <c r="P373" s="250"/>
      <c r="Q373" s="250"/>
      <c r="R373" s="250"/>
      <c r="S373" s="250"/>
      <c r="T373" s="251"/>
      <c r="AT373" s="252" t="s">
        <v>131</v>
      </c>
      <c r="AU373" s="252" t="s">
        <v>79</v>
      </c>
      <c r="AV373" s="246" t="s">
        <v>123</v>
      </c>
      <c r="AW373" s="246" t="s">
        <v>29</v>
      </c>
      <c r="AX373" s="246" t="s">
        <v>77</v>
      </c>
      <c r="AY373" s="252" t="s">
        <v>122</v>
      </c>
    </row>
    <row r="374" spans="2:65" s="24" customFormat="1" ht="16.5" customHeight="1">
      <c r="B374" s="25"/>
      <c r="C374" s="235">
        <v>106</v>
      </c>
      <c r="D374" s="235" t="s">
        <v>133</v>
      </c>
      <c r="E374" s="236" t="s">
        <v>556</v>
      </c>
      <c r="F374" s="237" t="s">
        <v>557</v>
      </c>
      <c r="G374" s="238" t="s">
        <v>388</v>
      </c>
      <c r="H374" s="239">
        <v>1146.378</v>
      </c>
      <c r="I374" s="240"/>
      <c r="J374" s="241">
        <f>ROUND(I374*H374,2)</f>
        <v>0</v>
      </c>
      <c r="K374" s="237"/>
      <c r="L374" s="242"/>
      <c r="M374" s="243"/>
      <c r="N374" s="244" t="s">
        <v>37</v>
      </c>
      <c r="O374" s="69"/>
      <c r="P374" s="218">
        <f>O374*H374</f>
        <v>0</v>
      </c>
      <c r="Q374" s="218">
        <v>0.001</v>
      </c>
      <c r="R374" s="218">
        <f>Q374*H374</f>
        <v>1.146378</v>
      </c>
      <c r="S374" s="218">
        <v>0</v>
      </c>
      <c r="T374" s="219">
        <f>S374*H374</f>
        <v>0</v>
      </c>
      <c r="AR374" s="220" t="s">
        <v>285</v>
      </c>
      <c r="AT374" s="220" t="s">
        <v>133</v>
      </c>
      <c r="AU374" s="220" t="s">
        <v>79</v>
      </c>
      <c r="AY374" s="3" t="s">
        <v>122</v>
      </c>
      <c r="BE374" s="221">
        <f>IF(N374="základní",J374,0)</f>
        <v>0</v>
      </c>
      <c r="BF374" s="221">
        <f>IF(N374="snížená",J374,0)</f>
        <v>0</v>
      </c>
      <c r="BG374" s="221">
        <f>IF(N374="zákl. přenesená",J374,0)</f>
        <v>0</v>
      </c>
      <c r="BH374" s="221">
        <f>IF(N374="sníž. přenesená",J374,0)</f>
        <v>0</v>
      </c>
      <c r="BI374" s="221">
        <f>IF(N374="nulová",J374,0)</f>
        <v>0</v>
      </c>
      <c r="BJ374" s="3" t="s">
        <v>77</v>
      </c>
      <c r="BK374" s="221">
        <f>ROUND(I374*H374,2)</f>
        <v>0</v>
      </c>
      <c r="BL374" s="3" t="s">
        <v>183</v>
      </c>
      <c r="BM374" s="220" t="s">
        <v>558</v>
      </c>
    </row>
    <row r="375" spans="2:51" s="222" customFormat="1" ht="12.8">
      <c r="B375" s="223"/>
      <c r="C375" s="224"/>
      <c r="D375" s="225" t="s">
        <v>131</v>
      </c>
      <c r="E375" s="226"/>
      <c r="F375" s="227" t="s">
        <v>559</v>
      </c>
      <c r="G375" s="224"/>
      <c r="H375" s="228">
        <v>1146.378</v>
      </c>
      <c r="I375" s="229"/>
      <c r="J375" s="224"/>
      <c r="K375" s="224"/>
      <c r="L375" s="230"/>
      <c r="M375" s="231"/>
      <c r="N375" s="232"/>
      <c r="O375" s="232"/>
      <c r="P375" s="232"/>
      <c r="Q375" s="232"/>
      <c r="R375" s="232"/>
      <c r="S375" s="232"/>
      <c r="T375" s="233"/>
      <c r="AT375" s="234" t="s">
        <v>131</v>
      </c>
      <c r="AU375" s="234" t="s">
        <v>79</v>
      </c>
      <c r="AV375" s="222" t="s">
        <v>79</v>
      </c>
      <c r="AW375" s="222" t="s">
        <v>29</v>
      </c>
      <c r="AX375" s="222" t="s">
        <v>77</v>
      </c>
      <c r="AY375" s="234" t="s">
        <v>122</v>
      </c>
    </row>
    <row r="376" spans="2:63" s="192" customFormat="1" ht="25.9" customHeight="1">
      <c r="B376" s="193"/>
      <c r="C376" s="194"/>
      <c r="D376" s="195" t="s">
        <v>71</v>
      </c>
      <c r="E376" s="196" t="s">
        <v>560</v>
      </c>
      <c r="F376" s="196" t="s">
        <v>561</v>
      </c>
      <c r="G376" s="194"/>
      <c r="H376" s="194"/>
      <c r="I376" s="197"/>
      <c r="J376" s="198">
        <f>BK376</f>
        <v>0</v>
      </c>
      <c r="K376" s="194"/>
      <c r="L376" s="199"/>
      <c r="M376" s="200"/>
      <c r="N376" s="201"/>
      <c r="O376" s="201"/>
      <c r="P376" s="202">
        <f>P377+P380</f>
        <v>0</v>
      </c>
      <c r="Q376" s="201"/>
      <c r="R376" s="202">
        <f>R377+R380</f>
        <v>0</v>
      </c>
      <c r="S376" s="201"/>
      <c r="T376" s="203">
        <f>T377+T380</f>
        <v>0</v>
      </c>
      <c r="AR376" s="204" t="s">
        <v>148</v>
      </c>
      <c r="AT376" s="205" t="s">
        <v>71</v>
      </c>
      <c r="AU376" s="205" t="s">
        <v>72</v>
      </c>
      <c r="AY376" s="204" t="s">
        <v>122</v>
      </c>
      <c r="BK376" s="206">
        <f>BK377+BK380+BK382</f>
        <v>0</v>
      </c>
    </row>
    <row r="377" spans="2:63" s="192" customFormat="1" ht="22.8" customHeight="1">
      <c r="B377" s="193"/>
      <c r="C377" s="194"/>
      <c r="D377" s="195" t="s">
        <v>71</v>
      </c>
      <c r="E377" s="207" t="s">
        <v>562</v>
      </c>
      <c r="F377" s="207" t="s">
        <v>563</v>
      </c>
      <c r="G377" s="194"/>
      <c r="H377" s="194"/>
      <c r="I377" s="197"/>
      <c r="J377" s="208">
        <f>BK377</f>
        <v>0</v>
      </c>
      <c r="K377" s="194"/>
      <c r="L377" s="199"/>
      <c r="M377" s="200"/>
      <c r="N377" s="201"/>
      <c r="O377" s="201"/>
      <c r="P377" s="202">
        <f>SUM(P378:P379)</f>
        <v>0</v>
      </c>
      <c r="Q377" s="201"/>
      <c r="R377" s="202">
        <f>SUM(R378:R379)</f>
        <v>0</v>
      </c>
      <c r="S377" s="201"/>
      <c r="T377" s="203">
        <f>SUM(T378:T379)</f>
        <v>0</v>
      </c>
      <c r="AR377" s="204" t="s">
        <v>148</v>
      </c>
      <c r="AT377" s="205" t="s">
        <v>71</v>
      </c>
      <c r="AU377" s="205" t="s">
        <v>77</v>
      </c>
      <c r="AY377" s="204" t="s">
        <v>122</v>
      </c>
      <c r="BK377" s="206">
        <f>SUM(BK378:BK379)</f>
        <v>0</v>
      </c>
    </row>
    <row r="378" spans="2:65" s="24" customFormat="1" ht="16.5" customHeight="1">
      <c r="B378" s="25"/>
      <c r="C378" s="209">
        <v>107</v>
      </c>
      <c r="D378" s="209" t="s">
        <v>125</v>
      </c>
      <c r="E378" s="210" t="s">
        <v>564</v>
      </c>
      <c r="F378" s="211" t="s">
        <v>563</v>
      </c>
      <c r="G378" s="212" t="s">
        <v>427</v>
      </c>
      <c r="H378" s="213">
        <v>1</v>
      </c>
      <c r="I378" s="214"/>
      <c r="J378" s="215">
        <f>ROUND(I378*H378,2)</f>
        <v>0</v>
      </c>
      <c r="K378" s="211"/>
      <c r="L378" s="30"/>
      <c r="M378" s="216"/>
      <c r="N378" s="217" t="s">
        <v>37</v>
      </c>
      <c r="O378" s="69"/>
      <c r="P378" s="218">
        <f>O378*H378</f>
        <v>0</v>
      </c>
      <c r="Q378" s="218">
        <v>0</v>
      </c>
      <c r="R378" s="218">
        <f>Q378*H378</f>
        <v>0</v>
      </c>
      <c r="S378" s="218">
        <v>0</v>
      </c>
      <c r="T378" s="219">
        <f>S378*H378</f>
        <v>0</v>
      </c>
      <c r="AR378" s="220" t="s">
        <v>565</v>
      </c>
      <c r="AT378" s="220" t="s">
        <v>125</v>
      </c>
      <c r="AU378" s="220" t="s">
        <v>79</v>
      </c>
      <c r="AY378" s="3" t="s">
        <v>122</v>
      </c>
      <c r="BE378" s="221">
        <f>IF(N378="základní",J378,0)</f>
        <v>0</v>
      </c>
      <c r="BF378" s="221">
        <f>IF(N378="snížená",J378,0)</f>
        <v>0</v>
      </c>
      <c r="BG378" s="221">
        <f>IF(N378="zákl. přenesená",J378,0)</f>
        <v>0</v>
      </c>
      <c r="BH378" s="221">
        <f>IF(N378="sníž. přenesená",J378,0)</f>
        <v>0</v>
      </c>
      <c r="BI378" s="221">
        <f>IF(N378="nulová",J378,0)</f>
        <v>0</v>
      </c>
      <c r="BJ378" s="3" t="s">
        <v>77</v>
      </c>
      <c r="BK378" s="221">
        <f>ROUND(I378*H378,2)</f>
        <v>0</v>
      </c>
      <c r="BL378" s="3" t="s">
        <v>565</v>
      </c>
      <c r="BM378" s="220" t="s">
        <v>566</v>
      </c>
    </row>
    <row r="379" spans="2:65" s="24" customFormat="1" ht="16.5" customHeight="1">
      <c r="B379" s="25"/>
      <c r="C379" s="209">
        <v>108</v>
      </c>
      <c r="D379" s="209" t="s">
        <v>125</v>
      </c>
      <c r="E379" s="210" t="s">
        <v>567</v>
      </c>
      <c r="F379" s="211" t="s">
        <v>568</v>
      </c>
      <c r="G379" s="212" t="s">
        <v>427</v>
      </c>
      <c r="H379" s="213">
        <v>1</v>
      </c>
      <c r="I379" s="214"/>
      <c r="J379" s="215">
        <f>ROUND(I379*H379,2)</f>
        <v>0</v>
      </c>
      <c r="K379" s="211"/>
      <c r="L379" s="30"/>
      <c r="M379" s="216"/>
      <c r="N379" s="217" t="s">
        <v>37</v>
      </c>
      <c r="O379" s="69"/>
      <c r="P379" s="218">
        <f>O379*H379</f>
        <v>0</v>
      </c>
      <c r="Q379" s="218">
        <v>0</v>
      </c>
      <c r="R379" s="218">
        <f>Q379*H379</f>
        <v>0</v>
      </c>
      <c r="S379" s="218">
        <v>0</v>
      </c>
      <c r="T379" s="219">
        <f>S379*H379</f>
        <v>0</v>
      </c>
      <c r="AR379" s="220" t="s">
        <v>565</v>
      </c>
      <c r="AT379" s="220" t="s">
        <v>125</v>
      </c>
      <c r="AU379" s="220" t="s">
        <v>79</v>
      </c>
      <c r="AY379" s="3" t="s">
        <v>122</v>
      </c>
      <c r="BE379" s="221">
        <f>IF(N379="základní",J379,0)</f>
        <v>0</v>
      </c>
      <c r="BF379" s="221">
        <f>IF(N379="snížená",J379,0)</f>
        <v>0</v>
      </c>
      <c r="BG379" s="221">
        <f>IF(N379="zákl. přenesená",J379,0)</f>
        <v>0</v>
      </c>
      <c r="BH379" s="221">
        <f>IF(N379="sníž. přenesená",J379,0)</f>
        <v>0</v>
      </c>
      <c r="BI379" s="221">
        <f>IF(N379="nulová",J379,0)</f>
        <v>0</v>
      </c>
      <c r="BJ379" s="3" t="s">
        <v>77</v>
      </c>
      <c r="BK379" s="221">
        <f>ROUND(I379*H379,2)</f>
        <v>0</v>
      </c>
      <c r="BL379" s="3" t="s">
        <v>565</v>
      </c>
      <c r="BM379" s="220" t="s">
        <v>569</v>
      </c>
    </row>
    <row r="380" spans="2:63" s="192" customFormat="1" ht="22.8" customHeight="1">
      <c r="B380" s="193"/>
      <c r="C380" s="194"/>
      <c r="D380" s="195" t="s">
        <v>71</v>
      </c>
      <c r="E380" s="207" t="s">
        <v>570</v>
      </c>
      <c r="F380" s="207" t="s">
        <v>571</v>
      </c>
      <c r="G380" s="194"/>
      <c r="H380" s="194"/>
      <c r="I380" s="197"/>
      <c r="J380" s="208">
        <f>BK380</f>
        <v>0</v>
      </c>
      <c r="K380" s="194"/>
      <c r="L380" s="199"/>
      <c r="M380" s="200"/>
      <c r="N380" s="201"/>
      <c r="O380" s="201"/>
      <c r="P380" s="202">
        <f>P385</f>
        <v>0</v>
      </c>
      <c r="Q380" s="201"/>
      <c r="R380" s="202">
        <f>R385</f>
        <v>0</v>
      </c>
      <c r="S380" s="201"/>
      <c r="T380" s="203">
        <f>T385</f>
        <v>0</v>
      </c>
      <c r="AR380" s="204" t="s">
        <v>148</v>
      </c>
      <c r="AT380" s="205" t="s">
        <v>71</v>
      </c>
      <c r="AU380" s="205" t="s">
        <v>77</v>
      </c>
      <c r="AY380" s="204" t="s">
        <v>122</v>
      </c>
      <c r="BK380" s="206">
        <f>BK381</f>
        <v>0</v>
      </c>
    </row>
    <row r="381" spans="2:63" s="192" customFormat="1" ht="22.8" customHeight="1">
      <c r="B381" s="193"/>
      <c r="C381" s="209">
        <v>109</v>
      </c>
      <c r="D381" s="209" t="s">
        <v>125</v>
      </c>
      <c r="E381" s="210" t="s">
        <v>572</v>
      </c>
      <c r="F381" s="211" t="s">
        <v>573</v>
      </c>
      <c r="G381" s="212" t="s">
        <v>427</v>
      </c>
      <c r="H381" s="213">
        <v>1</v>
      </c>
      <c r="I381" s="214"/>
      <c r="J381" s="215">
        <f>ROUND(I381*H381,2)</f>
        <v>0</v>
      </c>
      <c r="K381" s="211"/>
      <c r="L381" s="199"/>
      <c r="M381" s="200"/>
      <c r="N381" s="201"/>
      <c r="O381" s="201"/>
      <c r="P381" s="202"/>
      <c r="Q381" s="201"/>
      <c r="R381" s="202"/>
      <c r="S381" s="201"/>
      <c r="T381" s="203"/>
      <c r="AR381" s="204"/>
      <c r="AT381" s="205"/>
      <c r="AU381" s="205"/>
      <c r="AY381" s="204"/>
      <c r="BK381" s="221">
        <f>ROUND(I381*H381,2)</f>
        <v>0</v>
      </c>
    </row>
    <row r="382" spans="2:63" s="192" customFormat="1" ht="22.8" customHeight="1">
      <c r="B382" s="193"/>
      <c r="C382" s="194"/>
      <c r="D382" s="195" t="s">
        <v>71</v>
      </c>
      <c r="E382" s="207" t="s">
        <v>574</v>
      </c>
      <c r="F382" s="207" t="s">
        <v>575</v>
      </c>
      <c r="G382" s="194"/>
      <c r="H382" s="194"/>
      <c r="I382" s="197"/>
      <c r="J382" s="208">
        <f>BK382</f>
        <v>0</v>
      </c>
      <c r="K382" s="194"/>
      <c r="L382" s="199"/>
      <c r="M382" s="200"/>
      <c r="N382" s="201"/>
      <c r="O382" s="201"/>
      <c r="P382" s="202"/>
      <c r="Q382" s="201"/>
      <c r="R382" s="202"/>
      <c r="S382" s="201"/>
      <c r="T382" s="203"/>
      <c r="AR382" s="204"/>
      <c r="AT382" s="205"/>
      <c r="AU382" s="205"/>
      <c r="AY382" s="204"/>
      <c r="BK382" s="206">
        <f>SUM(BK383:BK385)</f>
        <v>0</v>
      </c>
    </row>
    <row r="383" spans="2:63" s="192" customFormat="1" ht="22.8" customHeight="1">
      <c r="B383" s="193"/>
      <c r="C383" s="209">
        <v>110</v>
      </c>
      <c r="D383" s="209" t="s">
        <v>125</v>
      </c>
      <c r="E383" s="210" t="s">
        <v>576</v>
      </c>
      <c r="F383" s="211" t="s">
        <v>577</v>
      </c>
      <c r="G383" s="212" t="s">
        <v>427</v>
      </c>
      <c r="H383" s="213">
        <v>1</v>
      </c>
      <c r="I383" s="214"/>
      <c r="J383" s="215">
        <f>ROUND(I383*H383,2)</f>
        <v>0</v>
      </c>
      <c r="K383" s="211" t="s">
        <v>129</v>
      </c>
      <c r="L383" s="199"/>
      <c r="M383" s="200"/>
      <c r="N383" s="201"/>
      <c r="O383" s="201"/>
      <c r="P383" s="202"/>
      <c r="Q383" s="201"/>
      <c r="R383" s="202"/>
      <c r="S383" s="201"/>
      <c r="T383" s="203"/>
      <c r="AR383" s="204"/>
      <c r="AT383" s="205"/>
      <c r="AU383" s="205"/>
      <c r="AY383" s="204"/>
      <c r="BK383" s="221">
        <f>ROUND(I383*H383,2)</f>
        <v>0</v>
      </c>
    </row>
    <row r="384" spans="2:63" s="192" customFormat="1" ht="22.8" customHeight="1">
      <c r="B384" s="193"/>
      <c r="C384" s="26"/>
      <c r="D384" s="225" t="s">
        <v>153</v>
      </c>
      <c r="E384" s="26"/>
      <c r="F384" s="245" t="s">
        <v>578</v>
      </c>
      <c r="G384" s="26"/>
      <c r="H384" s="26"/>
      <c r="I384" s="117"/>
      <c r="J384" s="26"/>
      <c r="K384" s="26"/>
      <c r="L384" s="199"/>
      <c r="M384" s="200"/>
      <c r="N384" s="201"/>
      <c r="O384" s="201"/>
      <c r="P384" s="202"/>
      <c r="Q384" s="201"/>
      <c r="R384" s="202"/>
      <c r="S384" s="201"/>
      <c r="T384" s="203"/>
      <c r="AR384" s="204"/>
      <c r="AT384" s="205"/>
      <c r="AU384" s="205"/>
      <c r="AY384" s="204"/>
      <c r="BK384" s="221"/>
    </row>
    <row r="385" spans="2:65" s="24" customFormat="1" ht="16.5" customHeight="1">
      <c r="B385" s="25"/>
      <c r="C385" s="209">
        <v>111</v>
      </c>
      <c r="D385" s="209" t="s">
        <v>125</v>
      </c>
      <c r="E385" s="210" t="s">
        <v>579</v>
      </c>
      <c r="F385" s="211" t="s">
        <v>580</v>
      </c>
      <c r="G385" s="212" t="s">
        <v>427</v>
      </c>
      <c r="H385" s="213">
        <v>1</v>
      </c>
      <c r="I385" s="214"/>
      <c r="J385" s="215">
        <f>ROUND(I385*H385,2)</f>
        <v>0</v>
      </c>
      <c r="K385" s="211" t="s">
        <v>129</v>
      </c>
      <c r="L385" s="30"/>
      <c r="M385" s="270"/>
      <c r="N385" s="271" t="s">
        <v>37</v>
      </c>
      <c r="O385" s="272"/>
      <c r="P385" s="273">
        <f>O385*H381</f>
        <v>0</v>
      </c>
      <c r="Q385" s="273">
        <v>0</v>
      </c>
      <c r="R385" s="273">
        <f>Q385*H381</f>
        <v>0</v>
      </c>
      <c r="S385" s="273">
        <v>0</v>
      </c>
      <c r="T385" s="274">
        <f>S385*H381</f>
        <v>0</v>
      </c>
      <c r="AR385" s="220" t="s">
        <v>565</v>
      </c>
      <c r="AT385" s="220" t="s">
        <v>125</v>
      </c>
      <c r="AU385" s="220" t="s">
        <v>79</v>
      </c>
      <c r="AY385" s="3" t="s">
        <v>122</v>
      </c>
      <c r="BE385" s="221">
        <f>IF(N385="základní",J381,0)</f>
        <v>0</v>
      </c>
      <c r="BF385" s="221">
        <f>IF(N385="snížená",J381,0)</f>
        <v>0</v>
      </c>
      <c r="BG385" s="221">
        <f>IF(N385="zákl. přenesená",J381,0)</f>
        <v>0</v>
      </c>
      <c r="BH385" s="221">
        <f>IF(N385="sníž. přenesená",J381,0)</f>
        <v>0</v>
      </c>
      <c r="BI385" s="221">
        <f>IF(N385="nulová",J381,0)</f>
        <v>0</v>
      </c>
      <c r="BJ385" s="3" t="s">
        <v>77</v>
      </c>
      <c r="BK385" s="221">
        <f>ROUND(I385*H385,2)</f>
        <v>0</v>
      </c>
      <c r="BL385" s="3" t="s">
        <v>565</v>
      </c>
      <c r="BM385" s="220" t="s">
        <v>581</v>
      </c>
    </row>
    <row r="386" spans="2:63" s="24" customFormat="1" ht="6.95" customHeight="1">
      <c r="B386" s="47"/>
      <c r="C386" s="48"/>
      <c r="D386" s="48"/>
      <c r="E386" s="48"/>
      <c r="F386" s="48"/>
      <c r="G386" s="48"/>
      <c r="H386" s="48"/>
      <c r="I386" s="153"/>
      <c r="J386" s="48"/>
      <c r="K386" s="48"/>
      <c r="L386" s="30"/>
      <c r="BK386" s="221"/>
    </row>
    <row r="387" ht="12.8">
      <c r="BK387" s="221"/>
    </row>
  </sheetData>
  <sheetProtection password="CE58" sheet="1" objects="1" scenarios="1"/>
  <autoFilter ref="C132:K385"/>
  <mergeCells count="6">
    <mergeCell ref="L2:V2"/>
    <mergeCell ref="E7:H7"/>
    <mergeCell ref="E16:H16"/>
    <mergeCell ref="E25:H25"/>
    <mergeCell ref="E85:H85"/>
    <mergeCell ref="E125:H125"/>
  </mergeCells>
  <printOptions/>
  <pageMargins left="0.39375" right="0.39375" top="0.39375" bottom="0.39375" header="0.511805555555555" footer="0"/>
  <pageSetup fitToHeight="100" fitToWidth="1" horizontalDpi="300" verticalDpi="300" orientation="portrait" paperSize="9" copies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LibreOffice/6.1.4.2$Windows_X86_64 LibreOffice_project/9d0f32d1f0b509096fd65e0d4bec26ddd1938fd3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DESKTOP-2FHCJ8N\acer</dc:creator>
  <cp:keywords/>
  <dc:description/>
  <cp:lastModifiedBy/>
  <dcterms:created xsi:type="dcterms:W3CDTF">2019-05-29T17:19:07Z</dcterms:created>
  <dcterms:modified xsi:type="dcterms:W3CDTF">2019-08-07T11:37:14Z</dcterms:modified>
  <cp:category/>
  <cp:version/>
  <cp:contentType/>
  <cp:contentStatus/>
  <cp:revision>6</cp:revision>
</cp:coreProperties>
</file>