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191016 - Oprava střechy..." sheetId="2" state="visible" r:id="rId3"/>
  </sheets>
  <definedNames>
    <definedName function="false" hidden="false" localSheetId="1" name="_xlnm.Print_Titles" vbProcedure="false">'20191016 - Oprava střechy...'!$132:$132</definedName>
    <definedName function="false" hidden="true" localSheetId="1" name="_xlnm._FilterDatabase" vbProcedure="false">'20191016 - Oprava střechy...'!$C$132:$K$384</definedName>
    <definedName function="false" hidden="false" localSheetId="0" name="_xlnm.Print_Titles" vbProcedure="false">'Rekapitulace stavby'!$92:$92</definedName>
    <definedName function="false" hidden="false" localSheetId="0" name="_xlnm.Print_Area" vbProcedure="false">'Rekapitulace stavby'!$D$4:$AO$76;'Rekapitulace stavby'!$C$82:$AQ$96</definedName>
    <definedName function="false" hidden="false" localSheetId="0" name="_xlnm.Print_Titles" vbProcedure="false">'Rekapitulace stavby'!$92:$92</definedName>
    <definedName function="false" hidden="false" localSheetId="0" name="_xlnm.Print_Titles_0" vbProcedure="false">'Rekapitulace stavby'!$92:$92</definedName>
    <definedName function="false" hidden="false" localSheetId="0" name="_xlnm.Print_Titles_0_0" vbProcedure="false">'Rekapitulace stavby'!$92:$92</definedName>
    <definedName function="false" hidden="false" localSheetId="0" name="_xlnm.Print_Titles_0_0_0" vbProcedure="false">'Rekapitulace stavby'!$92:$92</definedName>
    <definedName function="false" hidden="false" localSheetId="1" name="_xlnm.Print_Area" vbProcedure="false">'20191016 - Oprava střechy...'!$C$82:$J$116;'20191016 - Oprava střechy...'!$C$122:$K$384</definedName>
    <definedName function="false" hidden="false" localSheetId="1" name="_xlnm.Print_Titles" vbProcedure="false">'20191016 - Oprava střechy...'!$132:$132</definedName>
    <definedName function="false" hidden="false" localSheetId="1" name="_xlnm.Print_Titles_0" vbProcedure="false">'20191016 - Oprava střechy...'!$132:$132</definedName>
    <definedName function="false" hidden="false" localSheetId="1" name="_xlnm.Print_Titles_0_0" vbProcedure="false">'20191016 - Oprava střechy...'!$132:$132</definedName>
    <definedName function="false" hidden="false" localSheetId="1" name="_xlnm.Print_Titles_0_0_0" vbProcedure="false">'20191016 - Oprava střechy...'!$132:$132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<sst xmlns="http://schemas.openxmlformats.org/spreadsheetml/2006/main" count="2545" uniqueCount="602">
  <si>
    <t xml:space="preserve">Export Komplet</t>
  </si>
  <si>
    <t xml:space="preserve">2.0</t>
  </si>
  <si>
    <t xml:space="preserve">ZAMOK</t>
  </si>
  <si>
    <t xml:space="preserve">False</t>
  </si>
  <si>
    <t xml:space="preserve">{46f8461f-1a4f-48a2-8fad-b7f98b633637}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</si>
  <si>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</si>
  <si>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</si>
  <si>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</si>
  <si>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</si>
  <si>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</si>
  <si>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</si>
  <si>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</si>
  <si>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</si>
  <si>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20191016</t>
  </si>
  <si>
    <t xml:space="preserve">Měnit lze pouze buňky se žlutým podbarvením!_x005F_x005F_x005F_x005F_x005F_x005F_x005F_x000d_
_x005F_x005F_x005F_x005F_x005F_x005F_x005F_x000d_
1) na prvním listu Rekapitulace stavby vyplňte v sestavě_x005F_x005F_x005F_x005F_x005F_x005F_x005F_x000d_
_x005F_x005F_x005F_x005F_x005F_x005F_x005F_x000d_
    a) Souhrnný list_x005F_x005F_x005F_x005F_x005F_x005F_x005F_x000d_
       - údaje o Uchazeči_x005F_x005F_x005F_x005F_x005F_x005F_x005F_x000d_
         (přenesou se do ostatních sestav i v jiných listech)_x005F_x005F_x005F_x005F_x005F_x005F_x005F_x000d_
_x005F_x005F_x005F_x005F_x005F_x005F_x005F_x000d_
    b) Rekapitulace objektů_x005F_x005F_x005F_x005F_x005F_x005F_x005F_x000d_
       - potřebné Ostatní náklady_x005F_x005F_x005F_x005F_x005F_x005F_x005F_x000d_
_x005F_x005F_x005F_x005F_x005F_x005F_x005F_x000d_
2) na vybraných listech vyplňte v sestavě_x005F_x005F_x005F_x005F_x005F_x005F_x005F_x000d_
_x005F_x005F_x005F_x005F_x005F_x005F_x005F_x000d_
    a) Krycí list_x005F_x005F_x005F_x005F_x005F_x005F_x005F_x000d_
       - údaje o Uchazeči, pokud se liší od údajů o Uchazeči na Souhrnném listu_x005F_x005F_x005F_x005F_x005F_x005F_x005F_x000d_
         (údaje se přenesou do ostatních sestav v daném listu)_x005F_x005F_x005F_x005F_x005F_x005F_x005F_x000d_
_x005F_x005F_x005F_x005F_x005F_x005F_x005F_x000d_
    b) Rekapitulace rozpočtu_x005F_x005F_x005F_x005F_x005F_x005F_x005F_x000d_
       - potřebné Ostatní náklady_x005F_x005F_x005F_x005F_x005F_x005F_x005F_x000d_
_x005F_x005F_x005F_x005F_x005F_x005F_x005F_x000d_
    c) Celkové náklady za stavbu_x005F_x005F_x005F_x005F_x005F_x005F_x005F_x000d_
       - ceny u položek_x005F_x005F_x005F_x005F_x005F_x005F_x005F_x000d_
       - množství, pokud má žluté podbarvení_x005F_x005F_x005F_x005F_x005F_x005F_x005F_x000d_
       - a v případě potřeby poznámku (ta je ve skrytém sloupci)</t>
  </si>
  <si>
    <t xml:space="preserve">Stavba:</t>
  </si>
  <si>
    <t xml:space="preserve">Oprava střechy provozního objektu CHVAK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</si>
  <si>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</si>
  <si>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</si>
  <si>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</si>
  <si>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</si>
  <si>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</si>
  <si>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29. 5. 2019</t>
  </si>
  <si>
    <t xml:space="preserve">Zadavatel:</t>
  </si>
  <si>
    <t xml:space="preserve">IČ:</t>
  </si>
  <si>
    <t xml:space="preserve">DIČ:</t>
  </si>
  <si>
    <t xml:space="preserve">Uchazeč:</t>
  </si>
  <si>
    <t xml:space="preserve">Vyplň údaj</t>
  </si>
  <si>
    <t xml:space="preserve">Projektant: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</si>
  <si>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</si>
  <si>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</si>
  <si>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</si>
  <si>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</si>
  <si>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</si>
  <si>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</si>
  <si>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</si>
  <si>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</si>
  <si>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</si>
  <si>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</si>
  <si>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</si>
  <si>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</si>
  <si>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</si>
  <si>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</si>
  <si>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</si>
  <si>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</si>
  <si>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</si>
  <si>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</si>
  <si>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</si>
  <si>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</si>
  <si>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</si>
  <si>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</si>
  <si>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</si>
  <si>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</si>
  <si>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</si>
  <si>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</si>
  <si>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</si>
  <si>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</si>
  <si>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</si>
  <si>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Ostat._x005F_x005F_x005F_x005F_x005F_x005F_x005F_x000d_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</si>
  <si>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</si>
  <si>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</si>
  <si>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</si>
  <si>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</si>
  <si>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přenesená_x005F_x005F_x005F_x005F_x005F_x005F_x005F_x000d_
[CZK]</t>
  </si>
  <si>
    <t xml:space="preserve">DPH snížená přenesená_x005F_x005F_x005F_x005F_x005F_x005F_x005F_x000d_
[CZK]</t>
  </si>
  <si>
    <t xml:space="preserve">Základna_x005F_x005F_x005F_x005F_x005F_x005F_x005F_x000d_
DPH základní</t>
  </si>
  <si>
    <t xml:space="preserve">Základna_x005F_x005F_x005F_x005F_x005F_x005F_x005F_x000d_
DPH snížená</t>
  </si>
  <si>
    <t xml:space="preserve">Základna_x005F_x005F_x005F_x005F_x005F_x005F_x005F_x000d_
DPH zákl. přenesená</t>
  </si>
  <si>
    <t xml:space="preserve">Základna_x005F_x005F_x005F_x005F_x005F_x005F_x005F_x000d_
DPH sníž. přenesená</t>
  </si>
  <si>
    <t xml:space="preserve">Základna_x005F_x005F_x005F_x005F_x005F_x005F_x005F_x000d_
DPH nulová</t>
  </si>
  <si>
    <t xml:space="preserve">Náklady z rozpočtů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</si>
  <si>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</si>
  <si>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</si>
  <si>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</si>
  <si>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</si>
  <si>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</si>
  <si>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</si>
  <si>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</si>
  <si>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</si>
  <si>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</si>
  <si>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</si>
  <si>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</si>
  <si>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</si>
  <si>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</si>
  <si>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</si>
  <si>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</si>
  <si>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</si>
  <si>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</si>
  <si>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</si>
  <si>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</si>
  <si>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</si>
  <si>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</si>
  <si>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</si>
  <si>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</si>
  <si>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</si>
  <si>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</si>
  <si>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</si>
  <si>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</si>
  <si>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</si>
  <si>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</si>
  <si>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</si>
  <si>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</si>
  <si>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</si>
  <si>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 xml:space="preserve">VRN - Vedlejší rozpočtové náklady</t>
  </si>
  <si>
    <t xml:space="preserve">    VRN3 - Zařízení staveniště</t>
  </si>
  <si>
    <t xml:space="preserve">    VRN4 - Inženýrská činnost</t>
  </si>
  <si>
    <t xml:space="preserve">    VRN6 – Územní vlivy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</si>
  <si>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</si>
  <si>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</si>
  <si>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</si>
  <si>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</si>
  <si>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</si>
  <si>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</si>
  <si>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</si>
  <si>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</si>
  <si>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</si>
  <si>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</si>
  <si>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</si>
  <si>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</si>
  <si>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</si>
  <si>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</si>
  <si>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</si>
  <si>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</si>
  <si>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4</t>
  </si>
  <si>
    <t xml:space="preserve">Vodorovné konstrukce</t>
  </si>
  <si>
    <t xml:space="preserve">K</t>
  </si>
  <si>
    <t xml:space="preserve">441171121</t>
  </si>
  <si>
    <t xml:space="preserve">Montáž ocelové konstrukce zastřešení (vazníky, krovy) hmotnosti jednotlivých prvků přes 30 do 50 kg/m, délky do 12 m</t>
  </si>
  <si>
    <t xml:space="preserve">t</t>
  </si>
  <si>
    <t xml:space="preserve">CS ÚRS 2019 01</t>
  </si>
  <si>
    <t xml:space="preserve">615145182</t>
  </si>
  <si>
    <t xml:space="preserve">VV</t>
  </si>
  <si>
    <t xml:space="preserve">8*84,8*(31,2/1000)</t>
  </si>
  <si>
    <t xml:space="preserve">M</t>
  </si>
  <si>
    <t xml:space="preserve">13010956</t>
  </si>
  <si>
    <t xml:space="preserve">ocel profilová HE-A 160 jakost 11 375</t>
  </si>
  <si>
    <t xml:space="preserve">8</t>
  </si>
  <si>
    <t xml:space="preserve">-726443543</t>
  </si>
  <si>
    <t xml:space="preserve">3</t>
  </si>
  <si>
    <t xml:space="preserve">413123211</t>
  </si>
  <si>
    <t xml:space="preserve">Montáž trámů, průvlaků, ztužidel a obdobných tyčových dílců vodorovných konstrukcí hmotnosti do 3 t se svařovanými spoji, v budovách výšky do 12 m</t>
  </si>
  <si>
    <t xml:space="preserve">kus</t>
  </si>
  <si>
    <t xml:space="preserve">2*3*2</t>
  </si>
  <si>
    <t xml:space="preserve">1001349084</t>
  </si>
  <si>
    <t xml:space="preserve">13010014</t>
  </si>
  <si>
    <t xml:space="preserve">tyč ocelová kruhová jakost 11 375 D 16mm</t>
  </si>
  <si>
    <t xml:space="preserve">12*8,35*(1,72/1000)</t>
  </si>
  <si>
    <t xml:space="preserve">2044588658</t>
  </si>
  <si>
    <t xml:space="preserve">5</t>
  </si>
  <si>
    <t xml:space="preserve">444151112</t>
  </si>
  <si>
    <t xml:space="preserve">Montáž krytiny střech ocelových konstrukcí ze sendvičových panelů šroubovaných, výšky budovy přes 6 do 12 m</t>
  </si>
  <si>
    <t xml:space="preserve">m2</t>
  </si>
  <si>
    <t xml:space="preserve">1762928338</t>
  </si>
  <si>
    <t xml:space="preserve">P</t>
  </si>
  <si>
    <t xml:space="preserve">Poznámka k položce:_x005F_x005F_x005F_x005F_x005F_x005F_x005F_x000d_
skladba S1´</t>
  </si>
  <si>
    <t xml:space="preserve">2*9,325*84,5</t>
  </si>
  <si>
    <t xml:space="preserve">-3*2*(2*9,325)</t>
  </si>
  <si>
    <t xml:space="preserve">Součet</t>
  </si>
  <si>
    <t xml:space="preserve">-470046792</t>
  </si>
  <si>
    <t xml:space="preserve">444171112</t>
  </si>
  <si>
    <t xml:space="preserve">Montáž krytiny střech ocelových konstrukcí z tvarovaných ocelových plechů šroubovaných, výšky budovy přes 6 do 12 m</t>
  </si>
  <si>
    <t xml:space="preserve">-1463896518</t>
  </si>
  <si>
    <t xml:space="preserve">3*2*(2*9,325)</t>
  </si>
  <si>
    <t xml:space="preserve">444.Rpol.02</t>
  </si>
  <si>
    <t xml:space="preserve">Trapézového plechu s profilem prefabrikovaného sendvičového panelu, tl. 0,9 mm</t>
  </si>
  <si>
    <t xml:space="preserve">1617854788</t>
  </si>
  <si>
    <t xml:space="preserve">6</t>
  </si>
  <si>
    <t xml:space="preserve">Úpravy povrchů, podlahy a osazování výplní</t>
  </si>
  <si>
    <t xml:space="preserve">619995001</t>
  </si>
  <si>
    <t xml:space="preserve">Začištění omítek (s dodáním hmot) kolem oken, dveří, podlah, obkladů apod.</t>
  </si>
  <si>
    <t xml:space="preserve">m</t>
  </si>
  <si>
    <t xml:space="preserve">-1627001247</t>
  </si>
  <si>
    <t xml:space="preserve">zapravení povrchových úprav okolo nových větracích mřížek stěnových</t>
  </si>
  <si>
    <t xml:space="preserve">16*(0,4+0,4+0,5+0,5)*2</t>
  </si>
  <si>
    <t xml:space="preserve">632451441</t>
  </si>
  <si>
    <t xml:space="preserve">Doplnění cementového potěru na mazaninách a betonových podkladech (s dodáním hmot), hlazeného dřevěným nebo ocelovým hladítkem, plochy jednotlivě do 1 m2 a tl. přes 30 do 40 mm</t>
  </si>
  <si>
    <t xml:space="preserve">904202534</t>
  </si>
  <si>
    <t xml:space="preserve">detail B - vyrovnání podkladu cementovou maltou do spádu sendvičových panelů</t>
  </si>
  <si>
    <t xml:space="preserve">0,3*2*84,5</t>
  </si>
  <si>
    <t xml:space="preserve">985311313</t>
  </si>
  <si>
    <t xml:space="preserve">Reprofilace betonu sanačními maltami na cementové bázi ručně rubu kleneb a podlah, tloušťky přes 20 do 30 mm</t>
  </si>
  <si>
    <t xml:space="preserve">16</t>
  </si>
  <si>
    <t xml:space="preserve">16752749</t>
  </si>
  <si>
    <t xml:space="preserve">předpoklad 20 % horní plochy pásnic vazníků</t>
  </si>
  <si>
    <t xml:space="preserve">0,2*(0,26*2*9*15)</t>
  </si>
  <si>
    <t xml:space="preserve">985311912</t>
  </si>
  <si>
    <t xml:space="preserve">Reprofilace betonu sanačními maltami na cementové bázi ručně Příplatek k cenám za plochu do 10 m2 jednotlivě</t>
  </si>
  <si>
    <t xml:space="preserve">963395884</t>
  </si>
  <si>
    <t xml:space="preserve">9</t>
  </si>
  <si>
    <t xml:space="preserve">Ostatní konstrukce a práce, bourání</t>
  </si>
  <si>
    <t xml:space="preserve">943111111</t>
  </si>
  <si>
    <t xml:space="preserve">Montáž lešení prostorového trubkového lehkého pracovního bez podlah  s provozním zatížením tř. 3 do 200 kg/m2, výšky do 10 m</t>
  </si>
  <si>
    <t xml:space="preserve">m3</t>
  </si>
  <si>
    <t xml:space="preserve">-351282308</t>
  </si>
  <si>
    <t xml:space="preserve">((8,7+8,7)*84,44)*6,5</t>
  </si>
  <si>
    <t xml:space="preserve">943111211</t>
  </si>
  <si>
    <t xml:space="preserve">Montáž lešení prostorového trubkového lehkého pracovního bez podlah  Příplatek za první a každý další den použití lešení k ceně -1111</t>
  </si>
  <si>
    <t xml:space="preserve">1635948655</t>
  </si>
  <si>
    <t xml:space="preserve">lešení použito vždy na max 4  pole a max 15 dnů</t>
  </si>
  <si>
    <t xml:space="preserve">((8,7+8,7)*84,44)*6,5*15</t>
  </si>
  <si>
    <t xml:space="preserve">943111811</t>
  </si>
  <si>
    <t xml:space="preserve">Demontáž lešení prostorového trubkového lehkého pracovního bez podlah  s provozním zatížením tř. 3 do 200 kg/m2, výšky do 10 m</t>
  </si>
  <si>
    <t xml:space="preserve">-264253747</t>
  </si>
  <si>
    <t xml:space="preserve">949211111</t>
  </si>
  <si>
    <t xml:space="preserve">Montáž lešeňové podlahy pro trubková lešení z fošen, prken nebo dřevěných sbíjených lešeňových dílců s příčníky nebo podélníky, ve výšce do 10 m</t>
  </si>
  <si>
    <t xml:space="preserve">1557325880</t>
  </si>
  <si>
    <t xml:space="preserve">půdorys</t>
  </si>
  <si>
    <t xml:space="preserve">(8,7+8,7)*84,44</t>
  </si>
  <si>
    <t xml:space="preserve">949211211</t>
  </si>
  <si>
    <t xml:space="preserve">Montáž lešeňové podlahy pro trubková lešení Příplatek za první a každý další den použití lešení k ceně -1111 nebo -1112</t>
  </si>
  <si>
    <t xml:space="preserve">-724516176</t>
  </si>
  <si>
    <t xml:space="preserve">1469,256*15</t>
  </si>
  <si>
    <t xml:space="preserve">949211811</t>
  </si>
  <si>
    <t xml:space="preserve">Demontáž lešeňové podlahy pro trubková lešení z fošen, prken nebo dřevěných sbíjených lešeňových dílců s příčníky nebo podélníky, ve výšce do 10 m</t>
  </si>
  <si>
    <t xml:space="preserve">-1357471092</t>
  </si>
  <si>
    <t xml:space="preserve">1469,256</t>
  </si>
  <si>
    <t xml:space="preserve">952902501</t>
  </si>
  <si>
    <t xml:space="preserve">Čištění budov při provádění oprav a udržovacích prací střešních nebo nadstřešních konstrukcí, střech plochých</t>
  </si>
  <si>
    <t xml:space="preserve">-1272552477</t>
  </si>
  <si>
    <t xml:space="preserve">84,8*(9,01+9,01)</t>
  </si>
  <si>
    <t xml:space="preserve">712300833</t>
  </si>
  <si>
    <t xml:space="preserve">Odstranění ze střech plochých do 10° krytiny povlakové třívrstvé</t>
  </si>
  <si>
    <t xml:space="preserve">1037843617</t>
  </si>
  <si>
    <t xml:space="preserve">dle půdorys a řez stávající stav</t>
  </si>
  <si>
    <t xml:space="preserve">84,44*(9,01+9,01)</t>
  </si>
  <si>
    <t xml:space="preserve">712300834</t>
  </si>
  <si>
    <t xml:space="preserve">Odstranění ze střech plochých do 10° krytiny povlakové Příplatek k ceně - 0833 za každou další vrstvu</t>
  </si>
  <si>
    <t xml:space="preserve">1193906952</t>
  </si>
  <si>
    <t xml:space="preserve">1521,609*4 "Přepočtené koeficientem množství</t>
  </si>
  <si>
    <t xml:space="preserve">713140841</t>
  </si>
  <si>
    <t xml:space="preserve">Odstranění tepelné izolace běžných stavebních konstrukcí z rohoží, pásů, dílců, desek, bloků střech plochých nadstřešních izolací připevněných šrouby z polystyrenu, tloušťky izolace do 100 mm</t>
  </si>
  <si>
    <t xml:space="preserve">-1317734697</t>
  </si>
  <si>
    <t xml:space="preserve">963012520</t>
  </si>
  <si>
    <t xml:space="preserve">Bourání stropů z desek nebo panelů železobetonových prefabrikovaných s dutinami  z panelů, š. přes 300 mm tl. přes 140 mm</t>
  </si>
  <si>
    <t xml:space="preserve">-1229946782</t>
  </si>
  <si>
    <t xml:space="preserve">deomontáž betonových desek vcetně rozřezání spár </t>
  </si>
  <si>
    <t xml:space="preserve">6*2*14*0,584</t>
  </si>
  <si>
    <t xml:space="preserve">965043341</t>
  </si>
  <si>
    <t xml:space="preserve">Bourání mazanin betonových s potěrem nebo teracem tl. do 100 mm, plochy přes 4 m2</t>
  </si>
  <si>
    <t xml:space="preserve">1596049686</t>
  </si>
  <si>
    <t xml:space="preserve">84,44*(9,01+9,01)*0,05</t>
  </si>
  <si>
    <t xml:space="preserve">997</t>
  </si>
  <si>
    <t xml:space="preserve">Přesun sutě</t>
  </si>
  <si>
    <t xml:space="preserve">997006512</t>
  </si>
  <si>
    <t xml:space="preserve">Vodorovná doprava suti na skládku s naložením na dopravní prostředek a složením přes 100 m do 1 km</t>
  </si>
  <si>
    <t xml:space="preserve">1892202198</t>
  </si>
  <si>
    <t xml:space="preserve">997006519</t>
  </si>
  <si>
    <t xml:space="preserve">Vodorovná doprava suti na skládku s naložením na dopravní prostředek a složením Příplatek k ceně za každý další i započatý 1 km</t>
  </si>
  <si>
    <t xml:space="preserve">464764561</t>
  </si>
  <si>
    <t xml:space="preserve">382,176*10</t>
  </si>
  <si>
    <t xml:space="preserve">997013801</t>
  </si>
  <si>
    <t xml:space="preserve">Poplatek za uložení stavebního odpadu na skládce (skládkovné) z prostého betonu zatříděného do Katalogu odpadů pod kódem 170 101</t>
  </si>
  <si>
    <t xml:space="preserve">1026150254</t>
  </si>
  <si>
    <t xml:space="preserve">135,148*2,4 'Přepočtené koeficientem množství</t>
  </si>
  <si>
    <t xml:space="preserve">997013814</t>
  </si>
  <si>
    <t xml:space="preserve">Poplatek za uložení stavebního odpadu na skládce (skládkovné) z izolačních materiálů zatříděného do Katalogu odpadů pod kódem 170 604</t>
  </si>
  <si>
    <t xml:space="preserve">796483730</t>
  </si>
  <si>
    <t xml:space="preserve">57,821+2,663</t>
  </si>
  <si>
    <t xml:space="preserve">997013831</t>
  </si>
  <si>
    <t xml:space="preserve">Poplatek za uložení stavebního odpadu na skládce (skládkovné) směsného stavebního a demoličního zatříděného do Katalogu odpadů pod kódem 170 904</t>
  </si>
  <si>
    <t xml:space="preserve">-1403334019</t>
  </si>
  <si>
    <t xml:space="preserve">1112,21-1047,474-60,484</t>
  </si>
  <si>
    <t xml:space="preserve">998</t>
  </si>
  <si>
    <t xml:space="preserve">Přesun hmot</t>
  </si>
  <si>
    <t xml:space="preserve">998014211</t>
  </si>
  <si>
    <t xml:space="preserve">Přesun hmot pro budovy a haly občanské výstavby, bydlení, výrobu a služby s nosnou svislou konstrukcí montovanou z dílců kovových vodorovná dopravní vzdálenost do 100 m, pro budovy a haly jednopodlažní</t>
  </si>
  <si>
    <t xml:space="preserve">583910177</t>
  </si>
  <si>
    <t xml:space="preserve">PSV</t>
  </si>
  <si>
    <t xml:space="preserve">Práce a dodávky PSV</t>
  </si>
  <si>
    <t xml:space="preserve">712</t>
  </si>
  <si>
    <t xml:space="preserve">Povlakové krytiny</t>
  </si>
  <si>
    <t xml:space="preserve">712.K.03</t>
  </si>
  <si>
    <t xml:space="preserve">Ukončovací lišta - poplastovaný plech tl. 0,6 mm, r.š. 175 mm</t>
  </si>
  <si>
    <t xml:space="preserve">-1309813647</t>
  </si>
  <si>
    <t xml:space="preserve">K.03</t>
  </si>
  <si>
    <t xml:space="preserve">36</t>
  </si>
  <si>
    <t xml:space="preserve">712363005</t>
  </si>
  <si>
    <t xml:space="preserve">Provedení povlakové krytiny střech plochých do 10° fólií termoplastickou mPVC (měkčené PVC) aplikace fólie na oplechování (na tzv. fóliový plech) horkovzdušným navařením v plné ploše</t>
  </si>
  <si>
    <t xml:space="preserve">1050653757</t>
  </si>
  <si>
    <t xml:space="preserve">detail A a C</t>
  </si>
  <si>
    <t xml:space="preserve">40*(0,25+0,45+0,1)</t>
  </si>
  <si>
    <t xml:space="preserve">28322012</t>
  </si>
  <si>
    <t xml:space="preserve">fólie hydroizolační střešní mPVC mechanicky kotvená tl 1,5mm šedá</t>
  </si>
  <si>
    <t xml:space="preserve">32</t>
  </si>
  <si>
    <t xml:space="preserve">-496003777</t>
  </si>
  <si>
    <t xml:space="preserve">32*1,15 "Přepočtené koeficientem množství</t>
  </si>
  <si>
    <t xml:space="preserve">712363116</t>
  </si>
  <si>
    <t xml:space="preserve">Provedení povlakové krytiny střech plochých do 10° fólií ostatní činnosti při pokládání hydroizolačních fólií (materiál ve specifikaci) zaizolování prostupů střešní rovinou kruhový průřez, průměr přes 300 mm do 500 mm</t>
  </si>
  <si>
    <t xml:space="preserve">-280497940</t>
  </si>
  <si>
    <t xml:space="preserve">28322058</t>
  </si>
  <si>
    <t xml:space="preserve">fólie hydroizolační střešní mPVC nevyztužená, určená na detaily tl 1,5mm</t>
  </si>
  <si>
    <t xml:space="preserve">189189451</t>
  </si>
  <si>
    <t xml:space="preserve">8*0,3*3,14*0,5</t>
  </si>
  <si>
    <t xml:space="preserve">3,768*1,3 "Přepočtené koeficientem množství</t>
  </si>
  <si>
    <t xml:space="preserve">712.Rpol.SNO</t>
  </si>
  <si>
    <t xml:space="preserve">stahovací nerezová objímka pro DN 500 mm</t>
  </si>
  <si>
    <t xml:space="preserve">-1927769441</t>
  </si>
  <si>
    <t xml:space="preserve">23170004</t>
  </si>
  <si>
    <t xml:space="preserve">pěna montážní PUR protipožární jednosložková teplotní odolnost -40°C až +90°C</t>
  </si>
  <si>
    <t xml:space="preserve">litr</t>
  </si>
  <si>
    <t xml:space="preserve">-1546902755</t>
  </si>
  <si>
    <t xml:space="preserve">712363352</t>
  </si>
  <si>
    <t xml:space="preserve">Povlakové krytiny střech plochých do 10° z tvarovaných poplastovaných lišt pro mPVC vnitřní koutová lišta rš 100 mm</t>
  </si>
  <si>
    <t xml:space="preserve">733989740</t>
  </si>
  <si>
    <t xml:space="preserve">K.01</t>
  </si>
  <si>
    <t xml:space="preserve">40</t>
  </si>
  <si>
    <t xml:space="preserve">712363353</t>
  </si>
  <si>
    <t xml:space="preserve">Povlakové krytiny střech plochých do 10° z tvarovaných poplastovaných lišt pro mPVC vnější koutová lišta rš 100 mm</t>
  </si>
  <si>
    <t xml:space="preserve">1380377894</t>
  </si>
  <si>
    <t xml:space="preserve">K.02</t>
  </si>
  <si>
    <t xml:space="preserve">712363354</t>
  </si>
  <si>
    <t xml:space="preserve">Povlakové krytiny střech plochých do 10° z tvarovaných poplastovaných lišt pro mPVC stěnová lišta vyhnutá rš 75 mm</t>
  </si>
  <si>
    <t xml:space="preserve">43057132</t>
  </si>
  <si>
    <t xml:space="preserve">K.11</t>
  </si>
  <si>
    <t xml:space="preserve">712363356</t>
  </si>
  <si>
    <t xml:space="preserve">Povlakové krytiny střech plochých do 10° z tvarovaných poplastovaných lišt pro mPVC okapnice rš 200 mm</t>
  </si>
  <si>
    <t xml:space="preserve">-1300480151</t>
  </si>
  <si>
    <t xml:space="preserve">K.10</t>
  </si>
  <si>
    <t xml:space="preserve">170</t>
  </si>
  <si>
    <t xml:space="preserve">712363411</t>
  </si>
  <si>
    <t xml:space="preserve">Provedení povlakové krytiny střech plochých do 10° s mechanicky kotvenou izolací včetně položení fólie a horkovzdušného svaření tl. tepelné izolace do 100 mm budovy výšky do 18 m, kotvené do trapézového plechu nebo do dřeva vnitřní plocha</t>
  </si>
  <si>
    <t xml:space="preserve">-1659152172</t>
  </si>
  <si>
    <t xml:space="preserve">-895224210</t>
  </si>
  <si>
    <t xml:space="preserve">111,9*1,15 "Přepočtené koeficientem množství</t>
  </si>
  <si>
    <t xml:space="preserve">712391171</t>
  </si>
  <si>
    <t xml:space="preserve">Provedení povlakové krytiny střech plochých do 10° -ostatní práce provedení vrstvy textilní podkladní</t>
  </si>
  <si>
    <t xml:space="preserve">286327739</t>
  </si>
  <si>
    <t xml:space="preserve">69311081</t>
  </si>
  <si>
    <t xml:space="preserve">geotextilie netkaná separační, ochranná, filtrační, drenážní PES 300g/m2</t>
  </si>
  <si>
    <t xml:space="preserve">-860793263</t>
  </si>
  <si>
    <t xml:space="preserve">998712202</t>
  </si>
  <si>
    <t xml:space="preserve">Přesun hmot pro povlakové krytiny stanovený procentní sazbou (%) z ceny vodorovná dopravní vzdálenost do 50 m v objektech výšky přes 6 do 12 m</t>
  </si>
  <si>
    <t xml:space="preserve">%</t>
  </si>
  <si>
    <t xml:space="preserve">2034336599</t>
  </si>
  <si>
    <t xml:space="preserve">713</t>
  </si>
  <si>
    <t xml:space="preserve">Izolace tepelné</t>
  </si>
  <si>
    <t xml:space="preserve">713131141</t>
  </si>
  <si>
    <t xml:space="preserve">Montáž tepelné izolace stěn rohožemi, pásy, deskami, dílci, bloky (izolační materiál ve specifikaci) lepením celoplošně</t>
  </si>
  <si>
    <t xml:space="preserve">-427600562</t>
  </si>
  <si>
    <t xml:space="preserve">40*0,35</t>
  </si>
  <si>
    <t xml:space="preserve">28375948</t>
  </si>
  <si>
    <t xml:space="preserve">deska EPS 100 fasádní λ=0,037 tl 80mm</t>
  </si>
  <si>
    <t xml:space="preserve">1679635133</t>
  </si>
  <si>
    <t xml:space="preserve">14*1,05 "Přepočtené koeficientem množství</t>
  </si>
  <si>
    <t xml:space="preserve">713141152</t>
  </si>
  <si>
    <t xml:space="preserve">Montáž tepelné izolace střech plochých rohožemi, pásy, deskami, dílci, bloky (izolační materiál ve specifikaci) kladenými volně dvouvrstvá</t>
  </si>
  <si>
    <t xml:space="preserve">-1460124557</t>
  </si>
  <si>
    <t xml:space="preserve">631Rpol.S1´´</t>
  </si>
  <si>
    <t xml:space="preserve">tepelně-izolační desky z minerální vlny o minimální pevnosti v tlaku 70 kPa, tl. 40 mm</t>
  </si>
  <si>
    <t xml:space="preserve">-1823431732</t>
  </si>
  <si>
    <t xml:space="preserve">111,9*2,04 "Přepočtené koeficientem množství</t>
  </si>
  <si>
    <t xml:space="preserve">713141358</t>
  </si>
  <si>
    <t xml:space="preserve">Montáž tepelné izolace střech plochých spádovými klíny na zhlaví atiky šířky do 500 mm mechanicky ukotvenými šrouby</t>
  </si>
  <si>
    <t xml:space="preserve">666864331</t>
  </si>
  <si>
    <t xml:space="preserve">28376379</t>
  </si>
  <si>
    <t xml:space="preserve">deska z polystyrénu XPS, hrana polodrážková a hladký povrch s vyšší odolností tl 50mm</t>
  </si>
  <si>
    <t xml:space="preserve">-991762190</t>
  </si>
  <si>
    <t xml:space="preserve">40*0,23*1,1</t>
  </si>
  <si>
    <t xml:space="preserve">713291122</t>
  </si>
  <si>
    <t xml:space="preserve">Montáž tepelné izolace chlazených a temperovaných místností - doplňky a konstrukční součásti parotěsné zábrany stropů vrchem asfaltovým pásem</t>
  </si>
  <si>
    <t xml:space="preserve">-744628354</t>
  </si>
  <si>
    <t xml:space="preserve">62856003</t>
  </si>
  <si>
    <t xml:space="preserve">pás asfaltový samolepicí modifikovaný SBS tl 0,4mm s vrchní spřaženou speciálnínosnou vložkou z hliníkové fólie, se sníženou hořlavostí</t>
  </si>
  <si>
    <t xml:space="preserve">-815379630</t>
  </si>
  <si>
    <t xml:space="preserve">713591161</t>
  </si>
  <si>
    <t xml:space="preserve">Montáž tepelné izolace-doplňky a konstrukční součásti výplň izolační</t>
  </si>
  <si>
    <t xml:space="preserve">-449324873</t>
  </si>
  <si>
    <t xml:space="preserve">713Rpol</t>
  </si>
  <si>
    <t xml:space="preserve">výplň vln trapézového plechu z minerální izolace</t>
  </si>
  <si>
    <t xml:space="preserve">-382916099</t>
  </si>
  <si>
    <t xml:space="preserve">plocha*objem MW na m2*1,1 prořez</t>
  </si>
  <si>
    <t xml:space="preserve">111,9*0,0345*1,1</t>
  </si>
  <si>
    <t xml:space="preserve">713110813</t>
  </si>
  <si>
    <t xml:space="preserve">Odstranění tepelné izolace běžných stavebních konstrukcí z rohoží, pásů, dílců, desek, bloků stropů nebo podhledů volně kladených z vláknitých materiálů, tloušťka izolace přes 100 mm</t>
  </si>
  <si>
    <t xml:space="preserve">57</t>
  </si>
  <si>
    <t xml:space="preserve">998713202</t>
  </si>
  <si>
    <t xml:space="preserve">Přesun hmot pro izolace tepelné stanovený procentní sazbou (%) z ceny vodorovná dopravní vzdálenost do 50 m v objektech výšky přes 6 do 12 m</t>
  </si>
  <si>
    <t xml:space="preserve">1966845659</t>
  </si>
  <si>
    <t xml:space="preserve">741</t>
  </si>
  <si>
    <t xml:space="preserve">Elektroinstalace - silnoproud</t>
  </si>
  <si>
    <t xml:space="preserve">58</t>
  </si>
  <si>
    <t xml:space="preserve">741420002</t>
  </si>
  <si>
    <t xml:space="preserve">Montáž hromosvodného vedení svodových drátů nebo lan s podpěrami, Ø přes 10 mm</t>
  </si>
  <si>
    <t xml:space="preserve">2019215211</t>
  </si>
  <si>
    <t xml:space="preserve">3*85</t>
  </si>
  <si>
    <t xml:space="preserve">5*18</t>
  </si>
  <si>
    <t xml:space="preserve">59</t>
  </si>
  <si>
    <t xml:space="preserve">35441073</t>
  </si>
  <si>
    <t xml:space="preserve">drát D 10mm FeZn</t>
  </si>
  <si>
    <t xml:space="preserve">kg</t>
  </si>
  <si>
    <t xml:space="preserve">-349956229</t>
  </si>
  <si>
    <t xml:space="preserve">345*1,05</t>
  </si>
  <si>
    <t xml:space="preserve">362,25*0,62 "Přepočtené koeficientem množství</t>
  </si>
  <si>
    <t xml:space="preserve">60</t>
  </si>
  <si>
    <t xml:space="preserve">35441550</t>
  </si>
  <si>
    <t xml:space="preserve">podpěra vedení FeZn na lepenkovou krytinu a eternit 100 mm</t>
  </si>
  <si>
    <t xml:space="preserve">-1046625767</t>
  </si>
  <si>
    <t xml:space="preserve">345/1,5</t>
  </si>
  <si>
    <t xml:space="preserve">230*0,62 "Přepočtené koeficientem množství</t>
  </si>
  <si>
    <t xml:space="preserve">61</t>
  </si>
  <si>
    <t xml:space="preserve">741420022</t>
  </si>
  <si>
    <t xml:space="preserve">Montáž hromosvodného vedení svorek se 3 a více šrouby</t>
  </si>
  <si>
    <t xml:space="preserve">48700865</t>
  </si>
  <si>
    <t xml:space="preserve">3*5</t>
  </si>
  <si>
    <t xml:space="preserve">62</t>
  </si>
  <si>
    <t xml:space="preserve">35441860</t>
  </si>
  <si>
    <t xml:space="preserve">svorka FeZn k jímací tyči - 4 šrouby</t>
  </si>
  <si>
    <t xml:space="preserve">1205063018</t>
  </si>
  <si>
    <t xml:space="preserve">63</t>
  </si>
  <si>
    <t xml:space="preserve">-1071607189</t>
  </si>
  <si>
    <t xml:space="preserve">64</t>
  </si>
  <si>
    <t xml:space="preserve">35441875</t>
  </si>
  <si>
    <t xml:space="preserve">svorka křížová pro vodič D 6-10 mm</t>
  </si>
  <si>
    <t xml:space="preserve">500058439</t>
  </si>
  <si>
    <t xml:space="preserve">65</t>
  </si>
  <si>
    <t xml:space="preserve">741421823</t>
  </si>
  <si>
    <t xml:space="preserve">Demontáž hromosvodného vedení bez zachování funkčnosti svodových drátů nebo lan na rovné střeše, průměru přes 8 mm</t>
  </si>
  <si>
    <t xml:space="preserve">192471393</t>
  </si>
  <si>
    <t xml:space="preserve">66</t>
  </si>
  <si>
    <t xml:space="preserve">741421855</t>
  </si>
  <si>
    <t xml:space="preserve">Demontáž hromosvodného vedení podpěr střešního vedení pro plochou střechu</t>
  </si>
  <si>
    <t xml:space="preserve">-315893198</t>
  </si>
  <si>
    <t xml:space="preserve">67</t>
  </si>
  <si>
    <t xml:space="preserve">741430004</t>
  </si>
  <si>
    <t xml:space="preserve">Montáž jímacích tyčí délky do 3 m, na střešní hřeben</t>
  </si>
  <si>
    <t xml:space="preserve">-1370046224</t>
  </si>
  <si>
    <t xml:space="preserve">68</t>
  </si>
  <si>
    <t xml:space="preserve">35441055</t>
  </si>
  <si>
    <t xml:space="preserve">tyč jímací s kovaným hrotem 1500 mm FeZn</t>
  </si>
  <si>
    <t xml:space="preserve">-1895488131</t>
  </si>
  <si>
    <t xml:space="preserve">69</t>
  </si>
  <si>
    <t xml:space="preserve">998741202</t>
  </si>
  <si>
    <t xml:space="preserve">Přesun hmot pro silnoproud stanovený procentní sazbou (%) z ceny vodorovná dopravní vzdálenost do 50 m v objektech výšky přes 6 do 12 m</t>
  </si>
  <si>
    <t xml:space="preserve">-1392844154</t>
  </si>
  <si>
    <t xml:space="preserve">751</t>
  </si>
  <si>
    <t xml:space="preserve">Vzduchotechnika</t>
  </si>
  <si>
    <t xml:space="preserve">70</t>
  </si>
  <si>
    <t xml:space="preserve">751.Rpol.D</t>
  </si>
  <si>
    <t xml:space="preserve">Demontáž výustí VZT ve fasádě + zakrytí otvoru, zapravní</t>
  </si>
  <si>
    <t xml:space="preserve">kpl.</t>
  </si>
  <si>
    <t xml:space="preserve">-814636039</t>
  </si>
  <si>
    <t xml:space="preserve">71</t>
  </si>
  <si>
    <t xml:space="preserve">751398024</t>
  </si>
  <si>
    <t xml:space="preserve">Montáž ostatních zařízení větrací mřížky stěnové, průřezu přes 0,150 do 0,200 m2</t>
  </si>
  <si>
    <t xml:space="preserve">-539576946</t>
  </si>
  <si>
    <t xml:space="preserve">72</t>
  </si>
  <si>
    <t xml:space="preserve">751.Rpol.VM</t>
  </si>
  <si>
    <t xml:space="preserve">větrací mřížka PDZM 500x400 mm s protidešťovou žaluzií</t>
  </si>
  <si>
    <t xml:space="preserve">-1063879975</t>
  </si>
  <si>
    <t xml:space="preserve">73</t>
  </si>
  <si>
    <t xml:space="preserve">751514714</t>
  </si>
  <si>
    <t xml:space="preserve">Montáž protidešťové stříšky nebo výfukové hlavice do plechového potrubí čtyřhranné s přírubou, průřezu přes 0,140 do 0,210 m2</t>
  </si>
  <si>
    <t xml:space="preserve">-220279627</t>
  </si>
  <si>
    <t xml:space="preserve">74</t>
  </si>
  <si>
    <t xml:space="preserve">42981276</t>
  </si>
  <si>
    <t xml:space="preserve">hlavice výfuková Pz VZT D 500mm</t>
  </si>
  <si>
    <t xml:space="preserve">-1729216269</t>
  </si>
  <si>
    <t xml:space="preserve">75</t>
  </si>
  <si>
    <t xml:space="preserve">998751201</t>
  </si>
  <si>
    <t xml:space="preserve">Přesun hmot pro vzduchotechniku stanovený procentní sazbou (%) z ceny vodorovná dopravní vzdálenost do 50 m v objektech výšky do 12 m</t>
  </si>
  <si>
    <t xml:space="preserve">-875375343</t>
  </si>
  <si>
    <t xml:space="preserve">762</t>
  </si>
  <si>
    <t xml:space="preserve">Konstrukce tesařské</t>
  </si>
  <si>
    <t xml:space="preserve">76</t>
  </si>
  <si>
    <t xml:space="preserve">762.Rpol.001</t>
  </si>
  <si>
    <t xml:space="preserve">Konstrukční vrstva pod klempířské prvky pro oplechování horních ploch zdí a nadezdívek (atik) z desek dřevoštěpkových šroubovaných do podkladu, tloušťky desky 22 mm</t>
  </si>
  <si>
    <t xml:space="preserve">-894496860</t>
  </si>
  <si>
    <t xml:space="preserve">detail A atika, detail C napojení na stěnu</t>
  </si>
  <si>
    <t xml:space="preserve">40*0,23</t>
  </si>
  <si>
    <t xml:space="preserve">77</t>
  </si>
  <si>
    <t xml:space="preserve">60624134</t>
  </si>
  <si>
    <t xml:space="preserve">překližka stavební s fólií hladkou 1250x2500mm tl 21mm</t>
  </si>
  <si>
    <t xml:space="preserve">799079059</t>
  </si>
  <si>
    <t xml:space="preserve">9,2*1,05 "Přepočtené koeficientem množství</t>
  </si>
  <si>
    <t xml:space="preserve">78</t>
  </si>
  <si>
    <t xml:space="preserve">998762202</t>
  </si>
  <si>
    <t xml:space="preserve">Přesun hmot pro konstrukce tesařské stanovený procentní sazbou (%) z ceny vodorovná dopravní vzdálenost do 50 m v objektech výšky přes 6 do 12 m</t>
  </si>
  <si>
    <t xml:space="preserve">-962440153</t>
  </si>
  <si>
    <t xml:space="preserve">763</t>
  </si>
  <si>
    <t xml:space="preserve">Konstrukce suché výstavby</t>
  </si>
  <si>
    <t xml:space="preserve">763131622</t>
  </si>
  <si>
    <t xml:space="preserve">Podhled ze sádrokartonových desek montáž desek, tl. 15 mm</t>
  </si>
  <si>
    <t xml:space="preserve">59030029</t>
  </si>
  <si>
    <t xml:space="preserve">deska SDK protipožární DF tl 15mm</t>
  </si>
  <si>
    <t xml:space="preserve">110*1,1 'Přepočtené koeficientem množství</t>
  </si>
  <si>
    <t xml:space="preserve">763131751</t>
  </si>
  <si>
    <t xml:space="preserve">Podhled ze sádrokartonových desek ostatní práce a konstrukce na podhledech ze sádrokartonových desek montáž parotěsné zábrany</t>
  </si>
  <si>
    <t xml:space="preserve">28329012</t>
  </si>
  <si>
    <t xml:space="preserve">fólie PE vyztužená pro parotěsnou vrstvu (reakce na oheň - třída F) 140g/m2</t>
  </si>
  <si>
    <t xml:space="preserve">763131752</t>
  </si>
  <si>
    <t xml:space="preserve">Podhled ze sádrokartonových desek ostatní práce a konstrukce na podhledech ze sádrokartonových desek montáž jedné vrstvy tepelné izolace</t>
  </si>
  <si>
    <t xml:space="preserve">Poznámka k položce:_x005F_x005F_x005F_x005F_x005F_x005F_x005F_x000d_
materiál - bude použito stávající tepelné izolace odstraněné z původního podhledu</t>
  </si>
  <si>
    <t xml:space="preserve">763131821</t>
  </si>
  <si>
    <t xml:space="preserve">Demontáž podhledu nebo samostatného požárního předělu ze sádrokartonových desek s nosnou konstrukcí dvouvrstvou z ocelových profilů, opláštění jednoduché</t>
  </si>
  <si>
    <t xml:space="preserve">Poznámka k položce:_x005F_x005F_x005F_x005F_x005F_x005F_x005F_x000d_
se zachováním nosné konstrukce - rastru</t>
  </si>
  <si>
    <t xml:space="preserve">764</t>
  </si>
  <si>
    <t xml:space="preserve">Konstrukce klempířské</t>
  </si>
  <si>
    <t xml:space="preserve">764.K</t>
  </si>
  <si>
    <t xml:space="preserve">Žlab podokapní z pozinkovaného plechu s povrchovou úpravou včetně háků a čel kotlík oválný (trychtýřový), rš žlabu/průměr svodu 500/100 mm</t>
  </si>
  <si>
    <t xml:space="preserve">1348326453</t>
  </si>
  <si>
    <t xml:space="preserve">764.K.04</t>
  </si>
  <si>
    <t xml:space="preserve">Ocelová příponka z Pz plechu, tl. 1,00 mm, rš 170 mm</t>
  </si>
  <si>
    <t xml:space="preserve">1419926998</t>
  </si>
  <si>
    <t xml:space="preserve">K.04</t>
  </si>
  <si>
    <t xml:space="preserve">764.K.05</t>
  </si>
  <si>
    <t xml:space="preserve">Krycí maska z Pz plechu s povrchovou úpravou rš 235 mm</t>
  </si>
  <si>
    <t xml:space="preserve">903944339</t>
  </si>
  <si>
    <t xml:space="preserve">K.05</t>
  </si>
  <si>
    <t xml:space="preserve">764.K.06</t>
  </si>
  <si>
    <t xml:space="preserve">Koutová lišta z Pz plechu s povrchovou úpravou rš 120 mm</t>
  </si>
  <si>
    <t xml:space="preserve">1915091720</t>
  </si>
  <si>
    <t xml:space="preserve">K.06</t>
  </si>
  <si>
    <t xml:space="preserve">764.K.07</t>
  </si>
  <si>
    <t xml:space="preserve">Koutová lišta z Pz plechu s povrchovou úpravou, tl. 1,10 mm, rš 145 mm</t>
  </si>
  <si>
    <t xml:space="preserve">-1589321663</t>
  </si>
  <si>
    <t xml:space="preserve">K.07</t>
  </si>
  <si>
    <t xml:space="preserve">764.K.08</t>
  </si>
  <si>
    <t xml:space="preserve">Krycí maska z Pz plechu s povrchovou úpravou, tl. 1.10 mm, rš 285 mm</t>
  </si>
  <si>
    <t xml:space="preserve">1963986855</t>
  </si>
  <si>
    <t xml:space="preserve">K.08</t>
  </si>
  <si>
    <t xml:space="preserve">764.K.09</t>
  </si>
  <si>
    <t xml:space="preserve">Žlab podokapní z pozinkovaného plechu s povrchovou úpravou včetně háků a čel půlkruhový rš 500 mm</t>
  </si>
  <si>
    <t xml:space="preserve">1687094530</t>
  </si>
  <si>
    <t xml:space="preserve">K.09</t>
  </si>
  <si>
    <t xml:space="preserve">764002811</t>
  </si>
  <si>
    <t xml:space="preserve">Demontáž klempířských konstrukcí okapového plechu do suti, v krytině povlakové</t>
  </si>
  <si>
    <t xml:space="preserve">1112537844</t>
  </si>
  <si>
    <t xml:space="preserve">764002841</t>
  </si>
  <si>
    <t xml:space="preserve">Demontáž klempířských konstrukcí oplechování horních ploch zdí a nadezdívek do suti</t>
  </si>
  <si>
    <t xml:space="preserve">-1955097933</t>
  </si>
  <si>
    <t xml:space="preserve">764004801</t>
  </si>
  <si>
    <t xml:space="preserve">Demontáž klempířských konstrukcí žlabu podokapního do suti</t>
  </si>
  <si>
    <t xml:space="preserve">-2028449458</t>
  </si>
  <si>
    <t xml:space="preserve">998764202</t>
  </si>
  <si>
    <t xml:space="preserve">Přesun hmot pro konstrukce klempířské stanovený procentní sazbou (%) z ceny vodorovná dopravní vzdálenost do 50 m v objektech výšky přes 6 do 12 m</t>
  </si>
  <si>
    <t xml:space="preserve">143067162</t>
  </si>
  <si>
    <t xml:space="preserve">767</t>
  </si>
  <si>
    <t xml:space="preserve">Konstrukce zámečnické</t>
  </si>
  <si>
    <t xml:space="preserve">767.Rpol.ZS</t>
  </si>
  <si>
    <t xml:space="preserve">Montáž a dodávka záchytného systému proti pádu</t>
  </si>
  <si>
    <t xml:space="preserve">1931556036</t>
  </si>
  <si>
    <t xml:space="preserve">767134803</t>
  </si>
  <si>
    <t xml:space="preserve">Demontáž stěn a příček z plechu oplechování stěn plechy přistřelenými</t>
  </si>
  <si>
    <t xml:space="preserve">2009739277</t>
  </si>
  <si>
    <t xml:space="preserve">demontáž bočního oplechování atik</t>
  </si>
  <si>
    <t xml:space="preserve">40*0,45</t>
  </si>
  <si>
    <t xml:space="preserve">767.Rpol.Ž</t>
  </si>
  <si>
    <t xml:space="preserve">Demontáž stávajících ocelových žebříků, odříznutí, nátěr, zpětné navaření, vč. pomocné konstrukce</t>
  </si>
  <si>
    <t xml:space="preserve">998767202</t>
  </si>
  <si>
    <t xml:space="preserve">Přesun hmot pro zámečnické konstrukce stanovený procentní sazbou (%) z ceny vodorovná dopravní vzdálenost do 50 m v objektech výšky přes 6 do 12 m</t>
  </si>
  <si>
    <t xml:space="preserve">1715421259</t>
  </si>
  <si>
    <t xml:space="preserve">783</t>
  </si>
  <si>
    <t xml:space="preserve">Dokončovací práce - nátěry</t>
  </si>
  <si>
    <t xml:space="preserve">783301313</t>
  </si>
  <si>
    <t xml:space="preserve">Příprava podkladu zámečnických konstrukcí před provedením nátěru odmaštění odmašťovačem ředidlovým</t>
  </si>
  <si>
    <t xml:space="preserve">-940684302</t>
  </si>
  <si>
    <t xml:space="preserve">nátěr žebříků - odhad m2</t>
  </si>
  <si>
    <t xml:space="preserve">20</t>
  </si>
  <si>
    <t xml:space="preserve">783314203</t>
  </si>
  <si>
    <t xml:space="preserve">Základní antikorozní nátěr zámečnických konstrukcí jednonásobný syntetický samozákladující</t>
  </si>
  <si>
    <t xml:space="preserve">-728929969</t>
  </si>
  <si>
    <t xml:space="preserve">783317101</t>
  </si>
  <si>
    <t xml:space="preserve">Krycí nátěr (email) zámečnických konstrukcí jednonásobný syntetický standardní</t>
  </si>
  <si>
    <t xml:space="preserve">-85192448</t>
  </si>
  <si>
    <t xml:space="preserve">dvojnásobný</t>
  </si>
  <si>
    <t xml:space="preserve">2*20</t>
  </si>
  <si>
    <t xml:space="preserve">789</t>
  </si>
  <si>
    <t xml:space="preserve">Povrchové úpravy ocelových konstrukcí a technologických zařízení</t>
  </si>
  <si>
    <t xml:space="preserve">789326131</t>
  </si>
  <si>
    <t xml:space="preserve">Protipožární zpěňující nátěr ocelových konstrukcí třídy II jednosložkový rozpouštědlový, funkční tloušťky do 200 μm</t>
  </si>
  <si>
    <t xml:space="preserve">8*84,8*6*0,16</t>
  </si>
  <si>
    <t xml:space="preserve">12*8,35*3,14*0,016</t>
  </si>
  <si>
    <t xml:space="preserve">789421231</t>
  </si>
  <si>
    <t xml:space="preserve">Provedení žárového stříkání ocelových konstrukcí zinkem, tloušťky 100 μm, třídy I (1,850 kg Zn/m2)</t>
  </si>
  <si>
    <t xml:space="preserve">917115904</t>
  </si>
  <si>
    <t xml:space="preserve">8*84,8*0,906</t>
  </si>
  <si>
    <t xml:space="preserve">15625101</t>
  </si>
  <si>
    <t xml:space="preserve">drát metalizační Zn D 3mm</t>
  </si>
  <si>
    <t xml:space="preserve">1630545704</t>
  </si>
  <si>
    <t xml:space="preserve">619,664*1,85 "Přepočtené koeficientem množství</t>
  </si>
  <si>
    <t xml:space="preserve">VRN</t>
  </si>
  <si>
    <t xml:space="preserve">Vedlejší rozpočtové náklady</t>
  </si>
  <si>
    <t xml:space="preserve">VRN3</t>
  </si>
  <si>
    <t xml:space="preserve">Zařízení staveniště</t>
  </si>
  <si>
    <t xml:space="preserve">030001000</t>
  </si>
  <si>
    <t xml:space="preserve">1024</t>
  </si>
  <si>
    <t xml:space="preserve">836096295</t>
  </si>
  <si>
    <t xml:space="preserve">VRN.Rpol.001</t>
  </si>
  <si>
    <t xml:space="preserve">Náklady na stavební výtah po dobu výstavby</t>
  </si>
  <si>
    <t xml:space="preserve">-1246946528</t>
  </si>
  <si>
    <t xml:space="preserve">VRN4</t>
  </si>
  <si>
    <t xml:space="preserve">Inženýrská činnost</t>
  </si>
  <si>
    <t xml:space="preserve">043002000</t>
  </si>
  <si>
    <t xml:space="preserve">Zkoušky a ostatní měření</t>
  </si>
  <si>
    <t xml:space="preserve">VRN6</t>
  </si>
  <si>
    <t xml:space="preserve">Územní vlivy</t>
  </si>
  <si>
    <t xml:space="preserve">061002000</t>
  </si>
  <si>
    <t xml:space="preserve">Vliv klimatických podmínek</t>
  </si>
  <si>
    <t xml:space="preserve">Poznámka k položce:_x005F_x005F_x005F_x005F_x005F_x005F_x005F_x000d_
zakrytí střechy proti zatečení do interiéru v průběhu rekonstrukce</t>
  </si>
  <si>
    <t xml:space="preserve">065002000</t>
  </si>
  <si>
    <t xml:space="preserve">Mimostaveništní doprava materiálů</t>
  </si>
  <si>
    <t xml:space="preserve">439688481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</si>
</sst>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41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6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284400</xdr:colOff>
      <xdr:row>1</xdr:row>
      <xdr:rowOff>122040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84400" cy="284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284400</xdr:colOff>
      <xdr:row>1</xdr:row>
      <xdr:rowOff>123120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84400" cy="285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L97"/>
  <sheetViews>
    <sheetView showFormulas="false" showGridLines="false" showRowColHeaders="true" showZeros="true" rightToLeft="false" tabSelected="false" showOutlineSymbols="true" defaultGridColor="true" view="normal" topLeftCell="A106" colorId="64" zoomScale="95" zoomScaleNormal="95" zoomScalePageLayoutView="100" workbookViewId="0">
      <selection pane="topLeft" activeCell="AN95" activeCellId="0" sqref="AN95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33" min="4" style="0" width="2.69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8"/>
    <col collapsed="false" customWidth="true" hidden="false" outlineLevel="0" max="44" min="44" style="0" width="13.68"/>
    <col collapsed="false" customWidth="true" hidden="true" outlineLevel="0" max="47" min="45" style="0" width="25.83"/>
    <col collapsed="false" customWidth="true" hidden="true" outlineLevel="0" max="49" min="48" style="0" width="21.68"/>
    <col collapsed="false" customWidth="true" hidden="true" outlineLevel="0" max="51" min="50" style="0" width="25"/>
    <col collapsed="false" customWidth="true" hidden="true" outlineLevel="0" max="52" min="52" style="0" width="21.68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8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/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25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27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25</v>
      </c>
      <c r="AL14" s="8"/>
      <c r="AM14" s="8"/>
      <c r="AN14" s="20" t="s">
        <v>27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20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25</v>
      </c>
      <c r="AL17" s="8"/>
      <c r="AM17" s="8"/>
      <c r="AN17" s="18"/>
      <c r="AO17" s="8"/>
      <c r="AP17" s="8"/>
      <c r="AQ17" s="8"/>
      <c r="AR17" s="6"/>
      <c r="BE17" s="14"/>
      <c r="BS17" s="3" t="s">
        <v>29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20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25</v>
      </c>
      <c r="AL20" s="8"/>
      <c r="AM20" s="8"/>
      <c r="AN20" s="18"/>
      <c r="AO20" s="8"/>
      <c r="AP20" s="8"/>
      <c r="AQ20" s="8"/>
      <c r="AR20" s="6"/>
      <c r="BE20" s="14"/>
      <c r="BS20" s="3" t="s">
        <v>3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24" customFormat="true" ht="25.9" hidden="false" customHeight="true" outlineLevel="0" collapsed="false">
      <c r="B26" s="25"/>
      <c r="C26" s="26"/>
      <c r="D26" s="27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24" customFormat="true" ht="6.95" hidden="false" customHeight="true" outlineLevel="0" collapsed="false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24" customFormat="true" ht="12.8" hidden="false" customHeight="false" outlineLevel="0" collapsed="false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1" t="s">
        <v>33</v>
      </c>
      <c r="M28" s="31"/>
      <c r="N28" s="31"/>
      <c r="O28" s="31"/>
      <c r="P28" s="31"/>
      <c r="Q28" s="26"/>
      <c r="R28" s="26"/>
      <c r="S28" s="26"/>
      <c r="T28" s="26"/>
      <c r="U28" s="26"/>
      <c r="V28" s="26"/>
      <c r="W28" s="31" t="s">
        <v>34</v>
      </c>
      <c r="X28" s="31"/>
      <c r="Y28" s="31"/>
      <c r="Z28" s="31"/>
      <c r="AA28" s="31"/>
      <c r="AB28" s="31"/>
      <c r="AC28" s="31"/>
      <c r="AD28" s="31"/>
      <c r="AE28" s="31"/>
      <c r="AF28" s="26"/>
      <c r="AG28" s="26"/>
      <c r="AH28" s="26"/>
      <c r="AI28" s="26"/>
      <c r="AJ28" s="26"/>
      <c r="AK28" s="31" t="s">
        <v>35</v>
      </c>
      <c r="AL28" s="31"/>
      <c r="AM28" s="31"/>
      <c r="AN28" s="31"/>
      <c r="AO28" s="31"/>
      <c r="AP28" s="26"/>
      <c r="AQ28" s="26"/>
      <c r="AR28" s="30"/>
      <c r="BE28" s="14"/>
    </row>
    <row r="29" s="32" customFormat="true" ht="14.4" hidden="false" customHeight="true" outlineLevel="0" collapsed="false">
      <c r="B29" s="33"/>
      <c r="C29" s="34"/>
      <c r="D29" s="17" t="s">
        <v>36</v>
      </c>
      <c r="E29" s="34"/>
      <c r="F29" s="17" t="s">
        <v>37</v>
      </c>
      <c r="G29" s="34"/>
      <c r="H29" s="34"/>
      <c r="I29" s="34"/>
      <c r="J29" s="34"/>
      <c r="K29" s="34"/>
      <c r="L29" s="35" t="n">
        <v>0.21</v>
      </c>
      <c r="M29" s="35"/>
      <c r="N29" s="35"/>
      <c r="O29" s="35"/>
      <c r="P29" s="35"/>
      <c r="Q29" s="34"/>
      <c r="R29" s="34"/>
      <c r="S29" s="34"/>
      <c r="T29" s="34"/>
      <c r="U29" s="34"/>
      <c r="V29" s="34"/>
      <c r="W29" s="36" t="n">
        <f aca="false">ROUND(AZ94, 2)</f>
        <v>0</v>
      </c>
      <c r="X29" s="36"/>
      <c r="Y29" s="36"/>
      <c r="Z29" s="36"/>
      <c r="AA29" s="36"/>
      <c r="AB29" s="36"/>
      <c r="AC29" s="36"/>
      <c r="AD29" s="36"/>
      <c r="AE29" s="36"/>
      <c r="AF29" s="34"/>
      <c r="AG29" s="34"/>
      <c r="AH29" s="34"/>
      <c r="AI29" s="34"/>
      <c r="AJ29" s="34"/>
      <c r="AK29" s="36" t="n">
        <f aca="false">ROUND(AV94, 2)</f>
        <v>0</v>
      </c>
      <c r="AL29" s="36"/>
      <c r="AM29" s="36"/>
      <c r="AN29" s="36"/>
      <c r="AO29" s="36"/>
      <c r="AP29" s="34"/>
      <c r="AQ29" s="34"/>
      <c r="AR29" s="37"/>
      <c r="BE29" s="14"/>
    </row>
    <row r="30" s="32" customFormat="true" ht="14.4" hidden="false" customHeight="true" outlineLevel="0" collapsed="false">
      <c r="B30" s="33"/>
      <c r="C30" s="34"/>
      <c r="D30" s="34"/>
      <c r="E30" s="34"/>
      <c r="F30" s="17" t="s">
        <v>38</v>
      </c>
      <c r="G30" s="34"/>
      <c r="H30" s="34"/>
      <c r="I30" s="34"/>
      <c r="J30" s="34"/>
      <c r="K30" s="34"/>
      <c r="L30" s="35" t="n">
        <v>0.15</v>
      </c>
      <c r="M30" s="35"/>
      <c r="N30" s="35"/>
      <c r="O30" s="35"/>
      <c r="P30" s="35"/>
      <c r="Q30" s="34"/>
      <c r="R30" s="34"/>
      <c r="S30" s="34"/>
      <c r="T30" s="34"/>
      <c r="U30" s="34"/>
      <c r="V30" s="34"/>
      <c r="W30" s="36" t="n">
        <f aca="false">ROUND(BA94, 2)</f>
        <v>0</v>
      </c>
      <c r="X30" s="36"/>
      <c r="Y30" s="36"/>
      <c r="Z30" s="36"/>
      <c r="AA30" s="36"/>
      <c r="AB30" s="36"/>
      <c r="AC30" s="36"/>
      <c r="AD30" s="36"/>
      <c r="AE30" s="36"/>
      <c r="AF30" s="34"/>
      <c r="AG30" s="34"/>
      <c r="AH30" s="34"/>
      <c r="AI30" s="34"/>
      <c r="AJ30" s="34"/>
      <c r="AK30" s="36" t="n">
        <f aca="false">ROUND(AW94, 2)</f>
        <v>0</v>
      </c>
      <c r="AL30" s="36"/>
      <c r="AM30" s="36"/>
      <c r="AN30" s="36"/>
      <c r="AO30" s="36"/>
      <c r="AP30" s="34"/>
      <c r="AQ30" s="34"/>
      <c r="AR30" s="37"/>
      <c r="BE30" s="14"/>
    </row>
    <row r="31" s="32" customFormat="true" ht="14.4" hidden="true" customHeight="true" outlineLevel="0" collapsed="false">
      <c r="B31" s="33"/>
      <c r="C31" s="34"/>
      <c r="D31" s="34"/>
      <c r="E31" s="34"/>
      <c r="F31" s="17" t="s">
        <v>39</v>
      </c>
      <c r="G31" s="34"/>
      <c r="H31" s="34"/>
      <c r="I31" s="34"/>
      <c r="J31" s="34"/>
      <c r="K31" s="34"/>
      <c r="L31" s="35" t="n">
        <v>0.21</v>
      </c>
      <c r="M31" s="35"/>
      <c r="N31" s="35"/>
      <c r="O31" s="35"/>
      <c r="P31" s="35"/>
      <c r="Q31" s="34"/>
      <c r="R31" s="34"/>
      <c r="S31" s="34"/>
      <c r="T31" s="34"/>
      <c r="U31" s="34"/>
      <c r="V31" s="34"/>
      <c r="W31" s="36" t="n">
        <f aca="false">ROUND(BB94, 2)</f>
        <v>0</v>
      </c>
      <c r="X31" s="36"/>
      <c r="Y31" s="36"/>
      <c r="Z31" s="36"/>
      <c r="AA31" s="36"/>
      <c r="AB31" s="36"/>
      <c r="AC31" s="36"/>
      <c r="AD31" s="36"/>
      <c r="AE31" s="36"/>
      <c r="AF31" s="34"/>
      <c r="AG31" s="34"/>
      <c r="AH31" s="34"/>
      <c r="AI31" s="34"/>
      <c r="AJ31" s="34"/>
      <c r="AK31" s="36" t="n">
        <v>0</v>
      </c>
      <c r="AL31" s="36"/>
      <c r="AM31" s="36"/>
      <c r="AN31" s="36"/>
      <c r="AO31" s="36"/>
      <c r="AP31" s="34"/>
      <c r="AQ31" s="34"/>
      <c r="AR31" s="37"/>
      <c r="BE31" s="14"/>
    </row>
    <row r="32" s="32" customFormat="true" ht="14.4" hidden="true" customHeight="true" outlineLevel="0" collapsed="false">
      <c r="B32" s="33"/>
      <c r="C32" s="34"/>
      <c r="D32" s="34"/>
      <c r="E32" s="34"/>
      <c r="F32" s="17" t="s">
        <v>40</v>
      </c>
      <c r="G32" s="34"/>
      <c r="H32" s="34"/>
      <c r="I32" s="34"/>
      <c r="J32" s="34"/>
      <c r="K32" s="34"/>
      <c r="L32" s="35" t="n">
        <v>0.15</v>
      </c>
      <c r="M32" s="35"/>
      <c r="N32" s="35"/>
      <c r="O32" s="35"/>
      <c r="P32" s="35"/>
      <c r="Q32" s="34"/>
      <c r="R32" s="34"/>
      <c r="S32" s="34"/>
      <c r="T32" s="34"/>
      <c r="U32" s="34"/>
      <c r="V32" s="34"/>
      <c r="W32" s="36" t="n">
        <f aca="false">ROUND(BC94, 2)</f>
        <v>0</v>
      </c>
      <c r="X32" s="36"/>
      <c r="Y32" s="36"/>
      <c r="Z32" s="36"/>
      <c r="AA32" s="36"/>
      <c r="AB32" s="36"/>
      <c r="AC32" s="36"/>
      <c r="AD32" s="36"/>
      <c r="AE32" s="36"/>
      <c r="AF32" s="34"/>
      <c r="AG32" s="34"/>
      <c r="AH32" s="34"/>
      <c r="AI32" s="34"/>
      <c r="AJ32" s="34"/>
      <c r="AK32" s="36" t="n">
        <v>0</v>
      </c>
      <c r="AL32" s="36"/>
      <c r="AM32" s="36"/>
      <c r="AN32" s="36"/>
      <c r="AO32" s="36"/>
      <c r="AP32" s="34"/>
      <c r="AQ32" s="34"/>
      <c r="AR32" s="37"/>
      <c r="BE32" s="14"/>
    </row>
    <row r="33" s="32" customFormat="true" ht="14.4" hidden="true" customHeight="true" outlineLevel="0" collapsed="false">
      <c r="B33" s="33"/>
      <c r="C33" s="34"/>
      <c r="D33" s="34"/>
      <c r="E33" s="34"/>
      <c r="F33" s="17" t="s">
        <v>41</v>
      </c>
      <c r="G33" s="34"/>
      <c r="H33" s="34"/>
      <c r="I33" s="34"/>
      <c r="J33" s="34"/>
      <c r="K33" s="34"/>
      <c r="L33" s="35" t="n">
        <v>0</v>
      </c>
      <c r="M33" s="35"/>
      <c r="N33" s="35"/>
      <c r="O33" s="35"/>
      <c r="P33" s="35"/>
      <c r="Q33" s="34"/>
      <c r="R33" s="34"/>
      <c r="S33" s="34"/>
      <c r="T33" s="34"/>
      <c r="U33" s="34"/>
      <c r="V33" s="34"/>
      <c r="W33" s="36" t="n">
        <f aca="false">ROUND(BD94, 2)</f>
        <v>0</v>
      </c>
      <c r="X33" s="36"/>
      <c r="Y33" s="36"/>
      <c r="Z33" s="36"/>
      <c r="AA33" s="36"/>
      <c r="AB33" s="36"/>
      <c r="AC33" s="36"/>
      <c r="AD33" s="36"/>
      <c r="AE33" s="36"/>
      <c r="AF33" s="34"/>
      <c r="AG33" s="34"/>
      <c r="AH33" s="34"/>
      <c r="AI33" s="34"/>
      <c r="AJ33" s="34"/>
      <c r="AK33" s="36" t="n">
        <v>0</v>
      </c>
      <c r="AL33" s="36"/>
      <c r="AM33" s="36"/>
      <c r="AN33" s="36"/>
      <c r="AO33" s="36"/>
      <c r="AP33" s="34"/>
      <c r="AQ33" s="34"/>
      <c r="AR33" s="37"/>
      <c r="BE33" s="14"/>
    </row>
    <row r="34" s="24" customFormat="true" ht="6.95" hidden="false" customHeight="true" outlineLevel="0" collapsed="false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24" customFormat="true" ht="25.9" hidden="false" customHeight="true" outlineLevel="0" collapsed="false">
      <c r="B35" s="25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42" t="s">
        <v>44</v>
      </c>
      <c r="Y35" s="42"/>
      <c r="Z35" s="42"/>
      <c r="AA35" s="42"/>
      <c r="AB35" s="42"/>
      <c r="AC35" s="40"/>
      <c r="AD35" s="40"/>
      <c r="AE35" s="40"/>
      <c r="AF35" s="40"/>
      <c r="AG35" s="40"/>
      <c r="AH35" s="40"/>
      <c r="AI35" s="40"/>
      <c r="AJ35" s="40"/>
      <c r="AK35" s="43" t="n">
        <f aca="false">SUM(AK26:AK33)</f>
        <v>0</v>
      </c>
      <c r="AL35" s="43"/>
      <c r="AM35" s="43"/>
      <c r="AN35" s="43"/>
      <c r="AO35" s="43"/>
      <c r="AP35" s="38"/>
      <c r="AQ35" s="38"/>
      <c r="AR35" s="30"/>
    </row>
    <row r="36" s="24" customFormat="true" ht="6.95" hidden="false" customHeight="true" outlineLevel="0" collapsed="false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</row>
    <row r="37" s="24" customFormat="true" ht="14.4" hidden="false" customHeight="true" outlineLevel="0" collapsed="false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24" customFormat="true" ht="14.4" hidden="false" customHeight="true" outlineLevel="0" collapsed="false">
      <c r="B49" s="25"/>
      <c r="C49" s="26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P49" s="26"/>
      <c r="AQ49" s="26"/>
      <c r="AR49" s="30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24" customFormat="true" ht="12.8" hidden="false" customHeight="false" outlineLevel="0" collapsed="false">
      <c r="B60" s="25"/>
      <c r="C60" s="26"/>
      <c r="D60" s="46" t="s">
        <v>47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6" t="s">
        <v>48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6" t="s">
        <v>47</v>
      </c>
      <c r="AI60" s="28"/>
      <c r="AJ60" s="28"/>
      <c r="AK60" s="28"/>
      <c r="AL60" s="28"/>
      <c r="AM60" s="46" t="s">
        <v>48</v>
      </c>
      <c r="AN60" s="28"/>
      <c r="AO60" s="28"/>
      <c r="AP60" s="26"/>
      <c r="AQ60" s="26"/>
      <c r="AR60" s="30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24" customFormat="true" ht="12.8" hidden="false" customHeight="false" outlineLevel="0" collapsed="false">
      <c r="B64" s="25"/>
      <c r="C64" s="26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P64" s="26"/>
      <c r="AQ64" s="26"/>
      <c r="AR64" s="30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24" customFormat="true" ht="12.8" hidden="false" customHeight="false" outlineLevel="0" collapsed="false">
      <c r="B75" s="25"/>
      <c r="C75" s="26"/>
      <c r="D75" s="46" t="s">
        <v>47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6" t="s">
        <v>48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6" t="s">
        <v>47</v>
      </c>
      <c r="AI75" s="28"/>
      <c r="AJ75" s="28"/>
      <c r="AK75" s="28"/>
      <c r="AL75" s="28"/>
      <c r="AM75" s="46" t="s">
        <v>48</v>
      </c>
      <c r="AN75" s="28"/>
      <c r="AO75" s="28"/>
      <c r="AP75" s="26"/>
      <c r="AQ75" s="26"/>
      <c r="AR75" s="30"/>
    </row>
    <row r="76" s="24" customFormat="true" ht="12.8" hidden="false" customHeight="false" outlineLevel="0" collapsed="false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</row>
    <row r="77" s="24" customFormat="true" ht="6.9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</row>
    <row r="81" s="24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</row>
    <row r="82" s="24" customFormat="true" ht="24.95" hidden="false" customHeight="true" outlineLevel="0" collapsed="false">
      <c r="B82" s="25"/>
      <c r="C82" s="9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</row>
    <row r="83" s="24" customFormat="true" ht="6.95" hidden="false" customHeight="true" outlineLevel="0" collapsed="false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</row>
    <row r="84" s="51" customFormat="true" ht="12" hidden="false" customHeight="true" outlineLevel="0" collapsed="false">
      <c r="B84" s="52"/>
      <c r="C84" s="17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 aca="false">K5</f>
        <v>20191016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="55" customFormat="true" ht="36.95" hidden="false" customHeight="true" outlineLevel="0" collapsed="false">
      <c r="B85" s="56"/>
      <c r="C85" s="57" t="s">
        <v>15</v>
      </c>
      <c r="D85" s="58"/>
      <c r="E85" s="58"/>
      <c r="F85" s="58"/>
      <c r="G85" s="58"/>
      <c r="H85" s="58"/>
      <c r="I85" s="58"/>
      <c r="J85" s="58"/>
      <c r="K85" s="58"/>
      <c r="L85" s="59" t="str">
        <f aca="false">K6</f>
        <v>Oprava střechy provozního objektu CHVAK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8"/>
      <c r="AQ85" s="58"/>
      <c r="AR85" s="60"/>
    </row>
    <row r="86" s="24" customFormat="true" ht="6.95" hidden="false" customHeight="true" outlineLevel="0" collapsed="false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</row>
    <row r="87" s="24" customFormat="true" ht="12" hidden="false" customHeight="true" outlineLevel="0" collapsed="false">
      <c r="B87" s="25"/>
      <c r="C87" s="17" t="s">
        <v>19</v>
      </c>
      <c r="D87" s="26"/>
      <c r="E87" s="26"/>
      <c r="F87" s="26"/>
      <c r="G87" s="26"/>
      <c r="H87" s="26"/>
      <c r="I87" s="26"/>
      <c r="J87" s="26"/>
      <c r="K87" s="26"/>
      <c r="L87" s="61" t="str">
        <f aca="false">IF(K8="","",K8)</f>
        <v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21</v>
      </c>
      <c r="AJ87" s="26"/>
      <c r="AK87" s="26"/>
      <c r="AL87" s="26"/>
      <c r="AM87" s="62" t="str">
        <f aca="false">IF(AN8= "","",AN8)</f>
        <v>29. 5. 2019</v>
      </c>
      <c r="AN87" s="62"/>
      <c r="AO87" s="26"/>
      <c r="AP87" s="26"/>
      <c r="AQ87" s="26"/>
      <c r="AR87" s="30"/>
    </row>
    <row r="88" s="24" customFormat="true" ht="6.95" hidden="false" customHeight="true" outlineLevel="0" collapsed="false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</row>
    <row r="89" s="24" customFormat="true" ht="15.15" hidden="false" customHeight="true" outlineLevel="0" collapsed="false">
      <c r="B89" s="25"/>
      <c r="C89" s="17" t="s">
        <v>23</v>
      </c>
      <c r="D89" s="26"/>
      <c r="E89" s="26"/>
      <c r="F89" s="26"/>
      <c r="G89" s="26"/>
      <c r="H89" s="26"/>
      <c r="I89" s="26"/>
      <c r="J89" s="26"/>
      <c r="K89" s="26"/>
      <c r="L89" s="53" t="str">
        <f aca="false">IF(E11= "","",E11)</f>
        <v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28</v>
      </c>
      <c r="AJ89" s="26"/>
      <c r="AK89" s="26"/>
      <c r="AL89" s="26"/>
      <c r="AM89" s="63" t="str">
        <f aca="false">IF(E17="","",E17)</f>
        <v> </v>
      </c>
      <c r="AN89" s="63"/>
      <c r="AO89" s="63"/>
      <c r="AP89" s="63"/>
      <c r="AQ89" s="26"/>
      <c r="AR89" s="30"/>
      <c r="AS89" s="64" t="s">
        <v>52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24" customFormat="true" ht="15.15" hidden="false" customHeight="true" outlineLevel="0" collapsed="false">
      <c r="B90" s="25"/>
      <c r="C90" s="17" t="s">
        <v>26</v>
      </c>
      <c r="D90" s="26"/>
      <c r="E90" s="26"/>
      <c r="F90" s="26"/>
      <c r="G90" s="26"/>
      <c r="H90" s="26"/>
      <c r="I90" s="26"/>
      <c r="J90" s="26"/>
      <c r="K90" s="26"/>
      <c r="L90" s="53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30</v>
      </c>
      <c r="AJ90" s="26"/>
      <c r="AK90" s="26"/>
      <c r="AL90" s="26"/>
      <c r="AM90" s="63" t="str">
        <f aca="false">IF(E20="","",E20)</f>
        <v> </v>
      </c>
      <c r="AN90" s="63"/>
      <c r="AO90" s="63"/>
      <c r="AP90" s="63"/>
      <c r="AQ90" s="26"/>
      <c r="AR90" s="30"/>
      <c r="AS90" s="64"/>
      <c r="AT90" s="64"/>
      <c r="AU90" s="67"/>
      <c r="AV90" s="67"/>
      <c r="AW90" s="67"/>
      <c r="AX90" s="67"/>
      <c r="AY90" s="67"/>
      <c r="AZ90" s="67"/>
      <c r="BA90" s="67"/>
      <c r="BB90" s="67"/>
      <c r="BC90" s="67"/>
      <c r="BD90" s="68"/>
    </row>
    <row r="91" s="24" customFormat="true" ht="10.8" hidden="false" customHeight="true" outlineLevel="0" collapsed="false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4"/>
      <c r="AT91" s="64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24" customFormat="true" ht="29.3" hidden="false" customHeight="true" outlineLevel="0" collapsed="false">
      <c r="B92" s="25"/>
      <c r="C92" s="71" t="s">
        <v>53</v>
      </c>
      <c r="D92" s="71"/>
      <c r="E92" s="71"/>
      <c r="F92" s="71"/>
      <c r="G92" s="71"/>
      <c r="H92" s="72"/>
      <c r="I92" s="73" t="s">
        <v>54</v>
      </c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4" t="s">
        <v>55</v>
      </c>
      <c r="AH92" s="74"/>
      <c r="AI92" s="74"/>
      <c r="AJ92" s="74"/>
      <c r="AK92" s="74"/>
      <c r="AL92" s="74"/>
      <c r="AM92" s="74"/>
      <c r="AN92" s="75" t="s">
        <v>56</v>
      </c>
      <c r="AO92" s="75"/>
      <c r="AP92" s="75"/>
      <c r="AQ92" s="76" t="s">
        <v>57</v>
      </c>
      <c r="AR92" s="30"/>
      <c r="AS92" s="77" t="s">
        <v>58</v>
      </c>
      <c r="AT92" s="78" t="s">
        <v>59</v>
      </c>
      <c r="AU92" s="78" t="s">
        <v>60</v>
      </c>
      <c r="AV92" s="78" t="s">
        <v>61</v>
      </c>
      <c r="AW92" s="78" t="s">
        <v>62</v>
      </c>
      <c r="AX92" s="78" t="s">
        <v>63</v>
      </c>
      <c r="AY92" s="78" t="s">
        <v>64</v>
      </c>
      <c r="AZ92" s="78" t="s">
        <v>65</v>
      </c>
      <c r="BA92" s="78" t="s">
        <v>66</v>
      </c>
      <c r="BB92" s="78" t="s">
        <v>67</v>
      </c>
      <c r="BC92" s="78" t="s">
        <v>68</v>
      </c>
      <c r="BD92" s="79" t="s">
        <v>69</v>
      </c>
    </row>
    <row r="93" s="24" customFormat="true" ht="10.8" hidden="false" customHeight="true" outlineLevel="0" collapsed="false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</row>
    <row r="94" s="83" customFormat="true" ht="32.4" hidden="false" customHeight="true" outlineLevel="0" collapsed="false">
      <c r="B94" s="84"/>
      <c r="C94" s="85" t="s">
        <v>70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 t="n">
        <f aca="false">ROUND(AG95,2)</f>
        <v>0</v>
      </c>
      <c r="AH94" s="87"/>
      <c r="AI94" s="87"/>
      <c r="AJ94" s="87"/>
      <c r="AK94" s="87"/>
      <c r="AL94" s="87"/>
      <c r="AM94" s="87"/>
      <c r="AN94" s="88" t="n">
        <f aca="false">SUM(AG94,AT94)</f>
        <v>0</v>
      </c>
      <c r="AO94" s="88"/>
      <c r="AP94" s="88"/>
      <c r="AQ94" s="89"/>
      <c r="AR94" s="90"/>
      <c r="AS94" s="91" t="n">
        <f aca="false">ROUND(AS95,2)</f>
        <v>0</v>
      </c>
      <c r="AT94" s="92" t="n">
        <f aca="false">ROUND(SUM(AV94:AW94),2)</f>
        <v>0</v>
      </c>
      <c r="AU94" s="93" t="n">
        <f aca="false">ROUND(AU95,5)</f>
        <v>0</v>
      </c>
      <c r="AV94" s="92" t="n">
        <f aca="false">ROUND(AZ94*L29,2)</f>
        <v>0</v>
      </c>
      <c r="AW94" s="92" t="n">
        <f aca="false">ROUND(BA94*L30,2)</f>
        <v>0</v>
      </c>
      <c r="AX94" s="92" t="n">
        <f aca="false">ROUND(BB94*L29,2)</f>
        <v>0</v>
      </c>
      <c r="AY94" s="92" t="n">
        <f aca="false">ROUND(BC94*L30,2)</f>
        <v>0</v>
      </c>
      <c r="AZ94" s="92" t="n">
        <f aca="false">ROUND(AZ95,2)</f>
        <v>0</v>
      </c>
      <c r="BA94" s="92" t="n">
        <f aca="false">ROUND(BA95,2)</f>
        <v>0</v>
      </c>
      <c r="BB94" s="92" t="n">
        <f aca="false">ROUND(BB95,2)</f>
        <v>0</v>
      </c>
      <c r="BC94" s="92" t="n">
        <f aca="false">ROUND(BC95,2)</f>
        <v>0</v>
      </c>
      <c r="BD94" s="94" t="n">
        <f aca="false">ROUND(BD95,2)</f>
        <v>0</v>
      </c>
      <c r="BS94" s="95" t="s">
        <v>71</v>
      </c>
      <c r="BT94" s="95" t="s">
        <v>72</v>
      </c>
      <c r="BV94" s="95" t="s">
        <v>73</v>
      </c>
      <c r="BW94" s="95" t="s">
        <v>4</v>
      </c>
      <c r="BX94" s="95" t="s">
        <v>74</v>
      </c>
      <c r="CL94" s="95"/>
    </row>
    <row r="95" s="108" customFormat="true" ht="27" hidden="false" customHeight="true" outlineLevel="0" collapsed="false">
      <c r="A95" s="96" t="s">
        <v>75</v>
      </c>
      <c r="B95" s="97"/>
      <c r="C95" s="98"/>
      <c r="D95" s="99" t="s">
        <v>13</v>
      </c>
      <c r="E95" s="99"/>
      <c r="F95" s="99"/>
      <c r="G95" s="99"/>
      <c r="H95" s="99"/>
      <c r="I95" s="100"/>
      <c r="J95" s="99" t="s">
        <v>16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1" t="n">
        <f aca="false">'20191016 - Oprava střechy...'!J28</f>
        <v>0</v>
      </c>
      <c r="AH95" s="101"/>
      <c r="AI95" s="101"/>
      <c r="AJ95" s="101"/>
      <c r="AK95" s="101"/>
      <c r="AL95" s="101"/>
      <c r="AM95" s="101"/>
      <c r="AN95" s="101" t="n">
        <f aca="false">SUM(AG95,AT95)</f>
        <v>0</v>
      </c>
      <c r="AO95" s="101"/>
      <c r="AP95" s="101"/>
      <c r="AQ95" s="102" t="s">
        <v>76</v>
      </c>
      <c r="AR95" s="103"/>
      <c r="AS95" s="104" t="n">
        <v>0</v>
      </c>
      <c r="AT95" s="105" t="n">
        <f aca="false">ROUND(SUM(AV95:AW95),2)</f>
        <v>0</v>
      </c>
      <c r="AU95" s="106" t="n">
        <f aca="false">'20191016 - Oprava střechy...'!P133</f>
        <v>0</v>
      </c>
      <c r="AV95" s="105" t="n">
        <f aca="false">'20191016 - Oprava střechy...'!J31</f>
        <v>0</v>
      </c>
      <c r="AW95" s="105" t="n">
        <f aca="false">'20191016 - Oprava střechy...'!J32</f>
        <v>0</v>
      </c>
      <c r="AX95" s="105" t="n">
        <f aca="false">'20191016 - Oprava střechy...'!J33</f>
        <v>0</v>
      </c>
      <c r="AY95" s="105" t="n">
        <f aca="false">'20191016 - Oprava střechy...'!J34</f>
        <v>0</v>
      </c>
      <c r="AZ95" s="105" t="n">
        <f aca="false">'20191016 - Oprava střechy...'!F31</f>
        <v>0</v>
      </c>
      <c r="BA95" s="105" t="n">
        <f aca="false">'20191016 - Oprava střechy...'!F32</f>
        <v>0</v>
      </c>
      <c r="BB95" s="105" t="n">
        <f aca="false">'20191016 - Oprava střechy...'!F33</f>
        <v>0</v>
      </c>
      <c r="BC95" s="105" t="n">
        <f aca="false">'20191016 - Oprava střechy...'!F34</f>
        <v>0</v>
      </c>
      <c r="BD95" s="107" t="n">
        <f aca="false">'20191016 - Oprava střechy...'!F35</f>
        <v>0</v>
      </c>
      <c r="BT95" s="109" t="s">
        <v>77</v>
      </c>
      <c r="BU95" s="109" t="s">
        <v>78</v>
      </c>
      <c r="BV95" s="109" t="s">
        <v>73</v>
      </c>
      <c r="BW95" s="109" t="s">
        <v>4</v>
      </c>
      <c r="BX95" s="109" t="s">
        <v>74</v>
      </c>
      <c r="CL95" s="109"/>
    </row>
    <row r="96" s="24" customFormat="true" ht="30" hidden="false" customHeight="true" outlineLevel="0" collapsed="false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30"/>
    </row>
    <row r="97" s="24" customFormat="true" ht="6.95" hidden="false" customHeight="true" outlineLevel="0" collapsed="false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</row>
  </sheetData>
  <sheetProtection algorithmName="SHA-512" hashValue="nVOR3NY2Oz8yKnMvVRJ/QhXjd4fL+R2t79eeYFhs0tAViaoNRfPodDr6SzSCIjB2tLzlAiPBIEszbbJbQEqhEg==" saltValue="xS9MGiSThXKAfa/z50GcIGJx4cwF1EK0C8DZF9QI3NSHWWqcsvY9QTxSgblxqof1W1zfAiEwk/Ks7eMyBH7dTw==" spinCount="100000" sheet="true" password="cd98" objects="true" scenarios="true" formatColumns="false" formatRows="false"/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191016 - Oprava střechy!!!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BM386"/>
  <sheetViews>
    <sheetView showFormulas="false" showGridLines="false" showRowColHeaders="true" showZeros="true" rightToLeft="false" tabSelected="true" showOutlineSymbols="true" defaultGridColor="true" view="normal" topLeftCell="A243" colorId="64" zoomScale="95" zoomScaleNormal="95" zoomScalePageLayoutView="100" workbookViewId="0">
      <selection pane="topLeft" activeCell="H98" activeCellId="0" sqref="H98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3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110" width="20.17"/>
    <col collapsed="false" customWidth="true" hidden="false" outlineLevel="0" max="11" min="10" style="0" width="20.17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2" min="32" style="0" width="8.5"/>
    <col collapsed="false" customWidth="true" hidden="false" outlineLevel="0" max="43" min="43" style="0" width="10.75"/>
    <col collapsed="false" customWidth="true" hidden="true" outlineLevel="0" max="62" min="44" style="0" width="9.34"/>
    <col collapsed="false" customWidth="true" hidden="false" outlineLevel="0" max="63" min="63" style="0" width="12.66"/>
    <col collapsed="false" customWidth="true" hidden="false" outlineLevel="0" max="64" min="64" style="0" width="7.97"/>
    <col collapsed="false" customWidth="true" hidden="false" outlineLevel="0" max="65" min="65" style="0" width="7.8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4</v>
      </c>
    </row>
    <row r="3" customFormat="false" ht="6.95" hidden="true" customHeight="true" outlineLevel="0" collapsed="false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6"/>
      <c r="AT3" s="3" t="s">
        <v>79</v>
      </c>
    </row>
    <row r="4" customFormat="false" ht="24.95" hidden="true" customHeight="true" outlineLevel="0" collapsed="false">
      <c r="B4" s="6"/>
      <c r="D4" s="114" t="s">
        <v>80</v>
      </c>
      <c r="L4" s="6"/>
      <c r="M4" s="115" t="s">
        <v>9</v>
      </c>
      <c r="AT4" s="3" t="s">
        <v>3</v>
      </c>
    </row>
    <row r="5" customFormat="false" ht="6.95" hidden="true" customHeight="true" outlineLevel="0" collapsed="false">
      <c r="B5" s="6"/>
      <c r="L5" s="6"/>
    </row>
    <row r="6" s="24" customFormat="true" ht="12" hidden="true" customHeight="true" outlineLevel="0" collapsed="false">
      <c r="B6" s="30"/>
      <c r="D6" s="116" t="s">
        <v>15</v>
      </c>
      <c r="I6" s="117"/>
      <c r="L6" s="30"/>
    </row>
    <row r="7" s="24" customFormat="true" ht="36.95" hidden="true" customHeight="true" outlineLevel="0" collapsed="false">
      <c r="B7" s="30"/>
      <c r="E7" s="118" t="s">
        <v>16</v>
      </c>
      <c r="F7" s="118"/>
      <c r="G7" s="118"/>
      <c r="H7" s="118"/>
      <c r="I7" s="117"/>
      <c r="L7" s="30"/>
    </row>
    <row r="8" s="24" customFormat="true" ht="12.8" hidden="true" customHeight="false" outlineLevel="0" collapsed="false">
      <c r="B8" s="30"/>
      <c r="I8" s="117"/>
      <c r="L8" s="30"/>
    </row>
    <row r="9" s="24" customFormat="true" ht="12" hidden="true" customHeight="true" outlineLevel="0" collapsed="false">
      <c r="B9" s="30"/>
      <c r="D9" s="116" t="s">
        <v>17</v>
      </c>
      <c r="F9" s="119"/>
      <c r="I9" s="120" t="s">
        <v>18</v>
      </c>
      <c r="J9" s="119"/>
      <c r="L9" s="30"/>
    </row>
    <row r="10" s="24" customFormat="true" ht="12" hidden="true" customHeight="true" outlineLevel="0" collapsed="false">
      <c r="B10" s="30"/>
      <c r="D10" s="116" t="s">
        <v>19</v>
      </c>
      <c r="F10" s="119" t="s">
        <v>20</v>
      </c>
      <c r="I10" s="120" t="s">
        <v>21</v>
      </c>
      <c r="J10" s="121" t="str">
        <f aca="false">'Rekapitulace stavby'!AN8</f>
        <v>29. 5. 2019</v>
      </c>
      <c r="L10" s="30"/>
    </row>
    <row r="11" s="24" customFormat="true" ht="10.8" hidden="true" customHeight="true" outlineLevel="0" collapsed="false">
      <c r="B11" s="30"/>
      <c r="I11" s="117"/>
      <c r="L11" s="30"/>
    </row>
    <row r="12" s="24" customFormat="true" ht="12" hidden="true" customHeight="true" outlineLevel="0" collapsed="false">
      <c r="B12" s="30"/>
      <c r="D12" s="116" t="s">
        <v>23</v>
      </c>
      <c r="I12" s="120" t="s">
        <v>24</v>
      </c>
      <c r="J12" s="119" t="str">
        <f aca="false">IF('Rekapitulace stavby'!AN10="","",'Rekapitulace stavby'!AN10)</f>
        <v/>
      </c>
      <c r="L12" s="30"/>
    </row>
    <row r="13" s="24" customFormat="true" ht="18" hidden="true" customHeight="true" outlineLevel="0" collapsed="false">
      <c r="B13" s="30"/>
      <c r="E13" s="119" t="str">
        <f aca="false">IF('Rekapitulace stavby'!E11="","",'Rekapitulace stavby'!E11)</f>
        <v> </v>
      </c>
      <c r="I13" s="120" t="s">
        <v>25</v>
      </c>
      <c r="J13" s="119" t="str">
        <f aca="false">IF('Rekapitulace stavby'!AN11="","",'Rekapitulace stavby'!AN11)</f>
        <v/>
      </c>
      <c r="L13" s="30"/>
    </row>
    <row r="14" s="24" customFormat="true" ht="6.95" hidden="true" customHeight="true" outlineLevel="0" collapsed="false">
      <c r="B14" s="30"/>
      <c r="I14" s="117"/>
      <c r="L14" s="30"/>
    </row>
    <row r="15" s="24" customFormat="true" ht="12" hidden="true" customHeight="true" outlineLevel="0" collapsed="false">
      <c r="B15" s="30"/>
      <c r="D15" s="116" t="s">
        <v>26</v>
      </c>
      <c r="I15" s="120" t="s">
        <v>24</v>
      </c>
      <c r="J15" s="19" t="str">
        <f aca="false">'Rekapitulace stavby'!AN13</f>
        <v>Vyplň údaj</v>
      </c>
      <c r="L15" s="30"/>
    </row>
    <row r="16" s="24" customFormat="true" ht="18" hidden="true" customHeight="true" outlineLevel="0" collapsed="false">
      <c r="B16" s="30"/>
      <c r="E16" s="122" t="str">
        <f aca="false">'Rekapitulace stavby'!E14</f>
        <v>Vyplň údaj</v>
      </c>
      <c r="F16" s="122"/>
      <c r="G16" s="122"/>
      <c r="H16" s="122"/>
      <c r="I16" s="120" t="s">
        <v>25</v>
      </c>
      <c r="J16" s="19" t="str">
        <f aca="false">'Rekapitulace stavby'!AN14</f>
        <v>Vyplň údaj</v>
      </c>
      <c r="L16" s="30"/>
    </row>
    <row r="17" s="24" customFormat="true" ht="6.95" hidden="true" customHeight="true" outlineLevel="0" collapsed="false">
      <c r="B17" s="30"/>
      <c r="I17" s="117"/>
      <c r="L17" s="30"/>
    </row>
    <row r="18" s="24" customFormat="true" ht="12" hidden="true" customHeight="true" outlineLevel="0" collapsed="false">
      <c r="B18" s="30"/>
      <c r="D18" s="116" t="s">
        <v>28</v>
      </c>
      <c r="I18" s="120" t="s">
        <v>24</v>
      </c>
      <c r="J18" s="119" t="str">
        <f aca="false">IF('Rekapitulace stavby'!AN16="","",'Rekapitulace stavby'!AN16)</f>
        <v/>
      </c>
      <c r="L18" s="30"/>
    </row>
    <row r="19" s="24" customFormat="true" ht="18" hidden="true" customHeight="true" outlineLevel="0" collapsed="false">
      <c r="B19" s="30"/>
      <c r="E19" s="119" t="str">
        <f aca="false">IF('Rekapitulace stavby'!E17="","",'Rekapitulace stavby'!E17)</f>
        <v> </v>
      </c>
      <c r="I19" s="120" t="s">
        <v>25</v>
      </c>
      <c r="J19" s="119" t="str">
        <f aca="false">IF('Rekapitulace stavby'!AN17="","",'Rekapitulace stavby'!AN17)</f>
        <v/>
      </c>
      <c r="L19" s="30"/>
    </row>
    <row r="20" s="24" customFormat="true" ht="6.95" hidden="true" customHeight="true" outlineLevel="0" collapsed="false">
      <c r="B20" s="30"/>
      <c r="I20" s="117"/>
      <c r="L20" s="30"/>
    </row>
    <row r="21" s="24" customFormat="true" ht="12" hidden="true" customHeight="true" outlineLevel="0" collapsed="false">
      <c r="B21" s="30"/>
      <c r="D21" s="116" t="s">
        <v>30</v>
      </c>
      <c r="I21" s="120" t="s">
        <v>24</v>
      </c>
      <c r="J21" s="119" t="str">
        <f aca="false">IF('Rekapitulace stavby'!AN19="","",'Rekapitulace stavby'!AN19)</f>
        <v/>
      </c>
      <c r="L21" s="30"/>
    </row>
    <row r="22" s="24" customFormat="true" ht="18" hidden="true" customHeight="true" outlineLevel="0" collapsed="false">
      <c r="B22" s="30"/>
      <c r="E22" s="119" t="str">
        <f aca="false">IF('Rekapitulace stavby'!E20="","",'Rekapitulace stavby'!E20)</f>
        <v> </v>
      </c>
      <c r="I22" s="120" t="s">
        <v>25</v>
      </c>
      <c r="J22" s="119" t="str">
        <f aca="false">IF('Rekapitulace stavby'!AN20="","",'Rekapitulace stavby'!AN20)</f>
        <v/>
      </c>
      <c r="L22" s="30"/>
    </row>
    <row r="23" s="24" customFormat="true" ht="6.95" hidden="true" customHeight="true" outlineLevel="0" collapsed="false">
      <c r="B23" s="30"/>
      <c r="I23" s="117"/>
      <c r="L23" s="30"/>
    </row>
    <row r="24" s="24" customFormat="true" ht="12" hidden="true" customHeight="true" outlineLevel="0" collapsed="false">
      <c r="B24" s="30"/>
      <c r="D24" s="116" t="s">
        <v>31</v>
      </c>
      <c r="I24" s="117"/>
      <c r="L24" s="30"/>
    </row>
    <row r="25" s="123" customFormat="true" ht="16.5" hidden="true" customHeight="true" outlineLevel="0" collapsed="false">
      <c r="B25" s="124"/>
      <c r="E25" s="125"/>
      <c r="F25" s="125"/>
      <c r="G25" s="125"/>
      <c r="H25" s="125"/>
      <c r="I25" s="126"/>
      <c r="L25" s="124"/>
    </row>
    <row r="26" s="24" customFormat="true" ht="6.95" hidden="true" customHeight="true" outlineLevel="0" collapsed="false">
      <c r="B26" s="30"/>
      <c r="I26" s="117"/>
      <c r="L26" s="30"/>
    </row>
    <row r="27" s="24" customFormat="true" ht="6.95" hidden="true" customHeight="true" outlineLevel="0" collapsed="false">
      <c r="B27" s="30"/>
      <c r="D27" s="65"/>
      <c r="E27" s="65"/>
      <c r="F27" s="65"/>
      <c r="G27" s="65"/>
      <c r="H27" s="65"/>
      <c r="I27" s="127"/>
      <c r="J27" s="65"/>
      <c r="K27" s="65"/>
      <c r="L27" s="30"/>
    </row>
    <row r="28" s="24" customFormat="true" ht="25.45" hidden="true" customHeight="true" outlineLevel="0" collapsed="false">
      <c r="B28" s="30"/>
      <c r="D28" s="128" t="s">
        <v>32</v>
      </c>
      <c r="I28" s="117"/>
      <c r="J28" s="129" t="n">
        <f aca="false">ROUND(J133, 2)</f>
        <v>0</v>
      </c>
      <c r="L28" s="30"/>
    </row>
    <row r="29" s="24" customFormat="true" ht="6.95" hidden="true" customHeight="true" outlineLevel="0" collapsed="false">
      <c r="B29" s="30"/>
      <c r="D29" s="65"/>
      <c r="E29" s="65"/>
      <c r="F29" s="65"/>
      <c r="G29" s="65"/>
      <c r="H29" s="65"/>
      <c r="I29" s="127"/>
      <c r="J29" s="65"/>
      <c r="K29" s="65"/>
      <c r="L29" s="30"/>
    </row>
    <row r="30" s="24" customFormat="true" ht="14.4" hidden="true" customHeight="true" outlineLevel="0" collapsed="false">
      <c r="B30" s="30"/>
      <c r="F30" s="130" t="s">
        <v>34</v>
      </c>
      <c r="I30" s="131" t="s">
        <v>33</v>
      </c>
      <c r="J30" s="130" t="s">
        <v>35</v>
      </c>
      <c r="L30" s="30"/>
    </row>
    <row r="31" s="24" customFormat="true" ht="14.4" hidden="true" customHeight="true" outlineLevel="0" collapsed="false">
      <c r="B31" s="30"/>
      <c r="D31" s="132" t="s">
        <v>36</v>
      </c>
      <c r="E31" s="116" t="s">
        <v>37</v>
      </c>
      <c r="F31" s="133" t="n">
        <f aca="false">ROUND((SUM(BE133:BE384)),  2)</f>
        <v>0</v>
      </c>
      <c r="I31" s="134" t="n">
        <v>0.21</v>
      </c>
      <c r="J31" s="133" t="n">
        <f aca="false">ROUND(((SUM(BE133:BE384))*I31),  2)</f>
        <v>0</v>
      </c>
      <c r="L31" s="30"/>
    </row>
    <row r="32" s="24" customFormat="true" ht="14.4" hidden="true" customHeight="true" outlineLevel="0" collapsed="false">
      <c r="B32" s="30"/>
      <c r="E32" s="116" t="s">
        <v>38</v>
      </c>
      <c r="F32" s="133" t="n">
        <f aca="false">ROUND((SUM(BF133:BF384)),  2)</f>
        <v>0</v>
      </c>
      <c r="I32" s="134" t="n">
        <v>0.15</v>
      </c>
      <c r="J32" s="133" t="n">
        <f aca="false">ROUND(((SUM(BF133:BF384))*I32),  2)</f>
        <v>0</v>
      </c>
      <c r="L32" s="30"/>
    </row>
    <row r="33" s="24" customFormat="true" ht="14.4" hidden="true" customHeight="true" outlineLevel="0" collapsed="false">
      <c r="B33" s="30"/>
      <c r="E33" s="116" t="s">
        <v>39</v>
      </c>
      <c r="F33" s="133" t="n">
        <f aca="false">ROUND((SUM(BG133:BG384)),  2)</f>
        <v>0</v>
      </c>
      <c r="I33" s="134" t="n">
        <v>0.21</v>
      </c>
      <c r="J33" s="133" t="n">
        <f aca="false">0</f>
        <v>0</v>
      </c>
      <c r="L33" s="30"/>
    </row>
    <row r="34" s="24" customFormat="true" ht="14.4" hidden="true" customHeight="true" outlineLevel="0" collapsed="false">
      <c r="B34" s="30"/>
      <c r="E34" s="116" t="s">
        <v>40</v>
      </c>
      <c r="F34" s="133" t="n">
        <f aca="false">ROUND((SUM(BH133:BH384)),  2)</f>
        <v>0</v>
      </c>
      <c r="I34" s="134" t="n">
        <v>0.15</v>
      </c>
      <c r="J34" s="133" t="n">
        <f aca="false">0</f>
        <v>0</v>
      </c>
      <c r="L34" s="30"/>
    </row>
    <row r="35" s="24" customFormat="true" ht="14.4" hidden="true" customHeight="true" outlineLevel="0" collapsed="false">
      <c r="B35" s="30"/>
      <c r="E35" s="116" t="s">
        <v>41</v>
      </c>
      <c r="F35" s="133" t="n">
        <f aca="false">ROUND((SUM(BI133:BI384)),  2)</f>
        <v>0</v>
      </c>
      <c r="I35" s="134" t="n">
        <v>0</v>
      </c>
      <c r="J35" s="133" t="n">
        <f aca="false">0</f>
        <v>0</v>
      </c>
      <c r="L35" s="30"/>
    </row>
    <row r="36" s="24" customFormat="true" ht="6.95" hidden="true" customHeight="true" outlineLevel="0" collapsed="false">
      <c r="B36" s="30"/>
      <c r="I36" s="117"/>
      <c r="L36" s="30"/>
    </row>
    <row r="37" s="24" customFormat="true" ht="25.45" hidden="true" customHeight="true" outlineLevel="0" collapsed="false">
      <c r="B37" s="30"/>
      <c r="C37" s="135"/>
      <c r="D37" s="136" t="s">
        <v>42</v>
      </c>
      <c r="E37" s="137"/>
      <c r="F37" s="137"/>
      <c r="G37" s="138" t="s">
        <v>43</v>
      </c>
      <c r="H37" s="139" t="s">
        <v>44</v>
      </c>
      <c r="I37" s="140"/>
      <c r="J37" s="141" t="n">
        <f aca="false">SUM(J28:J35)</f>
        <v>0</v>
      </c>
      <c r="K37" s="142"/>
      <c r="L37" s="30"/>
    </row>
    <row r="38" s="24" customFormat="true" ht="14.4" hidden="true" customHeight="true" outlineLevel="0" collapsed="false">
      <c r="B38" s="30"/>
      <c r="I38" s="117"/>
      <c r="L38" s="30"/>
    </row>
    <row r="39" customFormat="false" ht="14.4" hidden="true" customHeight="true" outlineLevel="0" collapsed="false">
      <c r="B39" s="6"/>
      <c r="L39" s="6"/>
    </row>
    <row r="40" customFormat="false" ht="14.4" hidden="true" customHeight="true" outlineLevel="0" collapsed="false">
      <c r="B40" s="6"/>
      <c r="L40" s="6"/>
    </row>
    <row r="41" customFormat="false" ht="14.4" hidden="true" customHeight="true" outlineLevel="0" collapsed="false">
      <c r="B41" s="6"/>
      <c r="L41" s="6"/>
    </row>
    <row r="42" customFormat="false" ht="14.4" hidden="true" customHeight="true" outlineLevel="0" collapsed="false">
      <c r="B42" s="6"/>
      <c r="L42" s="6"/>
    </row>
    <row r="43" customFormat="false" ht="14.4" hidden="true" customHeight="true" outlineLevel="0" collapsed="false">
      <c r="B43" s="6"/>
      <c r="L43" s="6"/>
    </row>
    <row r="44" customFormat="false" ht="14.4" hidden="true" customHeight="true" outlineLevel="0" collapsed="false">
      <c r="B44" s="6"/>
      <c r="L44" s="6"/>
    </row>
    <row r="45" customFormat="false" ht="14.4" hidden="true" customHeight="true" outlineLevel="0" collapsed="false">
      <c r="B45" s="6"/>
      <c r="L45" s="6"/>
    </row>
    <row r="46" customFormat="false" ht="14.4" hidden="true" customHeight="true" outlineLevel="0" collapsed="false">
      <c r="B46" s="6"/>
      <c r="L46" s="6"/>
    </row>
    <row r="47" customFormat="false" ht="14.4" hidden="true" customHeight="true" outlineLevel="0" collapsed="false">
      <c r="B47" s="6"/>
      <c r="L47" s="6"/>
    </row>
    <row r="48" customFormat="false" ht="14.4" hidden="true" customHeight="true" outlineLevel="0" collapsed="false">
      <c r="B48" s="6"/>
      <c r="L48" s="6"/>
    </row>
    <row r="49" customFormat="false" ht="14.4" hidden="true" customHeight="true" outlineLevel="0" collapsed="false">
      <c r="B49" s="6"/>
      <c r="L49" s="6"/>
    </row>
    <row r="50" s="24" customFormat="true" ht="14.4" hidden="true" customHeight="true" outlineLevel="0" collapsed="false">
      <c r="B50" s="30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30"/>
    </row>
    <row r="51" customFormat="false" ht="12.8" hidden="true" customHeight="false" outlineLevel="0" collapsed="false">
      <c r="B51" s="6"/>
      <c r="L51" s="6"/>
    </row>
    <row r="52" customFormat="false" ht="12.8" hidden="true" customHeight="false" outlineLevel="0" collapsed="false">
      <c r="B52" s="6"/>
      <c r="L52" s="6"/>
    </row>
    <row r="53" customFormat="false" ht="12.8" hidden="true" customHeight="false" outlineLevel="0" collapsed="false">
      <c r="B53" s="6"/>
      <c r="L53" s="6"/>
    </row>
    <row r="54" customFormat="false" ht="12.8" hidden="true" customHeight="false" outlineLevel="0" collapsed="false">
      <c r="B54" s="6"/>
      <c r="L54" s="6"/>
    </row>
    <row r="55" customFormat="false" ht="12.8" hidden="true" customHeight="false" outlineLevel="0" collapsed="false">
      <c r="B55" s="6"/>
      <c r="L55" s="6"/>
    </row>
    <row r="56" customFormat="false" ht="12.8" hidden="true" customHeight="false" outlineLevel="0" collapsed="false">
      <c r="B56" s="6"/>
      <c r="L56" s="6"/>
    </row>
    <row r="57" customFormat="false" ht="12.8" hidden="true" customHeight="false" outlineLevel="0" collapsed="false">
      <c r="B57" s="6"/>
      <c r="L57" s="6"/>
    </row>
    <row r="58" customFormat="false" ht="12.8" hidden="true" customHeight="false" outlineLevel="0" collapsed="false">
      <c r="B58" s="6"/>
      <c r="L58" s="6"/>
    </row>
    <row r="59" customFormat="false" ht="12.8" hidden="true" customHeight="false" outlineLevel="0" collapsed="false">
      <c r="B59" s="6"/>
      <c r="L59" s="6"/>
    </row>
    <row r="60" customFormat="false" ht="12.8" hidden="true" customHeight="false" outlineLevel="0" collapsed="false">
      <c r="B60" s="6"/>
      <c r="L60" s="6"/>
    </row>
    <row r="61" s="24" customFormat="true" ht="12.8" hidden="true" customHeight="false" outlineLevel="0" collapsed="false">
      <c r="B61" s="30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30"/>
    </row>
    <row r="62" customFormat="false" ht="12.8" hidden="true" customHeight="false" outlineLevel="0" collapsed="false">
      <c r="B62" s="6"/>
      <c r="L62" s="6"/>
    </row>
    <row r="63" customFormat="false" ht="12.8" hidden="true" customHeight="false" outlineLevel="0" collapsed="false">
      <c r="B63" s="6"/>
      <c r="L63" s="6"/>
    </row>
    <row r="64" customFormat="false" ht="12.8" hidden="true" customHeight="false" outlineLevel="0" collapsed="false">
      <c r="B64" s="6"/>
      <c r="L64" s="6"/>
    </row>
    <row r="65" s="24" customFormat="true" ht="12.8" hidden="true" customHeight="false" outlineLevel="0" collapsed="false">
      <c r="B65" s="30"/>
      <c r="D65" s="143" t="s">
        <v>49</v>
      </c>
      <c r="E65" s="144"/>
      <c r="F65" s="144"/>
      <c r="G65" s="143" t="s">
        <v>50</v>
      </c>
      <c r="H65" s="144"/>
      <c r="I65" s="145"/>
      <c r="J65" s="144"/>
      <c r="K65" s="144"/>
      <c r="L65" s="30"/>
    </row>
    <row r="66" customFormat="false" ht="12.8" hidden="true" customHeight="false" outlineLevel="0" collapsed="false">
      <c r="B66" s="6"/>
      <c r="L66" s="6"/>
    </row>
    <row r="67" customFormat="false" ht="12.8" hidden="true" customHeight="false" outlineLevel="0" collapsed="false">
      <c r="B67" s="6"/>
      <c r="L67" s="6"/>
    </row>
    <row r="68" customFormat="false" ht="12.8" hidden="true" customHeight="false" outlineLevel="0" collapsed="false">
      <c r="B68" s="6"/>
      <c r="L68" s="6"/>
    </row>
    <row r="69" customFormat="false" ht="12.8" hidden="true" customHeight="false" outlineLevel="0" collapsed="false">
      <c r="B69" s="6"/>
      <c r="L69" s="6"/>
    </row>
    <row r="70" customFormat="false" ht="12.8" hidden="true" customHeight="false" outlineLevel="0" collapsed="false">
      <c r="B70" s="6"/>
      <c r="L70" s="6"/>
    </row>
    <row r="71" customFormat="false" ht="12.8" hidden="true" customHeight="false" outlineLevel="0" collapsed="false">
      <c r="B71" s="6"/>
      <c r="L71" s="6"/>
    </row>
    <row r="72" customFormat="false" ht="12.8" hidden="true" customHeight="false" outlineLevel="0" collapsed="false">
      <c r="B72" s="6"/>
      <c r="L72" s="6"/>
    </row>
    <row r="73" customFormat="false" ht="12.8" hidden="true" customHeight="false" outlineLevel="0" collapsed="false">
      <c r="B73" s="6"/>
      <c r="L73" s="6"/>
    </row>
    <row r="74" customFormat="false" ht="12.8" hidden="true" customHeight="false" outlineLevel="0" collapsed="false">
      <c r="B74" s="6"/>
      <c r="L74" s="6"/>
    </row>
    <row r="75" customFormat="false" ht="12.8" hidden="true" customHeight="false" outlineLevel="0" collapsed="false">
      <c r="B75" s="6"/>
      <c r="L75" s="6"/>
    </row>
    <row r="76" s="24" customFormat="true" ht="12.8" hidden="true" customHeight="false" outlineLevel="0" collapsed="false">
      <c r="B76" s="30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30"/>
    </row>
    <row r="77" s="24" customFormat="true" ht="14.4" hidden="true" customHeight="true" outlineLevel="0" collapsed="false"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30"/>
    </row>
    <row r="78" customFormat="false" ht="12.8" hidden="true" customHeight="false" outlineLevel="0" collapsed="false"/>
    <row r="79" customFormat="false" ht="12.8" hidden="true" customHeight="false" outlineLevel="0" collapsed="false"/>
    <row r="80" customFormat="false" ht="12.8" hidden="true" customHeight="false" outlineLevel="0" collapsed="false"/>
    <row r="81" s="24" customFormat="true" ht="6.95" hidden="false" customHeight="true" outlineLevel="0" collapsed="false"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30"/>
    </row>
    <row r="82" s="24" customFormat="true" ht="24.95" hidden="false" customHeight="true" outlineLevel="0" collapsed="false">
      <c r="B82" s="25"/>
      <c r="C82" s="9" t="s">
        <v>81</v>
      </c>
      <c r="D82" s="26"/>
      <c r="E82" s="26"/>
      <c r="F82" s="26"/>
      <c r="G82" s="26"/>
      <c r="H82" s="26"/>
      <c r="I82" s="117"/>
      <c r="J82" s="26"/>
      <c r="K82" s="26"/>
      <c r="L82" s="30"/>
    </row>
    <row r="83" s="24" customFormat="true" ht="6.95" hidden="false" customHeight="true" outlineLevel="0" collapsed="false">
      <c r="B83" s="25"/>
      <c r="C83" s="26"/>
      <c r="D83" s="26"/>
      <c r="E83" s="26"/>
      <c r="F83" s="26"/>
      <c r="G83" s="26"/>
      <c r="H83" s="26"/>
      <c r="I83" s="117"/>
      <c r="J83" s="26"/>
      <c r="K83" s="26"/>
      <c r="L83" s="30"/>
    </row>
    <row r="84" s="24" customFormat="true" ht="12" hidden="false" customHeight="true" outlineLevel="0" collapsed="false">
      <c r="B84" s="25"/>
      <c r="C84" s="17" t="s">
        <v>15</v>
      </c>
      <c r="D84" s="26"/>
      <c r="E84" s="26"/>
      <c r="F84" s="26"/>
      <c r="G84" s="26"/>
      <c r="H84" s="26"/>
      <c r="I84" s="117"/>
      <c r="J84" s="26"/>
      <c r="K84" s="26"/>
      <c r="L84" s="30"/>
    </row>
    <row r="85" s="24" customFormat="true" ht="16.5" hidden="false" customHeight="true" outlineLevel="0" collapsed="false">
      <c r="B85" s="25"/>
      <c r="C85" s="26"/>
      <c r="D85" s="26"/>
      <c r="E85" s="59" t="str">
        <f aca="false">E7</f>
        <v>Oprava střechy provozního objektu CHVAK</v>
      </c>
      <c r="F85" s="59"/>
      <c r="G85" s="59"/>
      <c r="H85" s="59"/>
      <c r="I85" s="117"/>
      <c r="J85" s="26"/>
      <c r="K85" s="26"/>
      <c r="L85" s="30"/>
    </row>
    <row r="86" s="24" customFormat="true" ht="6.95" hidden="false" customHeight="true" outlineLevel="0" collapsed="false">
      <c r="B86" s="25"/>
      <c r="C86" s="26"/>
      <c r="D86" s="26"/>
      <c r="E86" s="26"/>
      <c r="F86" s="26"/>
      <c r="G86" s="26"/>
      <c r="H86" s="26"/>
      <c r="I86" s="117"/>
      <c r="J86" s="26"/>
      <c r="K86" s="26"/>
      <c r="L86" s="30"/>
    </row>
    <row r="87" s="24" customFormat="true" ht="12" hidden="false" customHeight="true" outlineLevel="0" collapsed="false">
      <c r="B87" s="25"/>
      <c r="C87" s="17" t="s">
        <v>19</v>
      </c>
      <c r="D87" s="26"/>
      <c r="E87" s="26"/>
      <c r="F87" s="18" t="str">
        <f aca="false">F10</f>
        <v> </v>
      </c>
      <c r="G87" s="26"/>
      <c r="H87" s="26"/>
      <c r="I87" s="120" t="s">
        <v>21</v>
      </c>
      <c r="J87" s="157" t="str">
        <f aca="false">IF(J10="","",J10)</f>
        <v>29. 5. 2019</v>
      </c>
      <c r="K87" s="26"/>
      <c r="L87" s="30"/>
    </row>
    <row r="88" s="24" customFormat="true" ht="6.95" hidden="false" customHeight="true" outlineLevel="0" collapsed="false">
      <c r="B88" s="25"/>
      <c r="C88" s="26"/>
      <c r="D88" s="26"/>
      <c r="E88" s="26"/>
      <c r="F88" s="26"/>
      <c r="G88" s="26"/>
      <c r="H88" s="26"/>
      <c r="I88" s="117"/>
      <c r="J88" s="26"/>
      <c r="K88" s="26"/>
      <c r="L88" s="30"/>
    </row>
    <row r="89" s="24" customFormat="true" ht="15.15" hidden="false" customHeight="true" outlineLevel="0" collapsed="false">
      <c r="B89" s="25"/>
      <c r="C89" s="17" t="s">
        <v>23</v>
      </c>
      <c r="D89" s="26"/>
      <c r="E89" s="26"/>
      <c r="F89" s="18" t="str">
        <f aca="false">E13</f>
        <v> </v>
      </c>
      <c r="G89" s="26"/>
      <c r="H89" s="26"/>
      <c r="I89" s="120" t="s">
        <v>28</v>
      </c>
      <c r="J89" s="158" t="str">
        <f aca="false">E19</f>
        <v> </v>
      </c>
      <c r="K89" s="26"/>
      <c r="L89" s="30"/>
    </row>
    <row r="90" s="24" customFormat="true" ht="15.15" hidden="false" customHeight="true" outlineLevel="0" collapsed="false">
      <c r="B90" s="25"/>
      <c r="C90" s="17" t="s">
        <v>26</v>
      </c>
      <c r="D90" s="26"/>
      <c r="E90" s="26"/>
      <c r="F90" s="18" t="str">
        <f aca="false">IF(E16="","",E16)</f>
        <v>Vyplň údaj</v>
      </c>
      <c r="G90" s="26"/>
      <c r="H90" s="26"/>
      <c r="I90" s="120" t="s">
        <v>30</v>
      </c>
      <c r="J90" s="158" t="str">
        <f aca="false">E22</f>
        <v> </v>
      </c>
      <c r="K90" s="26"/>
      <c r="L90" s="30"/>
    </row>
    <row r="91" s="24" customFormat="true" ht="10.3" hidden="false" customHeight="true" outlineLevel="0" collapsed="false">
      <c r="B91" s="25"/>
      <c r="C91" s="26"/>
      <c r="D91" s="26"/>
      <c r="E91" s="26"/>
      <c r="F91" s="26"/>
      <c r="G91" s="26"/>
      <c r="H91" s="26"/>
      <c r="I91" s="117"/>
      <c r="J91" s="26"/>
      <c r="K91" s="26"/>
      <c r="L91" s="30"/>
    </row>
    <row r="92" s="24" customFormat="true" ht="29.3" hidden="false" customHeight="true" outlineLevel="0" collapsed="false">
      <c r="B92" s="25"/>
      <c r="C92" s="159" t="s">
        <v>82</v>
      </c>
      <c r="D92" s="160"/>
      <c r="E92" s="160"/>
      <c r="F92" s="160"/>
      <c r="G92" s="160"/>
      <c r="H92" s="160"/>
      <c r="I92" s="161"/>
      <c r="J92" s="162" t="s">
        <v>83</v>
      </c>
      <c r="K92" s="160"/>
      <c r="L92" s="30"/>
    </row>
    <row r="93" s="24" customFormat="true" ht="10.3" hidden="false" customHeight="true" outlineLevel="0" collapsed="false">
      <c r="B93" s="25"/>
      <c r="C93" s="26"/>
      <c r="D93" s="26"/>
      <c r="E93" s="26"/>
      <c r="F93" s="26"/>
      <c r="G93" s="26"/>
      <c r="H93" s="26"/>
      <c r="I93" s="117"/>
      <c r="J93" s="26"/>
      <c r="K93" s="26"/>
      <c r="L93" s="30"/>
    </row>
    <row r="94" s="24" customFormat="true" ht="22.8" hidden="false" customHeight="true" outlineLevel="0" collapsed="false">
      <c r="B94" s="25"/>
      <c r="C94" s="163" t="s">
        <v>84</v>
      </c>
      <c r="D94" s="26"/>
      <c r="E94" s="26"/>
      <c r="F94" s="26"/>
      <c r="G94" s="26"/>
      <c r="H94" s="26"/>
      <c r="I94" s="117"/>
      <c r="J94" s="164" t="n">
        <f aca="false">J133</f>
        <v>0</v>
      </c>
      <c r="K94" s="26"/>
      <c r="L94" s="30"/>
      <c r="AU94" s="3" t="s">
        <v>85</v>
      </c>
    </row>
    <row r="95" s="165" customFormat="true" ht="24.95" hidden="false" customHeight="true" outlineLevel="0" collapsed="false">
      <c r="B95" s="166"/>
      <c r="C95" s="167"/>
      <c r="D95" s="168" t="s">
        <v>86</v>
      </c>
      <c r="E95" s="169"/>
      <c r="F95" s="169"/>
      <c r="G95" s="169"/>
      <c r="H95" s="169"/>
      <c r="I95" s="170"/>
      <c r="J95" s="171" t="n">
        <f aca="false">J134</f>
        <v>0</v>
      </c>
      <c r="K95" s="167"/>
      <c r="L95" s="172"/>
    </row>
    <row r="96" s="173" customFormat="true" ht="19.95" hidden="false" customHeight="true" outlineLevel="0" collapsed="false">
      <c r="B96" s="174"/>
      <c r="C96" s="175"/>
      <c r="D96" s="176" t="s">
        <v>87</v>
      </c>
      <c r="E96" s="177"/>
      <c r="F96" s="177"/>
      <c r="G96" s="177"/>
      <c r="H96" s="177"/>
      <c r="I96" s="178"/>
      <c r="J96" s="179" t="n">
        <f aca="false">J135</f>
        <v>0</v>
      </c>
      <c r="K96" s="175"/>
      <c r="L96" s="180"/>
    </row>
    <row r="97" s="173" customFormat="true" ht="19.95" hidden="false" customHeight="true" outlineLevel="0" collapsed="false">
      <c r="B97" s="174"/>
      <c r="C97" s="175"/>
      <c r="D97" s="176" t="s">
        <v>88</v>
      </c>
      <c r="E97" s="177"/>
      <c r="F97" s="177"/>
      <c r="G97" s="177"/>
      <c r="H97" s="177"/>
      <c r="I97" s="178"/>
      <c r="J97" s="179" t="n">
        <f aca="false">J151</f>
        <v>0</v>
      </c>
      <c r="K97" s="175"/>
      <c r="L97" s="180"/>
    </row>
    <row r="98" s="173" customFormat="true" ht="19.95" hidden="false" customHeight="true" outlineLevel="0" collapsed="false">
      <c r="B98" s="174"/>
      <c r="C98" s="175"/>
      <c r="D98" s="176" t="s">
        <v>89</v>
      </c>
      <c r="E98" s="177"/>
      <c r="F98" s="177"/>
      <c r="G98" s="177"/>
      <c r="H98" s="177"/>
      <c r="I98" s="178"/>
      <c r="J98" s="179" t="n">
        <f aca="false">J162</f>
        <v>0</v>
      </c>
      <c r="K98" s="175"/>
      <c r="L98" s="180"/>
    </row>
    <row r="99" s="173" customFormat="true" ht="19.95" hidden="false" customHeight="true" outlineLevel="0" collapsed="false">
      <c r="B99" s="174"/>
      <c r="C99" s="175"/>
      <c r="D99" s="176" t="s">
        <v>90</v>
      </c>
      <c r="E99" s="177"/>
      <c r="F99" s="177"/>
      <c r="G99" s="177"/>
      <c r="H99" s="177"/>
      <c r="I99" s="178"/>
      <c r="J99" s="179" t="n">
        <f aca="false">J192</f>
        <v>0</v>
      </c>
      <c r="K99" s="175"/>
      <c r="L99" s="180"/>
    </row>
    <row r="100" s="173" customFormat="true" ht="19.95" hidden="false" customHeight="true" outlineLevel="0" collapsed="false">
      <c r="B100" s="174"/>
      <c r="C100" s="175"/>
      <c r="D100" s="176" t="s">
        <v>91</v>
      </c>
      <c r="E100" s="177"/>
      <c r="F100" s="177"/>
      <c r="G100" s="177"/>
      <c r="H100" s="177"/>
      <c r="I100" s="178"/>
      <c r="J100" s="179" t="n">
        <f aca="false">J202</f>
        <v>0</v>
      </c>
      <c r="K100" s="175"/>
      <c r="L100" s="180"/>
    </row>
    <row r="101" s="165" customFormat="true" ht="24.95" hidden="false" customHeight="true" outlineLevel="0" collapsed="false">
      <c r="B101" s="166"/>
      <c r="C101" s="167"/>
      <c r="D101" s="168" t="s">
        <v>92</v>
      </c>
      <c r="E101" s="169"/>
      <c r="F101" s="169"/>
      <c r="G101" s="169"/>
      <c r="H101" s="169"/>
      <c r="I101" s="170"/>
      <c r="J101" s="171" t="n">
        <f aca="false">J204</f>
        <v>0</v>
      </c>
      <c r="K101" s="167"/>
      <c r="L101" s="172"/>
    </row>
    <row r="102" s="173" customFormat="true" ht="19.95" hidden="false" customHeight="true" outlineLevel="0" collapsed="false">
      <c r="B102" s="174"/>
      <c r="C102" s="175"/>
      <c r="D102" s="176" t="s">
        <v>93</v>
      </c>
      <c r="E102" s="177"/>
      <c r="F102" s="177"/>
      <c r="G102" s="177"/>
      <c r="H102" s="177"/>
      <c r="I102" s="178"/>
      <c r="J102" s="179" t="n">
        <f aca="false">J205</f>
        <v>0</v>
      </c>
      <c r="K102" s="175"/>
      <c r="L102" s="180"/>
    </row>
    <row r="103" s="173" customFormat="true" ht="19.95" hidden="false" customHeight="true" outlineLevel="0" collapsed="false">
      <c r="B103" s="174"/>
      <c r="C103" s="175"/>
      <c r="D103" s="176" t="s">
        <v>94</v>
      </c>
      <c r="E103" s="177"/>
      <c r="F103" s="177"/>
      <c r="G103" s="177"/>
      <c r="H103" s="177"/>
      <c r="I103" s="178"/>
      <c r="J103" s="179" t="n">
        <f aca="false">J242</f>
        <v>0</v>
      </c>
      <c r="K103" s="175"/>
      <c r="L103" s="180"/>
    </row>
    <row r="104" s="173" customFormat="true" ht="19.95" hidden="false" customHeight="true" outlineLevel="0" collapsed="false">
      <c r="B104" s="174"/>
      <c r="C104" s="175"/>
      <c r="D104" s="176" t="s">
        <v>95</v>
      </c>
      <c r="E104" s="177"/>
      <c r="F104" s="177"/>
      <c r="G104" s="177"/>
      <c r="H104" s="177"/>
      <c r="I104" s="178"/>
      <c r="J104" s="179" t="n">
        <f aca="false">J271</f>
        <v>0</v>
      </c>
      <c r="K104" s="175"/>
      <c r="L104" s="180"/>
    </row>
    <row r="105" s="173" customFormat="true" ht="19.95" hidden="false" customHeight="true" outlineLevel="0" collapsed="false">
      <c r="B105" s="174"/>
      <c r="C105" s="175"/>
      <c r="D105" s="176" t="s">
        <v>96</v>
      </c>
      <c r="E105" s="177"/>
      <c r="F105" s="177"/>
      <c r="G105" s="177"/>
      <c r="H105" s="177"/>
      <c r="I105" s="178"/>
      <c r="J105" s="179" t="n">
        <f aca="false">J298</f>
        <v>0</v>
      </c>
      <c r="K105" s="175"/>
      <c r="L105" s="180"/>
    </row>
    <row r="106" s="173" customFormat="true" ht="19.95" hidden="false" customHeight="true" outlineLevel="0" collapsed="false">
      <c r="B106" s="174"/>
      <c r="C106" s="175"/>
      <c r="D106" s="176" t="s">
        <v>97</v>
      </c>
      <c r="E106" s="177"/>
      <c r="F106" s="177"/>
      <c r="G106" s="177"/>
      <c r="H106" s="177"/>
      <c r="I106" s="178"/>
      <c r="J106" s="179" t="n">
        <f aca="false">J305</f>
        <v>0</v>
      </c>
      <c r="K106" s="175"/>
      <c r="L106" s="180"/>
    </row>
    <row r="107" s="173" customFormat="true" ht="19.95" hidden="false" customHeight="true" outlineLevel="0" collapsed="false">
      <c r="B107" s="174"/>
      <c r="C107" s="175"/>
      <c r="D107" s="176" t="s">
        <v>98</v>
      </c>
      <c r="E107" s="177"/>
      <c r="F107" s="177"/>
      <c r="G107" s="177"/>
      <c r="H107" s="177"/>
      <c r="I107" s="178"/>
      <c r="J107" s="179" t="n">
        <f aca="false">J312</f>
        <v>0</v>
      </c>
      <c r="K107" s="175"/>
      <c r="L107" s="180"/>
    </row>
    <row r="108" s="173" customFormat="true" ht="19.95" hidden="false" customHeight="true" outlineLevel="0" collapsed="false">
      <c r="B108" s="174"/>
      <c r="C108" s="175"/>
      <c r="D108" s="176" t="s">
        <v>99</v>
      </c>
      <c r="E108" s="177"/>
      <c r="F108" s="177"/>
      <c r="G108" s="177"/>
      <c r="H108" s="177"/>
      <c r="I108" s="178"/>
      <c r="J108" s="179" t="n">
        <f aca="false">J323</f>
        <v>0</v>
      </c>
      <c r="K108" s="175"/>
      <c r="L108" s="180"/>
    </row>
    <row r="109" s="173" customFormat="true" ht="19.95" hidden="false" customHeight="true" outlineLevel="0" collapsed="false">
      <c r="B109" s="174"/>
      <c r="C109" s="175"/>
      <c r="D109" s="176" t="s">
        <v>100</v>
      </c>
      <c r="E109" s="177"/>
      <c r="F109" s="177"/>
      <c r="G109" s="177"/>
      <c r="H109" s="177"/>
      <c r="I109" s="178"/>
      <c r="J109" s="179" t="n">
        <f aca="false">J347</f>
        <v>0</v>
      </c>
      <c r="K109" s="175"/>
      <c r="L109" s="180"/>
    </row>
    <row r="110" s="173" customFormat="true" ht="19.95" hidden="false" customHeight="true" outlineLevel="0" collapsed="false">
      <c r="B110" s="174"/>
      <c r="C110" s="175"/>
      <c r="D110" s="176" t="s">
        <v>101</v>
      </c>
      <c r="E110" s="177"/>
      <c r="F110" s="177"/>
      <c r="G110" s="177"/>
      <c r="H110" s="177"/>
      <c r="I110" s="178"/>
      <c r="J110" s="179" t="n">
        <f aca="false">J354</f>
        <v>0</v>
      </c>
      <c r="K110" s="175"/>
      <c r="L110" s="180"/>
    </row>
    <row r="111" s="173" customFormat="true" ht="19.95" hidden="false" customHeight="true" outlineLevel="0" collapsed="false">
      <c r="B111" s="174"/>
      <c r="C111" s="175"/>
      <c r="D111" s="176" t="s">
        <v>102</v>
      </c>
      <c r="E111" s="177"/>
      <c r="F111" s="177"/>
      <c r="G111" s="177"/>
      <c r="H111" s="177"/>
      <c r="I111" s="178"/>
      <c r="J111" s="179" t="n">
        <f aca="false">J364</f>
        <v>0</v>
      </c>
      <c r="K111" s="175"/>
      <c r="L111" s="180"/>
    </row>
    <row r="112" s="165" customFormat="true" ht="24.95" hidden="false" customHeight="true" outlineLevel="0" collapsed="false">
      <c r="B112" s="166"/>
      <c r="C112" s="167"/>
      <c r="D112" s="168" t="s">
        <v>103</v>
      </c>
      <c r="E112" s="169"/>
      <c r="F112" s="169"/>
      <c r="G112" s="169"/>
      <c r="H112" s="169"/>
      <c r="I112" s="170"/>
      <c r="J112" s="171" t="n">
        <f aca="false">J375</f>
        <v>0</v>
      </c>
      <c r="K112" s="167"/>
      <c r="L112" s="172"/>
    </row>
    <row r="113" s="173" customFormat="true" ht="19.95" hidden="false" customHeight="true" outlineLevel="0" collapsed="false">
      <c r="B113" s="174"/>
      <c r="C113" s="175"/>
      <c r="D113" s="176" t="s">
        <v>104</v>
      </c>
      <c r="E113" s="177"/>
      <c r="F113" s="177"/>
      <c r="G113" s="177"/>
      <c r="H113" s="177"/>
      <c r="I113" s="178"/>
      <c r="J113" s="179" t="n">
        <f aca="false">J376</f>
        <v>0</v>
      </c>
      <c r="K113" s="175"/>
      <c r="L113" s="180"/>
    </row>
    <row r="114" s="173" customFormat="true" ht="19.95" hidden="false" customHeight="true" outlineLevel="0" collapsed="false">
      <c r="B114" s="174"/>
      <c r="C114" s="175"/>
      <c r="D114" s="176" t="s">
        <v>105</v>
      </c>
      <c r="E114" s="177"/>
      <c r="F114" s="177"/>
      <c r="G114" s="177"/>
      <c r="H114" s="177"/>
      <c r="I114" s="178"/>
      <c r="J114" s="179" t="n">
        <f aca="false">J379</f>
        <v>0</v>
      </c>
      <c r="K114" s="175"/>
      <c r="L114" s="180"/>
    </row>
    <row r="115" s="173" customFormat="true" ht="19.95" hidden="false" customHeight="true" outlineLevel="0" collapsed="false">
      <c r="B115" s="174"/>
      <c r="C115" s="175"/>
      <c r="D115" s="176" t="s">
        <v>106</v>
      </c>
      <c r="E115" s="177"/>
      <c r="F115" s="177"/>
      <c r="G115" s="177"/>
      <c r="H115" s="177"/>
      <c r="I115" s="178"/>
      <c r="J115" s="179" t="n">
        <f aca="false">J381</f>
        <v>0</v>
      </c>
      <c r="K115" s="175"/>
      <c r="L115" s="180"/>
    </row>
    <row r="116" s="24" customFormat="true" ht="21.85" hidden="false" customHeight="true" outlineLevel="0" collapsed="false">
      <c r="B116" s="25"/>
      <c r="C116" s="26"/>
      <c r="D116" s="26"/>
      <c r="E116" s="26"/>
      <c r="F116" s="26"/>
      <c r="G116" s="26"/>
      <c r="H116" s="26"/>
      <c r="I116" s="117"/>
      <c r="J116" s="26"/>
      <c r="K116" s="26"/>
      <c r="L116" s="30"/>
    </row>
    <row r="117" s="24" customFormat="true" ht="6.95" hidden="false" customHeight="true" outlineLevel="0" collapsed="false">
      <c r="B117" s="47"/>
      <c r="C117" s="48"/>
      <c r="D117" s="48"/>
      <c r="E117" s="48"/>
      <c r="F117" s="48"/>
      <c r="G117" s="48"/>
      <c r="H117" s="48"/>
      <c r="I117" s="153"/>
      <c r="J117" s="48"/>
      <c r="K117" s="48"/>
      <c r="L117" s="30"/>
    </row>
    <row r="121" s="24" customFormat="true" ht="6.95" hidden="false" customHeight="true" outlineLevel="0" collapsed="false">
      <c r="B121" s="49"/>
      <c r="C121" s="50"/>
      <c r="D121" s="50"/>
      <c r="E121" s="50"/>
      <c r="F121" s="50"/>
      <c r="G121" s="50"/>
      <c r="H121" s="50"/>
      <c r="I121" s="156"/>
      <c r="J121" s="50"/>
      <c r="K121" s="50"/>
      <c r="L121" s="30"/>
    </row>
    <row r="122" s="24" customFormat="true" ht="24.95" hidden="false" customHeight="true" outlineLevel="0" collapsed="false">
      <c r="B122" s="25"/>
      <c r="C122" s="9" t="s">
        <v>107</v>
      </c>
      <c r="D122" s="26"/>
      <c r="E122" s="26"/>
      <c r="F122" s="26"/>
      <c r="G122" s="26"/>
      <c r="H122" s="26"/>
      <c r="I122" s="117"/>
      <c r="J122" s="26"/>
      <c r="K122" s="26"/>
      <c r="L122" s="30"/>
    </row>
    <row r="123" s="24" customFormat="true" ht="6.95" hidden="false" customHeight="true" outlineLevel="0" collapsed="false">
      <c r="B123" s="25"/>
      <c r="C123" s="26"/>
      <c r="D123" s="26"/>
      <c r="E123" s="26"/>
      <c r="F123" s="26"/>
      <c r="G123" s="26"/>
      <c r="H123" s="26"/>
      <c r="I123" s="117"/>
      <c r="J123" s="26"/>
      <c r="K123" s="26"/>
      <c r="L123" s="30"/>
    </row>
    <row r="124" s="24" customFormat="true" ht="12" hidden="false" customHeight="true" outlineLevel="0" collapsed="false">
      <c r="B124" s="25"/>
      <c r="C124" s="17" t="s">
        <v>15</v>
      </c>
      <c r="D124" s="26"/>
      <c r="E124" s="26"/>
      <c r="F124" s="26"/>
      <c r="G124" s="26"/>
      <c r="H124" s="26"/>
      <c r="I124" s="117"/>
      <c r="J124" s="26"/>
      <c r="K124" s="26"/>
      <c r="L124" s="30"/>
    </row>
    <row r="125" s="24" customFormat="true" ht="16.5" hidden="false" customHeight="true" outlineLevel="0" collapsed="false">
      <c r="B125" s="25"/>
      <c r="C125" s="26"/>
      <c r="D125" s="26"/>
      <c r="E125" s="59" t="str">
        <f aca="false">E7</f>
        <v>Oprava střechy provozního objektu CHVAK</v>
      </c>
      <c r="F125" s="59"/>
      <c r="G125" s="59"/>
      <c r="H125" s="59"/>
      <c r="I125" s="117"/>
      <c r="J125" s="26"/>
      <c r="K125" s="26"/>
      <c r="L125" s="30"/>
    </row>
    <row r="126" s="24" customFormat="true" ht="6.95" hidden="false" customHeight="true" outlineLevel="0" collapsed="false">
      <c r="B126" s="25"/>
      <c r="C126" s="26"/>
      <c r="D126" s="26"/>
      <c r="E126" s="26"/>
      <c r="F126" s="26"/>
      <c r="G126" s="26"/>
      <c r="H126" s="26"/>
      <c r="I126" s="117"/>
      <c r="J126" s="26"/>
      <c r="K126" s="26"/>
      <c r="L126" s="30"/>
    </row>
    <row r="127" s="24" customFormat="true" ht="12" hidden="false" customHeight="true" outlineLevel="0" collapsed="false">
      <c r="B127" s="25"/>
      <c r="C127" s="17" t="s">
        <v>19</v>
      </c>
      <c r="D127" s="26"/>
      <c r="E127" s="26"/>
      <c r="F127" s="18" t="str">
        <f aca="false">F10</f>
        <v> </v>
      </c>
      <c r="G127" s="26"/>
      <c r="H127" s="26"/>
      <c r="I127" s="120" t="s">
        <v>21</v>
      </c>
      <c r="J127" s="157" t="str">
        <f aca="false">IF(J10="","",J10)</f>
        <v>29. 5. 2019</v>
      </c>
      <c r="K127" s="26"/>
      <c r="L127" s="30"/>
    </row>
    <row r="128" s="24" customFormat="true" ht="6.95" hidden="false" customHeight="true" outlineLevel="0" collapsed="false">
      <c r="B128" s="25"/>
      <c r="C128" s="26"/>
      <c r="D128" s="26"/>
      <c r="E128" s="26"/>
      <c r="F128" s="26"/>
      <c r="G128" s="26"/>
      <c r="H128" s="26"/>
      <c r="I128" s="117"/>
      <c r="J128" s="26"/>
      <c r="K128" s="26"/>
      <c r="L128" s="30"/>
    </row>
    <row r="129" s="24" customFormat="true" ht="15.15" hidden="false" customHeight="true" outlineLevel="0" collapsed="false">
      <c r="B129" s="25"/>
      <c r="C129" s="17" t="s">
        <v>23</v>
      </c>
      <c r="D129" s="26"/>
      <c r="E129" s="26"/>
      <c r="F129" s="18" t="str">
        <f aca="false">E13</f>
        <v> </v>
      </c>
      <c r="G129" s="26"/>
      <c r="H129" s="26"/>
      <c r="I129" s="120" t="s">
        <v>28</v>
      </c>
      <c r="J129" s="158" t="str">
        <f aca="false">E19</f>
        <v> </v>
      </c>
      <c r="K129" s="26"/>
      <c r="L129" s="30"/>
    </row>
    <row r="130" s="24" customFormat="true" ht="15.15" hidden="false" customHeight="true" outlineLevel="0" collapsed="false">
      <c r="B130" s="25"/>
      <c r="C130" s="17" t="s">
        <v>26</v>
      </c>
      <c r="D130" s="26"/>
      <c r="E130" s="26"/>
      <c r="F130" s="18" t="str">
        <f aca="false">IF(E16="","",E16)</f>
        <v>Vyplň údaj</v>
      </c>
      <c r="G130" s="26"/>
      <c r="H130" s="26"/>
      <c r="I130" s="120" t="s">
        <v>30</v>
      </c>
      <c r="J130" s="158" t="str">
        <f aca="false">E22</f>
        <v> </v>
      </c>
      <c r="K130" s="26"/>
      <c r="L130" s="30"/>
    </row>
    <row r="131" s="24" customFormat="true" ht="10.3" hidden="false" customHeight="true" outlineLevel="0" collapsed="false">
      <c r="B131" s="25"/>
      <c r="C131" s="26"/>
      <c r="D131" s="26"/>
      <c r="E131" s="26"/>
      <c r="F131" s="26"/>
      <c r="G131" s="26"/>
      <c r="H131" s="26"/>
      <c r="I131" s="117"/>
      <c r="J131" s="26"/>
      <c r="K131" s="26"/>
      <c r="L131" s="30"/>
    </row>
    <row r="132" s="181" customFormat="true" ht="29.3" hidden="false" customHeight="true" outlineLevel="0" collapsed="false">
      <c r="B132" s="182"/>
      <c r="C132" s="183" t="s">
        <v>108</v>
      </c>
      <c r="D132" s="184" t="s">
        <v>57</v>
      </c>
      <c r="E132" s="184" t="s">
        <v>53</v>
      </c>
      <c r="F132" s="184" t="s">
        <v>54</v>
      </c>
      <c r="G132" s="184" t="s">
        <v>109</v>
      </c>
      <c r="H132" s="184" t="s">
        <v>110</v>
      </c>
      <c r="I132" s="185" t="s">
        <v>111</v>
      </c>
      <c r="J132" s="184" t="s">
        <v>83</v>
      </c>
      <c r="K132" s="186" t="s">
        <v>112</v>
      </c>
      <c r="L132" s="187"/>
      <c r="M132" s="77"/>
      <c r="N132" s="78" t="s">
        <v>36</v>
      </c>
      <c r="O132" s="78" t="s">
        <v>113</v>
      </c>
      <c r="P132" s="78" t="s">
        <v>114</v>
      </c>
      <c r="Q132" s="78" t="s">
        <v>115</v>
      </c>
      <c r="R132" s="78" t="s">
        <v>116</v>
      </c>
      <c r="S132" s="78" t="s">
        <v>117</v>
      </c>
      <c r="T132" s="79" t="s">
        <v>118</v>
      </c>
    </row>
    <row r="133" s="24" customFormat="true" ht="22.8" hidden="false" customHeight="true" outlineLevel="0" collapsed="false">
      <c r="B133" s="25"/>
      <c r="C133" s="85" t="s">
        <v>119</v>
      </c>
      <c r="D133" s="26"/>
      <c r="E133" s="26"/>
      <c r="F133" s="26"/>
      <c r="G133" s="26"/>
      <c r="H133" s="26"/>
      <c r="I133" s="117"/>
      <c r="J133" s="188" t="n">
        <f aca="false">BK133</f>
        <v>0</v>
      </c>
      <c r="K133" s="26"/>
      <c r="L133" s="30"/>
      <c r="M133" s="80"/>
      <c r="N133" s="81"/>
      <c r="O133" s="81"/>
      <c r="P133" s="189" t="n">
        <f aca="false">P134+P204+P375</f>
        <v>0</v>
      </c>
      <c r="Q133" s="81"/>
      <c r="R133" s="189" t="n">
        <f aca="false">R134+R204+R375</f>
        <v>31.98047574</v>
      </c>
      <c r="S133" s="81"/>
      <c r="T133" s="190" t="n">
        <f aca="false">T134+T204+T375</f>
        <v>386.09875775</v>
      </c>
      <c r="AT133" s="3" t="s">
        <v>71</v>
      </c>
      <c r="AU133" s="3" t="s">
        <v>85</v>
      </c>
      <c r="BK133" s="191" t="n">
        <f aca="false">BK134+BK204+BK375</f>
        <v>0</v>
      </c>
    </row>
    <row r="134" s="192" customFormat="true" ht="25.9" hidden="false" customHeight="true" outlineLevel="0" collapsed="false">
      <c r="B134" s="193"/>
      <c r="C134" s="194"/>
      <c r="D134" s="195" t="s">
        <v>71</v>
      </c>
      <c r="E134" s="196" t="s">
        <v>120</v>
      </c>
      <c r="F134" s="196" t="s">
        <v>121</v>
      </c>
      <c r="G134" s="194"/>
      <c r="H134" s="194"/>
      <c r="I134" s="197"/>
      <c r="J134" s="198" t="n">
        <f aca="false">BK134</f>
        <v>0</v>
      </c>
      <c r="K134" s="194"/>
      <c r="L134" s="199"/>
      <c r="M134" s="200"/>
      <c r="N134" s="201"/>
      <c r="O134" s="201"/>
      <c r="P134" s="202" t="n">
        <f aca="false">P135+P151+P162+P192+P202</f>
        <v>0</v>
      </c>
      <c r="Q134" s="201"/>
      <c r="R134" s="202" t="n">
        <f aca="false">R135+R151+R162+R192+R202</f>
        <v>26.998046</v>
      </c>
      <c r="S134" s="201"/>
      <c r="T134" s="203" t="n">
        <f aca="false">T135+T151+T162+T192+T202</f>
        <v>384.83915775</v>
      </c>
      <c r="AR134" s="204" t="s">
        <v>77</v>
      </c>
      <c r="AT134" s="205" t="s">
        <v>71</v>
      </c>
      <c r="AU134" s="205" t="s">
        <v>72</v>
      </c>
      <c r="AY134" s="204" t="s">
        <v>122</v>
      </c>
      <c r="BK134" s="206" t="n">
        <f aca="false">BK135+BK151+BK162+BK192+BK202</f>
        <v>0</v>
      </c>
    </row>
    <row r="135" s="192" customFormat="true" ht="22.8" hidden="false" customHeight="true" outlineLevel="0" collapsed="false">
      <c r="B135" s="193"/>
      <c r="C135" s="194"/>
      <c r="D135" s="195" t="s">
        <v>71</v>
      </c>
      <c r="E135" s="207" t="s">
        <v>123</v>
      </c>
      <c r="F135" s="207" t="s">
        <v>124</v>
      </c>
      <c r="G135" s="194"/>
      <c r="H135" s="194"/>
      <c r="I135" s="197"/>
      <c r="J135" s="208" t="n">
        <f aca="false">BK135</f>
        <v>0</v>
      </c>
      <c r="K135" s="194"/>
      <c r="L135" s="199"/>
      <c r="M135" s="200"/>
      <c r="N135" s="201"/>
      <c r="O135" s="201"/>
      <c r="P135" s="202" t="n">
        <f aca="false">SUM(P136:P150)</f>
        <v>0</v>
      </c>
      <c r="Q135" s="201"/>
      <c r="R135" s="202" t="n">
        <f aca="false">SUM(R136:R150)</f>
        <v>21.338</v>
      </c>
      <c r="S135" s="201"/>
      <c r="T135" s="203" t="n">
        <f aca="false">SUM(T136:T150)</f>
        <v>0</v>
      </c>
      <c r="AR135" s="204" t="s">
        <v>77</v>
      </c>
      <c r="AT135" s="205" t="s">
        <v>71</v>
      </c>
      <c r="AU135" s="205" t="s">
        <v>77</v>
      </c>
      <c r="AY135" s="204" t="s">
        <v>122</v>
      </c>
      <c r="BK135" s="206" t="n">
        <f aca="false">SUM(BK136:BK150)</f>
        <v>0</v>
      </c>
    </row>
    <row r="136" s="24" customFormat="true" ht="24" hidden="false" customHeight="true" outlineLevel="0" collapsed="false">
      <c r="B136" s="25"/>
      <c r="C136" s="209" t="s">
        <v>77</v>
      </c>
      <c r="D136" s="209" t="s">
        <v>125</v>
      </c>
      <c r="E136" s="210" t="s">
        <v>126</v>
      </c>
      <c r="F136" s="211" t="s">
        <v>127</v>
      </c>
      <c r="G136" s="212" t="s">
        <v>128</v>
      </c>
      <c r="H136" s="213" t="n">
        <v>21.166</v>
      </c>
      <c r="I136" s="214"/>
      <c r="J136" s="215" t="n">
        <f aca="false">ROUND(I136*H136,2)</f>
        <v>0</v>
      </c>
      <c r="K136" s="211" t="s">
        <v>129</v>
      </c>
      <c r="L136" s="30"/>
      <c r="M136" s="216"/>
      <c r="N136" s="217" t="s">
        <v>37</v>
      </c>
      <c r="O136" s="69"/>
      <c r="P136" s="218" t="n">
        <f aca="false">O136*H136</f>
        <v>0</v>
      </c>
      <c r="Q136" s="218" t="n">
        <v>0</v>
      </c>
      <c r="R136" s="218" t="n">
        <f aca="false">Q136*H136</f>
        <v>0</v>
      </c>
      <c r="S136" s="218" t="n">
        <v>0</v>
      </c>
      <c r="T136" s="219" t="n">
        <f aca="false">S136*H136</f>
        <v>0</v>
      </c>
      <c r="AR136" s="220" t="s">
        <v>123</v>
      </c>
      <c r="AT136" s="220" t="s">
        <v>125</v>
      </c>
      <c r="AU136" s="220" t="s">
        <v>79</v>
      </c>
      <c r="AY136" s="3" t="s">
        <v>122</v>
      </c>
      <c r="BE136" s="221" t="n">
        <f aca="false">IF(N136="základní",J136,0)</f>
        <v>0</v>
      </c>
      <c r="BF136" s="221" t="n">
        <f aca="false">IF(N136="snížená",J136,0)</f>
        <v>0</v>
      </c>
      <c r="BG136" s="221" t="n">
        <f aca="false">IF(N136="zákl. přenesená",J136,0)</f>
        <v>0</v>
      </c>
      <c r="BH136" s="221" t="n">
        <f aca="false">IF(N136="sníž. přenesená",J136,0)</f>
        <v>0</v>
      </c>
      <c r="BI136" s="221" t="n">
        <f aca="false">IF(N136="nulová",J136,0)</f>
        <v>0</v>
      </c>
      <c r="BJ136" s="3" t="s">
        <v>77</v>
      </c>
      <c r="BK136" s="221" t="n">
        <f aca="false">ROUND(I136*H136,2)</f>
        <v>0</v>
      </c>
      <c r="BL136" s="3" t="s">
        <v>123</v>
      </c>
      <c r="BM136" s="220" t="s">
        <v>130</v>
      </c>
    </row>
    <row r="137" s="222" customFormat="true" ht="12.8" hidden="false" customHeight="false" outlineLevel="0" collapsed="false">
      <c r="B137" s="223"/>
      <c r="C137" s="224"/>
      <c r="D137" s="225" t="s">
        <v>131</v>
      </c>
      <c r="E137" s="226"/>
      <c r="F137" s="227" t="s">
        <v>132</v>
      </c>
      <c r="G137" s="224"/>
      <c r="H137" s="228" t="n">
        <v>21.166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131</v>
      </c>
      <c r="AU137" s="234" t="s">
        <v>79</v>
      </c>
      <c r="AV137" s="222" t="s">
        <v>79</v>
      </c>
      <c r="AW137" s="222" t="s">
        <v>29</v>
      </c>
      <c r="AX137" s="222" t="s">
        <v>77</v>
      </c>
      <c r="AY137" s="234" t="s">
        <v>122</v>
      </c>
    </row>
    <row r="138" s="24" customFormat="true" ht="16.5" hidden="false" customHeight="true" outlineLevel="0" collapsed="false">
      <c r="B138" s="25"/>
      <c r="C138" s="235" t="s">
        <v>79</v>
      </c>
      <c r="D138" s="235" t="s">
        <v>133</v>
      </c>
      <c r="E138" s="236" t="s">
        <v>134</v>
      </c>
      <c r="F138" s="237" t="s">
        <v>135</v>
      </c>
      <c r="G138" s="238" t="s">
        <v>128</v>
      </c>
      <c r="H138" s="239" t="n">
        <v>21.166</v>
      </c>
      <c r="I138" s="240"/>
      <c r="J138" s="241" t="n">
        <f aca="false">ROUND(I138*H138,2)</f>
        <v>0</v>
      </c>
      <c r="K138" s="237" t="s">
        <v>129</v>
      </c>
      <c r="L138" s="242"/>
      <c r="M138" s="243"/>
      <c r="N138" s="244" t="s">
        <v>37</v>
      </c>
      <c r="O138" s="69"/>
      <c r="P138" s="218" t="n">
        <f aca="false">O138*H138</f>
        <v>0</v>
      </c>
      <c r="Q138" s="218" t="n">
        <v>1</v>
      </c>
      <c r="R138" s="218" t="n">
        <f aca="false">Q138*H138</f>
        <v>21.166</v>
      </c>
      <c r="S138" s="218" t="n">
        <v>0</v>
      </c>
      <c r="T138" s="219" t="n">
        <f aca="false">S138*H138</f>
        <v>0</v>
      </c>
      <c r="AR138" s="220" t="s">
        <v>136</v>
      </c>
      <c r="AT138" s="220" t="s">
        <v>133</v>
      </c>
      <c r="AU138" s="220" t="s">
        <v>79</v>
      </c>
      <c r="AY138" s="3" t="s">
        <v>122</v>
      </c>
      <c r="BE138" s="221" t="n">
        <f aca="false">IF(N138="základní",J138,0)</f>
        <v>0</v>
      </c>
      <c r="BF138" s="221" t="n">
        <f aca="false">IF(N138="snížená",J138,0)</f>
        <v>0</v>
      </c>
      <c r="BG138" s="221" t="n">
        <f aca="false">IF(N138="zákl. přenesená",J138,0)</f>
        <v>0</v>
      </c>
      <c r="BH138" s="221" t="n">
        <f aca="false">IF(N138="sníž. přenesená",J138,0)</f>
        <v>0</v>
      </c>
      <c r="BI138" s="221" t="n">
        <f aca="false">IF(N138="nulová",J138,0)</f>
        <v>0</v>
      </c>
      <c r="BJ138" s="3" t="s">
        <v>77</v>
      </c>
      <c r="BK138" s="221" t="n">
        <f aca="false">ROUND(I138*H138,2)</f>
        <v>0</v>
      </c>
      <c r="BL138" s="3" t="s">
        <v>123</v>
      </c>
      <c r="BM138" s="220" t="s">
        <v>137</v>
      </c>
    </row>
    <row r="139" s="222" customFormat="true" ht="32.8" hidden="false" customHeight="false" outlineLevel="0" collapsed="false">
      <c r="B139" s="223"/>
      <c r="C139" s="209" t="s">
        <v>138</v>
      </c>
      <c r="D139" s="209" t="s">
        <v>125</v>
      </c>
      <c r="E139" s="210" t="s">
        <v>139</v>
      </c>
      <c r="F139" s="211" t="s">
        <v>140</v>
      </c>
      <c r="G139" s="212" t="s">
        <v>141</v>
      </c>
      <c r="H139" s="213" t="n">
        <v>12</v>
      </c>
      <c r="I139" s="214"/>
      <c r="J139" s="215" t="n">
        <f aca="false">ROUND(I139*H139,2)</f>
        <v>0</v>
      </c>
      <c r="K139" s="211" t="s">
        <v>129</v>
      </c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131</v>
      </c>
      <c r="AU139" s="234" t="s">
        <v>79</v>
      </c>
      <c r="AV139" s="222" t="s">
        <v>79</v>
      </c>
      <c r="AW139" s="222" t="s">
        <v>29</v>
      </c>
      <c r="AX139" s="222" t="s">
        <v>77</v>
      </c>
      <c r="AY139" s="234" t="s">
        <v>122</v>
      </c>
      <c r="BK139" s="221" t="n">
        <f aca="false">ROUND(I139*H139,2)</f>
        <v>0</v>
      </c>
    </row>
    <row r="140" s="24" customFormat="true" ht="36" hidden="false" customHeight="true" outlineLevel="0" collapsed="false">
      <c r="B140" s="25"/>
      <c r="C140" s="224"/>
      <c r="D140" s="225" t="s">
        <v>131</v>
      </c>
      <c r="E140" s="226"/>
      <c r="F140" s="227" t="s">
        <v>142</v>
      </c>
      <c r="G140" s="224"/>
      <c r="H140" s="228" t="n">
        <v>12</v>
      </c>
      <c r="I140" s="229"/>
      <c r="J140" s="224"/>
      <c r="K140" s="224"/>
      <c r="L140" s="30"/>
      <c r="M140" s="216"/>
      <c r="N140" s="217" t="s">
        <v>37</v>
      </c>
      <c r="O140" s="69"/>
      <c r="P140" s="218" t="n">
        <f aca="false">O140*H140</f>
        <v>0</v>
      </c>
      <c r="Q140" s="218" t="n">
        <v>0</v>
      </c>
      <c r="R140" s="218" t="n">
        <f aca="false">Q140*H140</f>
        <v>0</v>
      </c>
      <c r="S140" s="218" t="n">
        <v>0</v>
      </c>
      <c r="T140" s="219" t="n">
        <f aca="false">S140*H140</f>
        <v>0</v>
      </c>
      <c r="AR140" s="220" t="s">
        <v>123</v>
      </c>
      <c r="AT140" s="220" t="s">
        <v>125</v>
      </c>
      <c r="AU140" s="220" t="s">
        <v>79</v>
      </c>
      <c r="AY140" s="3" t="s">
        <v>122</v>
      </c>
      <c r="BE140" s="221" t="n">
        <f aca="false">IF(N140="základní",J140,0)</f>
        <v>0</v>
      </c>
      <c r="BF140" s="221" t="n">
        <f aca="false">IF(N140="snížená",J140,0)</f>
        <v>0</v>
      </c>
      <c r="BG140" s="221" t="n">
        <f aca="false">IF(N140="zákl. přenesená",J140,0)</f>
        <v>0</v>
      </c>
      <c r="BH140" s="221" t="n">
        <f aca="false">IF(N140="sníž. přenesená",J140,0)</f>
        <v>0</v>
      </c>
      <c r="BI140" s="221" t="n">
        <f aca="false">IF(N140="nulová",J140,0)</f>
        <v>0</v>
      </c>
      <c r="BJ140" s="3" t="s">
        <v>77</v>
      </c>
      <c r="BK140" s="221"/>
      <c r="BL140" s="3" t="s">
        <v>123</v>
      </c>
      <c r="BM140" s="220" t="s">
        <v>143</v>
      </c>
    </row>
    <row r="141" s="222" customFormat="true" ht="12.8" hidden="false" customHeight="false" outlineLevel="0" collapsed="false">
      <c r="B141" s="223"/>
      <c r="C141" s="235" t="s">
        <v>123</v>
      </c>
      <c r="D141" s="235" t="s">
        <v>133</v>
      </c>
      <c r="E141" s="236" t="s">
        <v>144</v>
      </c>
      <c r="F141" s="237" t="s">
        <v>145</v>
      </c>
      <c r="G141" s="238" t="s">
        <v>128</v>
      </c>
      <c r="H141" s="239" t="n">
        <v>0.172</v>
      </c>
      <c r="I141" s="240"/>
      <c r="J141" s="241" t="n">
        <f aca="false">ROUND(I141*H141,2)</f>
        <v>0</v>
      </c>
      <c r="K141" s="237" t="s">
        <v>129</v>
      </c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131</v>
      </c>
      <c r="AU141" s="234" t="s">
        <v>79</v>
      </c>
      <c r="AV141" s="222" t="s">
        <v>79</v>
      </c>
      <c r="AW141" s="222" t="s">
        <v>29</v>
      </c>
      <c r="AX141" s="222" t="s">
        <v>77</v>
      </c>
      <c r="AY141" s="234" t="s">
        <v>122</v>
      </c>
      <c r="BK141" s="221" t="n">
        <f aca="false">ROUND(I141*H141,2)</f>
        <v>0</v>
      </c>
    </row>
    <row r="142" s="24" customFormat="true" ht="16.5" hidden="false" customHeight="true" outlineLevel="0" collapsed="false">
      <c r="B142" s="25"/>
      <c r="C142" s="224"/>
      <c r="D142" s="225" t="s">
        <v>131</v>
      </c>
      <c r="E142" s="226"/>
      <c r="F142" s="227" t="s">
        <v>146</v>
      </c>
      <c r="G142" s="224"/>
      <c r="H142" s="228" t="n">
        <v>0.172</v>
      </c>
      <c r="I142" s="229"/>
      <c r="J142" s="224"/>
      <c r="K142" s="224"/>
      <c r="L142" s="242"/>
      <c r="M142" s="243"/>
      <c r="N142" s="244" t="s">
        <v>37</v>
      </c>
      <c r="O142" s="69"/>
      <c r="P142" s="218" t="n">
        <f aca="false">O142*H142</f>
        <v>0</v>
      </c>
      <c r="Q142" s="218" t="n">
        <v>1</v>
      </c>
      <c r="R142" s="218" t="n">
        <f aca="false">Q142*H142</f>
        <v>0.172</v>
      </c>
      <c r="S142" s="218" t="n">
        <v>0</v>
      </c>
      <c r="T142" s="219" t="n">
        <f aca="false">S142*H142</f>
        <v>0</v>
      </c>
      <c r="AR142" s="220" t="s">
        <v>136</v>
      </c>
      <c r="AT142" s="220" t="s">
        <v>133</v>
      </c>
      <c r="AU142" s="220" t="s">
        <v>79</v>
      </c>
      <c r="AY142" s="3" t="s">
        <v>122</v>
      </c>
      <c r="BE142" s="221" t="n">
        <f aca="false">IF(N142="základní",J142,0)</f>
        <v>0</v>
      </c>
      <c r="BF142" s="221" t="n">
        <f aca="false">IF(N142="snížená",J142,0)</f>
        <v>0</v>
      </c>
      <c r="BG142" s="221" t="n">
        <f aca="false">IF(N142="zákl. přenesená",J142,0)</f>
        <v>0</v>
      </c>
      <c r="BH142" s="221" t="n">
        <f aca="false">IF(N142="sníž. přenesená",J142,0)</f>
        <v>0</v>
      </c>
      <c r="BI142" s="221" t="n">
        <f aca="false">IF(N142="nulová",J142,0)</f>
        <v>0</v>
      </c>
      <c r="BJ142" s="3" t="s">
        <v>77</v>
      </c>
      <c r="BK142" s="221"/>
      <c r="BL142" s="3" t="s">
        <v>123</v>
      </c>
      <c r="BM142" s="220" t="s">
        <v>147</v>
      </c>
    </row>
    <row r="143" s="24" customFormat="true" ht="36" hidden="false" customHeight="true" outlineLevel="0" collapsed="false">
      <c r="B143" s="25"/>
      <c r="C143" s="209" t="s">
        <v>148</v>
      </c>
      <c r="D143" s="209" t="s">
        <v>125</v>
      </c>
      <c r="E143" s="210" t="s">
        <v>149</v>
      </c>
      <c r="F143" s="211" t="s">
        <v>150</v>
      </c>
      <c r="G143" s="212" t="s">
        <v>151</v>
      </c>
      <c r="H143" s="213" t="n">
        <v>1464.025</v>
      </c>
      <c r="I143" s="214"/>
      <c r="J143" s="215" t="n">
        <f aca="false">ROUND(I143*H143,2)</f>
        <v>0</v>
      </c>
      <c r="K143" s="211" t="s">
        <v>129</v>
      </c>
      <c r="L143" s="30"/>
      <c r="M143" s="216"/>
      <c r="N143" s="217" t="s">
        <v>37</v>
      </c>
      <c r="O143" s="69"/>
      <c r="P143" s="218" t="n">
        <f aca="false">O143*H143</f>
        <v>0</v>
      </c>
      <c r="Q143" s="218" t="n">
        <v>0</v>
      </c>
      <c r="R143" s="218" t="n">
        <f aca="false">Q143*H143</f>
        <v>0</v>
      </c>
      <c r="S143" s="218" t="n">
        <v>0</v>
      </c>
      <c r="T143" s="219" t="n">
        <f aca="false">S143*H143</f>
        <v>0</v>
      </c>
      <c r="AR143" s="220" t="s">
        <v>123</v>
      </c>
      <c r="AT143" s="220" t="s">
        <v>125</v>
      </c>
      <c r="AU143" s="220" t="s">
        <v>79</v>
      </c>
      <c r="AY143" s="3" t="s">
        <v>122</v>
      </c>
      <c r="BE143" s="221" t="n">
        <f aca="false">IF(N143="základní",J143,0)</f>
        <v>0</v>
      </c>
      <c r="BF143" s="221" t="n">
        <f aca="false">IF(N143="snížená",J143,0)</f>
        <v>0</v>
      </c>
      <c r="BG143" s="221" t="n">
        <f aca="false">IF(N143="zákl. přenesená",J143,0)</f>
        <v>0</v>
      </c>
      <c r="BH143" s="221" t="n">
        <f aca="false">IF(N143="sníž. přenesená",J143,0)</f>
        <v>0</v>
      </c>
      <c r="BI143" s="221" t="n">
        <f aca="false">IF(N143="nulová",J143,0)</f>
        <v>0</v>
      </c>
      <c r="BJ143" s="3" t="s">
        <v>77</v>
      </c>
      <c r="BK143" s="221" t="n">
        <f aca="false">ROUND(I143*H143,2)</f>
        <v>0</v>
      </c>
      <c r="BL143" s="3" t="s">
        <v>123</v>
      </c>
      <c r="BM143" s="220" t="s">
        <v>152</v>
      </c>
    </row>
    <row r="144" s="222" customFormat="true" ht="16.4" hidden="false" customHeight="false" outlineLevel="0" collapsed="false">
      <c r="B144" s="223"/>
      <c r="C144" s="26"/>
      <c r="D144" s="225" t="s">
        <v>153</v>
      </c>
      <c r="E144" s="26"/>
      <c r="F144" s="245" t="s">
        <v>154</v>
      </c>
      <c r="G144" s="26"/>
      <c r="H144" s="26"/>
      <c r="I144" s="117"/>
      <c r="J144" s="26"/>
      <c r="K144" s="26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131</v>
      </c>
      <c r="AU144" s="234" t="s">
        <v>79</v>
      </c>
      <c r="AV144" s="222" t="s">
        <v>79</v>
      </c>
      <c r="AW144" s="222" t="s">
        <v>29</v>
      </c>
      <c r="AX144" s="222" t="s">
        <v>72</v>
      </c>
      <c r="AY144" s="234" t="s">
        <v>122</v>
      </c>
    </row>
    <row r="145" s="222" customFormat="true" ht="12.8" hidden="false" customHeight="false" outlineLevel="0" collapsed="false">
      <c r="B145" s="223"/>
      <c r="C145" s="224"/>
      <c r="D145" s="225" t="s">
        <v>131</v>
      </c>
      <c r="E145" s="226"/>
      <c r="F145" s="227" t="s">
        <v>155</v>
      </c>
      <c r="G145" s="224"/>
      <c r="H145" s="228" t="n">
        <v>1575.925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131</v>
      </c>
      <c r="AU145" s="234" t="s">
        <v>79</v>
      </c>
      <c r="AV145" s="222" t="s">
        <v>79</v>
      </c>
      <c r="AW145" s="222" t="s">
        <v>29</v>
      </c>
      <c r="AX145" s="222" t="s">
        <v>72</v>
      </c>
      <c r="AY145" s="234" t="s">
        <v>122</v>
      </c>
    </row>
    <row r="146" s="246" customFormat="true" ht="12.8" hidden="false" customHeight="false" outlineLevel="0" collapsed="false">
      <c r="B146" s="247"/>
      <c r="C146" s="224"/>
      <c r="D146" s="225" t="s">
        <v>131</v>
      </c>
      <c r="E146" s="226"/>
      <c r="F146" s="227" t="s">
        <v>156</v>
      </c>
      <c r="G146" s="224"/>
      <c r="H146" s="228" t="n">
        <v>-111.9</v>
      </c>
      <c r="I146" s="229"/>
      <c r="J146" s="224"/>
      <c r="K146" s="224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131</v>
      </c>
      <c r="AU146" s="252" t="s">
        <v>79</v>
      </c>
      <c r="AV146" s="246" t="s">
        <v>123</v>
      </c>
      <c r="AW146" s="246" t="s">
        <v>29</v>
      </c>
      <c r="AX146" s="246" t="s">
        <v>77</v>
      </c>
      <c r="AY146" s="252" t="s">
        <v>122</v>
      </c>
    </row>
    <row r="147" s="24" customFormat="true" ht="16.4" hidden="false" customHeight="true" outlineLevel="0" collapsed="false">
      <c r="B147" s="25"/>
      <c r="C147" s="253"/>
      <c r="D147" s="225" t="s">
        <v>131</v>
      </c>
      <c r="E147" s="254"/>
      <c r="F147" s="255" t="s">
        <v>157</v>
      </c>
      <c r="G147" s="253"/>
      <c r="H147" s="256" t="n">
        <v>1464.025</v>
      </c>
      <c r="I147" s="257"/>
      <c r="J147" s="253"/>
      <c r="K147" s="253"/>
      <c r="L147" s="242"/>
      <c r="M147" s="243"/>
      <c r="N147" s="244" t="s">
        <v>37</v>
      </c>
      <c r="O147" s="69"/>
      <c r="P147" s="218" t="n">
        <f aca="false">O147*H147</f>
        <v>0</v>
      </c>
      <c r="Q147" s="218" t="n">
        <v>0</v>
      </c>
      <c r="R147" s="218" t="n">
        <f aca="false">Q147*H147</f>
        <v>0</v>
      </c>
      <c r="S147" s="218" t="n">
        <v>0</v>
      </c>
      <c r="T147" s="219" t="n">
        <f aca="false">S147*H147</f>
        <v>0</v>
      </c>
      <c r="AR147" s="220" t="s">
        <v>136</v>
      </c>
      <c r="AT147" s="220" t="s">
        <v>133</v>
      </c>
      <c r="AU147" s="220" t="s">
        <v>79</v>
      </c>
      <c r="AY147" s="3" t="s">
        <v>122</v>
      </c>
      <c r="BE147" s="221" t="n">
        <f aca="false">IF(N147="základní",J147,0)</f>
        <v>0</v>
      </c>
      <c r="BF147" s="221" t="n">
        <f aca="false">IF(N147="snížená",J147,0)</f>
        <v>0</v>
      </c>
      <c r="BG147" s="221" t="n">
        <f aca="false">IF(N147="zákl. přenesená",J147,0)</f>
        <v>0</v>
      </c>
      <c r="BH147" s="221" t="n">
        <f aca="false">IF(N147="sníž. přenesená",J147,0)</f>
        <v>0</v>
      </c>
      <c r="BI147" s="221" t="n">
        <f aca="false">IF(N147="nulová",J147,0)</f>
        <v>0</v>
      </c>
      <c r="BJ147" s="3" t="s">
        <v>77</v>
      </c>
      <c r="BK147" s="221"/>
      <c r="BL147" s="3" t="s">
        <v>123</v>
      </c>
      <c r="BM147" s="220" t="s">
        <v>158</v>
      </c>
    </row>
    <row r="148" s="24" customFormat="true" ht="36" hidden="false" customHeight="true" outlineLevel="0" collapsed="false">
      <c r="B148" s="25"/>
      <c r="C148" s="209" t="n">
        <v>6</v>
      </c>
      <c r="D148" s="209" t="s">
        <v>125</v>
      </c>
      <c r="E148" s="210" t="s">
        <v>159</v>
      </c>
      <c r="F148" s="211" t="s">
        <v>160</v>
      </c>
      <c r="G148" s="212" t="s">
        <v>151</v>
      </c>
      <c r="H148" s="213" t="n">
        <v>111.9</v>
      </c>
      <c r="I148" s="214"/>
      <c r="J148" s="215" t="n">
        <f aca="false">ROUND(I148*H148,2)</f>
        <v>0</v>
      </c>
      <c r="K148" s="211"/>
      <c r="L148" s="30"/>
      <c r="M148" s="216"/>
      <c r="N148" s="217" t="s">
        <v>37</v>
      </c>
      <c r="O148" s="69"/>
      <c r="P148" s="218" t="n">
        <f aca="false">O148*H148</f>
        <v>0</v>
      </c>
      <c r="Q148" s="218" t="n">
        <v>0</v>
      </c>
      <c r="R148" s="218" t="n">
        <f aca="false">Q148*H148</f>
        <v>0</v>
      </c>
      <c r="S148" s="218" t="n">
        <v>0</v>
      </c>
      <c r="T148" s="219" t="n">
        <f aca="false">S148*H148</f>
        <v>0</v>
      </c>
      <c r="AR148" s="220" t="s">
        <v>123</v>
      </c>
      <c r="AT148" s="220" t="s">
        <v>125</v>
      </c>
      <c r="AU148" s="220" t="s">
        <v>79</v>
      </c>
      <c r="AY148" s="3" t="s">
        <v>122</v>
      </c>
      <c r="BE148" s="221" t="n">
        <f aca="false">IF(N148="základní",J148,0)</f>
        <v>0</v>
      </c>
      <c r="BF148" s="221" t="n">
        <f aca="false">IF(N148="snížená",J148,0)</f>
        <v>0</v>
      </c>
      <c r="BG148" s="221" t="n">
        <f aca="false">IF(N148="zákl. přenesená",J148,0)</f>
        <v>0</v>
      </c>
      <c r="BH148" s="221" t="n">
        <f aca="false">IF(N148="sníž. přenesená",J148,0)</f>
        <v>0</v>
      </c>
      <c r="BI148" s="221" t="n">
        <f aca="false">IF(N148="nulová",J148,0)</f>
        <v>0</v>
      </c>
      <c r="BJ148" s="3" t="s">
        <v>77</v>
      </c>
      <c r="BK148" s="221" t="n">
        <f aca="false">ROUND(I148*H148,2)</f>
        <v>0</v>
      </c>
      <c r="BL148" s="3" t="s">
        <v>123</v>
      </c>
      <c r="BM148" s="220" t="s">
        <v>161</v>
      </c>
    </row>
    <row r="149" s="222" customFormat="true" ht="12.8" hidden="false" customHeight="false" outlineLevel="0" collapsed="false">
      <c r="B149" s="223"/>
      <c r="C149" s="224"/>
      <c r="D149" s="225" t="s">
        <v>131</v>
      </c>
      <c r="E149" s="226"/>
      <c r="F149" s="227" t="s">
        <v>162</v>
      </c>
      <c r="G149" s="224"/>
      <c r="H149" s="228" t="n">
        <v>111.9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131</v>
      </c>
      <c r="AU149" s="234" t="s">
        <v>79</v>
      </c>
      <c r="AV149" s="222" t="s">
        <v>79</v>
      </c>
      <c r="AW149" s="222" t="s">
        <v>29</v>
      </c>
      <c r="AX149" s="222" t="s">
        <v>77</v>
      </c>
      <c r="AY149" s="234" t="s">
        <v>122</v>
      </c>
    </row>
    <row r="150" s="24" customFormat="true" ht="24" hidden="false" customHeight="true" outlineLevel="0" collapsed="false">
      <c r="B150" s="25"/>
      <c r="C150" s="235" t="n">
        <v>7</v>
      </c>
      <c r="D150" s="235" t="s">
        <v>133</v>
      </c>
      <c r="E150" s="236" t="s">
        <v>163</v>
      </c>
      <c r="F150" s="237" t="s">
        <v>164</v>
      </c>
      <c r="G150" s="238" t="s">
        <v>151</v>
      </c>
      <c r="H150" s="239" t="n">
        <v>111.9</v>
      </c>
      <c r="I150" s="240"/>
      <c r="J150" s="241" t="n">
        <f aca="false">ROUND(I150*H150,2)</f>
        <v>0</v>
      </c>
      <c r="K150" s="237"/>
      <c r="L150" s="242"/>
      <c r="M150" s="243"/>
      <c r="N150" s="244" t="s">
        <v>37</v>
      </c>
      <c r="O150" s="69"/>
      <c r="P150" s="218" t="n">
        <f aca="false">O150*H150</f>
        <v>0</v>
      </c>
      <c r="Q150" s="218" t="n">
        <v>0</v>
      </c>
      <c r="R150" s="218" t="n">
        <f aca="false">Q150*H150</f>
        <v>0</v>
      </c>
      <c r="S150" s="218" t="n">
        <v>0</v>
      </c>
      <c r="T150" s="219" t="n">
        <f aca="false">S150*H150</f>
        <v>0</v>
      </c>
      <c r="AR150" s="220" t="s">
        <v>136</v>
      </c>
      <c r="AT150" s="220" t="s">
        <v>133</v>
      </c>
      <c r="AU150" s="220" t="s">
        <v>79</v>
      </c>
      <c r="AY150" s="3" t="s">
        <v>122</v>
      </c>
      <c r="BE150" s="221" t="n">
        <f aca="false">IF(N150="základní",J150,0)</f>
        <v>0</v>
      </c>
      <c r="BF150" s="221" t="n">
        <f aca="false">IF(N150="snížená",J150,0)</f>
        <v>0</v>
      </c>
      <c r="BG150" s="221" t="n">
        <f aca="false">IF(N150="zákl. přenesená",J150,0)</f>
        <v>0</v>
      </c>
      <c r="BH150" s="221" t="n">
        <f aca="false">IF(N150="sníž. přenesená",J150,0)</f>
        <v>0</v>
      </c>
      <c r="BI150" s="221" t="n">
        <f aca="false">IF(N150="nulová",J150,0)</f>
        <v>0</v>
      </c>
      <c r="BJ150" s="3" t="s">
        <v>77</v>
      </c>
      <c r="BK150" s="221" t="n">
        <f aca="false">ROUND(I150*H150,2)</f>
        <v>0</v>
      </c>
      <c r="BL150" s="3" t="s">
        <v>123</v>
      </c>
      <c r="BM150" s="220" t="s">
        <v>165</v>
      </c>
    </row>
    <row r="151" s="192" customFormat="true" ht="22.8" hidden="false" customHeight="true" outlineLevel="0" collapsed="false">
      <c r="B151" s="193"/>
      <c r="C151" s="194"/>
      <c r="D151" s="195" t="s">
        <v>71</v>
      </c>
      <c r="E151" s="207" t="s">
        <v>166</v>
      </c>
      <c r="F151" s="207" t="s">
        <v>167</v>
      </c>
      <c r="G151" s="194"/>
      <c r="H151" s="194"/>
      <c r="I151" s="197"/>
      <c r="J151" s="208" t="n">
        <f aca="false">BK151</f>
        <v>0</v>
      </c>
      <c r="K151" s="194"/>
      <c r="L151" s="199"/>
      <c r="M151" s="200"/>
      <c r="N151" s="201"/>
      <c r="O151" s="201"/>
      <c r="P151" s="202" t="n">
        <f aca="false">SUM(P152:P161)</f>
        <v>0</v>
      </c>
      <c r="Q151" s="201"/>
      <c r="R151" s="202" t="n">
        <f aca="false">SUM(R152:R161)</f>
        <v>5.660046</v>
      </c>
      <c r="S151" s="201"/>
      <c r="T151" s="203" t="n">
        <f aca="false">SUM(T152:T161)</f>
        <v>0</v>
      </c>
      <c r="AR151" s="204" t="s">
        <v>77</v>
      </c>
      <c r="AT151" s="205" t="s">
        <v>71</v>
      </c>
      <c r="AU151" s="205" t="s">
        <v>77</v>
      </c>
      <c r="AY151" s="204" t="s">
        <v>122</v>
      </c>
      <c r="BK151" s="206" t="n">
        <f aca="false">SUM(BK152:BK161)</f>
        <v>0</v>
      </c>
    </row>
    <row r="152" s="24" customFormat="true" ht="24" hidden="false" customHeight="true" outlineLevel="0" collapsed="false">
      <c r="B152" s="25"/>
      <c r="C152" s="209" t="n">
        <v>8</v>
      </c>
      <c r="D152" s="209" t="s">
        <v>125</v>
      </c>
      <c r="E152" s="210" t="s">
        <v>168</v>
      </c>
      <c r="F152" s="211" t="s">
        <v>169</v>
      </c>
      <c r="G152" s="212" t="s">
        <v>170</v>
      </c>
      <c r="H152" s="213" t="n">
        <v>57.6</v>
      </c>
      <c r="I152" s="214"/>
      <c r="J152" s="215" t="n">
        <f aca="false">ROUND(I152*H152,2)</f>
        <v>0</v>
      </c>
      <c r="K152" s="211"/>
      <c r="L152" s="30"/>
      <c r="M152" s="216"/>
      <c r="N152" s="217" t="s">
        <v>37</v>
      </c>
      <c r="O152" s="69"/>
      <c r="P152" s="218" t="n">
        <f aca="false">O152*H152</f>
        <v>0</v>
      </c>
      <c r="Q152" s="218" t="n">
        <v>0.0015</v>
      </c>
      <c r="R152" s="218" t="n">
        <f aca="false">Q152*H152</f>
        <v>0.0864</v>
      </c>
      <c r="S152" s="218" t="n">
        <v>0</v>
      </c>
      <c r="T152" s="219" t="n">
        <f aca="false">S152*H152</f>
        <v>0</v>
      </c>
      <c r="AR152" s="220" t="s">
        <v>123</v>
      </c>
      <c r="AT152" s="220" t="s">
        <v>125</v>
      </c>
      <c r="AU152" s="220" t="s">
        <v>79</v>
      </c>
      <c r="AY152" s="3" t="s">
        <v>122</v>
      </c>
      <c r="BE152" s="221" t="n">
        <f aca="false">IF(N152="základní",J152,0)</f>
        <v>0</v>
      </c>
      <c r="BF152" s="221" t="n">
        <f aca="false">IF(N152="snížená",J152,0)</f>
        <v>0</v>
      </c>
      <c r="BG152" s="221" t="n">
        <f aca="false">IF(N152="zákl. přenesená",J152,0)</f>
        <v>0</v>
      </c>
      <c r="BH152" s="221" t="n">
        <f aca="false">IF(N152="sníž. přenesená",J152,0)</f>
        <v>0</v>
      </c>
      <c r="BI152" s="221" t="n">
        <f aca="false">IF(N152="nulová",J152,0)</f>
        <v>0</v>
      </c>
      <c r="BJ152" s="3" t="s">
        <v>77</v>
      </c>
      <c r="BK152" s="221" t="n">
        <f aca="false">ROUND(I152*H152,2)</f>
        <v>0</v>
      </c>
      <c r="BL152" s="3" t="s">
        <v>123</v>
      </c>
      <c r="BM152" s="220" t="s">
        <v>171</v>
      </c>
    </row>
    <row r="153" s="258" customFormat="true" ht="12.8" hidden="false" customHeight="false" outlineLevel="0" collapsed="false">
      <c r="B153" s="259"/>
      <c r="C153" s="260"/>
      <c r="D153" s="225" t="s">
        <v>131</v>
      </c>
      <c r="E153" s="261"/>
      <c r="F153" s="262" t="s">
        <v>172</v>
      </c>
      <c r="G153" s="260"/>
      <c r="H153" s="261"/>
      <c r="I153" s="263"/>
      <c r="J153" s="260"/>
      <c r="K153" s="260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131</v>
      </c>
      <c r="AU153" s="268" t="s">
        <v>79</v>
      </c>
      <c r="AV153" s="258" t="s">
        <v>77</v>
      </c>
      <c r="AW153" s="258" t="s">
        <v>29</v>
      </c>
      <c r="AX153" s="258" t="s">
        <v>72</v>
      </c>
      <c r="AY153" s="268" t="s">
        <v>122</v>
      </c>
    </row>
    <row r="154" s="222" customFormat="true" ht="12.8" hidden="false" customHeight="false" outlineLevel="0" collapsed="false">
      <c r="B154" s="223"/>
      <c r="C154" s="224"/>
      <c r="D154" s="225" t="s">
        <v>131</v>
      </c>
      <c r="E154" s="226"/>
      <c r="F154" s="227" t="s">
        <v>173</v>
      </c>
      <c r="G154" s="224"/>
      <c r="H154" s="228" t="n">
        <v>57.6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131</v>
      </c>
      <c r="AU154" s="234" t="s">
        <v>79</v>
      </c>
      <c r="AV154" s="222" t="s">
        <v>79</v>
      </c>
      <c r="AW154" s="222" t="s">
        <v>29</v>
      </c>
      <c r="AX154" s="222" t="s">
        <v>77</v>
      </c>
      <c r="AY154" s="234" t="s">
        <v>122</v>
      </c>
    </row>
    <row r="155" s="24" customFormat="true" ht="48" hidden="false" customHeight="true" outlineLevel="0" collapsed="false">
      <c r="B155" s="25"/>
      <c r="C155" s="209" t="n">
        <v>9</v>
      </c>
      <c r="D155" s="209" t="s">
        <v>125</v>
      </c>
      <c r="E155" s="210" t="s">
        <v>174</v>
      </c>
      <c r="F155" s="211" t="s">
        <v>175</v>
      </c>
      <c r="G155" s="212" t="s">
        <v>151</v>
      </c>
      <c r="H155" s="213" t="n">
        <v>50.7</v>
      </c>
      <c r="I155" s="214"/>
      <c r="J155" s="215" t="n">
        <f aca="false">ROUND(I155*H155,2)</f>
        <v>0</v>
      </c>
      <c r="K155" s="211"/>
      <c r="L155" s="30"/>
      <c r="M155" s="216"/>
      <c r="N155" s="217" t="s">
        <v>37</v>
      </c>
      <c r="O155" s="69"/>
      <c r="P155" s="218" t="n">
        <f aca="false">O155*H155</f>
        <v>0</v>
      </c>
      <c r="Q155" s="218" t="n">
        <v>0.09336</v>
      </c>
      <c r="R155" s="218" t="n">
        <f aca="false">Q155*H155</f>
        <v>4.733352</v>
      </c>
      <c r="S155" s="218" t="n">
        <v>0</v>
      </c>
      <c r="T155" s="219" t="n">
        <f aca="false">S155*H155</f>
        <v>0</v>
      </c>
      <c r="AR155" s="220" t="s">
        <v>123</v>
      </c>
      <c r="AT155" s="220" t="s">
        <v>125</v>
      </c>
      <c r="AU155" s="220" t="s">
        <v>79</v>
      </c>
      <c r="AY155" s="3" t="s">
        <v>122</v>
      </c>
      <c r="BE155" s="221" t="n">
        <f aca="false">IF(N155="základní",J155,0)</f>
        <v>0</v>
      </c>
      <c r="BF155" s="221" t="n">
        <f aca="false">IF(N155="snížená",J155,0)</f>
        <v>0</v>
      </c>
      <c r="BG155" s="221" t="n">
        <f aca="false">IF(N155="zákl. přenesená",J155,0)</f>
        <v>0</v>
      </c>
      <c r="BH155" s="221" t="n">
        <f aca="false">IF(N155="sníž. přenesená",J155,0)</f>
        <v>0</v>
      </c>
      <c r="BI155" s="221" t="n">
        <f aca="false">IF(N155="nulová",J155,0)</f>
        <v>0</v>
      </c>
      <c r="BJ155" s="3" t="s">
        <v>77</v>
      </c>
      <c r="BK155" s="221" t="n">
        <f aca="false">ROUND(I155*H155,2)</f>
        <v>0</v>
      </c>
      <c r="BL155" s="3" t="s">
        <v>123</v>
      </c>
      <c r="BM155" s="220" t="s">
        <v>176</v>
      </c>
    </row>
    <row r="156" s="258" customFormat="true" ht="12.8" hidden="false" customHeight="false" outlineLevel="0" collapsed="false">
      <c r="B156" s="259"/>
      <c r="C156" s="260"/>
      <c r="D156" s="225" t="s">
        <v>131</v>
      </c>
      <c r="E156" s="261"/>
      <c r="F156" s="262" t="s">
        <v>177</v>
      </c>
      <c r="G156" s="260"/>
      <c r="H156" s="261"/>
      <c r="I156" s="263"/>
      <c r="J156" s="260"/>
      <c r="K156" s="260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131</v>
      </c>
      <c r="AU156" s="268" t="s">
        <v>79</v>
      </c>
      <c r="AV156" s="258" t="s">
        <v>77</v>
      </c>
      <c r="AW156" s="258" t="s">
        <v>29</v>
      </c>
      <c r="AX156" s="258" t="s">
        <v>72</v>
      </c>
      <c r="AY156" s="268" t="s">
        <v>122</v>
      </c>
    </row>
    <row r="157" s="222" customFormat="true" ht="12.8" hidden="false" customHeight="false" outlineLevel="0" collapsed="false">
      <c r="B157" s="223"/>
      <c r="C157" s="224"/>
      <c r="D157" s="225" t="s">
        <v>131</v>
      </c>
      <c r="E157" s="226"/>
      <c r="F157" s="227" t="s">
        <v>178</v>
      </c>
      <c r="G157" s="224"/>
      <c r="H157" s="228" t="n">
        <v>50.7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131</v>
      </c>
      <c r="AU157" s="234" t="s">
        <v>79</v>
      </c>
      <c r="AV157" s="222" t="s">
        <v>79</v>
      </c>
      <c r="AW157" s="222" t="s">
        <v>29</v>
      </c>
      <c r="AX157" s="222" t="s">
        <v>77</v>
      </c>
      <c r="AY157" s="234" t="s">
        <v>122</v>
      </c>
    </row>
    <row r="158" s="24" customFormat="true" ht="36" hidden="false" customHeight="true" outlineLevel="0" collapsed="false">
      <c r="B158" s="25"/>
      <c r="C158" s="209" t="n">
        <v>10</v>
      </c>
      <c r="D158" s="209" t="s">
        <v>125</v>
      </c>
      <c r="E158" s="210" t="s">
        <v>179</v>
      </c>
      <c r="F158" s="211" t="s">
        <v>180</v>
      </c>
      <c r="G158" s="212" t="s">
        <v>151</v>
      </c>
      <c r="H158" s="213" t="n">
        <v>14.04</v>
      </c>
      <c r="I158" s="214"/>
      <c r="J158" s="215" t="n">
        <f aca="false">ROUND(I158*H158,2)</f>
        <v>0</v>
      </c>
      <c r="K158" s="211"/>
      <c r="L158" s="30"/>
      <c r="M158" s="216"/>
      <c r="N158" s="217" t="s">
        <v>37</v>
      </c>
      <c r="O158" s="69"/>
      <c r="P158" s="218" t="n">
        <f aca="false">O158*H158</f>
        <v>0</v>
      </c>
      <c r="Q158" s="218" t="n">
        <v>0.05985</v>
      </c>
      <c r="R158" s="218" t="n">
        <f aca="false">Q158*H158</f>
        <v>0.840294</v>
      </c>
      <c r="S158" s="218" t="n">
        <v>0</v>
      </c>
      <c r="T158" s="219" t="n">
        <f aca="false">S158*H158</f>
        <v>0</v>
      </c>
      <c r="AR158" s="220" t="s">
        <v>181</v>
      </c>
      <c r="AT158" s="220" t="s">
        <v>125</v>
      </c>
      <c r="AU158" s="220" t="s">
        <v>79</v>
      </c>
      <c r="AY158" s="3" t="s">
        <v>122</v>
      </c>
      <c r="BE158" s="221" t="n">
        <f aca="false">IF(N158="základní",J158,0)</f>
        <v>0</v>
      </c>
      <c r="BF158" s="221" t="n">
        <f aca="false">IF(N158="snížená",J158,0)</f>
        <v>0</v>
      </c>
      <c r="BG158" s="221" t="n">
        <f aca="false">IF(N158="zákl. přenesená",J158,0)</f>
        <v>0</v>
      </c>
      <c r="BH158" s="221" t="n">
        <f aca="false">IF(N158="sníž. přenesená",J158,0)</f>
        <v>0</v>
      </c>
      <c r="BI158" s="221" t="n">
        <f aca="false">IF(N158="nulová",J158,0)</f>
        <v>0</v>
      </c>
      <c r="BJ158" s="3" t="s">
        <v>77</v>
      </c>
      <c r="BK158" s="221" t="n">
        <f aca="false">ROUND(I158*H158,2)</f>
        <v>0</v>
      </c>
      <c r="BL158" s="3" t="s">
        <v>181</v>
      </c>
      <c r="BM158" s="220" t="s">
        <v>182</v>
      </c>
    </row>
    <row r="159" s="258" customFormat="true" ht="12.8" hidden="false" customHeight="false" outlineLevel="0" collapsed="false">
      <c r="B159" s="259"/>
      <c r="C159" s="260"/>
      <c r="D159" s="225" t="s">
        <v>131</v>
      </c>
      <c r="E159" s="261"/>
      <c r="F159" s="262" t="s">
        <v>183</v>
      </c>
      <c r="G159" s="260"/>
      <c r="H159" s="261"/>
      <c r="I159" s="263"/>
      <c r="J159" s="260"/>
      <c r="K159" s="260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131</v>
      </c>
      <c r="AU159" s="268" t="s">
        <v>79</v>
      </c>
      <c r="AV159" s="258" t="s">
        <v>77</v>
      </c>
      <c r="AW159" s="258" t="s">
        <v>29</v>
      </c>
      <c r="AX159" s="258" t="s">
        <v>72</v>
      </c>
      <c r="AY159" s="268" t="s">
        <v>122</v>
      </c>
    </row>
    <row r="160" s="222" customFormat="true" ht="12.8" hidden="false" customHeight="false" outlineLevel="0" collapsed="false">
      <c r="B160" s="223"/>
      <c r="C160" s="224"/>
      <c r="D160" s="225" t="s">
        <v>131</v>
      </c>
      <c r="E160" s="226"/>
      <c r="F160" s="227" t="s">
        <v>184</v>
      </c>
      <c r="G160" s="224"/>
      <c r="H160" s="228" t="n">
        <v>14.04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131</v>
      </c>
      <c r="AU160" s="234" t="s">
        <v>79</v>
      </c>
      <c r="AV160" s="222" t="s">
        <v>79</v>
      </c>
      <c r="AW160" s="222" t="s">
        <v>29</v>
      </c>
      <c r="AX160" s="222" t="s">
        <v>77</v>
      </c>
      <c r="AY160" s="234" t="s">
        <v>122</v>
      </c>
    </row>
    <row r="161" s="24" customFormat="true" ht="36" hidden="false" customHeight="true" outlineLevel="0" collapsed="false">
      <c r="B161" s="25"/>
      <c r="C161" s="209" t="n">
        <v>11</v>
      </c>
      <c r="D161" s="209" t="s">
        <v>125</v>
      </c>
      <c r="E161" s="210" t="s">
        <v>185</v>
      </c>
      <c r="F161" s="211" t="s">
        <v>186</v>
      </c>
      <c r="G161" s="212" t="s">
        <v>151</v>
      </c>
      <c r="H161" s="213" t="n">
        <v>14.04</v>
      </c>
      <c r="I161" s="214"/>
      <c r="J161" s="215" t="n">
        <f aca="false">ROUND(I161*H161,2)</f>
        <v>0</v>
      </c>
      <c r="K161" s="211"/>
      <c r="L161" s="30"/>
      <c r="M161" s="216"/>
      <c r="N161" s="217" t="s">
        <v>37</v>
      </c>
      <c r="O161" s="69"/>
      <c r="P161" s="218" t="n">
        <f aca="false">O161*H161</f>
        <v>0</v>
      </c>
      <c r="Q161" s="218" t="n">
        <v>0</v>
      </c>
      <c r="R161" s="218" t="n">
        <f aca="false">Q161*H161</f>
        <v>0</v>
      </c>
      <c r="S161" s="218" t="n">
        <v>0</v>
      </c>
      <c r="T161" s="219" t="n">
        <f aca="false">S161*H161</f>
        <v>0</v>
      </c>
      <c r="AR161" s="220" t="s">
        <v>123</v>
      </c>
      <c r="AT161" s="220" t="s">
        <v>125</v>
      </c>
      <c r="AU161" s="220" t="s">
        <v>79</v>
      </c>
      <c r="AY161" s="3" t="s">
        <v>122</v>
      </c>
      <c r="BE161" s="221" t="n">
        <f aca="false">IF(N161="základní",J161,0)</f>
        <v>0</v>
      </c>
      <c r="BF161" s="221" t="n">
        <f aca="false">IF(N161="snížená",J161,0)</f>
        <v>0</v>
      </c>
      <c r="BG161" s="221" t="n">
        <f aca="false">IF(N161="zákl. přenesená",J161,0)</f>
        <v>0</v>
      </c>
      <c r="BH161" s="221" t="n">
        <f aca="false">IF(N161="sníž. přenesená",J161,0)</f>
        <v>0</v>
      </c>
      <c r="BI161" s="221" t="n">
        <f aca="false">IF(N161="nulová",J161,0)</f>
        <v>0</v>
      </c>
      <c r="BJ161" s="3" t="s">
        <v>77</v>
      </c>
      <c r="BK161" s="221" t="n">
        <f aca="false">ROUND(I161*H161,2)</f>
        <v>0</v>
      </c>
      <c r="BL161" s="3" t="s">
        <v>123</v>
      </c>
      <c r="BM161" s="220" t="s">
        <v>187</v>
      </c>
    </row>
    <row r="162" s="192" customFormat="true" ht="22.8" hidden="false" customHeight="true" outlineLevel="0" collapsed="false">
      <c r="B162" s="193"/>
      <c r="C162" s="194"/>
      <c r="D162" s="195" t="s">
        <v>71</v>
      </c>
      <c r="E162" s="207" t="s">
        <v>188</v>
      </c>
      <c r="F162" s="207" t="s">
        <v>189</v>
      </c>
      <c r="G162" s="194"/>
      <c r="H162" s="194"/>
      <c r="I162" s="197"/>
      <c r="J162" s="208" t="n">
        <f aca="false">BK162</f>
        <v>0</v>
      </c>
      <c r="K162" s="194"/>
      <c r="L162" s="199"/>
      <c r="M162" s="200"/>
      <c r="N162" s="201"/>
      <c r="O162" s="201"/>
      <c r="P162" s="202" t="n">
        <f aca="false">SUM(P163:P191)</f>
        <v>0</v>
      </c>
      <c r="Q162" s="201"/>
      <c r="R162" s="202" t="n">
        <f aca="false">SUM(R163:R191)</f>
        <v>0</v>
      </c>
      <c r="S162" s="201"/>
      <c r="T162" s="203" t="n">
        <f aca="false">SUM(T163:T191)</f>
        <v>384.83915775</v>
      </c>
      <c r="AR162" s="204" t="s">
        <v>77</v>
      </c>
      <c r="AT162" s="205" t="s">
        <v>71</v>
      </c>
      <c r="AU162" s="205" t="s">
        <v>77</v>
      </c>
      <c r="AY162" s="204" t="s">
        <v>122</v>
      </c>
      <c r="BK162" s="206" t="n">
        <f aca="false">SUM(BK163:BK191)</f>
        <v>0</v>
      </c>
    </row>
    <row r="163" s="24" customFormat="true" ht="36" hidden="false" customHeight="true" outlineLevel="0" collapsed="false">
      <c r="B163" s="25"/>
      <c r="C163" s="209" t="n">
        <v>12</v>
      </c>
      <c r="D163" s="209" t="s">
        <v>125</v>
      </c>
      <c r="E163" s="210" t="s">
        <v>190</v>
      </c>
      <c r="F163" s="211" t="s">
        <v>191</v>
      </c>
      <c r="G163" s="212" t="s">
        <v>192</v>
      </c>
      <c r="H163" s="213" t="n">
        <v>9550.164</v>
      </c>
      <c r="I163" s="214"/>
      <c r="J163" s="215" t="n">
        <f aca="false">ROUND(I163*H163,2)</f>
        <v>0</v>
      </c>
      <c r="K163" s="211" t="s">
        <v>129</v>
      </c>
      <c r="L163" s="30"/>
      <c r="M163" s="216"/>
      <c r="N163" s="217" t="s">
        <v>37</v>
      </c>
      <c r="O163" s="69"/>
      <c r="P163" s="218" t="n">
        <f aca="false">O163*H163</f>
        <v>0</v>
      </c>
      <c r="Q163" s="218" t="n">
        <v>0</v>
      </c>
      <c r="R163" s="218" t="n">
        <f aca="false">Q163*H163</f>
        <v>0</v>
      </c>
      <c r="S163" s="218" t="n">
        <v>0</v>
      </c>
      <c r="T163" s="219" t="n">
        <f aca="false">S163*H163</f>
        <v>0</v>
      </c>
      <c r="AR163" s="220" t="s">
        <v>123</v>
      </c>
      <c r="AT163" s="220" t="s">
        <v>125</v>
      </c>
      <c r="AU163" s="220" t="s">
        <v>79</v>
      </c>
      <c r="AY163" s="3" t="s">
        <v>122</v>
      </c>
      <c r="BE163" s="221" t="n">
        <f aca="false">IF(N163="základní",J163,0)</f>
        <v>0</v>
      </c>
      <c r="BF163" s="221" t="n">
        <f aca="false">IF(N163="snížená",J163,0)</f>
        <v>0</v>
      </c>
      <c r="BG163" s="221" t="n">
        <f aca="false">IF(N163="zákl. přenesená",J163,0)</f>
        <v>0</v>
      </c>
      <c r="BH163" s="221" t="n">
        <f aca="false">IF(N163="sníž. přenesená",J163,0)</f>
        <v>0</v>
      </c>
      <c r="BI163" s="221" t="n">
        <f aca="false">IF(N163="nulová",J163,0)</f>
        <v>0</v>
      </c>
      <c r="BJ163" s="3" t="s">
        <v>77</v>
      </c>
      <c r="BK163" s="221" t="n">
        <f aca="false">ROUND(I163*H163,2)</f>
        <v>0</v>
      </c>
      <c r="BL163" s="3" t="s">
        <v>123</v>
      </c>
      <c r="BM163" s="220" t="s">
        <v>193</v>
      </c>
    </row>
    <row r="164" s="222" customFormat="true" ht="12.8" hidden="false" customHeight="false" outlineLevel="0" collapsed="false">
      <c r="B164" s="223"/>
      <c r="C164" s="224"/>
      <c r="D164" s="225" t="s">
        <v>131</v>
      </c>
      <c r="E164" s="226"/>
      <c r="F164" s="227" t="s">
        <v>194</v>
      </c>
      <c r="G164" s="224"/>
      <c r="H164" s="228" t="n">
        <v>9550.164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131</v>
      </c>
      <c r="AU164" s="234" t="s">
        <v>79</v>
      </c>
      <c r="AV164" s="222" t="s">
        <v>79</v>
      </c>
      <c r="AW164" s="222" t="s">
        <v>29</v>
      </c>
      <c r="AX164" s="222" t="s">
        <v>77</v>
      </c>
      <c r="AY164" s="234" t="s">
        <v>122</v>
      </c>
    </row>
    <row r="165" s="24" customFormat="true" ht="36" hidden="false" customHeight="true" outlineLevel="0" collapsed="false">
      <c r="B165" s="25"/>
      <c r="C165" s="209" t="n">
        <v>13</v>
      </c>
      <c r="D165" s="209" t="s">
        <v>125</v>
      </c>
      <c r="E165" s="210" t="s">
        <v>195</v>
      </c>
      <c r="F165" s="211" t="s">
        <v>196</v>
      </c>
      <c r="G165" s="212" t="s">
        <v>192</v>
      </c>
      <c r="H165" s="213" t="n">
        <v>143252.46</v>
      </c>
      <c r="I165" s="214"/>
      <c r="J165" s="215" t="n">
        <f aca="false">ROUND(I165*H165,2)</f>
        <v>0</v>
      </c>
      <c r="K165" s="211" t="s">
        <v>129</v>
      </c>
      <c r="L165" s="30"/>
      <c r="M165" s="216"/>
      <c r="N165" s="217" t="s">
        <v>37</v>
      </c>
      <c r="O165" s="69"/>
      <c r="P165" s="218" t="n">
        <f aca="false">O165*H165</f>
        <v>0</v>
      </c>
      <c r="Q165" s="218" t="n">
        <v>0</v>
      </c>
      <c r="R165" s="218" t="n">
        <f aca="false">Q165*H165</f>
        <v>0</v>
      </c>
      <c r="S165" s="218" t="n">
        <v>0</v>
      </c>
      <c r="T165" s="219" t="n">
        <f aca="false">S165*H165</f>
        <v>0</v>
      </c>
      <c r="AR165" s="220" t="s">
        <v>123</v>
      </c>
      <c r="AT165" s="220" t="s">
        <v>125</v>
      </c>
      <c r="AU165" s="220" t="s">
        <v>79</v>
      </c>
      <c r="AY165" s="3" t="s">
        <v>122</v>
      </c>
      <c r="BE165" s="221" t="n">
        <f aca="false">IF(N165="základní",J165,0)</f>
        <v>0</v>
      </c>
      <c r="BF165" s="221" t="n">
        <f aca="false">IF(N165="snížená",J165,0)</f>
        <v>0</v>
      </c>
      <c r="BG165" s="221" t="n">
        <f aca="false">IF(N165="zákl. přenesená",J165,0)</f>
        <v>0</v>
      </c>
      <c r="BH165" s="221" t="n">
        <f aca="false">IF(N165="sníž. přenesená",J165,0)</f>
        <v>0</v>
      </c>
      <c r="BI165" s="221" t="n">
        <f aca="false">IF(N165="nulová",J165,0)</f>
        <v>0</v>
      </c>
      <c r="BJ165" s="3" t="s">
        <v>77</v>
      </c>
      <c r="BK165" s="221" t="n">
        <f aca="false">ROUND(I165*H165,2)</f>
        <v>0</v>
      </c>
      <c r="BL165" s="3" t="s">
        <v>123</v>
      </c>
      <c r="BM165" s="220" t="s">
        <v>197</v>
      </c>
    </row>
    <row r="166" s="258" customFormat="true" ht="12.8" hidden="false" customHeight="false" outlineLevel="0" collapsed="false">
      <c r="B166" s="259"/>
      <c r="C166" s="260"/>
      <c r="D166" s="225" t="s">
        <v>131</v>
      </c>
      <c r="E166" s="261"/>
      <c r="F166" s="262" t="s">
        <v>198</v>
      </c>
      <c r="G166" s="260"/>
      <c r="H166" s="261"/>
      <c r="I166" s="263"/>
      <c r="J166" s="260"/>
      <c r="K166" s="260"/>
      <c r="L166" s="264"/>
      <c r="M166" s="265"/>
      <c r="N166" s="266"/>
      <c r="O166" s="266"/>
      <c r="P166" s="266"/>
      <c r="Q166" s="266"/>
      <c r="R166" s="266"/>
      <c r="S166" s="266"/>
      <c r="T166" s="267"/>
      <c r="AT166" s="268" t="s">
        <v>131</v>
      </c>
      <c r="AU166" s="268" t="s">
        <v>79</v>
      </c>
      <c r="AV166" s="258" t="s">
        <v>77</v>
      </c>
      <c r="AW166" s="258" t="s">
        <v>29</v>
      </c>
      <c r="AX166" s="258" t="s">
        <v>72</v>
      </c>
      <c r="AY166" s="268" t="s">
        <v>122</v>
      </c>
    </row>
    <row r="167" s="222" customFormat="true" ht="12.8" hidden="false" customHeight="false" outlineLevel="0" collapsed="false">
      <c r="B167" s="223"/>
      <c r="C167" s="224"/>
      <c r="D167" s="225" t="s">
        <v>131</v>
      </c>
      <c r="E167" s="226"/>
      <c r="F167" s="227" t="s">
        <v>199</v>
      </c>
      <c r="G167" s="224"/>
      <c r="H167" s="228" t="n">
        <v>143252.46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131</v>
      </c>
      <c r="AU167" s="234" t="s">
        <v>79</v>
      </c>
      <c r="AV167" s="222" t="s">
        <v>79</v>
      </c>
      <c r="AW167" s="222" t="s">
        <v>29</v>
      </c>
      <c r="AX167" s="222" t="s">
        <v>77</v>
      </c>
      <c r="AY167" s="234" t="s">
        <v>122</v>
      </c>
    </row>
    <row r="168" s="24" customFormat="true" ht="36" hidden="false" customHeight="true" outlineLevel="0" collapsed="false">
      <c r="B168" s="25"/>
      <c r="C168" s="209" t="n">
        <v>14</v>
      </c>
      <c r="D168" s="209" t="s">
        <v>125</v>
      </c>
      <c r="E168" s="210" t="s">
        <v>200</v>
      </c>
      <c r="F168" s="211" t="s">
        <v>201</v>
      </c>
      <c r="G168" s="212" t="s">
        <v>192</v>
      </c>
      <c r="H168" s="213" t="n">
        <v>9550.164</v>
      </c>
      <c r="I168" s="214"/>
      <c r="J168" s="215" t="n">
        <f aca="false">ROUND(I168*H168,2)</f>
        <v>0</v>
      </c>
      <c r="K168" s="211" t="s">
        <v>129</v>
      </c>
      <c r="L168" s="30"/>
      <c r="M168" s="216"/>
      <c r="N168" s="217" t="s">
        <v>37</v>
      </c>
      <c r="O168" s="69"/>
      <c r="P168" s="218" t="n">
        <f aca="false">O168*H168</f>
        <v>0</v>
      </c>
      <c r="Q168" s="218" t="n">
        <v>0</v>
      </c>
      <c r="R168" s="218" t="n">
        <f aca="false">Q168*H168</f>
        <v>0</v>
      </c>
      <c r="S168" s="218" t="n">
        <v>0</v>
      </c>
      <c r="T168" s="219" t="n">
        <f aca="false">S168*H168</f>
        <v>0</v>
      </c>
      <c r="AR168" s="220" t="s">
        <v>123</v>
      </c>
      <c r="AT168" s="220" t="s">
        <v>125</v>
      </c>
      <c r="AU168" s="220" t="s">
        <v>79</v>
      </c>
      <c r="AY168" s="3" t="s">
        <v>122</v>
      </c>
      <c r="BE168" s="221" t="n">
        <f aca="false">IF(N168="základní",J168,0)</f>
        <v>0</v>
      </c>
      <c r="BF168" s="221" t="n">
        <f aca="false">IF(N168="snížená",J168,0)</f>
        <v>0</v>
      </c>
      <c r="BG168" s="221" t="n">
        <f aca="false">IF(N168="zákl. přenesená",J168,0)</f>
        <v>0</v>
      </c>
      <c r="BH168" s="221" t="n">
        <f aca="false">IF(N168="sníž. přenesená",J168,0)</f>
        <v>0</v>
      </c>
      <c r="BI168" s="221" t="n">
        <f aca="false">IF(N168="nulová",J168,0)</f>
        <v>0</v>
      </c>
      <c r="BJ168" s="3" t="s">
        <v>77</v>
      </c>
      <c r="BK168" s="221" t="n">
        <f aca="false">ROUND(I168*H168,2)</f>
        <v>0</v>
      </c>
      <c r="BL168" s="3" t="s">
        <v>123</v>
      </c>
      <c r="BM168" s="220" t="s">
        <v>202</v>
      </c>
    </row>
    <row r="169" s="24" customFormat="true" ht="36" hidden="false" customHeight="true" outlineLevel="0" collapsed="false">
      <c r="B169" s="25"/>
      <c r="C169" s="209" t="n">
        <v>15</v>
      </c>
      <c r="D169" s="209" t="s">
        <v>125</v>
      </c>
      <c r="E169" s="210" t="s">
        <v>203</v>
      </c>
      <c r="F169" s="211" t="s">
        <v>204</v>
      </c>
      <c r="G169" s="212" t="s">
        <v>151</v>
      </c>
      <c r="H169" s="213" t="n">
        <v>1469.256</v>
      </c>
      <c r="I169" s="214"/>
      <c r="J169" s="215" t="n">
        <f aca="false">ROUND(I169*H169,2)</f>
        <v>0</v>
      </c>
      <c r="K169" s="211"/>
      <c r="L169" s="30"/>
      <c r="M169" s="216"/>
      <c r="N169" s="217" t="s">
        <v>37</v>
      </c>
      <c r="O169" s="69"/>
      <c r="P169" s="218" t="n">
        <f aca="false">O169*H169</f>
        <v>0</v>
      </c>
      <c r="Q169" s="218" t="n">
        <v>0</v>
      </c>
      <c r="R169" s="218" t="n">
        <f aca="false">Q169*H169</f>
        <v>0</v>
      </c>
      <c r="S169" s="218" t="n">
        <v>0</v>
      </c>
      <c r="T169" s="219" t="n">
        <f aca="false">S169*H169</f>
        <v>0</v>
      </c>
      <c r="AR169" s="220" t="s">
        <v>123</v>
      </c>
      <c r="AT169" s="220" t="s">
        <v>125</v>
      </c>
      <c r="AU169" s="220" t="s">
        <v>79</v>
      </c>
      <c r="AY169" s="3" t="s">
        <v>122</v>
      </c>
      <c r="BE169" s="221" t="n">
        <f aca="false">IF(N169="základní",J169,0)</f>
        <v>0</v>
      </c>
      <c r="BF169" s="221" t="n">
        <f aca="false">IF(N169="snížená",J169,0)</f>
        <v>0</v>
      </c>
      <c r="BG169" s="221" t="n">
        <f aca="false">IF(N169="zákl. přenesená",J169,0)</f>
        <v>0</v>
      </c>
      <c r="BH169" s="221" t="n">
        <f aca="false">IF(N169="sníž. přenesená",J169,0)</f>
        <v>0</v>
      </c>
      <c r="BI169" s="221" t="n">
        <f aca="false">IF(N169="nulová",J169,0)</f>
        <v>0</v>
      </c>
      <c r="BJ169" s="3" t="s">
        <v>77</v>
      </c>
      <c r="BK169" s="221" t="n">
        <f aca="false">ROUND(I169*H169,2)</f>
        <v>0</v>
      </c>
      <c r="BL169" s="3" t="s">
        <v>123</v>
      </c>
      <c r="BM169" s="220" t="s">
        <v>205</v>
      </c>
    </row>
    <row r="170" s="258" customFormat="true" ht="12.8" hidden="false" customHeight="false" outlineLevel="0" collapsed="false">
      <c r="B170" s="259"/>
      <c r="C170" s="260"/>
      <c r="D170" s="225" t="s">
        <v>131</v>
      </c>
      <c r="E170" s="261"/>
      <c r="F170" s="262" t="s">
        <v>206</v>
      </c>
      <c r="G170" s="260"/>
      <c r="H170" s="261"/>
      <c r="I170" s="263"/>
      <c r="J170" s="260"/>
      <c r="K170" s="260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131</v>
      </c>
      <c r="AU170" s="268" t="s">
        <v>79</v>
      </c>
      <c r="AV170" s="258" t="s">
        <v>77</v>
      </c>
      <c r="AW170" s="258" t="s">
        <v>29</v>
      </c>
      <c r="AX170" s="258" t="s">
        <v>72</v>
      </c>
      <c r="AY170" s="268" t="s">
        <v>122</v>
      </c>
    </row>
    <row r="171" s="222" customFormat="true" ht="12.8" hidden="false" customHeight="false" outlineLevel="0" collapsed="false">
      <c r="B171" s="223"/>
      <c r="C171" s="224"/>
      <c r="D171" s="225" t="s">
        <v>131</v>
      </c>
      <c r="E171" s="226"/>
      <c r="F171" s="227" t="s">
        <v>207</v>
      </c>
      <c r="G171" s="224"/>
      <c r="H171" s="228" t="n">
        <v>1469.256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131</v>
      </c>
      <c r="AU171" s="234" t="s">
        <v>79</v>
      </c>
      <c r="AV171" s="222" t="s">
        <v>79</v>
      </c>
      <c r="AW171" s="222" t="s">
        <v>29</v>
      </c>
      <c r="AX171" s="222" t="s">
        <v>77</v>
      </c>
      <c r="AY171" s="234" t="s">
        <v>122</v>
      </c>
    </row>
    <row r="172" s="24" customFormat="true" ht="36" hidden="false" customHeight="true" outlineLevel="0" collapsed="false">
      <c r="B172" s="25"/>
      <c r="C172" s="209" t="n">
        <v>16</v>
      </c>
      <c r="D172" s="209" t="s">
        <v>125</v>
      </c>
      <c r="E172" s="210" t="s">
        <v>208</v>
      </c>
      <c r="F172" s="211" t="s">
        <v>209</v>
      </c>
      <c r="G172" s="212" t="s">
        <v>151</v>
      </c>
      <c r="H172" s="213" t="n">
        <v>22038.84</v>
      </c>
      <c r="I172" s="214"/>
      <c r="J172" s="215" t="n">
        <f aca="false">ROUND(I172*H172,2)</f>
        <v>0</v>
      </c>
      <c r="K172" s="211"/>
      <c r="L172" s="30"/>
      <c r="M172" s="216"/>
      <c r="N172" s="217" t="s">
        <v>37</v>
      </c>
      <c r="O172" s="69"/>
      <c r="P172" s="218" t="n">
        <f aca="false">O172*H172</f>
        <v>0</v>
      </c>
      <c r="Q172" s="218" t="n">
        <v>0</v>
      </c>
      <c r="R172" s="218" t="n">
        <f aca="false">Q172*H172</f>
        <v>0</v>
      </c>
      <c r="S172" s="218" t="n">
        <v>0</v>
      </c>
      <c r="T172" s="219" t="n">
        <f aca="false">S172*H172</f>
        <v>0</v>
      </c>
      <c r="AR172" s="220" t="s">
        <v>123</v>
      </c>
      <c r="AT172" s="220" t="s">
        <v>125</v>
      </c>
      <c r="AU172" s="220" t="s">
        <v>79</v>
      </c>
      <c r="AY172" s="3" t="s">
        <v>122</v>
      </c>
      <c r="BE172" s="221" t="n">
        <f aca="false">IF(N172="základní",J172,0)</f>
        <v>0</v>
      </c>
      <c r="BF172" s="221" t="n">
        <f aca="false">IF(N172="snížená",J172,0)</f>
        <v>0</v>
      </c>
      <c r="BG172" s="221" t="n">
        <f aca="false">IF(N172="zákl. přenesená",J172,0)</f>
        <v>0</v>
      </c>
      <c r="BH172" s="221" t="n">
        <f aca="false">IF(N172="sníž. přenesená",J172,0)</f>
        <v>0</v>
      </c>
      <c r="BI172" s="221" t="n">
        <f aca="false">IF(N172="nulová",J172,0)</f>
        <v>0</v>
      </c>
      <c r="BJ172" s="3" t="s">
        <v>77</v>
      </c>
      <c r="BK172" s="221" t="n">
        <f aca="false">ROUND(I172*H172,2)</f>
        <v>0</v>
      </c>
      <c r="BL172" s="3" t="s">
        <v>123</v>
      </c>
      <c r="BM172" s="220" t="s">
        <v>210</v>
      </c>
    </row>
    <row r="173" s="222" customFormat="true" ht="12.8" hidden="false" customHeight="false" outlineLevel="0" collapsed="false">
      <c r="B173" s="223"/>
      <c r="C173" s="224"/>
      <c r="D173" s="225" t="s">
        <v>131</v>
      </c>
      <c r="E173" s="226"/>
      <c r="F173" s="227" t="s">
        <v>211</v>
      </c>
      <c r="G173" s="224"/>
      <c r="H173" s="228" t="n">
        <v>22038.84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131</v>
      </c>
      <c r="AU173" s="234" t="s">
        <v>79</v>
      </c>
      <c r="AV173" s="222" t="s">
        <v>79</v>
      </c>
      <c r="AW173" s="222" t="s">
        <v>29</v>
      </c>
      <c r="AX173" s="222" t="s">
        <v>77</v>
      </c>
      <c r="AY173" s="234" t="s">
        <v>122</v>
      </c>
    </row>
    <row r="174" s="24" customFormat="true" ht="36" hidden="false" customHeight="true" outlineLevel="0" collapsed="false">
      <c r="B174" s="25"/>
      <c r="C174" s="209" t="n">
        <v>17</v>
      </c>
      <c r="D174" s="209" t="s">
        <v>125</v>
      </c>
      <c r="E174" s="210" t="s">
        <v>212</v>
      </c>
      <c r="F174" s="211" t="s">
        <v>213</v>
      </c>
      <c r="G174" s="212" t="s">
        <v>151</v>
      </c>
      <c r="H174" s="213" t="n">
        <v>1469.256</v>
      </c>
      <c r="I174" s="214"/>
      <c r="J174" s="215" t="n">
        <f aca="false">ROUND(I174*H174,2)</f>
        <v>0</v>
      </c>
      <c r="K174" s="211"/>
      <c r="L174" s="30"/>
      <c r="M174" s="216"/>
      <c r="N174" s="217" t="s">
        <v>37</v>
      </c>
      <c r="O174" s="69"/>
      <c r="P174" s="218" t="n">
        <f aca="false">O174*H174</f>
        <v>0</v>
      </c>
      <c r="Q174" s="218" t="n">
        <v>0</v>
      </c>
      <c r="R174" s="218" t="n">
        <f aca="false">Q174*H174</f>
        <v>0</v>
      </c>
      <c r="S174" s="218" t="n">
        <v>0</v>
      </c>
      <c r="T174" s="219" t="n">
        <f aca="false">S174*H174</f>
        <v>0</v>
      </c>
      <c r="AR174" s="220" t="s">
        <v>123</v>
      </c>
      <c r="AT174" s="220" t="s">
        <v>125</v>
      </c>
      <c r="AU174" s="220" t="s">
        <v>79</v>
      </c>
      <c r="AY174" s="3" t="s">
        <v>122</v>
      </c>
      <c r="BE174" s="221" t="n">
        <f aca="false">IF(N174="základní",J174,0)</f>
        <v>0</v>
      </c>
      <c r="BF174" s="221" t="n">
        <f aca="false">IF(N174="snížená",J174,0)</f>
        <v>0</v>
      </c>
      <c r="BG174" s="221" t="n">
        <f aca="false">IF(N174="zákl. přenesená",J174,0)</f>
        <v>0</v>
      </c>
      <c r="BH174" s="221" t="n">
        <f aca="false">IF(N174="sníž. přenesená",J174,0)</f>
        <v>0</v>
      </c>
      <c r="BI174" s="221" t="n">
        <f aca="false">IF(N174="nulová",J174,0)</f>
        <v>0</v>
      </c>
      <c r="BJ174" s="3" t="s">
        <v>77</v>
      </c>
      <c r="BK174" s="221" t="n">
        <f aca="false">ROUND(I174*H174,2)</f>
        <v>0</v>
      </c>
      <c r="BL174" s="3" t="s">
        <v>123</v>
      </c>
      <c r="BM174" s="220" t="s">
        <v>214</v>
      </c>
    </row>
    <row r="175" s="222" customFormat="true" ht="12.8" hidden="false" customHeight="false" outlineLevel="0" collapsed="false">
      <c r="B175" s="223"/>
      <c r="C175" s="224"/>
      <c r="D175" s="225" t="s">
        <v>131</v>
      </c>
      <c r="E175" s="226"/>
      <c r="F175" s="227" t="s">
        <v>215</v>
      </c>
      <c r="G175" s="224"/>
      <c r="H175" s="228" t="n">
        <v>1469.256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131</v>
      </c>
      <c r="AU175" s="234" t="s">
        <v>79</v>
      </c>
      <c r="AV175" s="222" t="s">
        <v>79</v>
      </c>
      <c r="AW175" s="222" t="s">
        <v>29</v>
      </c>
      <c r="AX175" s="222" t="s">
        <v>77</v>
      </c>
      <c r="AY175" s="234" t="s">
        <v>122</v>
      </c>
    </row>
    <row r="176" s="24" customFormat="true" ht="36" hidden="false" customHeight="true" outlineLevel="0" collapsed="false">
      <c r="B176" s="25"/>
      <c r="C176" s="209" t="n">
        <v>18</v>
      </c>
      <c r="D176" s="209" t="s">
        <v>125</v>
      </c>
      <c r="E176" s="210" t="s">
        <v>216</v>
      </c>
      <c r="F176" s="211" t="s">
        <v>217</v>
      </c>
      <c r="G176" s="212" t="s">
        <v>151</v>
      </c>
      <c r="H176" s="213" t="n">
        <v>1528.096</v>
      </c>
      <c r="I176" s="214"/>
      <c r="J176" s="215" t="n">
        <f aca="false">ROUND(I176*H176,2)</f>
        <v>0</v>
      </c>
      <c r="K176" s="211"/>
      <c r="L176" s="30"/>
      <c r="M176" s="216"/>
      <c r="N176" s="217" t="s">
        <v>37</v>
      </c>
      <c r="O176" s="69"/>
      <c r="P176" s="218" t="n">
        <f aca="false">O176*H176</f>
        <v>0</v>
      </c>
      <c r="Q176" s="218" t="n">
        <v>0</v>
      </c>
      <c r="R176" s="218" t="n">
        <f aca="false">Q176*H176</f>
        <v>0</v>
      </c>
      <c r="S176" s="218" t="n">
        <v>0</v>
      </c>
      <c r="T176" s="219" t="n">
        <f aca="false">S176*H176</f>
        <v>0</v>
      </c>
      <c r="AR176" s="220" t="s">
        <v>123</v>
      </c>
      <c r="AT176" s="220" t="s">
        <v>125</v>
      </c>
      <c r="AU176" s="220" t="s">
        <v>79</v>
      </c>
      <c r="AY176" s="3" t="s">
        <v>122</v>
      </c>
      <c r="BE176" s="221" t="n">
        <f aca="false">IF(N176="základní",J176,0)</f>
        <v>0</v>
      </c>
      <c r="BF176" s="221" t="n">
        <f aca="false">IF(N176="snížená",J176,0)</f>
        <v>0</v>
      </c>
      <c r="BG176" s="221" t="n">
        <f aca="false">IF(N176="zákl. přenesená",J176,0)</f>
        <v>0</v>
      </c>
      <c r="BH176" s="221" t="n">
        <f aca="false">IF(N176="sníž. přenesená",J176,0)</f>
        <v>0</v>
      </c>
      <c r="BI176" s="221" t="n">
        <f aca="false">IF(N176="nulová",J176,0)</f>
        <v>0</v>
      </c>
      <c r="BJ176" s="3" t="s">
        <v>77</v>
      </c>
      <c r="BK176" s="221" t="n">
        <f aca="false">ROUND(I176*H176,2)</f>
        <v>0</v>
      </c>
      <c r="BL176" s="3" t="s">
        <v>123</v>
      </c>
      <c r="BM176" s="220" t="s">
        <v>218</v>
      </c>
    </row>
    <row r="177" s="222" customFormat="true" ht="12.8" hidden="false" customHeight="false" outlineLevel="0" collapsed="false">
      <c r="B177" s="223"/>
      <c r="C177" s="224"/>
      <c r="D177" s="225" t="s">
        <v>131</v>
      </c>
      <c r="E177" s="226"/>
      <c r="F177" s="227" t="s">
        <v>219</v>
      </c>
      <c r="G177" s="224"/>
      <c r="H177" s="228" t="n">
        <v>1528.096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131</v>
      </c>
      <c r="AU177" s="234" t="s">
        <v>79</v>
      </c>
      <c r="AV177" s="222" t="s">
        <v>79</v>
      </c>
      <c r="AW177" s="222" t="s">
        <v>29</v>
      </c>
      <c r="AX177" s="222" t="s">
        <v>77</v>
      </c>
      <c r="AY177" s="234" t="s">
        <v>122</v>
      </c>
    </row>
    <row r="178" s="24" customFormat="true" ht="24" hidden="false" customHeight="true" outlineLevel="0" collapsed="false">
      <c r="B178" s="25"/>
      <c r="C178" s="209" t="n">
        <v>19</v>
      </c>
      <c r="D178" s="209" t="s">
        <v>125</v>
      </c>
      <c r="E178" s="210" t="s">
        <v>220</v>
      </c>
      <c r="F178" s="211" t="s">
        <v>221</v>
      </c>
      <c r="G178" s="212" t="s">
        <v>151</v>
      </c>
      <c r="H178" s="213" t="n">
        <v>1521.609</v>
      </c>
      <c r="I178" s="214"/>
      <c r="J178" s="215" t="n">
        <f aca="false">ROUND(I178*H178,2)</f>
        <v>0</v>
      </c>
      <c r="K178" s="211"/>
      <c r="L178" s="30"/>
      <c r="M178" s="216"/>
      <c r="N178" s="217" t="s">
        <v>37</v>
      </c>
      <c r="O178" s="69"/>
      <c r="P178" s="218" t="n">
        <f aca="false">O178*H178</f>
        <v>0</v>
      </c>
      <c r="Q178" s="218" t="n">
        <v>0</v>
      </c>
      <c r="R178" s="218" t="n">
        <f aca="false">Q178*H178</f>
        <v>0</v>
      </c>
      <c r="S178" s="218" t="n">
        <v>0.014</v>
      </c>
      <c r="T178" s="219" t="n">
        <f aca="false">S178*H178</f>
        <v>21.302526</v>
      </c>
      <c r="AR178" s="220" t="s">
        <v>181</v>
      </c>
      <c r="AT178" s="220" t="s">
        <v>125</v>
      </c>
      <c r="AU178" s="220" t="s">
        <v>79</v>
      </c>
      <c r="AY178" s="3" t="s">
        <v>122</v>
      </c>
      <c r="BE178" s="221" t="n">
        <f aca="false">IF(N178="základní",J178,0)</f>
        <v>0</v>
      </c>
      <c r="BF178" s="221" t="n">
        <f aca="false">IF(N178="snížená",J178,0)</f>
        <v>0</v>
      </c>
      <c r="BG178" s="221" t="n">
        <f aca="false">IF(N178="zákl. přenesená",J178,0)</f>
        <v>0</v>
      </c>
      <c r="BH178" s="221" t="n">
        <f aca="false">IF(N178="sníž. přenesená",J178,0)</f>
        <v>0</v>
      </c>
      <c r="BI178" s="221" t="n">
        <f aca="false">IF(N178="nulová",J178,0)</f>
        <v>0</v>
      </c>
      <c r="BJ178" s="3" t="s">
        <v>77</v>
      </c>
      <c r="BK178" s="221" t="n">
        <f aca="false">ROUND(I178*H178,2)</f>
        <v>0</v>
      </c>
      <c r="BL178" s="3" t="s">
        <v>181</v>
      </c>
      <c r="BM178" s="220" t="s">
        <v>222</v>
      </c>
    </row>
    <row r="179" s="258" customFormat="true" ht="12.8" hidden="false" customHeight="false" outlineLevel="0" collapsed="false">
      <c r="B179" s="259"/>
      <c r="C179" s="260"/>
      <c r="D179" s="225" t="s">
        <v>131</v>
      </c>
      <c r="E179" s="261"/>
      <c r="F179" s="262" t="s">
        <v>223</v>
      </c>
      <c r="G179" s="260"/>
      <c r="H179" s="261"/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AT179" s="268" t="s">
        <v>131</v>
      </c>
      <c r="AU179" s="268" t="s">
        <v>79</v>
      </c>
      <c r="AV179" s="258" t="s">
        <v>77</v>
      </c>
      <c r="AW179" s="258" t="s">
        <v>29</v>
      </c>
      <c r="AX179" s="258" t="s">
        <v>72</v>
      </c>
      <c r="AY179" s="268" t="s">
        <v>122</v>
      </c>
    </row>
    <row r="180" s="222" customFormat="true" ht="12.8" hidden="false" customHeight="false" outlineLevel="0" collapsed="false">
      <c r="B180" s="223"/>
      <c r="C180" s="224"/>
      <c r="D180" s="225" t="s">
        <v>131</v>
      </c>
      <c r="E180" s="226"/>
      <c r="F180" s="227" t="s">
        <v>224</v>
      </c>
      <c r="G180" s="224"/>
      <c r="H180" s="228" t="n">
        <v>1521.609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131</v>
      </c>
      <c r="AU180" s="234" t="s">
        <v>79</v>
      </c>
      <c r="AV180" s="222" t="s">
        <v>79</v>
      </c>
      <c r="AW180" s="222" t="s">
        <v>29</v>
      </c>
      <c r="AX180" s="222" t="s">
        <v>77</v>
      </c>
      <c r="AY180" s="234" t="s">
        <v>122</v>
      </c>
    </row>
    <row r="181" s="24" customFormat="true" ht="24" hidden="false" customHeight="true" outlineLevel="0" collapsed="false">
      <c r="B181" s="25"/>
      <c r="C181" s="209" t="n">
        <v>20</v>
      </c>
      <c r="D181" s="209" t="s">
        <v>125</v>
      </c>
      <c r="E181" s="210" t="s">
        <v>225</v>
      </c>
      <c r="F181" s="211" t="s">
        <v>226</v>
      </c>
      <c r="G181" s="212" t="s">
        <v>151</v>
      </c>
      <c r="H181" s="213" t="n">
        <v>6086.436</v>
      </c>
      <c r="I181" s="214"/>
      <c r="J181" s="215" t="n">
        <f aca="false">ROUND(I181*H181,2)</f>
        <v>0</v>
      </c>
      <c r="K181" s="211"/>
      <c r="L181" s="30"/>
      <c r="M181" s="216"/>
      <c r="N181" s="217" t="s">
        <v>37</v>
      </c>
      <c r="O181" s="69"/>
      <c r="P181" s="218" t="n">
        <f aca="false">O181*H181</f>
        <v>0</v>
      </c>
      <c r="Q181" s="218" t="n">
        <v>0</v>
      </c>
      <c r="R181" s="218" t="n">
        <f aca="false">Q181*H181</f>
        <v>0</v>
      </c>
      <c r="S181" s="218" t="n">
        <v>0.006</v>
      </c>
      <c r="T181" s="219" t="n">
        <f aca="false">S181*H181</f>
        <v>36.518616</v>
      </c>
      <c r="AR181" s="220" t="s">
        <v>181</v>
      </c>
      <c r="AT181" s="220" t="s">
        <v>125</v>
      </c>
      <c r="AU181" s="220" t="s">
        <v>79</v>
      </c>
      <c r="AY181" s="3" t="s">
        <v>122</v>
      </c>
      <c r="BE181" s="221" t="n">
        <f aca="false">IF(N181="základní",J181,0)</f>
        <v>0</v>
      </c>
      <c r="BF181" s="221" t="n">
        <f aca="false">IF(N181="snížená",J181,0)</f>
        <v>0</v>
      </c>
      <c r="BG181" s="221" t="n">
        <f aca="false">IF(N181="zákl. přenesená",J181,0)</f>
        <v>0</v>
      </c>
      <c r="BH181" s="221" t="n">
        <f aca="false">IF(N181="sníž. přenesená",J181,0)</f>
        <v>0</v>
      </c>
      <c r="BI181" s="221" t="n">
        <f aca="false">IF(N181="nulová",J181,0)</f>
        <v>0</v>
      </c>
      <c r="BJ181" s="3" t="s">
        <v>77</v>
      </c>
      <c r="BK181" s="221" t="n">
        <f aca="false">ROUND(I181*H181,2)</f>
        <v>0</v>
      </c>
      <c r="BL181" s="3" t="s">
        <v>181</v>
      </c>
      <c r="BM181" s="220" t="s">
        <v>227</v>
      </c>
    </row>
    <row r="182" s="222" customFormat="true" ht="12.8" hidden="false" customHeight="false" outlineLevel="0" collapsed="false">
      <c r="B182" s="223"/>
      <c r="C182" s="224"/>
      <c r="D182" s="225" t="s">
        <v>131</v>
      </c>
      <c r="E182" s="226"/>
      <c r="F182" s="227" t="s">
        <v>228</v>
      </c>
      <c r="G182" s="224"/>
      <c r="H182" s="228" t="n">
        <v>6086.436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131</v>
      </c>
      <c r="AU182" s="234" t="s">
        <v>79</v>
      </c>
      <c r="AV182" s="222" t="s">
        <v>79</v>
      </c>
      <c r="AW182" s="222" t="s">
        <v>29</v>
      </c>
      <c r="AX182" s="222" t="s">
        <v>77</v>
      </c>
      <c r="AY182" s="234" t="s">
        <v>122</v>
      </c>
    </row>
    <row r="183" s="24" customFormat="true" ht="48" hidden="false" customHeight="true" outlineLevel="0" collapsed="false">
      <c r="B183" s="25"/>
      <c r="C183" s="209" t="n">
        <v>21</v>
      </c>
      <c r="D183" s="209" t="s">
        <v>125</v>
      </c>
      <c r="E183" s="210" t="s">
        <v>229</v>
      </c>
      <c r="F183" s="211" t="s">
        <v>230</v>
      </c>
      <c r="G183" s="212" t="s">
        <v>151</v>
      </c>
      <c r="H183" s="213" t="n">
        <v>1521.609</v>
      </c>
      <c r="I183" s="214"/>
      <c r="J183" s="215" t="n">
        <f aca="false">ROUND(I183*H183,2)</f>
        <v>0</v>
      </c>
      <c r="K183" s="211"/>
      <c r="L183" s="30"/>
      <c r="M183" s="216"/>
      <c r="N183" s="217" t="s">
        <v>37</v>
      </c>
      <c r="O183" s="69"/>
      <c r="P183" s="218" t="n">
        <f aca="false">O183*H183</f>
        <v>0</v>
      </c>
      <c r="Q183" s="218" t="n">
        <v>0</v>
      </c>
      <c r="R183" s="218" t="n">
        <f aca="false">Q183*H183</f>
        <v>0</v>
      </c>
      <c r="S183" s="218" t="n">
        <v>0.00175</v>
      </c>
      <c r="T183" s="219" t="n">
        <f aca="false">S183*H183</f>
        <v>2.66281575</v>
      </c>
      <c r="AR183" s="220" t="s">
        <v>181</v>
      </c>
      <c r="AT183" s="220" t="s">
        <v>125</v>
      </c>
      <c r="AU183" s="220" t="s">
        <v>79</v>
      </c>
      <c r="AY183" s="3" t="s">
        <v>122</v>
      </c>
      <c r="BE183" s="221" t="n">
        <f aca="false">IF(N183="základní",J183,0)</f>
        <v>0</v>
      </c>
      <c r="BF183" s="221" t="n">
        <f aca="false">IF(N183="snížená",J183,0)</f>
        <v>0</v>
      </c>
      <c r="BG183" s="221" t="n">
        <f aca="false">IF(N183="zákl. přenesená",J183,0)</f>
        <v>0</v>
      </c>
      <c r="BH183" s="221" t="n">
        <f aca="false">IF(N183="sníž. přenesená",J183,0)</f>
        <v>0</v>
      </c>
      <c r="BI183" s="221" t="n">
        <f aca="false">IF(N183="nulová",J183,0)</f>
        <v>0</v>
      </c>
      <c r="BJ183" s="3" t="s">
        <v>77</v>
      </c>
      <c r="BK183" s="221" t="n">
        <f aca="false">ROUND(I183*H183,2)</f>
        <v>0</v>
      </c>
      <c r="BL183" s="3" t="s">
        <v>181</v>
      </c>
      <c r="BM183" s="220" t="s">
        <v>231</v>
      </c>
    </row>
    <row r="184" s="258" customFormat="true" ht="12.8" hidden="false" customHeight="false" outlineLevel="0" collapsed="false">
      <c r="B184" s="259"/>
      <c r="C184" s="260"/>
      <c r="D184" s="225" t="s">
        <v>131</v>
      </c>
      <c r="E184" s="261"/>
      <c r="F184" s="262" t="s">
        <v>223</v>
      </c>
      <c r="G184" s="260"/>
      <c r="H184" s="261"/>
      <c r="I184" s="263"/>
      <c r="J184" s="260"/>
      <c r="K184" s="260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131</v>
      </c>
      <c r="AU184" s="268" t="s">
        <v>79</v>
      </c>
      <c r="AV184" s="258" t="s">
        <v>77</v>
      </c>
      <c r="AW184" s="258" t="s">
        <v>29</v>
      </c>
      <c r="AX184" s="258" t="s">
        <v>72</v>
      </c>
      <c r="AY184" s="268" t="s">
        <v>122</v>
      </c>
    </row>
    <row r="185" s="222" customFormat="true" ht="12.8" hidden="false" customHeight="false" outlineLevel="0" collapsed="false">
      <c r="B185" s="223"/>
      <c r="C185" s="224"/>
      <c r="D185" s="225" t="s">
        <v>131</v>
      </c>
      <c r="E185" s="226"/>
      <c r="F185" s="227" t="s">
        <v>224</v>
      </c>
      <c r="G185" s="224"/>
      <c r="H185" s="228" t="n">
        <v>1521.609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131</v>
      </c>
      <c r="AU185" s="234" t="s">
        <v>79</v>
      </c>
      <c r="AV185" s="222" t="s">
        <v>79</v>
      </c>
      <c r="AW185" s="222" t="s">
        <v>29</v>
      </c>
      <c r="AX185" s="222" t="s">
        <v>77</v>
      </c>
      <c r="AY185" s="234" t="s">
        <v>122</v>
      </c>
    </row>
    <row r="186" s="24" customFormat="true" ht="36" hidden="false" customHeight="true" outlineLevel="0" collapsed="false">
      <c r="B186" s="25"/>
      <c r="C186" s="209" t="n">
        <v>22</v>
      </c>
      <c r="D186" s="209" t="s">
        <v>125</v>
      </c>
      <c r="E186" s="210" t="s">
        <v>232</v>
      </c>
      <c r="F186" s="211" t="s">
        <v>233</v>
      </c>
      <c r="G186" s="212" t="s">
        <v>192</v>
      </c>
      <c r="H186" s="213" t="n">
        <v>98.112</v>
      </c>
      <c r="I186" s="214"/>
      <c r="J186" s="215" t="n">
        <f aca="false">ROUND(I186*H186,2)</f>
        <v>0</v>
      </c>
      <c r="K186" s="211" t="s">
        <v>129</v>
      </c>
      <c r="L186" s="30"/>
      <c r="M186" s="216"/>
      <c r="N186" s="217" t="s">
        <v>37</v>
      </c>
      <c r="O186" s="69"/>
      <c r="P186" s="218" t="n">
        <f aca="false">O186*H186</f>
        <v>0</v>
      </c>
      <c r="Q186" s="218" t="n">
        <v>0</v>
      </c>
      <c r="R186" s="218" t="n">
        <f aca="false">Q186*H186</f>
        <v>0</v>
      </c>
      <c r="S186" s="218" t="n">
        <v>1.6</v>
      </c>
      <c r="T186" s="219" t="n">
        <f aca="false">S186*H186</f>
        <v>156.9792</v>
      </c>
      <c r="AR186" s="220" t="s">
        <v>123</v>
      </c>
      <c r="AT186" s="220" t="s">
        <v>125</v>
      </c>
      <c r="AU186" s="220" t="s">
        <v>79</v>
      </c>
      <c r="AY186" s="3" t="s">
        <v>122</v>
      </c>
      <c r="BE186" s="221" t="n">
        <f aca="false">IF(N186="základní",J186,0)</f>
        <v>0</v>
      </c>
      <c r="BF186" s="221" t="n">
        <f aca="false">IF(N186="snížená",J186,0)</f>
        <v>0</v>
      </c>
      <c r="BG186" s="221" t="n">
        <f aca="false">IF(N186="zákl. přenesená",J186,0)</f>
        <v>0</v>
      </c>
      <c r="BH186" s="221" t="n">
        <f aca="false">IF(N186="sníž. přenesená",J186,0)</f>
        <v>0</v>
      </c>
      <c r="BI186" s="221" t="n">
        <f aca="false">IF(N186="nulová",J186,0)</f>
        <v>0</v>
      </c>
      <c r="BJ186" s="3" t="s">
        <v>77</v>
      </c>
      <c r="BK186" s="221" t="n">
        <f aca="false">ROUND(I186*H186,2)</f>
        <v>0</v>
      </c>
      <c r="BL186" s="3" t="s">
        <v>123</v>
      </c>
      <c r="BM186" s="220" t="s">
        <v>234</v>
      </c>
    </row>
    <row r="187" s="258" customFormat="true" ht="12.8" hidden="false" customHeight="false" outlineLevel="0" collapsed="false">
      <c r="B187" s="259"/>
      <c r="C187" s="260"/>
      <c r="D187" s="225" t="s">
        <v>131</v>
      </c>
      <c r="E187" s="261"/>
      <c r="F187" s="262" t="s">
        <v>235</v>
      </c>
      <c r="G187" s="260"/>
      <c r="H187" s="261"/>
      <c r="I187" s="263"/>
      <c r="J187" s="260"/>
      <c r="K187" s="260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131</v>
      </c>
      <c r="AU187" s="268" t="s">
        <v>79</v>
      </c>
      <c r="AV187" s="258" t="s">
        <v>77</v>
      </c>
      <c r="AW187" s="258" t="s">
        <v>29</v>
      </c>
      <c r="AX187" s="258" t="s">
        <v>72</v>
      </c>
      <c r="AY187" s="268" t="s">
        <v>122</v>
      </c>
    </row>
    <row r="188" s="222" customFormat="true" ht="12.8" hidden="false" customHeight="false" outlineLevel="0" collapsed="false">
      <c r="B188" s="223"/>
      <c r="C188" s="224"/>
      <c r="D188" s="225" t="s">
        <v>131</v>
      </c>
      <c r="E188" s="226"/>
      <c r="F188" s="227" t="s">
        <v>236</v>
      </c>
      <c r="G188" s="224"/>
      <c r="H188" s="228" t="n">
        <v>98.112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131</v>
      </c>
      <c r="AU188" s="234" t="s">
        <v>79</v>
      </c>
      <c r="AV188" s="222" t="s">
        <v>79</v>
      </c>
      <c r="AW188" s="222" t="s">
        <v>29</v>
      </c>
      <c r="AX188" s="222" t="s">
        <v>77</v>
      </c>
      <c r="AY188" s="234" t="s">
        <v>122</v>
      </c>
    </row>
    <row r="189" s="24" customFormat="true" ht="24" hidden="false" customHeight="true" outlineLevel="0" collapsed="false">
      <c r="B189" s="25"/>
      <c r="C189" s="209" t="n">
        <v>23</v>
      </c>
      <c r="D189" s="209" t="s">
        <v>125</v>
      </c>
      <c r="E189" s="210" t="s">
        <v>237</v>
      </c>
      <c r="F189" s="211" t="s">
        <v>238</v>
      </c>
      <c r="G189" s="212" t="s">
        <v>192</v>
      </c>
      <c r="H189" s="213" t="n">
        <v>76.08</v>
      </c>
      <c r="I189" s="214"/>
      <c r="J189" s="215" t="n">
        <f aca="false">ROUND(I189*H189,2)</f>
        <v>0</v>
      </c>
      <c r="K189" s="211"/>
      <c r="L189" s="30"/>
      <c r="M189" s="216"/>
      <c r="N189" s="217" t="s">
        <v>37</v>
      </c>
      <c r="O189" s="69"/>
      <c r="P189" s="218" t="n">
        <f aca="false">O189*H189</f>
        <v>0</v>
      </c>
      <c r="Q189" s="218" t="n">
        <v>0</v>
      </c>
      <c r="R189" s="218" t="n">
        <f aca="false">Q189*H189</f>
        <v>0</v>
      </c>
      <c r="S189" s="218" t="n">
        <v>2.2</v>
      </c>
      <c r="T189" s="219" t="n">
        <f aca="false">S189*H189</f>
        <v>167.376</v>
      </c>
      <c r="AR189" s="220" t="s">
        <v>123</v>
      </c>
      <c r="AT189" s="220" t="s">
        <v>125</v>
      </c>
      <c r="AU189" s="220" t="s">
        <v>79</v>
      </c>
      <c r="AY189" s="3" t="s">
        <v>122</v>
      </c>
      <c r="BE189" s="221" t="n">
        <f aca="false">IF(N189="základní",J189,0)</f>
        <v>0</v>
      </c>
      <c r="BF189" s="221" t="n">
        <f aca="false">IF(N189="snížená",J189,0)</f>
        <v>0</v>
      </c>
      <c r="BG189" s="221" t="n">
        <f aca="false">IF(N189="zákl. přenesená",J189,0)</f>
        <v>0</v>
      </c>
      <c r="BH189" s="221" t="n">
        <f aca="false">IF(N189="sníž. přenesená",J189,0)</f>
        <v>0</v>
      </c>
      <c r="BI189" s="221" t="n">
        <f aca="false">IF(N189="nulová",J189,0)</f>
        <v>0</v>
      </c>
      <c r="BJ189" s="3" t="s">
        <v>77</v>
      </c>
      <c r="BK189" s="221" t="n">
        <f aca="false">ROUND(I189*H189,2)</f>
        <v>0</v>
      </c>
      <c r="BL189" s="3" t="s">
        <v>123</v>
      </c>
      <c r="BM189" s="220" t="s">
        <v>239</v>
      </c>
    </row>
    <row r="190" s="258" customFormat="true" ht="12.8" hidden="false" customHeight="false" outlineLevel="0" collapsed="false">
      <c r="B190" s="259"/>
      <c r="C190" s="260"/>
      <c r="D190" s="225" t="s">
        <v>131</v>
      </c>
      <c r="E190" s="261"/>
      <c r="F190" s="262" t="s">
        <v>223</v>
      </c>
      <c r="G190" s="260"/>
      <c r="H190" s="261"/>
      <c r="I190" s="263"/>
      <c r="J190" s="260"/>
      <c r="K190" s="260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131</v>
      </c>
      <c r="AU190" s="268" t="s">
        <v>79</v>
      </c>
      <c r="AV190" s="258" t="s">
        <v>77</v>
      </c>
      <c r="AW190" s="258" t="s">
        <v>29</v>
      </c>
      <c r="AX190" s="258" t="s">
        <v>72</v>
      </c>
      <c r="AY190" s="268" t="s">
        <v>122</v>
      </c>
    </row>
    <row r="191" s="222" customFormat="true" ht="12.8" hidden="false" customHeight="false" outlineLevel="0" collapsed="false">
      <c r="B191" s="223"/>
      <c r="C191" s="224"/>
      <c r="D191" s="225" t="s">
        <v>131</v>
      </c>
      <c r="E191" s="226"/>
      <c r="F191" s="227" t="s">
        <v>240</v>
      </c>
      <c r="G191" s="224"/>
      <c r="H191" s="228" t="n">
        <v>76.08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131</v>
      </c>
      <c r="AU191" s="234" t="s">
        <v>79</v>
      </c>
      <c r="AV191" s="222" t="s">
        <v>79</v>
      </c>
      <c r="AW191" s="222" t="s">
        <v>29</v>
      </c>
      <c r="AX191" s="222" t="s">
        <v>77</v>
      </c>
      <c r="AY191" s="234" t="s">
        <v>122</v>
      </c>
    </row>
    <row r="192" s="192" customFormat="true" ht="22.8" hidden="false" customHeight="true" outlineLevel="0" collapsed="false">
      <c r="B192" s="193"/>
      <c r="C192" s="194"/>
      <c r="D192" s="195" t="s">
        <v>71</v>
      </c>
      <c r="E192" s="207" t="s">
        <v>241</v>
      </c>
      <c r="F192" s="207" t="s">
        <v>242</v>
      </c>
      <c r="G192" s="194"/>
      <c r="H192" s="194"/>
      <c r="I192" s="197"/>
      <c r="J192" s="208" t="n">
        <f aca="false">BK192</f>
        <v>0</v>
      </c>
      <c r="K192" s="194"/>
      <c r="L192" s="199"/>
      <c r="M192" s="200"/>
      <c r="N192" s="201"/>
      <c r="O192" s="201"/>
      <c r="P192" s="202" t="n">
        <f aca="false">SUM(P193:P201)</f>
        <v>0</v>
      </c>
      <c r="Q192" s="201"/>
      <c r="R192" s="202" t="n">
        <f aca="false">SUM(R193:R201)</f>
        <v>0</v>
      </c>
      <c r="S192" s="201"/>
      <c r="T192" s="203" t="n">
        <f aca="false">SUM(T193:T201)</f>
        <v>0</v>
      </c>
      <c r="AR192" s="204" t="s">
        <v>77</v>
      </c>
      <c r="AT192" s="205" t="s">
        <v>71</v>
      </c>
      <c r="AU192" s="205" t="s">
        <v>77</v>
      </c>
      <c r="AY192" s="204" t="s">
        <v>122</v>
      </c>
      <c r="BK192" s="206" t="n">
        <f aca="false">SUM(BK193:BK201)</f>
        <v>0</v>
      </c>
    </row>
    <row r="193" s="24" customFormat="true" ht="24" hidden="false" customHeight="true" outlineLevel="0" collapsed="false">
      <c r="B193" s="25"/>
      <c r="C193" s="209" t="n">
        <v>24</v>
      </c>
      <c r="D193" s="209" t="s">
        <v>125</v>
      </c>
      <c r="E193" s="210" t="s">
        <v>243</v>
      </c>
      <c r="F193" s="211" t="s">
        <v>244</v>
      </c>
      <c r="G193" s="212" t="s">
        <v>128</v>
      </c>
      <c r="H193" s="213" t="n">
        <v>382.176</v>
      </c>
      <c r="I193" s="214"/>
      <c r="J193" s="215" t="n">
        <f aca="false">ROUND(I193*H193,2)</f>
        <v>0</v>
      </c>
      <c r="K193" s="211"/>
      <c r="L193" s="30"/>
      <c r="M193" s="216"/>
      <c r="N193" s="217" t="s">
        <v>37</v>
      </c>
      <c r="O193" s="69"/>
      <c r="P193" s="218" t="n">
        <f aca="false">O193*H193</f>
        <v>0</v>
      </c>
      <c r="Q193" s="218" t="n">
        <v>0</v>
      </c>
      <c r="R193" s="218" t="n">
        <f aca="false">Q193*H193</f>
        <v>0</v>
      </c>
      <c r="S193" s="218" t="n">
        <v>0</v>
      </c>
      <c r="T193" s="219" t="n">
        <f aca="false">S193*H193</f>
        <v>0</v>
      </c>
      <c r="AR193" s="220" t="s">
        <v>123</v>
      </c>
      <c r="AT193" s="220" t="s">
        <v>125</v>
      </c>
      <c r="AU193" s="220" t="s">
        <v>79</v>
      </c>
      <c r="AY193" s="3" t="s">
        <v>122</v>
      </c>
      <c r="BE193" s="221" t="n">
        <f aca="false">IF(N193="základní",J193,0)</f>
        <v>0</v>
      </c>
      <c r="BF193" s="221" t="n">
        <f aca="false">IF(N193="snížená",J193,0)</f>
        <v>0</v>
      </c>
      <c r="BG193" s="221" t="n">
        <f aca="false">IF(N193="zákl. přenesená",J193,0)</f>
        <v>0</v>
      </c>
      <c r="BH193" s="221" t="n">
        <f aca="false">IF(N193="sníž. přenesená",J193,0)</f>
        <v>0</v>
      </c>
      <c r="BI193" s="221" t="n">
        <f aca="false">IF(N193="nulová",J193,0)</f>
        <v>0</v>
      </c>
      <c r="BJ193" s="3" t="s">
        <v>77</v>
      </c>
      <c r="BK193" s="221" t="n">
        <f aca="false">ROUND(I193*H193,2)</f>
        <v>0</v>
      </c>
      <c r="BL193" s="3" t="s">
        <v>123</v>
      </c>
      <c r="BM193" s="220" t="s">
        <v>245</v>
      </c>
    </row>
    <row r="194" s="24" customFormat="true" ht="36" hidden="false" customHeight="true" outlineLevel="0" collapsed="false">
      <c r="B194" s="25"/>
      <c r="C194" s="209" t="n">
        <v>25</v>
      </c>
      <c r="D194" s="209" t="s">
        <v>125</v>
      </c>
      <c r="E194" s="210" t="s">
        <v>246</v>
      </c>
      <c r="F194" s="211" t="s">
        <v>247</v>
      </c>
      <c r="G194" s="212" t="s">
        <v>128</v>
      </c>
      <c r="H194" s="213" t="n">
        <v>3821.76</v>
      </c>
      <c r="I194" s="214"/>
      <c r="J194" s="215" t="n">
        <f aca="false">ROUND(I194*H194,2)</f>
        <v>0</v>
      </c>
      <c r="K194" s="211"/>
      <c r="L194" s="30"/>
      <c r="M194" s="216"/>
      <c r="N194" s="217" t="s">
        <v>37</v>
      </c>
      <c r="O194" s="69"/>
      <c r="P194" s="218" t="n">
        <f aca="false">O194*H194</f>
        <v>0</v>
      </c>
      <c r="Q194" s="218" t="n">
        <v>0</v>
      </c>
      <c r="R194" s="218" t="n">
        <f aca="false">Q194*H194</f>
        <v>0</v>
      </c>
      <c r="S194" s="218" t="n">
        <v>0</v>
      </c>
      <c r="T194" s="219" t="n">
        <f aca="false">S194*H194</f>
        <v>0</v>
      </c>
      <c r="AR194" s="220" t="s">
        <v>123</v>
      </c>
      <c r="AT194" s="220" t="s">
        <v>125</v>
      </c>
      <c r="AU194" s="220" t="s">
        <v>79</v>
      </c>
      <c r="AY194" s="3" t="s">
        <v>122</v>
      </c>
      <c r="BE194" s="221" t="n">
        <f aca="false">IF(N194="základní",J194,0)</f>
        <v>0</v>
      </c>
      <c r="BF194" s="221" t="n">
        <f aca="false">IF(N194="snížená",J194,0)</f>
        <v>0</v>
      </c>
      <c r="BG194" s="221" t="n">
        <f aca="false">IF(N194="zákl. přenesená",J194,0)</f>
        <v>0</v>
      </c>
      <c r="BH194" s="221" t="n">
        <f aca="false">IF(N194="sníž. přenesená",J194,0)</f>
        <v>0</v>
      </c>
      <c r="BI194" s="221" t="n">
        <f aca="false">IF(N194="nulová",J194,0)</f>
        <v>0</v>
      </c>
      <c r="BJ194" s="3" t="s">
        <v>77</v>
      </c>
      <c r="BK194" s="221" t="n">
        <f aca="false">ROUND(I194*H194,2)</f>
        <v>0</v>
      </c>
      <c r="BL194" s="3" t="s">
        <v>123</v>
      </c>
      <c r="BM194" s="220" t="s">
        <v>248</v>
      </c>
    </row>
    <row r="195" s="222" customFormat="true" ht="12.8" hidden="false" customHeight="false" outlineLevel="0" collapsed="false">
      <c r="B195" s="223"/>
      <c r="C195" s="224"/>
      <c r="D195" s="225" t="s">
        <v>131</v>
      </c>
      <c r="E195" s="226"/>
      <c r="F195" s="227" t="s">
        <v>249</v>
      </c>
      <c r="G195" s="224"/>
      <c r="H195" s="228" t="n">
        <v>3821.76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131</v>
      </c>
      <c r="AU195" s="234" t="s">
        <v>79</v>
      </c>
      <c r="AV195" s="222" t="s">
        <v>79</v>
      </c>
      <c r="AW195" s="222" t="s">
        <v>29</v>
      </c>
      <c r="AX195" s="222" t="s">
        <v>77</v>
      </c>
      <c r="AY195" s="234" t="s">
        <v>122</v>
      </c>
    </row>
    <row r="196" s="24" customFormat="true" ht="36" hidden="false" customHeight="true" outlineLevel="0" collapsed="false">
      <c r="B196" s="25"/>
      <c r="C196" s="209" t="n">
        <v>26</v>
      </c>
      <c r="D196" s="209" t="s">
        <v>125</v>
      </c>
      <c r="E196" s="210" t="s">
        <v>250</v>
      </c>
      <c r="F196" s="211" t="s">
        <v>251</v>
      </c>
      <c r="G196" s="212" t="s">
        <v>128</v>
      </c>
      <c r="H196" s="213" t="n">
        <v>324.355</v>
      </c>
      <c r="I196" s="214"/>
      <c r="J196" s="215" t="n">
        <f aca="false">ROUND(I196*H196,2)</f>
        <v>0</v>
      </c>
      <c r="K196" s="211" t="s">
        <v>129</v>
      </c>
      <c r="L196" s="30"/>
      <c r="M196" s="216"/>
      <c r="N196" s="217" t="s">
        <v>37</v>
      </c>
      <c r="O196" s="69"/>
      <c r="P196" s="218" t="n">
        <f aca="false">O196*H196</f>
        <v>0</v>
      </c>
      <c r="Q196" s="218" t="n">
        <v>0</v>
      </c>
      <c r="R196" s="218" t="n">
        <f aca="false">Q196*H196</f>
        <v>0</v>
      </c>
      <c r="S196" s="218" t="n">
        <v>0</v>
      </c>
      <c r="T196" s="219" t="n">
        <f aca="false">S196*H196</f>
        <v>0</v>
      </c>
      <c r="AR196" s="220" t="s">
        <v>123</v>
      </c>
      <c r="AT196" s="220" t="s">
        <v>125</v>
      </c>
      <c r="AU196" s="220" t="s">
        <v>79</v>
      </c>
      <c r="AY196" s="3" t="s">
        <v>122</v>
      </c>
      <c r="BE196" s="221" t="n">
        <f aca="false">IF(N196="základní",J196,0)</f>
        <v>0</v>
      </c>
      <c r="BF196" s="221" t="n">
        <f aca="false">IF(N196="snížená",J196,0)</f>
        <v>0</v>
      </c>
      <c r="BG196" s="221" t="n">
        <f aca="false">IF(N196="zákl. přenesená",J196,0)</f>
        <v>0</v>
      </c>
      <c r="BH196" s="221" t="n">
        <f aca="false">IF(N196="sníž. přenesená",J196,0)</f>
        <v>0</v>
      </c>
      <c r="BI196" s="221" t="n">
        <f aca="false">IF(N196="nulová",J196,0)</f>
        <v>0</v>
      </c>
      <c r="BJ196" s="3" t="s">
        <v>77</v>
      </c>
      <c r="BK196" s="221" t="n">
        <f aca="false">ROUND(I196*H196,2)</f>
        <v>0</v>
      </c>
      <c r="BL196" s="3" t="s">
        <v>123</v>
      </c>
      <c r="BM196" s="220" t="s">
        <v>252</v>
      </c>
    </row>
    <row r="197" s="222" customFormat="true" ht="12.8" hidden="false" customHeight="false" outlineLevel="0" collapsed="false">
      <c r="B197" s="223"/>
      <c r="C197" s="224"/>
      <c r="D197" s="225" t="s">
        <v>131</v>
      </c>
      <c r="E197" s="224"/>
      <c r="F197" s="227" t="s">
        <v>253</v>
      </c>
      <c r="G197" s="224"/>
      <c r="H197" s="228" t="n">
        <v>324.355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131</v>
      </c>
      <c r="AU197" s="234" t="s">
        <v>79</v>
      </c>
      <c r="AV197" s="222" t="s">
        <v>79</v>
      </c>
      <c r="AW197" s="222" t="s">
        <v>3</v>
      </c>
      <c r="AX197" s="222" t="s">
        <v>77</v>
      </c>
      <c r="AY197" s="234" t="s">
        <v>122</v>
      </c>
    </row>
    <row r="198" s="24" customFormat="true" ht="36" hidden="false" customHeight="true" outlineLevel="0" collapsed="false">
      <c r="B198" s="25"/>
      <c r="C198" s="209" t="n">
        <v>27</v>
      </c>
      <c r="D198" s="209" t="s">
        <v>125</v>
      </c>
      <c r="E198" s="210" t="s">
        <v>254</v>
      </c>
      <c r="F198" s="211" t="s">
        <v>255</v>
      </c>
      <c r="G198" s="212" t="s">
        <v>128</v>
      </c>
      <c r="H198" s="213" t="n">
        <v>60.484</v>
      </c>
      <c r="I198" s="214"/>
      <c r="J198" s="215" t="n">
        <f aca="false">ROUND(I198*H198,2)</f>
        <v>0</v>
      </c>
      <c r="K198" s="211"/>
      <c r="L198" s="30"/>
      <c r="M198" s="216"/>
      <c r="N198" s="217" t="s">
        <v>37</v>
      </c>
      <c r="O198" s="69"/>
      <c r="P198" s="218" t="n">
        <f aca="false">O198*H198</f>
        <v>0</v>
      </c>
      <c r="Q198" s="218" t="n">
        <v>0</v>
      </c>
      <c r="R198" s="218" t="n">
        <f aca="false">Q198*H198</f>
        <v>0</v>
      </c>
      <c r="S198" s="218" t="n">
        <v>0</v>
      </c>
      <c r="T198" s="219" t="n">
        <f aca="false">S198*H198</f>
        <v>0</v>
      </c>
      <c r="AR198" s="220" t="s">
        <v>123</v>
      </c>
      <c r="AT198" s="220" t="s">
        <v>125</v>
      </c>
      <c r="AU198" s="220" t="s">
        <v>79</v>
      </c>
      <c r="AY198" s="3" t="s">
        <v>122</v>
      </c>
      <c r="BE198" s="221" t="n">
        <f aca="false">IF(N198="základní",J198,0)</f>
        <v>0</v>
      </c>
      <c r="BF198" s="221" t="n">
        <f aca="false">IF(N198="snížená",J198,0)</f>
        <v>0</v>
      </c>
      <c r="BG198" s="221" t="n">
        <f aca="false">IF(N198="zákl. přenesená",J198,0)</f>
        <v>0</v>
      </c>
      <c r="BH198" s="221" t="n">
        <f aca="false">IF(N198="sníž. přenesená",J198,0)</f>
        <v>0</v>
      </c>
      <c r="BI198" s="221" t="n">
        <f aca="false">IF(N198="nulová",J198,0)</f>
        <v>0</v>
      </c>
      <c r="BJ198" s="3" t="s">
        <v>77</v>
      </c>
      <c r="BK198" s="221" t="n">
        <f aca="false">ROUND(I198*H198,2)</f>
        <v>0</v>
      </c>
      <c r="BL198" s="3" t="s">
        <v>123</v>
      </c>
      <c r="BM198" s="220" t="s">
        <v>256</v>
      </c>
    </row>
    <row r="199" s="222" customFormat="true" ht="12.8" hidden="false" customHeight="false" outlineLevel="0" collapsed="false">
      <c r="B199" s="223"/>
      <c r="C199" s="224"/>
      <c r="D199" s="225" t="s">
        <v>131</v>
      </c>
      <c r="E199" s="226"/>
      <c r="F199" s="227" t="s">
        <v>257</v>
      </c>
      <c r="G199" s="224"/>
      <c r="H199" s="228" t="n">
        <v>60.484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131</v>
      </c>
      <c r="AU199" s="234" t="s">
        <v>79</v>
      </c>
      <c r="AV199" s="222" t="s">
        <v>79</v>
      </c>
      <c r="AW199" s="222" t="s">
        <v>29</v>
      </c>
      <c r="AX199" s="222" t="s">
        <v>77</v>
      </c>
      <c r="AY199" s="234" t="s">
        <v>122</v>
      </c>
    </row>
    <row r="200" s="24" customFormat="true" ht="36" hidden="false" customHeight="true" outlineLevel="0" collapsed="false">
      <c r="B200" s="25"/>
      <c r="C200" s="209" t="n">
        <v>28</v>
      </c>
      <c r="D200" s="209" t="s">
        <v>125</v>
      </c>
      <c r="E200" s="210" t="s">
        <v>258</v>
      </c>
      <c r="F200" s="211" t="s">
        <v>259</v>
      </c>
      <c r="G200" s="212" t="s">
        <v>128</v>
      </c>
      <c r="H200" s="213" t="n">
        <v>4.252</v>
      </c>
      <c r="I200" s="214"/>
      <c r="J200" s="215" t="n">
        <f aca="false">ROUND(I200*H200,2)</f>
        <v>0</v>
      </c>
      <c r="K200" s="211"/>
      <c r="L200" s="30"/>
      <c r="M200" s="216"/>
      <c r="N200" s="217" t="s">
        <v>37</v>
      </c>
      <c r="O200" s="69"/>
      <c r="P200" s="218" t="n">
        <f aca="false">O200*H200</f>
        <v>0</v>
      </c>
      <c r="Q200" s="218" t="n">
        <v>0</v>
      </c>
      <c r="R200" s="218" t="n">
        <f aca="false">Q200*H200</f>
        <v>0</v>
      </c>
      <c r="S200" s="218" t="n">
        <v>0</v>
      </c>
      <c r="T200" s="219" t="n">
        <f aca="false">S200*H200</f>
        <v>0</v>
      </c>
      <c r="AR200" s="220" t="s">
        <v>123</v>
      </c>
      <c r="AT200" s="220" t="s">
        <v>125</v>
      </c>
      <c r="AU200" s="220" t="s">
        <v>79</v>
      </c>
      <c r="AY200" s="3" t="s">
        <v>122</v>
      </c>
      <c r="BE200" s="221" t="n">
        <f aca="false">IF(N200="základní",J200,0)</f>
        <v>0</v>
      </c>
      <c r="BF200" s="221" t="n">
        <f aca="false">IF(N200="snížená",J200,0)</f>
        <v>0</v>
      </c>
      <c r="BG200" s="221" t="n">
        <f aca="false">IF(N200="zákl. přenesená",J200,0)</f>
        <v>0</v>
      </c>
      <c r="BH200" s="221" t="n">
        <f aca="false">IF(N200="sníž. přenesená",J200,0)</f>
        <v>0</v>
      </c>
      <c r="BI200" s="221" t="n">
        <f aca="false">IF(N200="nulová",J200,0)</f>
        <v>0</v>
      </c>
      <c r="BJ200" s="3" t="s">
        <v>77</v>
      </c>
      <c r="BK200" s="221" t="n">
        <f aca="false">ROUND(I200*H200,2)</f>
        <v>0</v>
      </c>
      <c r="BL200" s="3" t="s">
        <v>123</v>
      </c>
      <c r="BM200" s="220" t="s">
        <v>260</v>
      </c>
    </row>
    <row r="201" s="222" customFormat="true" ht="12.8" hidden="false" customHeight="false" outlineLevel="0" collapsed="false">
      <c r="B201" s="223"/>
      <c r="C201" s="224"/>
      <c r="D201" s="225" t="s">
        <v>131</v>
      </c>
      <c r="E201" s="226"/>
      <c r="F201" s="227" t="s">
        <v>261</v>
      </c>
      <c r="G201" s="224"/>
      <c r="H201" s="228" t="n">
        <v>4.252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131</v>
      </c>
      <c r="AU201" s="234" t="s">
        <v>79</v>
      </c>
      <c r="AV201" s="222" t="s">
        <v>79</v>
      </c>
      <c r="AW201" s="222" t="s">
        <v>29</v>
      </c>
      <c r="AX201" s="222" t="s">
        <v>77</v>
      </c>
      <c r="AY201" s="234" t="s">
        <v>122</v>
      </c>
    </row>
    <row r="202" s="192" customFormat="true" ht="22.8" hidden="false" customHeight="true" outlineLevel="0" collapsed="false">
      <c r="B202" s="193"/>
      <c r="C202" s="194"/>
      <c r="D202" s="195" t="s">
        <v>71</v>
      </c>
      <c r="E202" s="207" t="s">
        <v>262</v>
      </c>
      <c r="F202" s="207" t="s">
        <v>263</v>
      </c>
      <c r="G202" s="194"/>
      <c r="H202" s="194"/>
      <c r="I202" s="197"/>
      <c r="J202" s="208" t="n">
        <f aca="false">BK202</f>
        <v>0</v>
      </c>
      <c r="K202" s="194"/>
      <c r="L202" s="199"/>
      <c r="M202" s="200"/>
      <c r="N202" s="201"/>
      <c r="O202" s="201"/>
      <c r="P202" s="202" t="n">
        <f aca="false">P203</f>
        <v>0</v>
      </c>
      <c r="Q202" s="201"/>
      <c r="R202" s="202" t="n">
        <f aca="false">R203</f>
        <v>0</v>
      </c>
      <c r="S202" s="201"/>
      <c r="T202" s="203" t="n">
        <f aca="false">T203</f>
        <v>0</v>
      </c>
      <c r="AR202" s="204" t="s">
        <v>77</v>
      </c>
      <c r="AT202" s="205" t="s">
        <v>71</v>
      </c>
      <c r="AU202" s="205" t="s">
        <v>77</v>
      </c>
      <c r="AY202" s="204" t="s">
        <v>122</v>
      </c>
      <c r="BK202" s="206" t="n">
        <f aca="false">BK203</f>
        <v>0</v>
      </c>
    </row>
    <row r="203" s="24" customFormat="true" ht="48" hidden="false" customHeight="true" outlineLevel="0" collapsed="false">
      <c r="B203" s="25"/>
      <c r="C203" s="209" t="n">
        <v>29</v>
      </c>
      <c r="D203" s="209" t="s">
        <v>125</v>
      </c>
      <c r="E203" s="210" t="s">
        <v>264</v>
      </c>
      <c r="F203" s="211" t="s">
        <v>265</v>
      </c>
      <c r="G203" s="212" t="s">
        <v>128</v>
      </c>
      <c r="H203" s="213" t="n">
        <v>26.72</v>
      </c>
      <c r="I203" s="214"/>
      <c r="J203" s="215" t="n">
        <f aca="false">ROUND(I203*H203,2)</f>
        <v>0</v>
      </c>
      <c r="K203" s="211"/>
      <c r="L203" s="30"/>
      <c r="M203" s="216"/>
      <c r="N203" s="217" t="s">
        <v>37</v>
      </c>
      <c r="O203" s="69"/>
      <c r="P203" s="218" t="n">
        <f aca="false">O203*H203</f>
        <v>0</v>
      </c>
      <c r="Q203" s="218" t="n">
        <v>0</v>
      </c>
      <c r="R203" s="218" t="n">
        <f aca="false">Q203*H203</f>
        <v>0</v>
      </c>
      <c r="S203" s="218" t="n">
        <v>0</v>
      </c>
      <c r="T203" s="219" t="n">
        <f aca="false">S203*H203</f>
        <v>0</v>
      </c>
      <c r="AR203" s="220" t="s">
        <v>123</v>
      </c>
      <c r="AT203" s="220" t="s">
        <v>125</v>
      </c>
      <c r="AU203" s="220" t="s">
        <v>79</v>
      </c>
      <c r="AY203" s="3" t="s">
        <v>122</v>
      </c>
      <c r="BE203" s="221" t="n">
        <f aca="false">IF(N203="základní",J203,0)</f>
        <v>0</v>
      </c>
      <c r="BF203" s="221" t="n">
        <f aca="false">IF(N203="snížená",J203,0)</f>
        <v>0</v>
      </c>
      <c r="BG203" s="221" t="n">
        <f aca="false">IF(N203="zákl. přenesená",J203,0)</f>
        <v>0</v>
      </c>
      <c r="BH203" s="221" t="n">
        <f aca="false">IF(N203="sníž. přenesená",J203,0)</f>
        <v>0</v>
      </c>
      <c r="BI203" s="221" t="n">
        <f aca="false">IF(N203="nulová",J203,0)</f>
        <v>0</v>
      </c>
      <c r="BJ203" s="3" t="s">
        <v>77</v>
      </c>
      <c r="BK203" s="221" t="n">
        <f aca="false">ROUND(I203*H203,2)</f>
        <v>0</v>
      </c>
      <c r="BL203" s="3" t="s">
        <v>123</v>
      </c>
      <c r="BM203" s="220" t="s">
        <v>266</v>
      </c>
    </row>
    <row r="204" s="192" customFormat="true" ht="25.9" hidden="false" customHeight="true" outlineLevel="0" collapsed="false">
      <c r="B204" s="193"/>
      <c r="C204" s="194"/>
      <c r="D204" s="195" t="s">
        <v>71</v>
      </c>
      <c r="E204" s="196" t="s">
        <v>267</v>
      </c>
      <c r="F204" s="196" t="s">
        <v>268</v>
      </c>
      <c r="G204" s="194"/>
      <c r="H204" s="194"/>
      <c r="I204" s="197"/>
      <c r="J204" s="198" t="n">
        <f aca="false">BK204</f>
        <v>0</v>
      </c>
      <c r="K204" s="194"/>
      <c r="L204" s="199"/>
      <c r="M204" s="200"/>
      <c r="N204" s="201"/>
      <c r="O204" s="201"/>
      <c r="P204" s="202" t="n">
        <f aca="false">P205+P242+P271+P298+P305+P312+P347+P354+P364</f>
        <v>0</v>
      </c>
      <c r="Q204" s="201"/>
      <c r="R204" s="202" t="n">
        <f aca="false">R205+R242+R271+R298+R305+R312+R347+R354+R364</f>
        <v>4.98242974</v>
      </c>
      <c r="S204" s="201"/>
      <c r="T204" s="203" t="n">
        <f aca="false">T205+T242+T271+T298+T305+T312+T347+T354+T364</f>
        <v>1.2596</v>
      </c>
      <c r="AR204" s="204" t="s">
        <v>79</v>
      </c>
      <c r="AT204" s="205" t="s">
        <v>71</v>
      </c>
      <c r="AU204" s="205" t="s">
        <v>72</v>
      </c>
      <c r="AY204" s="204" t="s">
        <v>122</v>
      </c>
      <c r="BK204" s="206" t="n">
        <f aca="false">BK205+BK242+BK271+BK298+BK305+BK312+BK347+BK354+BK364+BK323</f>
        <v>0</v>
      </c>
    </row>
    <row r="205" s="192" customFormat="true" ht="22.8" hidden="false" customHeight="true" outlineLevel="0" collapsed="false">
      <c r="B205" s="193"/>
      <c r="C205" s="194"/>
      <c r="D205" s="195" t="s">
        <v>71</v>
      </c>
      <c r="E205" s="207" t="s">
        <v>269</v>
      </c>
      <c r="F205" s="207" t="s">
        <v>270</v>
      </c>
      <c r="G205" s="194"/>
      <c r="H205" s="194"/>
      <c r="I205" s="197"/>
      <c r="J205" s="208" t="n">
        <f aca="false">BK205</f>
        <v>0</v>
      </c>
      <c r="K205" s="194"/>
      <c r="L205" s="199"/>
      <c r="M205" s="200"/>
      <c r="N205" s="201"/>
      <c r="O205" s="201"/>
      <c r="P205" s="202" t="n">
        <f aca="false">SUM(P206:P241)</f>
        <v>0</v>
      </c>
      <c r="Q205" s="201"/>
      <c r="R205" s="202" t="n">
        <f aca="false">SUM(R206:R241)</f>
        <v>0.7691409</v>
      </c>
      <c r="S205" s="201"/>
      <c r="T205" s="203" t="n">
        <f aca="false">SUM(T206:T241)</f>
        <v>0</v>
      </c>
      <c r="AR205" s="204" t="s">
        <v>79</v>
      </c>
      <c r="AT205" s="205" t="s">
        <v>71</v>
      </c>
      <c r="AU205" s="205" t="s">
        <v>77</v>
      </c>
      <c r="AY205" s="204" t="s">
        <v>122</v>
      </c>
      <c r="BK205" s="206" t="n">
        <f aca="false">SUM(BK206:BK241)</f>
        <v>0</v>
      </c>
    </row>
    <row r="206" s="24" customFormat="true" ht="24" hidden="false" customHeight="true" outlineLevel="0" collapsed="false">
      <c r="B206" s="25"/>
      <c r="C206" s="209" t="n">
        <v>30</v>
      </c>
      <c r="D206" s="209" t="s">
        <v>125</v>
      </c>
      <c r="E206" s="210" t="s">
        <v>271</v>
      </c>
      <c r="F206" s="211" t="s">
        <v>272</v>
      </c>
      <c r="G206" s="212" t="s">
        <v>170</v>
      </c>
      <c r="H206" s="213" t="n">
        <v>36</v>
      </c>
      <c r="I206" s="214"/>
      <c r="J206" s="215" t="n">
        <f aca="false">ROUND(I206*H206,2)</f>
        <v>0</v>
      </c>
      <c r="K206" s="211"/>
      <c r="L206" s="30"/>
      <c r="M206" s="216"/>
      <c r="N206" s="217" t="s">
        <v>37</v>
      </c>
      <c r="O206" s="69"/>
      <c r="P206" s="218" t="n">
        <f aca="false">O206*H206</f>
        <v>0</v>
      </c>
      <c r="Q206" s="218" t="n">
        <v>0.0015</v>
      </c>
      <c r="R206" s="218" t="n">
        <f aca="false">Q206*H206</f>
        <v>0.054</v>
      </c>
      <c r="S206" s="218" t="n">
        <v>0</v>
      </c>
      <c r="T206" s="219" t="n">
        <f aca="false">S206*H206</f>
        <v>0</v>
      </c>
      <c r="AR206" s="220" t="s">
        <v>181</v>
      </c>
      <c r="AT206" s="220" t="s">
        <v>125</v>
      </c>
      <c r="AU206" s="220" t="s">
        <v>79</v>
      </c>
      <c r="AY206" s="3" t="s">
        <v>122</v>
      </c>
      <c r="BE206" s="221" t="n">
        <f aca="false">IF(N206="základní",J206,0)</f>
        <v>0</v>
      </c>
      <c r="BF206" s="221" t="n">
        <f aca="false">IF(N206="snížená",J206,0)</f>
        <v>0</v>
      </c>
      <c r="BG206" s="221" t="n">
        <f aca="false">IF(N206="zákl. přenesená",J206,0)</f>
        <v>0</v>
      </c>
      <c r="BH206" s="221" t="n">
        <f aca="false">IF(N206="sníž. přenesená",J206,0)</f>
        <v>0</v>
      </c>
      <c r="BI206" s="221" t="n">
        <f aca="false">IF(N206="nulová",J206,0)</f>
        <v>0</v>
      </c>
      <c r="BJ206" s="3" t="s">
        <v>77</v>
      </c>
      <c r="BK206" s="221" t="n">
        <f aca="false">ROUND(I206*H206,2)</f>
        <v>0</v>
      </c>
      <c r="BL206" s="3" t="s">
        <v>181</v>
      </c>
      <c r="BM206" s="220" t="s">
        <v>273</v>
      </c>
    </row>
    <row r="207" s="258" customFormat="true" ht="12.8" hidden="false" customHeight="false" outlineLevel="0" collapsed="false">
      <c r="B207" s="259"/>
      <c r="C207" s="260"/>
      <c r="D207" s="225" t="s">
        <v>131</v>
      </c>
      <c r="E207" s="261"/>
      <c r="F207" s="262" t="s">
        <v>274</v>
      </c>
      <c r="G207" s="260"/>
      <c r="H207" s="261"/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131</v>
      </c>
      <c r="AU207" s="268" t="s">
        <v>79</v>
      </c>
      <c r="AV207" s="258" t="s">
        <v>77</v>
      </c>
      <c r="AW207" s="258" t="s">
        <v>29</v>
      </c>
      <c r="AX207" s="258" t="s">
        <v>72</v>
      </c>
      <c r="AY207" s="268" t="s">
        <v>122</v>
      </c>
    </row>
    <row r="208" s="222" customFormat="true" ht="12.8" hidden="false" customHeight="false" outlineLevel="0" collapsed="false">
      <c r="B208" s="223"/>
      <c r="C208" s="224"/>
      <c r="D208" s="225" t="s">
        <v>131</v>
      </c>
      <c r="E208" s="226"/>
      <c r="F208" s="227" t="s">
        <v>275</v>
      </c>
      <c r="G208" s="224"/>
      <c r="H208" s="228" t="n">
        <v>36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131</v>
      </c>
      <c r="AU208" s="234" t="s">
        <v>79</v>
      </c>
      <c r="AV208" s="222" t="s">
        <v>79</v>
      </c>
      <c r="AW208" s="222" t="s">
        <v>29</v>
      </c>
      <c r="AX208" s="222" t="s">
        <v>77</v>
      </c>
      <c r="AY208" s="234" t="s">
        <v>122</v>
      </c>
    </row>
    <row r="209" s="24" customFormat="true" ht="48" hidden="false" customHeight="true" outlineLevel="0" collapsed="false">
      <c r="B209" s="25"/>
      <c r="C209" s="209" t="n">
        <v>31</v>
      </c>
      <c r="D209" s="209" t="s">
        <v>125</v>
      </c>
      <c r="E209" s="210" t="s">
        <v>276</v>
      </c>
      <c r="F209" s="211" t="s">
        <v>277</v>
      </c>
      <c r="G209" s="212" t="s">
        <v>151</v>
      </c>
      <c r="H209" s="213" t="n">
        <v>32</v>
      </c>
      <c r="I209" s="214"/>
      <c r="J209" s="215" t="n">
        <f aca="false">ROUND(I209*H209,2)</f>
        <v>0</v>
      </c>
      <c r="K209" s="211"/>
      <c r="L209" s="30"/>
      <c r="M209" s="216"/>
      <c r="N209" s="217" t="s">
        <v>37</v>
      </c>
      <c r="O209" s="69"/>
      <c r="P209" s="218" t="n">
        <f aca="false">O209*H209</f>
        <v>0</v>
      </c>
      <c r="Q209" s="218" t="n">
        <v>0</v>
      </c>
      <c r="R209" s="218" t="n">
        <f aca="false">Q209*H209</f>
        <v>0</v>
      </c>
      <c r="S209" s="218" t="n">
        <v>0</v>
      </c>
      <c r="T209" s="219" t="n">
        <f aca="false">S209*H209</f>
        <v>0</v>
      </c>
      <c r="AR209" s="220" t="s">
        <v>181</v>
      </c>
      <c r="AT209" s="220" t="s">
        <v>125</v>
      </c>
      <c r="AU209" s="220" t="s">
        <v>79</v>
      </c>
      <c r="AY209" s="3" t="s">
        <v>122</v>
      </c>
      <c r="BE209" s="221" t="n">
        <f aca="false">IF(N209="základní",J209,0)</f>
        <v>0</v>
      </c>
      <c r="BF209" s="221" t="n">
        <f aca="false">IF(N209="snížená",J209,0)</f>
        <v>0</v>
      </c>
      <c r="BG209" s="221" t="n">
        <f aca="false">IF(N209="zákl. přenesená",J209,0)</f>
        <v>0</v>
      </c>
      <c r="BH209" s="221" t="n">
        <f aca="false">IF(N209="sníž. přenesená",J209,0)</f>
        <v>0</v>
      </c>
      <c r="BI209" s="221" t="n">
        <f aca="false">IF(N209="nulová",J209,0)</f>
        <v>0</v>
      </c>
      <c r="BJ209" s="3" t="s">
        <v>77</v>
      </c>
      <c r="BK209" s="221" t="n">
        <f aca="false">ROUND(I209*H209,2)</f>
        <v>0</v>
      </c>
      <c r="BL209" s="3" t="s">
        <v>181</v>
      </c>
      <c r="BM209" s="220" t="s">
        <v>278</v>
      </c>
    </row>
    <row r="210" s="258" customFormat="true" ht="12.8" hidden="false" customHeight="false" outlineLevel="0" collapsed="false">
      <c r="B210" s="259"/>
      <c r="C210" s="260"/>
      <c r="D210" s="225" t="s">
        <v>131</v>
      </c>
      <c r="E210" s="261"/>
      <c r="F210" s="262" t="s">
        <v>279</v>
      </c>
      <c r="G210" s="260"/>
      <c r="H210" s="261"/>
      <c r="I210" s="263"/>
      <c r="J210" s="260"/>
      <c r="K210" s="260"/>
      <c r="L210" s="264"/>
      <c r="M210" s="265"/>
      <c r="N210" s="266"/>
      <c r="O210" s="266"/>
      <c r="P210" s="266"/>
      <c r="Q210" s="266"/>
      <c r="R210" s="266"/>
      <c r="S210" s="266"/>
      <c r="T210" s="267"/>
      <c r="AT210" s="268" t="s">
        <v>131</v>
      </c>
      <c r="AU210" s="268" t="s">
        <v>79</v>
      </c>
      <c r="AV210" s="258" t="s">
        <v>77</v>
      </c>
      <c r="AW210" s="258" t="s">
        <v>29</v>
      </c>
      <c r="AX210" s="258" t="s">
        <v>72</v>
      </c>
      <c r="AY210" s="268" t="s">
        <v>122</v>
      </c>
    </row>
    <row r="211" s="222" customFormat="true" ht="12.8" hidden="false" customHeight="false" outlineLevel="0" collapsed="false">
      <c r="B211" s="223"/>
      <c r="C211" s="224"/>
      <c r="D211" s="225" t="s">
        <v>131</v>
      </c>
      <c r="E211" s="226"/>
      <c r="F211" s="227" t="s">
        <v>280</v>
      </c>
      <c r="G211" s="224"/>
      <c r="H211" s="228" t="n">
        <v>32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131</v>
      </c>
      <c r="AU211" s="234" t="s">
        <v>79</v>
      </c>
      <c r="AV211" s="222" t="s">
        <v>79</v>
      </c>
      <c r="AW211" s="222" t="s">
        <v>29</v>
      </c>
      <c r="AX211" s="222" t="s">
        <v>77</v>
      </c>
      <c r="AY211" s="234" t="s">
        <v>122</v>
      </c>
    </row>
    <row r="212" s="24" customFormat="true" ht="24" hidden="false" customHeight="true" outlineLevel="0" collapsed="false">
      <c r="B212" s="25"/>
      <c r="C212" s="235" t="n">
        <v>32</v>
      </c>
      <c r="D212" s="235" t="s">
        <v>133</v>
      </c>
      <c r="E212" s="236" t="s">
        <v>281</v>
      </c>
      <c r="F212" s="237" t="s">
        <v>282</v>
      </c>
      <c r="G212" s="238" t="s">
        <v>151</v>
      </c>
      <c r="H212" s="239" t="n">
        <v>36.8</v>
      </c>
      <c r="I212" s="240"/>
      <c r="J212" s="241" t="n">
        <f aca="false">ROUND(I212*H212,2)</f>
        <v>0</v>
      </c>
      <c r="K212" s="237"/>
      <c r="L212" s="242"/>
      <c r="M212" s="243"/>
      <c r="N212" s="244" t="s">
        <v>37</v>
      </c>
      <c r="O212" s="69"/>
      <c r="P212" s="218" t="n">
        <f aca="false">O212*H212</f>
        <v>0</v>
      </c>
      <c r="Q212" s="218" t="n">
        <v>0.0019</v>
      </c>
      <c r="R212" s="218" t="n">
        <f aca="false">Q212*H212</f>
        <v>0.06992</v>
      </c>
      <c r="S212" s="218" t="n">
        <v>0</v>
      </c>
      <c r="T212" s="219" t="n">
        <f aca="false">S212*H212</f>
        <v>0</v>
      </c>
      <c r="AR212" s="220" t="s">
        <v>283</v>
      </c>
      <c r="AT212" s="220" t="s">
        <v>133</v>
      </c>
      <c r="AU212" s="220" t="s">
        <v>79</v>
      </c>
      <c r="AY212" s="3" t="s">
        <v>122</v>
      </c>
      <c r="BE212" s="221" t="n">
        <f aca="false">IF(N212="základní",J212,0)</f>
        <v>0</v>
      </c>
      <c r="BF212" s="221" t="n">
        <f aca="false">IF(N212="snížená",J212,0)</f>
        <v>0</v>
      </c>
      <c r="BG212" s="221" t="n">
        <f aca="false">IF(N212="zákl. přenesená",J212,0)</f>
        <v>0</v>
      </c>
      <c r="BH212" s="221" t="n">
        <f aca="false">IF(N212="sníž. přenesená",J212,0)</f>
        <v>0</v>
      </c>
      <c r="BI212" s="221" t="n">
        <f aca="false">IF(N212="nulová",J212,0)</f>
        <v>0</v>
      </c>
      <c r="BJ212" s="3" t="s">
        <v>77</v>
      </c>
      <c r="BK212" s="221" t="n">
        <f aca="false">ROUND(I212*H212,2)</f>
        <v>0</v>
      </c>
      <c r="BL212" s="3" t="s">
        <v>181</v>
      </c>
      <c r="BM212" s="220" t="s">
        <v>284</v>
      </c>
    </row>
    <row r="213" s="222" customFormat="true" ht="12.8" hidden="false" customHeight="false" outlineLevel="0" collapsed="false">
      <c r="B213" s="223"/>
      <c r="C213" s="224"/>
      <c r="D213" s="225" t="s">
        <v>131</v>
      </c>
      <c r="E213" s="226"/>
      <c r="F213" s="227" t="s">
        <v>285</v>
      </c>
      <c r="G213" s="224"/>
      <c r="H213" s="228" t="n">
        <v>36.8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131</v>
      </c>
      <c r="AU213" s="234" t="s">
        <v>79</v>
      </c>
      <c r="AV213" s="222" t="s">
        <v>79</v>
      </c>
      <c r="AW213" s="222" t="s">
        <v>29</v>
      </c>
      <c r="AX213" s="222" t="s">
        <v>77</v>
      </c>
      <c r="AY213" s="234" t="s">
        <v>122</v>
      </c>
    </row>
    <row r="214" s="24" customFormat="true" ht="60" hidden="false" customHeight="true" outlineLevel="0" collapsed="false">
      <c r="B214" s="25"/>
      <c r="C214" s="209" t="n">
        <v>33</v>
      </c>
      <c r="D214" s="209" t="s">
        <v>125</v>
      </c>
      <c r="E214" s="210" t="s">
        <v>286</v>
      </c>
      <c r="F214" s="211" t="s">
        <v>287</v>
      </c>
      <c r="G214" s="212" t="s">
        <v>141</v>
      </c>
      <c r="H214" s="213" t="n">
        <v>8</v>
      </c>
      <c r="I214" s="214"/>
      <c r="J214" s="215" t="n">
        <f aca="false">ROUND(I214*H214,2)</f>
        <v>0</v>
      </c>
      <c r="K214" s="211"/>
      <c r="L214" s="30"/>
      <c r="M214" s="216"/>
      <c r="N214" s="217" t="s">
        <v>37</v>
      </c>
      <c r="O214" s="69"/>
      <c r="P214" s="218" t="n">
        <f aca="false">O214*H214</f>
        <v>0</v>
      </c>
      <c r="Q214" s="218" t="n">
        <v>0.015</v>
      </c>
      <c r="R214" s="218" t="n">
        <f aca="false">Q214*H214</f>
        <v>0.12</v>
      </c>
      <c r="S214" s="218" t="n">
        <v>0</v>
      </c>
      <c r="T214" s="219" t="n">
        <f aca="false">S214*H214</f>
        <v>0</v>
      </c>
      <c r="AR214" s="220" t="s">
        <v>123</v>
      </c>
      <c r="AT214" s="220" t="s">
        <v>125</v>
      </c>
      <c r="AU214" s="220" t="s">
        <v>79</v>
      </c>
      <c r="AY214" s="3" t="s">
        <v>122</v>
      </c>
      <c r="BE214" s="221" t="n">
        <f aca="false">IF(N214="základní",J214,0)</f>
        <v>0</v>
      </c>
      <c r="BF214" s="221" t="n">
        <f aca="false">IF(N214="snížená",J214,0)</f>
        <v>0</v>
      </c>
      <c r="BG214" s="221" t="n">
        <f aca="false">IF(N214="zákl. přenesená",J214,0)</f>
        <v>0</v>
      </c>
      <c r="BH214" s="221" t="n">
        <f aca="false">IF(N214="sníž. přenesená",J214,0)</f>
        <v>0</v>
      </c>
      <c r="BI214" s="221" t="n">
        <f aca="false">IF(N214="nulová",J214,0)</f>
        <v>0</v>
      </c>
      <c r="BJ214" s="3" t="s">
        <v>77</v>
      </c>
      <c r="BK214" s="221" t="n">
        <f aca="false">ROUND(I214*H214,2)</f>
        <v>0</v>
      </c>
      <c r="BL214" s="3" t="s">
        <v>123</v>
      </c>
      <c r="BM214" s="220" t="s">
        <v>288</v>
      </c>
    </row>
    <row r="215" s="24" customFormat="true" ht="24" hidden="false" customHeight="true" outlineLevel="0" collapsed="false">
      <c r="B215" s="25"/>
      <c r="C215" s="235" t="n">
        <v>34</v>
      </c>
      <c r="D215" s="235" t="s">
        <v>133</v>
      </c>
      <c r="E215" s="236" t="s">
        <v>289</v>
      </c>
      <c r="F215" s="237" t="s">
        <v>290</v>
      </c>
      <c r="G215" s="238" t="s">
        <v>151</v>
      </c>
      <c r="H215" s="239" t="n">
        <v>4.898</v>
      </c>
      <c r="I215" s="240"/>
      <c r="J215" s="241" t="n">
        <f aca="false">ROUND(I215*H215,2)</f>
        <v>0</v>
      </c>
      <c r="K215" s="237"/>
      <c r="L215" s="242"/>
      <c r="M215" s="243"/>
      <c r="N215" s="244" t="s">
        <v>37</v>
      </c>
      <c r="O215" s="69"/>
      <c r="P215" s="218" t="n">
        <f aca="false">O215*H215</f>
        <v>0</v>
      </c>
      <c r="Q215" s="218" t="n">
        <v>0.0013</v>
      </c>
      <c r="R215" s="218" t="n">
        <f aca="false">Q215*H215</f>
        <v>0.0063674</v>
      </c>
      <c r="S215" s="218" t="n">
        <v>0</v>
      </c>
      <c r="T215" s="219" t="n">
        <f aca="false">S215*H215</f>
        <v>0</v>
      </c>
      <c r="AR215" s="220" t="s">
        <v>136</v>
      </c>
      <c r="AT215" s="220" t="s">
        <v>133</v>
      </c>
      <c r="AU215" s="220" t="s">
        <v>79</v>
      </c>
      <c r="AY215" s="3" t="s">
        <v>122</v>
      </c>
      <c r="BE215" s="221" t="n">
        <f aca="false">IF(N215="základní",J215,0)</f>
        <v>0</v>
      </c>
      <c r="BF215" s="221" t="n">
        <f aca="false">IF(N215="snížená",J215,0)</f>
        <v>0</v>
      </c>
      <c r="BG215" s="221" t="n">
        <f aca="false">IF(N215="zákl. přenesená",J215,0)</f>
        <v>0</v>
      </c>
      <c r="BH215" s="221" t="n">
        <f aca="false">IF(N215="sníž. přenesená",J215,0)</f>
        <v>0</v>
      </c>
      <c r="BI215" s="221" t="n">
        <f aca="false">IF(N215="nulová",J215,0)</f>
        <v>0</v>
      </c>
      <c r="BJ215" s="3" t="s">
        <v>77</v>
      </c>
      <c r="BK215" s="221" t="n">
        <f aca="false">ROUND(I215*H215,2)</f>
        <v>0</v>
      </c>
      <c r="BL215" s="3" t="s">
        <v>123</v>
      </c>
      <c r="BM215" s="220" t="s">
        <v>291</v>
      </c>
    </row>
    <row r="216" s="222" customFormat="true" ht="12.8" hidden="false" customHeight="false" outlineLevel="0" collapsed="false">
      <c r="B216" s="223"/>
      <c r="C216" s="224"/>
      <c r="D216" s="225" t="s">
        <v>131</v>
      </c>
      <c r="E216" s="226"/>
      <c r="F216" s="227" t="s">
        <v>292</v>
      </c>
      <c r="G216" s="224"/>
      <c r="H216" s="228" t="n">
        <v>3.768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131</v>
      </c>
      <c r="AU216" s="234" t="s">
        <v>79</v>
      </c>
      <c r="AV216" s="222" t="s">
        <v>79</v>
      </c>
      <c r="AW216" s="222" t="s">
        <v>29</v>
      </c>
      <c r="AX216" s="222" t="s">
        <v>72</v>
      </c>
      <c r="AY216" s="234" t="s">
        <v>122</v>
      </c>
    </row>
    <row r="217" s="222" customFormat="true" ht="12.8" hidden="false" customHeight="false" outlineLevel="0" collapsed="false">
      <c r="B217" s="223"/>
      <c r="C217" s="224"/>
      <c r="D217" s="225" t="s">
        <v>131</v>
      </c>
      <c r="E217" s="226"/>
      <c r="F217" s="227" t="s">
        <v>293</v>
      </c>
      <c r="G217" s="224"/>
      <c r="H217" s="228" t="n">
        <v>4.898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131</v>
      </c>
      <c r="AU217" s="234" t="s">
        <v>79</v>
      </c>
      <c r="AV217" s="222" t="s">
        <v>79</v>
      </c>
      <c r="AW217" s="222" t="s">
        <v>29</v>
      </c>
      <c r="AX217" s="222" t="s">
        <v>77</v>
      </c>
      <c r="AY217" s="234" t="s">
        <v>122</v>
      </c>
    </row>
    <row r="218" s="24" customFormat="true" ht="16.5" hidden="false" customHeight="true" outlineLevel="0" collapsed="false">
      <c r="B218" s="25"/>
      <c r="C218" s="235" t="n">
        <v>35</v>
      </c>
      <c r="D218" s="235" t="s">
        <v>133</v>
      </c>
      <c r="E218" s="236" t="s">
        <v>294</v>
      </c>
      <c r="F218" s="237" t="s">
        <v>295</v>
      </c>
      <c r="G218" s="238" t="s">
        <v>141</v>
      </c>
      <c r="H218" s="239" t="n">
        <v>8</v>
      </c>
      <c r="I218" s="240"/>
      <c r="J218" s="241" t="n">
        <f aca="false">ROUND(I218*H218,2)</f>
        <v>0</v>
      </c>
      <c r="K218" s="237"/>
      <c r="L218" s="242"/>
      <c r="M218" s="243"/>
      <c r="N218" s="244" t="s">
        <v>37</v>
      </c>
      <c r="O218" s="69"/>
      <c r="P218" s="218" t="n">
        <f aca="false">O218*H218</f>
        <v>0</v>
      </c>
      <c r="Q218" s="218" t="n">
        <v>0</v>
      </c>
      <c r="R218" s="218" t="n">
        <f aca="false">Q218*H218</f>
        <v>0</v>
      </c>
      <c r="S218" s="218" t="n">
        <v>0</v>
      </c>
      <c r="T218" s="219" t="n">
        <f aca="false">S218*H218</f>
        <v>0</v>
      </c>
      <c r="AR218" s="220" t="s">
        <v>136</v>
      </c>
      <c r="AT218" s="220" t="s">
        <v>133</v>
      </c>
      <c r="AU218" s="220" t="s">
        <v>79</v>
      </c>
      <c r="AY218" s="3" t="s">
        <v>122</v>
      </c>
      <c r="BE218" s="221" t="n">
        <f aca="false">IF(N218="základní",J218,0)</f>
        <v>0</v>
      </c>
      <c r="BF218" s="221" t="n">
        <f aca="false">IF(N218="snížená",J218,0)</f>
        <v>0</v>
      </c>
      <c r="BG218" s="221" t="n">
        <f aca="false">IF(N218="zákl. přenesená",J218,0)</f>
        <v>0</v>
      </c>
      <c r="BH218" s="221" t="n">
        <f aca="false">IF(N218="sníž. přenesená",J218,0)</f>
        <v>0</v>
      </c>
      <c r="BI218" s="221" t="n">
        <f aca="false">IF(N218="nulová",J218,0)</f>
        <v>0</v>
      </c>
      <c r="BJ218" s="3" t="s">
        <v>77</v>
      </c>
      <c r="BK218" s="221" t="n">
        <f aca="false">ROUND(I218*H218,2)</f>
        <v>0</v>
      </c>
      <c r="BL218" s="3" t="s">
        <v>123</v>
      </c>
      <c r="BM218" s="220" t="s">
        <v>296</v>
      </c>
    </row>
    <row r="219" s="24" customFormat="true" ht="24" hidden="false" customHeight="true" outlineLevel="0" collapsed="false">
      <c r="B219" s="25"/>
      <c r="C219" s="235" t="n">
        <v>36</v>
      </c>
      <c r="D219" s="235" t="s">
        <v>133</v>
      </c>
      <c r="E219" s="236" t="s">
        <v>297</v>
      </c>
      <c r="F219" s="237" t="s">
        <v>298</v>
      </c>
      <c r="G219" s="238" t="s">
        <v>299</v>
      </c>
      <c r="H219" s="239" t="n">
        <v>1</v>
      </c>
      <c r="I219" s="240"/>
      <c r="J219" s="241" t="n">
        <f aca="false">ROUND(I219*H219,2)</f>
        <v>0</v>
      </c>
      <c r="K219" s="237"/>
      <c r="L219" s="242"/>
      <c r="M219" s="243"/>
      <c r="N219" s="244" t="s">
        <v>37</v>
      </c>
      <c r="O219" s="69"/>
      <c r="P219" s="218" t="n">
        <f aca="false">O219*H219</f>
        <v>0</v>
      </c>
      <c r="Q219" s="218" t="n">
        <v>0.00107</v>
      </c>
      <c r="R219" s="218" t="n">
        <f aca="false">Q219*H219</f>
        <v>0.00107</v>
      </c>
      <c r="S219" s="218" t="n">
        <v>0</v>
      </c>
      <c r="T219" s="219" t="n">
        <f aca="false">S219*H219</f>
        <v>0</v>
      </c>
      <c r="AR219" s="220" t="s">
        <v>136</v>
      </c>
      <c r="AT219" s="220" t="s">
        <v>133</v>
      </c>
      <c r="AU219" s="220" t="s">
        <v>79</v>
      </c>
      <c r="AY219" s="3" t="s">
        <v>122</v>
      </c>
      <c r="BE219" s="221" t="n">
        <f aca="false">IF(N219="základní",J219,0)</f>
        <v>0</v>
      </c>
      <c r="BF219" s="221" t="n">
        <f aca="false">IF(N219="snížená",J219,0)</f>
        <v>0</v>
      </c>
      <c r="BG219" s="221" t="n">
        <f aca="false">IF(N219="zákl. přenesená",J219,0)</f>
        <v>0</v>
      </c>
      <c r="BH219" s="221" t="n">
        <f aca="false">IF(N219="sníž. přenesená",J219,0)</f>
        <v>0</v>
      </c>
      <c r="BI219" s="221" t="n">
        <f aca="false">IF(N219="nulová",J219,0)</f>
        <v>0</v>
      </c>
      <c r="BJ219" s="3" t="s">
        <v>77</v>
      </c>
      <c r="BK219" s="221" t="n">
        <f aca="false">ROUND(I219*H219,2)</f>
        <v>0</v>
      </c>
      <c r="BL219" s="3" t="s">
        <v>123</v>
      </c>
      <c r="BM219" s="220" t="s">
        <v>300</v>
      </c>
    </row>
    <row r="220" s="24" customFormat="true" ht="36" hidden="false" customHeight="true" outlineLevel="0" collapsed="false">
      <c r="B220" s="25"/>
      <c r="C220" s="209" t="n">
        <v>37</v>
      </c>
      <c r="D220" s="209" t="s">
        <v>125</v>
      </c>
      <c r="E220" s="210" t="s">
        <v>301</v>
      </c>
      <c r="F220" s="211" t="s">
        <v>302</v>
      </c>
      <c r="G220" s="212" t="s">
        <v>170</v>
      </c>
      <c r="H220" s="213" t="n">
        <v>40</v>
      </c>
      <c r="I220" s="214"/>
      <c r="J220" s="215" t="n">
        <f aca="false">ROUND(I220*H220,2)</f>
        <v>0</v>
      </c>
      <c r="K220" s="211"/>
      <c r="L220" s="30"/>
      <c r="M220" s="216"/>
      <c r="N220" s="217" t="s">
        <v>37</v>
      </c>
      <c r="O220" s="69"/>
      <c r="P220" s="218" t="n">
        <f aca="false">O220*H220</f>
        <v>0</v>
      </c>
      <c r="Q220" s="218" t="n">
        <v>0.0006</v>
      </c>
      <c r="R220" s="218" t="n">
        <f aca="false">Q220*H220</f>
        <v>0.024</v>
      </c>
      <c r="S220" s="218" t="n">
        <v>0</v>
      </c>
      <c r="T220" s="219" t="n">
        <f aca="false">S220*H220</f>
        <v>0</v>
      </c>
      <c r="AR220" s="220" t="s">
        <v>181</v>
      </c>
      <c r="AT220" s="220" t="s">
        <v>125</v>
      </c>
      <c r="AU220" s="220" t="s">
        <v>79</v>
      </c>
      <c r="AY220" s="3" t="s">
        <v>122</v>
      </c>
      <c r="BE220" s="221" t="n">
        <f aca="false">IF(N220="základní",J220,0)</f>
        <v>0</v>
      </c>
      <c r="BF220" s="221" t="n">
        <f aca="false">IF(N220="snížená",J220,0)</f>
        <v>0</v>
      </c>
      <c r="BG220" s="221" t="n">
        <f aca="false">IF(N220="zákl. přenesená",J220,0)</f>
        <v>0</v>
      </c>
      <c r="BH220" s="221" t="n">
        <f aca="false">IF(N220="sníž. přenesená",J220,0)</f>
        <v>0</v>
      </c>
      <c r="BI220" s="221" t="n">
        <f aca="false">IF(N220="nulová",J220,0)</f>
        <v>0</v>
      </c>
      <c r="BJ220" s="3" t="s">
        <v>77</v>
      </c>
      <c r="BK220" s="221" t="n">
        <f aca="false">ROUND(I220*H220,2)</f>
        <v>0</v>
      </c>
      <c r="BL220" s="3" t="s">
        <v>181</v>
      </c>
      <c r="BM220" s="220" t="s">
        <v>303</v>
      </c>
    </row>
    <row r="221" s="258" customFormat="true" ht="12.8" hidden="false" customHeight="false" outlineLevel="0" collapsed="false">
      <c r="B221" s="259"/>
      <c r="C221" s="260"/>
      <c r="D221" s="225" t="s">
        <v>131</v>
      </c>
      <c r="E221" s="261"/>
      <c r="F221" s="262" t="s">
        <v>304</v>
      </c>
      <c r="G221" s="260"/>
      <c r="H221" s="261"/>
      <c r="I221" s="263"/>
      <c r="J221" s="260"/>
      <c r="K221" s="260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131</v>
      </c>
      <c r="AU221" s="268" t="s">
        <v>79</v>
      </c>
      <c r="AV221" s="258" t="s">
        <v>77</v>
      </c>
      <c r="AW221" s="258" t="s">
        <v>29</v>
      </c>
      <c r="AX221" s="258" t="s">
        <v>72</v>
      </c>
      <c r="AY221" s="268" t="s">
        <v>122</v>
      </c>
    </row>
    <row r="222" s="222" customFormat="true" ht="12.8" hidden="false" customHeight="false" outlineLevel="0" collapsed="false">
      <c r="B222" s="223"/>
      <c r="C222" s="224"/>
      <c r="D222" s="225" t="s">
        <v>131</v>
      </c>
      <c r="E222" s="226"/>
      <c r="F222" s="227" t="s">
        <v>305</v>
      </c>
      <c r="G222" s="224"/>
      <c r="H222" s="228" t="n">
        <v>40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131</v>
      </c>
      <c r="AU222" s="234" t="s">
        <v>79</v>
      </c>
      <c r="AV222" s="222" t="s">
        <v>79</v>
      </c>
      <c r="AW222" s="222" t="s">
        <v>29</v>
      </c>
      <c r="AX222" s="222" t="s">
        <v>77</v>
      </c>
      <c r="AY222" s="234" t="s">
        <v>122</v>
      </c>
    </row>
    <row r="223" s="24" customFormat="true" ht="36" hidden="false" customHeight="true" outlineLevel="0" collapsed="false">
      <c r="B223" s="25"/>
      <c r="C223" s="209" t="n">
        <v>38</v>
      </c>
      <c r="D223" s="209" t="s">
        <v>125</v>
      </c>
      <c r="E223" s="210" t="s">
        <v>306</v>
      </c>
      <c r="F223" s="211" t="s">
        <v>307</v>
      </c>
      <c r="G223" s="212" t="s">
        <v>170</v>
      </c>
      <c r="H223" s="213" t="n">
        <v>40</v>
      </c>
      <c r="I223" s="214"/>
      <c r="J223" s="215" t="n">
        <f aca="false">ROUND(I223*H223,2)</f>
        <v>0</v>
      </c>
      <c r="K223" s="211"/>
      <c r="L223" s="30"/>
      <c r="M223" s="216"/>
      <c r="N223" s="217" t="s">
        <v>37</v>
      </c>
      <c r="O223" s="69"/>
      <c r="P223" s="218" t="n">
        <f aca="false">O223*H223</f>
        <v>0</v>
      </c>
      <c r="Q223" s="218" t="n">
        <v>0.0006</v>
      </c>
      <c r="R223" s="218" t="n">
        <f aca="false">Q223*H223</f>
        <v>0.024</v>
      </c>
      <c r="S223" s="218" t="n">
        <v>0</v>
      </c>
      <c r="T223" s="219" t="n">
        <f aca="false">S223*H223</f>
        <v>0</v>
      </c>
      <c r="AR223" s="220" t="s">
        <v>181</v>
      </c>
      <c r="AT223" s="220" t="s">
        <v>125</v>
      </c>
      <c r="AU223" s="220" t="s">
        <v>79</v>
      </c>
      <c r="AY223" s="3" t="s">
        <v>122</v>
      </c>
      <c r="BE223" s="221" t="n">
        <f aca="false">IF(N223="základní",J223,0)</f>
        <v>0</v>
      </c>
      <c r="BF223" s="221" t="n">
        <f aca="false">IF(N223="snížená",J223,0)</f>
        <v>0</v>
      </c>
      <c r="BG223" s="221" t="n">
        <f aca="false">IF(N223="zákl. přenesená",J223,0)</f>
        <v>0</v>
      </c>
      <c r="BH223" s="221" t="n">
        <f aca="false">IF(N223="sníž. přenesená",J223,0)</f>
        <v>0</v>
      </c>
      <c r="BI223" s="221" t="n">
        <f aca="false">IF(N223="nulová",J223,0)</f>
        <v>0</v>
      </c>
      <c r="BJ223" s="3" t="s">
        <v>77</v>
      </c>
      <c r="BK223" s="221" t="n">
        <f aca="false">ROUND(I223*H223,2)</f>
        <v>0</v>
      </c>
      <c r="BL223" s="3" t="s">
        <v>181</v>
      </c>
      <c r="BM223" s="220" t="s">
        <v>308</v>
      </c>
    </row>
    <row r="224" s="258" customFormat="true" ht="12.8" hidden="false" customHeight="false" outlineLevel="0" collapsed="false">
      <c r="B224" s="259"/>
      <c r="C224" s="260"/>
      <c r="D224" s="225" t="s">
        <v>131</v>
      </c>
      <c r="E224" s="261"/>
      <c r="F224" s="262" t="s">
        <v>309</v>
      </c>
      <c r="G224" s="260"/>
      <c r="H224" s="261"/>
      <c r="I224" s="263"/>
      <c r="J224" s="260"/>
      <c r="K224" s="260"/>
      <c r="L224" s="264"/>
      <c r="M224" s="265"/>
      <c r="N224" s="266"/>
      <c r="O224" s="266"/>
      <c r="P224" s="266"/>
      <c r="Q224" s="266"/>
      <c r="R224" s="266"/>
      <c r="S224" s="266"/>
      <c r="T224" s="267"/>
      <c r="AT224" s="268" t="s">
        <v>131</v>
      </c>
      <c r="AU224" s="268" t="s">
        <v>79</v>
      </c>
      <c r="AV224" s="258" t="s">
        <v>77</v>
      </c>
      <c r="AW224" s="258" t="s">
        <v>29</v>
      </c>
      <c r="AX224" s="258" t="s">
        <v>72</v>
      </c>
      <c r="AY224" s="268" t="s">
        <v>122</v>
      </c>
    </row>
    <row r="225" s="222" customFormat="true" ht="12.8" hidden="false" customHeight="false" outlineLevel="0" collapsed="false">
      <c r="B225" s="223"/>
      <c r="C225" s="224"/>
      <c r="D225" s="225" t="s">
        <v>131</v>
      </c>
      <c r="E225" s="226"/>
      <c r="F225" s="227" t="s">
        <v>305</v>
      </c>
      <c r="G225" s="224"/>
      <c r="H225" s="228" t="n">
        <v>40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131</v>
      </c>
      <c r="AU225" s="234" t="s">
        <v>79</v>
      </c>
      <c r="AV225" s="222" t="s">
        <v>79</v>
      </c>
      <c r="AW225" s="222" t="s">
        <v>29</v>
      </c>
      <c r="AX225" s="222" t="s">
        <v>77</v>
      </c>
      <c r="AY225" s="234" t="s">
        <v>122</v>
      </c>
    </row>
    <row r="226" s="24" customFormat="true" ht="36" hidden="false" customHeight="true" outlineLevel="0" collapsed="false">
      <c r="B226" s="25"/>
      <c r="C226" s="209" t="n">
        <v>39</v>
      </c>
      <c r="D226" s="209" t="s">
        <v>125</v>
      </c>
      <c r="E226" s="210" t="s">
        <v>310</v>
      </c>
      <c r="F226" s="211" t="s">
        <v>311</v>
      </c>
      <c r="G226" s="212" t="s">
        <v>170</v>
      </c>
      <c r="H226" s="213" t="n">
        <v>3</v>
      </c>
      <c r="I226" s="214"/>
      <c r="J226" s="215" t="n">
        <f aca="false">ROUND(I226*H226,2)</f>
        <v>0</v>
      </c>
      <c r="K226" s="211"/>
      <c r="L226" s="30"/>
      <c r="M226" s="216"/>
      <c r="N226" s="217" t="s">
        <v>37</v>
      </c>
      <c r="O226" s="69"/>
      <c r="P226" s="218" t="n">
        <f aca="false">O226*H226</f>
        <v>0</v>
      </c>
      <c r="Q226" s="218" t="n">
        <v>0.00043</v>
      </c>
      <c r="R226" s="218" t="n">
        <f aca="false">Q226*H226</f>
        <v>0.00129</v>
      </c>
      <c r="S226" s="218" t="n">
        <v>0</v>
      </c>
      <c r="T226" s="219" t="n">
        <f aca="false">S226*H226</f>
        <v>0</v>
      </c>
      <c r="AR226" s="220" t="s">
        <v>181</v>
      </c>
      <c r="AT226" s="220" t="s">
        <v>125</v>
      </c>
      <c r="AU226" s="220" t="s">
        <v>79</v>
      </c>
      <c r="AY226" s="3" t="s">
        <v>122</v>
      </c>
      <c r="BE226" s="221" t="n">
        <f aca="false">IF(N226="základní",J226,0)</f>
        <v>0</v>
      </c>
      <c r="BF226" s="221" t="n">
        <f aca="false">IF(N226="snížená",J226,0)</f>
        <v>0</v>
      </c>
      <c r="BG226" s="221" t="n">
        <f aca="false">IF(N226="zákl. přenesená",J226,0)</f>
        <v>0</v>
      </c>
      <c r="BH226" s="221" t="n">
        <f aca="false">IF(N226="sníž. přenesená",J226,0)</f>
        <v>0</v>
      </c>
      <c r="BI226" s="221" t="n">
        <f aca="false">IF(N226="nulová",J226,0)</f>
        <v>0</v>
      </c>
      <c r="BJ226" s="3" t="s">
        <v>77</v>
      </c>
      <c r="BK226" s="221" t="n">
        <f aca="false">ROUND(I226*H226,2)</f>
        <v>0</v>
      </c>
      <c r="BL226" s="3" t="s">
        <v>181</v>
      </c>
      <c r="BM226" s="220" t="s">
        <v>312</v>
      </c>
    </row>
    <row r="227" s="258" customFormat="true" ht="12.8" hidden="false" customHeight="false" outlineLevel="0" collapsed="false">
      <c r="B227" s="259"/>
      <c r="C227" s="260"/>
      <c r="D227" s="225" t="s">
        <v>131</v>
      </c>
      <c r="E227" s="261"/>
      <c r="F227" s="262" t="s">
        <v>313</v>
      </c>
      <c r="G227" s="260"/>
      <c r="H227" s="261"/>
      <c r="I227" s="263"/>
      <c r="J227" s="260"/>
      <c r="K227" s="260"/>
      <c r="L227" s="264"/>
      <c r="M227" s="265"/>
      <c r="N227" s="266"/>
      <c r="O227" s="266"/>
      <c r="P227" s="266"/>
      <c r="Q227" s="266"/>
      <c r="R227" s="266"/>
      <c r="S227" s="266"/>
      <c r="T227" s="267"/>
      <c r="AT227" s="268" t="s">
        <v>131</v>
      </c>
      <c r="AU227" s="268" t="s">
        <v>79</v>
      </c>
      <c r="AV227" s="258" t="s">
        <v>77</v>
      </c>
      <c r="AW227" s="258" t="s">
        <v>29</v>
      </c>
      <c r="AX227" s="258" t="s">
        <v>72</v>
      </c>
      <c r="AY227" s="268" t="s">
        <v>122</v>
      </c>
    </row>
    <row r="228" s="222" customFormat="true" ht="12.8" hidden="false" customHeight="false" outlineLevel="0" collapsed="false">
      <c r="B228" s="223"/>
      <c r="C228" s="224"/>
      <c r="D228" s="225" t="s">
        <v>131</v>
      </c>
      <c r="E228" s="226"/>
      <c r="F228" s="227" t="s">
        <v>138</v>
      </c>
      <c r="G228" s="224"/>
      <c r="H228" s="228" t="n">
        <v>3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131</v>
      </c>
      <c r="AU228" s="234" t="s">
        <v>79</v>
      </c>
      <c r="AV228" s="222" t="s">
        <v>79</v>
      </c>
      <c r="AW228" s="222" t="s">
        <v>29</v>
      </c>
      <c r="AX228" s="222" t="s">
        <v>77</v>
      </c>
      <c r="AY228" s="234" t="s">
        <v>122</v>
      </c>
    </row>
    <row r="229" s="24" customFormat="true" ht="24" hidden="false" customHeight="true" outlineLevel="0" collapsed="false">
      <c r="B229" s="25"/>
      <c r="C229" s="209" t="n">
        <v>40</v>
      </c>
      <c r="D229" s="209" t="s">
        <v>125</v>
      </c>
      <c r="E229" s="210" t="s">
        <v>314</v>
      </c>
      <c r="F229" s="211" t="s">
        <v>315</v>
      </c>
      <c r="G229" s="212" t="s">
        <v>170</v>
      </c>
      <c r="H229" s="213" t="n">
        <v>170</v>
      </c>
      <c r="I229" s="214"/>
      <c r="J229" s="215" t="n">
        <f aca="false">ROUND(I229*H229,2)</f>
        <v>0</v>
      </c>
      <c r="K229" s="211"/>
      <c r="L229" s="30"/>
      <c r="M229" s="216"/>
      <c r="N229" s="217" t="s">
        <v>37</v>
      </c>
      <c r="O229" s="69"/>
      <c r="P229" s="218" t="n">
        <f aca="false">O229*H229</f>
        <v>0</v>
      </c>
      <c r="Q229" s="218" t="n">
        <v>0.0012</v>
      </c>
      <c r="R229" s="218" t="n">
        <f aca="false">Q229*H229</f>
        <v>0.204</v>
      </c>
      <c r="S229" s="218" t="n">
        <v>0</v>
      </c>
      <c r="T229" s="219" t="n">
        <f aca="false">S229*H229</f>
        <v>0</v>
      </c>
      <c r="AR229" s="220" t="s">
        <v>181</v>
      </c>
      <c r="AT229" s="220" t="s">
        <v>125</v>
      </c>
      <c r="AU229" s="220" t="s">
        <v>79</v>
      </c>
      <c r="AY229" s="3" t="s">
        <v>122</v>
      </c>
      <c r="BE229" s="221" t="n">
        <f aca="false">IF(N229="základní",J229,0)</f>
        <v>0</v>
      </c>
      <c r="BF229" s="221" t="n">
        <f aca="false">IF(N229="snížená",J229,0)</f>
        <v>0</v>
      </c>
      <c r="BG229" s="221" t="n">
        <f aca="false">IF(N229="zákl. přenesená",J229,0)</f>
        <v>0</v>
      </c>
      <c r="BH229" s="221" t="n">
        <f aca="false">IF(N229="sníž. přenesená",J229,0)</f>
        <v>0</v>
      </c>
      <c r="BI229" s="221" t="n">
        <f aca="false">IF(N229="nulová",J229,0)</f>
        <v>0</v>
      </c>
      <c r="BJ229" s="3" t="s">
        <v>77</v>
      </c>
      <c r="BK229" s="221" t="n">
        <f aca="false">ROUND(I229*H229,2)</f>
        <v>0</v>
      </c>
      <c r="BL229" s="3" t="s">
        <v>181</v>
      </c>
      <c r="BM229" s="220" t="s">
        <v>316</v>
      </c>
    </row>
    <row r="230" s="258" customFormat="true" ht="12.8" hidden="false" customHeight="false" outlineLevel="0" collapsed="false">
      <c r="B230" s="259"/>
      <c r="C230" s="260"/>
      <c r="D230" s="225" t="s">
        <v>131</v>
      </c>
      <c r="E230" s="261"/>
      <c r="F230" s="262" t="s">
        <v>317</v>
      </c>
      <c r="G230" s="260"/>
      <c r="H230" s="261"/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131</v>
      </c>
      <c r="AU230" s="268" t="s">
        <v>79</v>
      </c>
      <c r="AV230" s="258" t="s">
        <v>77</v>
      </c>
      <c r="AW230" s="258" t="s">
        <v>29</v>
      </c>
      <c r="AX230" s="258" t="s">
        <v>72</v>
      </c>
      <c r="AY230" s="268" t="s">
        <v>122</v>
      </c>
    </row>
    <row r="231" s="222" customFormat="true" ht="12.8" hidden="false" customHeight="false" outlineLevel="0" collapsed="false">
      <c r="B231" s="223"/>
      <c r="C231" s="224"/>
      <c r="D231" s="225" t="s">
        <v>131</v>
      </c>
      <c r="E231" s="226"/>
      <c r="F231" s="227" t="s">
        <v>318</v>
      </c>
      <c r="G231" s="224"/>
      <c r="H231" s="228" t="n">
        <v>170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131</v>
      </c>
      <c r="AU231" s="234" t="s">
        <v>79</v>
      </c>
      <c r="AV231" s="222" t="s">
        <v>79</v>
      </c>
      <c r="AW231" s="222" t="s">
        <v>29</v>
      </c>
      <c r="AX231" s="222" t="s">
        <v>77</v>
      </c>
      <c r="AY231" s="234" t="s">
        <v>122</v>
      </c>
    </row>
    <row r="232" s="24" customFormat="true" ht="60" hidden="false" customHeight="true" outlineLevel="0" collapsed="false">
      <c r="B232" s="25"/>
      <c r="C232" s="209" t="n">
        <v>41</v>
      </c>
      <c r="D232" s="209" t="s">
        <v>125</v>
      </c>
      <c r="E232" s="210" t="s">
        <v>319</v>
      </c>
      <c r="F232" s="211" t="s">
        <v>320</v>
      </c>
      <c r="G232" s="212" t="s">
        <v>151</v>
      </c>
      <c r="H232" s="213" t="n">
        <v>111.9</v>
      </c>
      <c r="I232" s="214"/>
      <c r="J232" s="215" t="n">
        <f aca="false">ROUND(I232*H232,2)</f>
        <v>0</v>
      </c>
      <c r="K232" s="211"/>
      <c r="L232" s="30"/>
      <c r="M232" s="216"/>
      <c r="N232" s="217" t="s">
        <v>37</v>
      </c>
      <c r="O232" s="69"/>
      <c r="P232" s="218" t="n">
        <f aca="false">O232*H232</f>
        <v>0</v>
      </c>
      <c r="Q232" s="218" t="n">
        <v>8E-005</v>
      </c>
      <c r="R232" s="218" t="n">
        <f aca="false">Q232*H232</f>
        <v>0.008952</v>
      </c>
      <c r="S232" s="218" t="n">
        <v>0</v>
      </c>
      <c r="T232" s="219" t="n">
        <f aca="false">S232*H232</f>
        <v>0</v>
      </c>
      <c r="AR232" s="220" t="s">
        <v>181</v>
      </c>
      <c r="AT232" s="220" t="s">
        <v>125</v>
      </c>
      <c r="AU232" s="220" t="s">
        <v>79</v>
      </c>
      <c r="AY232" s="3" t="s">
        <v>122</v>
      </c>
      <c r="BE232" s="221" t="n">
        <f aca="false">IF(N232="základní",J232,0)</f>
        <v>0</v>
      </c>
      <c r="BF232" s="221" t="n">
        <f aca="false">IF(N232="snížená",J232,0)</f>
        <v>0</v>
      </c>
      <c r="BG232" s="221" t="n">
        <f aca="false">IF(N232="zákl. přenesená",J232,0)</f>
        <v>0</v>
      </c>
      <c r="BH232" s="221" t="n">
        <f aca="false">IF(N232="sníž. přenesená",J232,0)</f>
        <v>0</v>
      </c>
      <c r="BI232" s="221" t="n">
        <f aca="false">IF(N232="nulová",J232,0)</f>
        <v>0</v>
      </c>
      <c r="BJ232" s="3" t="s">
        <v>77</v>
      </c>
      <c r="BK232" s="221" t="n">
        <f aca="false">ROUND(I232*H232,2)</f>
        <v>0</v>
      </c>
      <c r="BL232" s="3" t="s">
        <v>181</v>
      </c>
      <c r="BM232" s="220" t="s">
        <v>321</v>
      </c>
    </row>
    <row r="233" s="222" customFormat="true" ht="12.8" hidden="false" customHeight="false" outlineLevel="0" collapsed="false">
      <c r="B233" s="223"/>
      <c r="C233" s="224"/>
      <c r="D233" s="225" t="s">
        <v>131</v>
      </c>
      <c r="E233" s="226"/>
      <c r="F233" s="227" t="s">
        <v>162</v>
      </c>
      <c r="G233" s="224"/>
      <c r="H233" s="228" t="n">
        <v>111.9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131</v>
      </c>
      <c r="AU233" s="234" t="s">
        <v>79</v>
      </c>
      <c r="AV233" s="222" t="s">
        <v>79</v>
      </c>
      <c r="AW233" s="222" t="s">
        <v>29</v>
      </c>
      <c r="AX233" s="222" t="s">
        <v>77</v>
      </c>
      <c r="AY233" s="234" t="s">
        <v>122</v>
      </c>
    </row>
    <row r="234" s="24" customFormat="true" ht="24" hidden="false" customHeight="true" outlineLevel="0" collapsed="false">
      <c r="B234" s="25"/>
      <c r="C234" s="235" t="n">
        <v>42</v>
      </c>
      <c r="D234" s="235" t="s">
        <v>133</v>
      </c>
      <c r="E234" s="236" t="s">
        <v>281</v>
      </c>
      <c r="F234" s="237" t="s">
        <v>282</v>
      </c>
      <c r="G234" s="238" t="s">
        <v>151</v>
      </c>
      <c r="H234" s="239" t="n">
        <v>128.685</v>
      </c>
      <c r="I234" s="240"/>
      <c r="J234" s="241" t="n">
        <f aca="false">ROUND(I234*H234,2)</f>
        <v>0</v>
      </c>
      <c r="K234" s="237"/>
      <c r="L234" s="242"/>
      <c r="M234" s="243"/>
      <c r="N234" s="244" t="s">
        <v>37</v>
      </c>
      <c r="O234" s="69"/>
      <c r="P234" s="218" t="n">
        <f aca="false">O234*H234</f>
        <v>0</v>
      </c>
      <c r="Q234" s="218" t="n">
        <v>0.0019</v>
      </c>
      <c r="R234" s="218" t="n">
        <f aca="false">Q234*H234</f>
        <v>0.2445015</v>
      </c>
      <c r="S234" s="218" t="n">
        <v>0</v>
      </c>
      <c r="T234" s="219" t="n">
        <f aca="false">S234*H234</f>
        <v>0</v>
      </c>
      <c r="AR234" s="220" t="s">
        <v>283</v>
      </c>
      <c r="AT234" s="220" t="s">
        <v>133</v>
      </c>
      <c r="AU234" s="220" t="s">
        <v>79</v>
      </c>
      <c r="AY234" s="3" t="s">
        <v>122</v>
      </c>
      <c r="BE234" s="221" t="n">
        <f aca="false">IF(N234="základní",J234,0)</f>
        <v>0</v>
      </c>
      <c r="BF234" s="221" t="n">
        <f aca="false">IF(N234="snížená",J234,0)</f>
        <v>0</v>
      </c>
      <c r="BG234" s="221" t="n">
        <f aca="false">IF(N234="zákl. přenesená",J234,0)</f>
        <v>0</v>
      </c>
      <c r="BH234" s="221" t="n">
        <f aca="false">IF(N234="sníž. přenesená",J234,0)</f>
        <v>0</v>
      </c>
      <c r="BI234" s="221" t="n">
        <f aca="false">IF(N234="nulová",J234,0)</f>
        <v>0</v>
      </c>
      <c r="BJ234" s="3" t="s">
        <v>77</v>
      </c>
      <c r="BK234" s="221" t="n">
        <f aca="false">ROUND(I234*H234,2)</f>
        <v>0</v>
      </c>
      <c r="BL234" s="3" t="s">
        <v>181</v>
      </c>
      <c r="BM234" s="220" t="s">
        <v>322</v>
      </c>
    </row>
    <row r="235" s="222" customFormat="true" ht="12.8" hidden="false" customHeight="false" outlineLevel="0" collapsed="false">
      <c r="B235" s="223"/>
      <c r="C235" s="224"/>
      <c r="D235" s="225" t="s">
        <v>131</v>
      </c>
      <c r="E235" s="226"/>
      <c r="F235" s="227" t="s">
        <v>323</v>
      </c>
      <c r="G235" s="224"/>
      <c r="H235" s="228" t="n">
        <v>128.685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131</v>
      </c>
      <c r="AU235" s="234" t="s">
        <v>79</v>
      </c>
      <c r="AV235" s="222" t="s">
        <v>79</v>
      </c>
      <c r="AW235" s="222" t="s">
        <v>29</v>
      </c>
      <c r="AX235" s="222" t="s">
        <v>77</v>
      </c>
      <c r="AY235" s="234" t="s">
        <v>122</v>
      </c>
    </row>
    <row r="236" s="24" customFormat="true" ht="24" hidden="false" customHeight="true" outlineLevel="0" collapsed="false">
      <c r="B236" s="25"/>
      <c r="C236" s="209" t="n">
        <v>43</v>
      </c>
      <c r="D236" s="209" t="s">
        <v>125</v>
      </c>
      <c r="E236" s="210" t="s">
        <v>324</v>
      </c>
      <c r="F236" s="211" t="s">
        <v>325</v>
      </c>
      <c r="G236" s="212" t="s">
        <v>151</v>
      </c>
      <c r="H236" s="213" t="n">
        <v>32</v>
      </c>
      <c r="I236" s="214"/>
      <c r="J236" s="215" t="n">
        <f aca="false">ROUND(I236*H236,2)</f>
        <v>0</v>
      </c>
      <c r="K236" s="211"/>
      <c r="L236" s="30"/>
      <c r="M236" s="216"/>
      <c r="N236" s="217" t="s">
        <v>37</v>
      </c>
      <c r="O236" s="69"/>
      <c r="P236" s="218" t="n">
        <f aca="false">O236*H236</f>
        <v>0</v>
      </c>
      <c r="Q236" s="218" t="n">
        <v>0</v>
      </c>
      <c r="R236" s="218" t="n">
        <f aca="false">Q236*H236</f>
        <v>0</v>
      </c>
      <c r="S236" s="218" t="n">
        <v>0</v>
      </c>
      <c r="T236" s="219" t="n">
        <f aca="false">S236*H236</f>
        <v>0</v>
      </c>
      <c r="AR236" s="220" t="s">
        <v>181</v>
      </c>
      <c r="AT236" s="220" t="s">
        <v>125</v>
      </c>
      <c r="AU236" s="220" t="s">
        <v>79</v>
      </c>
      <c r="AY236" s="3" t="s">
        <v>122</v>
      </c>
      <c r="BE236" s="221" t="n">
        <f aca="false">IF(N236="základní",J236,0)</f>
        <v>0</v>
      </c>
      <c r="BF236" s="221" t="n">
        <f aca="false">IF(N236="snížená",J236,0)</f>
        <v>0</v>
      </c>
      <c r="BG236" s="221" t="n">
        <f aca="false">IF(N236="zákl. přenesená",J236,0)</f>
        <v>0</v>
      </c>
      <c r="BH236" s="221" t="n">
        <f aca="false">IF(N236="sníž. přenesená",J236,0)</f>
        <v>0</v>
      </c>
      <c r="BI236" s="221" t="n">
        <f aca="false">IF(N236="nulová",J236,0)</f>
        <v>0</v>
      </c>
      <c r="BJ236" s="3" t="s">
        <v>77</v>
      </c>
      <c r="BK236" s="221" t="n">
        <f aca="false">ROUND(I236*H236,2)</f>
        <v>0</v>
      </c>
      <c r="BL236" s="3" t="s">
        <v>181</v>
      </c>
      <c r="BM236" s="220" t="s">
        <v>326</v>
      </c>
    </row>
    <row r="237" s="258" customFormat="true" ht="12.8" hidden="false" customHeight="false" outlineLevel="0" collapsed="false">
      <c r="B237" s="259"/>
      <c r="C237" s="260"/>
      <c r="D237" s="225" t="s">
        <v>131</v>
      </c>
      <c r="E237" s="261"/>
      <c r="F237" s="262" t="s">
        <v>279</v>
      </c>
      <c r="G237" s="260"/>
      <c r="H237" s="261"/>
      <c r="I237" s="263"/>
      <c r="J237" s="260"/>
      <c r="K237" s="260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131</v>
      </c>
      <c r="AU237" s="268" t="s">
        <v>79</v>
      </c>
      <c r="AV237" s="258" t="s">
        <v>77</v>
      </c>
      <c r="AW237" s="258" t="s">
        <v>29</v>
      </c>
      <c r="AX237" s="258" t="s">
        <v>72</v>
      </c>
      <c r="AY237" s="268" t="s">
        <v>122</v>
      </c>
    </row>
    <row r="238" s="222" customFormat="true" ht="12.8" hidden="false" customHeight="false" outlineLevel="0" collapsed="false">
      <c r="B238" s="223"/>
      <c r="C238" s="224"/>
      <c r="D238" s="225" t="s">
        <v>131</v>
      </c>
      <c r="E238" s="226"/>
      <c r="F238" s="227" t="s">
        <v>280</v>
      </c>
      <c r="G238" s="224"/>
      <c r="H238" s="228" t="n">
        <v>32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131</v>
      </c>
      <c r="AU238" s="234" t="s">
        <v>79</v>
      </c>
      <c r="AV238" s="222" t="s">
        <v>79</v>
      </c>
      <c r="AW238" s="222" t="s">
        <v>29</v>
      </c>
      <c r="AX238" s="222" t="s">
        <v>77</v>
      </c>
      <c r="AY238" s="234" t="s">
        <v>122</v>
      </c>
    </row>
    <row r="239" s="24" customFormat="true" ht="24" hidden="false" customHeight="true" outlineLevel="0" collapsed="false">
      <c r="B239" s="25"/>
      <c r="C239" s="235" t="n">
        <v>44</v>
      </c>
      <c r="D239" s="235" t="s">
        <v>133</v>
      </c>
      <c r="E239" s="236" t="s">
        <v>327</v>
      </c>
      <c r="F239" s="237" t="s">
        <v>328</v>
      </c>
      <c r="G239" s="238" t="s">
        <v>151</v>
      </c>
      <c r="H239" s="239" t="n">
        <v>36.8</v>
      </c>
      <c r="I239" s="240"/>
      <c r="J239" s="241" t="n">
        <f aca="false">ROUND(I239*H239,2)</f>
        <v>0</v>
      </c>
      <c r="K239" s="237"/>
      <c r="L239" s="242"/>
      <c r="M239" s="243"/>
      <c r="N239" s="244" t="s">
        <v>37</v>
      </c>
      <c r="O239" s="69"/>
      <c r="P239" s="218" t="n">
        <f aca="false">O239*H239</f>
        <v>0</v>
      </c>
      <c r="Q239" s="218" t="n">
        <v>0.0003</v>
      </c>
      <c r="R239" s="218" t="n">
        <f aca="false">Q239*H239</f>
        <v>0.01104</v>
      </c>
      <c r="S239" s="218" t="n">
        <v>0</v>
      </c>
      <c r="T239" s="219" t="n">
        <f aca="false">S239*H239</f>
        <v>0</v>
      </c>
      <c r="AR239" s="220" t="s">
        <v>283</v>
      </c>
      <c r="AT239" s="220" t="s">
        <v>133</v>
      </c>
      <c r="AU239" s="220" t="s">
        <v>79</v>
      </c>
      <c r="AY239" s="3" t="s">
        <v>122</v>
      </c>
      <c r="BE239" s="221" t="n">
        <f aca="false">IF(N239="základní",J239,0)</f>
        <v>0</v>
      </c>
      <c r="BF239" s="221" t="n">
        <f aca="false">IF(N239="snížená",J239,0)</f>
        <v>0</v>
      </c>
      <c r="BG239" s="221" t="n">
        <f aca="false">IF(N239="zákl. přenesená",J239,0)</f>
        <v>0</v>
      </c>
      <c r="BH239" s="221" t="n">
        <f aca="false">IF(N239="sníž. přenesená",J239,0)</f>
        <v>0</v>
      </c>
      <c r="BI239" s="221" t="n">
        <f aca="false">IF(N239="nulová",J239,0)</f>
        <v>0</v>
      </c>
      <c r="BJ239" s="3" t="s">
        <v>77</v>
      </c>
      <c r="BK239" s="221" t="n">
        <f aca="false">ROUND(I239*H239,2)</f>
        <v>0</v>
      </c>
      <c r="BL239" s="3" t="s">
        <v>181</v>
      </c>
      <c r="BM239" s="220" t="s">
        <v>329</v>
      </c>
    </row>
    <row r="240" s="222" customFormat="true" ht="12.8" hidden="false" customHeight="false" outlineLevel="0" collapsed="false">
      <c r="B240" s="223"/>
      <c r="C240" s="224"/>
      <c r="D240" s="225" t="s">
        <v>131</v>
      </c>
      <c r="E240" s="226"/>
      <c r="F240" s="227" t="s">
        <v>285</v>
      </c>
      <c r="G240" s="224"/>
      <c r="H240" s="228" t="n">
        <v>36.8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131</v>
      </c>
      <c r="AU240" s="234" t="s">
        <v>79</v>
      </c>
      <c r="AV240" s="222" t="s">
        <v>79</v>
      </c>
      <c r="AW240" s="222" t="s">
        <v>29</v>
      </c>
      <c r="AX240" s="222" t="s">
        <v>77</v>
      </c>
      <c r="AY240" s="234" t="s">
        <v>122</v>
      </c>
    </row>
    <row r="241" s="24" customFormat="true" ht="36" hidden="false" customHeight="true" outlineLevel="0" collapsed="false">
      <c r="B241" s="25"/>
      <c r="C241" s="209" t="n">
        <v>45</v>
      </c>
      <c r="D241" s="209" t="s">
        <v>125</v>
      </c>
      <c r="E241" s="210" t="s">
        <v>330</v>
      </c>
      <c r="F241" s="211" t="s">
        <v>331</v>
      </c>
      <c r="G241" s="212" t="s">
        <v>332</v>
      </c>
      <c r="H241" s="269"/>
      <c r="I241" s="214"/>
      <c r="J241" s="215" t="n">
        <f aca="false">ROUND(I241*H241,2)</f>
        <v>0</v>
      </c>
      <c r="K241" s="211"/>
      <c r="L241" s="30"/>
      <c r="M241" s="216"/>
      <c r="N241" s="217" t="s">
        <v>37</v>
      </c>
      <c r="O241" s="69"/>
      <c r="P241" s="218" t="n">
        <f aca="false">O241*H241</f>
        <v>0</v>
      </c>
      <c r="Q241" s="218" t="n">
        <v>0</v>
      </c>
      <c r="R241" s="218" t="n">
        <f aca="false">Q241*H241</f>
        <v>0</v>
      </c>
      <c r="S241" s="218" t="n">
        <v>0</v>
      </c>
      <c r="T241" s="219" t="n">
        <f aca="false">S241*H241</f>
        <v>0</v>
      </c>
      <c r="AR241" s="220" t="s">
        <v>181</v>
      </c>
      <c r="AT241" s="220" t="s">
        <v>125</v>
      </c>
      <c r="AU241" s="220" t="s">
        <v>79</v>
      </c>
      <c r="AY241" s="3" t="s">
        <v>122</v>
      </c>
      <c r="BE241" s="221" t="n">
        <f aca="false">IF(N241="základní",J241,0)</f>
        <v>0</v>
      </c>
      <c r="BF241" s="221" t="n">
        <f aca="false">IF(N241="snížená",J241,0)</f>
        <v>0</v>
      </c>
      <c r="BG241" s="221" t="n">
        <f aca="false">IF(N241="zákl. přenesená",J241,0)</f>
        <v>0</v>
      </c>
      <c r="BH241" s="221" t="n">
        <f aca="false">IF(N241="sníž. přenesená",J241,0)</f>
        <v>0</v>
      </c>
      <c r="BI241" s="221" t="n">
        <f aca="false">IF(N241="nulová",J241,0)</f>
        <v>0</v>
      </c>
      <c r="BJ241" s="3" t="s">
        <v>77</v>
      </c>
      <c r="BK241" s="221" t="n">
        <f aca="false">ROUND(I241*H241,2)</f>
        <v>0</v>
      </c>
      <c r="BL241" s="3" t="s">
        <v>181</v>
      </c>
      <c r="BM241" s="220" t="s">
        <v>333</v>
      </c>
    </row>
    <row r="242" s="192" customFormat="true" ht="22.8" hidden="false" customHeight="true" outlineLevel="0" collapsed="false">
      <c r="B242" s="193"/>
      <c r="C242" s="194"/>
      <c r="D242" s="195" t="s">
        <v>71</v>
      </c>
      <c r="E242" s="207" t="s">
        <v>334</v>
      </c>
      <c r="F242" s="207" t="s">
        <v>335</v>
      </c>
      <c r="G242" s="194"/>
      <c r="H242" s="194"/>
      <c r="I242" s="197"/>
      <c r="J242" s="208" t="n">
        <f aca="false">BK242</f>
        <v>0</v>
      </c>
      <c r="K242" s="194"/>
      <c r="L242" s="199"/>
      <c r="M242" s="200"/>
      <c r="N242" s="201"/>
      <c r="O242" s="201"/>
      <c r="P242" s="202" t="n">
        <f aca="false">SUM(P243:P270)</f>
        <v>0</v>
      </c>
      <c r="Q242" s="201"/>
      <c r="R242" s="202" t="n">
        <f aca="false">SUM(R243:R270)</f>
        <v>0.9084292</v>
      </c>
      <c r="S242" s="201"/>
      <c r="T242" s="203" t="n">
        <f aca="false">SUM(T243:T270)</f>
        <v>0</v>
      </c>
      <c r="AR242" s="204" t="s">
        <v>79</v>
      </c>
      <c r="AT242" s="205" t="s">
        <v>71</v>
      </c>
      <c r="AU242" s="205" t="s">
        <v>77</v>
      </c>
      <c r="AY242" s="204" t="s">
        <v>122</v>
      </c>
      <c r="BK242" s="206" t="n">
        <f aca="false">SUM(BK243:BK270)</f>
        <v>0</v>
      </c>
    </row>
    <row r="243" s="24" customFormat="true" ht="36" hidden="false" customHeight="true" outlineLevel="0" collapsed="false">
      <c r="B243" s="25"/>
      <c r="C243" s="209" t="n">
        <v>46</v>
      </c>
      <c r="D243" s="209" t="s">
        <v>125</v>
      </c>
      <c r="E243" s="210" t="s">
        <v>336</v>
      </c>
      <c r="F243" s="211" t="s">
        <v>337</v>
      </c>
      <c r="G243" s="212" t="s">
        <v>151</v>
      </c>
      <c r="H243" s="213" t="n">
        <v>14</v>
      </c>
      <c r="I243" s="214"/>
      <c r="J243" s="215" t="n">
        <f aca="false">ROUND(I243*H243,2)</f>
        <v>0</v>
      </c>
      <c r="K243" s="211"/>
      <c r="L243" s="30"/>
      <c r="M243" s="216"/>
      <c r="N243" s="217" t="s">
        <v>37</v>
      </c>
      <c r="O243" s="69"/>
      <c r="P243" s="218" t="n">
        <f aca="false">O243*H243</f>
        <v>0</v>
      </c>
      <c r="Q243" s="218" t="n">
        <v>0.006</v>
      </c>
      <c r="R243" s="218" t="n">
        <f aca="false">Q243*H243</f>
        <v>0.084</v>
      </c>
      <c r="S243" s="218" t="n">
        <v>0</v>
      </c>
      <c r="T243" s="219" t="n">
        <f aca="false">S243*H243</f>
        <v>0</v>
      </c>
      <c r="AR243" s="220" t="s">
        <v>181</v>
      </c>
      <c r="AT243" s="220" t="s">
        <v>125</v>
      </c>
      <c r="AU243" s="220" t="s">
        <v>79</v>
      </c>
      <c r="AY243" s="3" t="s">
        <v>122</v>
      </c>
      <c r="BE243" s="221" t="n">
        <f aca="false">IF(N243="základní",J243,0)</f>
        <v>0</v>
      </c>
      <c r="BF243" s="221" t="n">
        <f aca="false">IF(N243="snížená",J243,0)</f>
        <v>0</v>
      </c>
      <c r="BG243" s="221" t="n">
        <f aca="false">IF(N243="zákl. přenesená",J243,0)</f>
        <v>0</v>
      </c>
      <c r="BH243" s="221" t="n">
        <f aca="false">IF(N243="sníž. přenesená",J243,0)</f>
        <v>0</v>
      </c>
      <c r="BI243" s="221" t="n">
        <f aca="false">IF(N243="nulová",J243,0)</f>
        <v>0</v>
      </c>
      <c r="BJ243" s="3" t="s">
        <v>77</v>
      </c>
      <c r="BK243" s="221" t="n">
        <f aca="false">ROUND(I243*H243,2)</f>
        <v>0</v>
      </c>
      <c r="BL243" s="3" t="s">
        <v>181</v>
      </c>
      <c r="BM243" s="220" t="s">
        <v>338</v>
      </c>
    </row>
    <row r="244" s="258" customFormat="true" ht="12.8" hidden="false" customHeight="false" outlineLevel="0" collapsed="false">
      <c r="B244" s="259"/>
      <c r="C244" s="260"/>
      <c r="D244" s="225" t="s">
        <v>131</v>
      </c>
      <c r="E244" s="261"/>
      <c r="F244" s="262" t="s">
        <v>279</v>
      </c>
      <c r="G244" s="260"/>
      <c r="H244" s="261"/>
      <c r="I244" s="263"/>
      <c r="J244" s="260"/>
      <c r="K244" s="260"/>
      <c r="L244" s="264"/>
      <c r="M244" s="265"/>
      <c r="N244" s="266"/>
      <c r="O244" s="266"/>
      <c r="P244" s="266"/>
      <c r="Q244" s="266"/>
      <c r="R244" s="266"/>
      <c r="S244" s="266"/>
      <c r="T244" s="267"/>
      <c r="AT244" s="268" t="s">
        <v>131</v>
      </c>
      <c r="AU244" s="268" t="s">
        <v>79</v>
      </c>
      <c r="AV244" s="258" t="s">
        <v>77</v>
      </c>
      <c r="AW244" s="258" t="s">
        <v>29</v>
      </c>
      <c r="AX244" s="258" t="s">
        <v>72</v>
      </c>
      <c r="AY244" s="268" t="s">
        <v>122</v>
      </c>
    </row>
    <row r="245" s="222" customFormat="true" ht="12.8" hidden="false" customHeight="false" outlineLevel="0" collapsed="false">
      <c r="B245" s="223"/>
      <c r="C245" s="224"/>
      <c r="D245" s="225" t="s">
        <v>131</v>
      </c>
      <c r="E245" s="226"/>
      <c r="F245" s="227" t="s">
        <v>339</v>
      </c>
      <c r="G245" s="224"/>
      <c r="H245" s="228" t="n">
        <v>14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131</v>
      </c>
      <c r="AU245" s="234" t="s">
        <v>79</v>
      </c>
      <c r="AV245" s="222" t="s">
        <v>79</v>
      </c>
      <c r="AW245" s="222" t="s">
        <v>29</v>
      </c>
      <c r="AX245" s="222" t="s">
        <v>77</v>
      </c>
      <c r="AY245" s="234" t="s">
        <v>122</v>
      </c>
    </row>
    <row r="246" s="24" customFormat="true" ht="16.5" hidden="false" customHeight="true" outlineLevel="0" collapsed="false">
      <c r="B246" s="25"/>
      <c r="C246" s="235" t="n">
        <v>47</v>
      </c>
      <c r="D246" s="235" t="s">
        <v>133</v>
      </c>
      <c r="E246" s="236" t="s">
        <v>340</v>
      </c>
      <c r="F246" s="237" t="s">
        <v>341</v>
      </c>
      <c r="G246" s="238" t="s">
        <v>151</v>
      </c>
      <c r="H246" s="239" t="n">
        <v>14.7</v>
      </c>
      <c r="I246" s="240"/>
      <c r="J246" s="241" t="n">
        <f aca="false">ROUND(I246*H246,2)</f>
        <v>0</v>
      </c>
      <c r="K246" s="237"/>
      <c r="L246" s="242"/>
      <c r="M246" s="243"/>
      <c r="N246" s="244" t="s">
        <v>37</v>
      </c>
      <c r="O246" s="69"/>
      <c r="P246" s="218" t="n">
        <f aca="false">O246*H246</f>
        <v>0</v>
      </c>
      <c r="Q246" s="218" t="n">
        <v>0.00184</v>
      </c>
      <c r="R246" s="218" t="n">
        <f aca="false">Q246*H246</f>
        <v>0.027048</v>
      </c>
      <c r="S246" s="218" t="n">
        <v>0</v>
      </c>
      <c r="T246" s="219" t="n">
        <f aca="false">S246*H246</f>
        <v>0</v>
      </c>
      <c r="AR246" s="220" t="s">
        <v>283</v>
      </c>
      <c r="AT246" s="220" t="s">
        <v>133</v>
      </c>
      <c r="AU246" s="220" t="s">
        <v>79</v>
      </c>
      <c r="AY246" s="3" t="s">
        <v>122</v>
      </c>
      <c r="BE246" s="221" t="n">
        <f aca="false">IF(N246="základní",J246,0)</f>
        <v>0</v>
      </c>
      <c r="BF246" s="221" t="n">
        <f aca="false">IF(N246="snížená",J246,0)</f>
        <v>0</v>
      </c>
      <c r="BG246" s="221" t="n">
        <f aca="false">IF(N246="zákl. přenesená",J246,0)</f>
        <v>0</v>
      </c>
      <c r="BH246" s="221" t="n">
        <f aca="false">IF(N246="sníž. přenesená",J246,0)</f>
        <v>0</v>
      </c>
      <c r="BI246" s="221" t="n">
        <f aca="false">IF(N246="nulová",J246,0)</f>
        <v>0</v>
      </c>
      <c r="BJ246" s="3" t="s">
        <v>77</v>
      </c>
      <c r="BK246" s="221" t="n">
        <f aca="false">ROUND(I246*H246,2)</f>
        <v>0</v>
      </c>
      <c r="BL246" s="3" t="s">
        <v>181</v>
      </c>
      <c r="BM246" s="220" t="s">
        <v>342</v>
      </c>
    </row>
    <row r="247" s="222" customFormat="true" ht="12.8" hidden="false" customHeight="false" outlineLevel="0" collapsed="false">
      <c r="B247" s="223"/>
      <c r="C247" s="224"/>
      <c r="D247" s="225" t="s">
        <v>131</v>
      </c>
      <c r="E247" s="226"/>
      <c r="F247" s="227" t="s">
        <v>343</v>
      </c>
      <c r="G247" s="224"/>
      <c r="H247" s="228" t="n">
        <v>14.7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131</v>
      </c>
      <c r="AU247" s="234" t="s">
        <v>79</v>
      </c>
      <c r="AV247" s="222" t="s">
        <v>79</v>
      </c>
      <c r="AW247" s="222" t="s">
        <v>29</v>
      </c>
      <c r="AX247" s="222" t="s">
        <v>77</v>
      </c>
      <c r="AY247" s="234" t="s">
        <v>122</v>
      </c>
    </row>
    <row r="248" s="24" customFormat="true" ht="36" hidden="false" customHeight="true" outlineLevel="0" collapsed="false">
      <c r="B248" s="25"/>
      <c r="C248" s="209" t="n">
        <v>48</v>
      </c>
      <c r="D248" s="209" t="s">
        <v>125</v>
      </c>
      <c r="E248" s="210" t="s">
        <v>344</v>
      </c>
      <c r="F248" s="211" t="s">
        <v>345</v>
      </c>
      <c r="G248" s="212" t="s">
        <v>151</v>
      </c>
      <c r="H248" s="213" t="n">
        <v>111.9</v>
      </c>
      <c r="I248" s="214"/>
      <c r="J248" s="215" t="n">
        <f aca="false">ROUND(I248*H248,2)</f>
        <v>0</v>
      </c>
      <c r="K248" s="211"/>
      <c r="L248" s="30"/>
      <c r="M248" s="216"/>
      <c r="N248" s="217" t="s">
        <v>37</v>
      </c>
      <c r="O248" s="69"/>
      <c r="P248" s="218" t="n">
        <f aca="false">O248*H248</f>
        <v>0</v>
      </c>
      <c r="Q248" s="218" t="n">
        <v>0</v>
      </c>
      <c r="R248" s="218" t="n">
        <f aca="false">Q248*H248</f>
        <v>0</v>
      </c>
      <c r="S248" s="218" t="n">
        <v>0</v>
      </c>
      <c r="T248" s="219" t="n">
        <f aca="false">S248*H248</f>
        <v>0</v>
      </c>
      <c r="AR248" s="220" t="s">
        <v>181</v>
      </c>
      <c r="AT248" s="220" t="s">
        <v>125</v>
      </c>
      <c r="AU248" s="220" t="s">
        <v>79</v>
      </c>
      <c r="AY248" s="3" t="s">
        <v>122</v>
      </c>
      <c r="BE248" s="221" t="n">
        <f aca="false">IF(N248="základní",J248,0)</f>
        <v>0</v>
      </c>
      <c r="BF248" s="221" t="n">
        <f aca="false">IF(N248="snížená",J248,0)</f>
        <v>0</v>
      </c>
      <c r="BG248" s="221" t="n">
        <f aca="false">IF(N248="zákl. přenesená",J248,0)</f>
        <v>0</v>
      </c>
      <c r="BH248" s="221" t="n">
        <f aca="false">IF(N248="sníž. přenesená",J248,0)</f>
        <v>0</v>
      </c>
      <c r="BI248" s="221" t="n">
        <f aca="false">IF(N248="nulová",J248,0)</f>
        <v>0</v>
      </c>
      <c r="BJ248" s="3" t="s">
        <v>77</v>
      </c>
      <c r="BK248" s="221" t="n">
        <f aca="false">ROUND(I248*H248,2)</f>
        <v>0</v>
      </c>
      <c r="BL248" s="3" t="s">
        <v>181</v>
      </c>
      <c r="BM248" s="220" t="s">
        <v>346</v>
      </c>
    </row>
    <row r="249" s="222" customFormat="true" ht="12.8" hidden="false" customHeight="false" outlineLevel="0" collapsed="false">
      <c r="B249" s="223"/>
      <c r="C249" s="224"/>
      <c r="D249" s="225" t="s">
        <v>131</v>
      </c>
      <c r="E249" s="226"/>
      <c r="F249" s="227" t="s">
        <v>162</v>
      </c>
      <c r="G249" s="224"/>
      <c r="H249" s="228" t="n">
        <v>111.9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131</v>
      </c>
      <c r="AU249" s="234" t="s">
        <v>79</v>
      </c>
      <c r="AV249" s="222" t="s">
        <v>79</v>
      </c>
      <c r="AW249" s="222" t="s">
        <v>29</v>
      </c>
      <c r="AX249" s="222" t="s">
        <v>77</v>
      </c>
      <c r="AY249" s="234" t="s">
        <v>122</v>
      </c>
    </row>
    <row r="250" s="24" customFormat="true" ht="24" hidden="false" customHeight="true" outlineLevel="0" collapsed="false">
      <c r="B250" s="25"/>
      <c r="C250" s="235" t="n">
        <v>49</v>
      </c>
      <c r="D250" s="235" t="s">
        <v>133</v>
      </c>
      <c r="E250" s="236" t="s">
        <v>347</v>
      </c>
      <c r="F250" s="237" t="s">
        <v>348</v>
      </c>
      <c r="G250" s="238" t="s">
        <v>151</v>
      </c>
      <c r="H250" s="239" t="n">
        <v>228.276</v>
      </c>
      <c r="I250" s="240"/>
      <c r="J250" s="241" t="n">
        <f aca="false">ROUND(I250*H250,2)</f>
        <v>0</v>
      </c>
      <c r="K250" s="237"/>
      <c r="L250" s="242"/>
      <c r="M250" s="243"/>
      <c r="N250" s="244" t="s">
        <v>37</v>
      </c>
      <c r="O250" s="69"/>
      <c r="P250" s="218" t="n">
        <f aca="false">O250*H250</f>
        <v>0</v>
      </c>
      <c r="Q250" s="218" t="n">
        <v>0.0027</v>
      </c>
      <c r="R250" s="218" t="n">
        <f aca="false">Q250*H250</f>
        <v>0.6163452</v>
      </c>
      <c r="S250" s="218" t="n">
        <v>0</v>
      </c>
      <c r="T250" s="219" t="n">
        <f aca="false">S250*H250</f>
        <v>0</v>
      </c>
      <c r="AR250" s="220" t="s">
        <v>283</v>
      </c>
      <c r="AT250" s="220" t="s">
        <v>133</v>
      </c>
      <c r="AU250" s="220" t="s">
        <v>79</v>
      </c>
      <c r="AY250" s="3" t="s">
        <v>122</v>
      </c>
      <c r="BE250" s="221" t="n">
        <f aca="false">IF(N250="základní",J250,0)</f>
        <v>0</v>
      </c>
      <c r="BF250" s="221" t="n">
        <f aca="false">IF(N250="snížená",J250,0)</f>
        <v>0</v>
      </c>
      <c r="BG250" s="221" t="n">
        <f aca="false">IF(N250="zákl. přenesená",J250,0)</f>
        <v>0</v>
      </c>
      <c r="BH250" s="221" t="n">
        <f aca="false">IF(N250="sníž. přenesená",J250,0)</f>
        <v>0</v>
      </c>
      <c r="BI250" s="221" t="n">
        <f aca="false">IF(N250="nulová",J250,0)</f>
        <v>0</v>
      </c>
      <c r="BJ250" s="3" t="s">
        <v>77</v>
      </c>
      <c r="BK250" s="221" t="n">
        <f aca="false">ROUND(I250*H250,2)</f>
        <v>0</v>
      </c>
      <c r="BL250" s="3" t="s">
        <v>181</v>
      </c>
      <c r="BM250" s="220" t="s">
        <v>349</v>
      </c>
    </row>
    <row r="251" s="222" customFormat="true" ht="12.8" hidden="false" customHeight="false" outlineLevel="0" collapsed="false">
      <c r="B251" s="223"/>
      <c r="C251" s="224"/>
      <c r="D251" s="225" t="s">
        <v>131</v>
      </c>
      <c r="E251" s="226"/>
      <c r="F251" s="227" t="s">
        <v>350</v>
      </c>
      <c r="G251" s="224"/>
      <c r="H251" s="228" t="n">
        <v>228.276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131</v>
      </c>
      <c r="AU251" s="234" t="s">
        <v>79</v>
      </c>
      <c r="AV251" s="222" t="s">
        <v>79</v>
      </c>
      <c r="AW251" s="222" t="s">
        <v>29</v>
      </c>
      <c r="AX251" s="222" t="s">
        <v>77</v>
      </c>
      <c r="AY251" s="234" t="s">
        <v>122</v>
      </c>
    </row>
    <row r="252" s="24" customFormat="true" ht="36" hidden="false" customHeight="true" outlineLevel="0" collapsed="false">
      <c r="B252" s="25"/>
      <c r="C252" s="209" t="n">
        <v>50</v>
      </c>
      <c r="D252" s="209" t="s">
        <v>125</v>
      </c>
      <c r="E252" s="210" t="s">
        <v>351</v>
      </c>
      <c r="F252" s="211" t="s">
        <v>352</v>
      </c>
      <c r="G252" s="212" t="s">
        <v>170</v>
      </c>
      <c r="H252" s="213" t="n">
        <v>40</v>
      </c>
      <c r="I252" s="214"/>
      <c r="J252" s="215" t="n">
        <f aca="false">ROUND(I252*H252,2)</f>
        <v>0</v>
      </c>
      <c r="K252" s="211"/>
      <c r="L252" s="30"/>
      <c r="M252" s="216"/>
      <c r="N252" s="217" t="s">
        <v>37</v>
      </c>
      <c r="O252" s="69"/>
      <c r="P252" s="218" t="n">
        <f aca="false">O252*H252</f>
        <v>0</v>
      </c>
      <c r="Q252" s="218" t="n">
        <v>0.00016</v>
      </c>
      <c r="R252" s="218" t="n">
        <f aca="false">Q252*H252</f>
        <v>0.0064</v>
      </c>
      <c r="S252" s="218" t="n">
        <v>0</v>
      </c>
      <c r="T252" s="219" t="n">
        <f aca="false">S252*H252</f>
        <v>0</v>
      </c>
      <c r="AR252" s="220" t="s">
        <v>181</v>
      </c>
      <c r="AT252" s="220" t="s">
        <v>125</v>
      </c>
      <c r="AU252" s="220" t="s">
        <v>79</v>
      </c>
      <c r="AY252" s="3" t="s">
        <v>122</v>
      </c>
      <c r="BE252" s="221" t="n">
        <f aca="false">IF(N252="základní",J252,0)</f>
        <v>0</v>
      </c>
      <c r="BF252" s="221" t="n">
        <f aca="false">IF(N252="snížená",J252,0)</f>
        <v>0</v>
      </c>
      <c r="BG252" s="221" t="n">
        <f aca="false">IF(N252="zákl. přenesená",J252,0)</f>
        <v>0</v>
      </c>
      <c r="BH252" s="221" t="n">
        <f aca="false">IF(N252="sníž. přenesená",J252,0)</f>
        <v>0</v>
      </c>
      <c r="BI252" s="221" t="n">
        <f aca="false">IF(N252="nulová",J252,0)</f>
        <v>0</v>
      </c>
      <c r="BJ252" s="3" t="s">
        <v>77</v>
      </c>
      <c r="BK252" s="221" t="n">
        <f aca="false">ROUND(I252*H252,2)</f>
        <v>0</v>
      </c>
      <c r="BL252" s="3" t="s">
        <v>181</v>
      </c>
      <c r="BM252" s="220" t="s">
        <v>353</v>
      </c>
    </row>
    <row r="253" s="258" customFormat="true" ht="12.8" hidden="false" customHeight="false" outlineLevel="0" collapsed="false">
      <c r="B253" s="259"/>
      <c r="C253" s="260"/>
      <c r="D253" s="225" t="s">
        <v>131</v>
      </c>
      <c r="E253" s="261"/>
      <c r="F253" s="262" t="s">
        <v>279</v>
      </c>
      <c r="G253" s="260"/>
      <c r="H253" s="261"/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AT253" s="268" t="s">
        <v>131</v>
      </c>
      <c r="AU253" s="268" t="s">
        <v>79</v>
      </c>
      <c r="AV253" s="258" t="s">
        <v>77</v>
      </c>
      <c r="AW253" s="258" t="s">
        <v>29</v>
      </c>
      <c r="AX253" s="258" t="s">
        <v>72</v>
      </c>
      <c r="AY253" s="268" t="s">
        <v>122</v>
      </c>
    </row>
    <row r="254" s="222" customFormat="true" ht="12.8" hidden="false" customHeight="false" outlineLevel="0" collapsed="false">
      <c r="B254" s="223"/>
      <c r="C254" s="224"/>
      <c r="D254" s="225" t="s">
        <v>131</v>
      </c>
      <c r="E254" s="226"/>
      <c r="F254" s="227" t="s">
        <v>305</v>
      </c>
      <c r="G254" s="224"/>
      <c r="H254" s="228" t="n">
        <v>40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131</v>
      </c>
      <c r="AU254" s="234" t="s">
        <v>79</v>
      </c>
      <c r="AV254" s="222" t="s">
        <v>79</v>
      </c>
      <c r="AW254" s="222" t="s">
        <v>29</v>
      </c>
      <c r="AX254" s="222" t="s">
        <v>77</v>
      </c>
      <c r="AY254" s="234" t="s">
        <v>122</v>
      </c>
    </row>
    <row r="255" s="24" customFormat="true" ht="24" hidden="false" customHeight="true" outlineLevel="0" collapsed="false">
      <c r="B255" s="25"/>
      <c r="C255" s="235" t="n">
        <v>51</v>
      </c>
      <c r="D255" s="235" t="s">
        <v>133</v>
      </c>
      <c r="E255" s="236" t="s">
        <v>354</v>
      </c>
      <c r="F255" s="237" t="s">
        <v>355</v>
      </c>
      <c r="G255" s="238" t="s">
        <v>151</v>
      </c>
      <c r="H255" s="239" t="n">
        <v>10.12</v>
      </c>
      <c r="I255" s="240"/>
      <c r="J255" s="241" t="n">
        <f aca="false">ROUND(I255*H255,2)</f>
        <v>0</v>
      </c>
      <c r="K255" s="237"/>
      <c r="L255" s="242"/>
      <c r="M255" s="243"/>
      <c r="N255" s="244" t="s">
        <v>37</v>
      </c>
      <c r="O255" s="69"/>
      <c r="P255" s="218" t="n">
        <f aca="false">O255*H255</f>
        <v>0</v>
      </c>
      <c r="Q255" s="218" t="n">
        <v>0.002</v>
      </c>
      <c r="R255" s="218" t="n">
        <f aca="false">Q255*H255</f>
        <v>0.02024</v>
      </c>
      <c r="S255" s="218" t="n">
        <v>0</v>
      </c>
      <c r="T255" s="219" t="n">
        <f aca="false">S255*H255</f>
        <v>0</v>
      </c>
      <c r="AR255" s="220" t="s">
        <v>283</v>
      </c>
      <c r="AT255" s="220" t="s">
        <v>133</v>
      </c>
      <c r="AU255" s="220" t="s">
        <v>79</v>
      </c>
      <c r="AY255" s="3" t="s">
        <v>122</v>
      </c>
      <c r="BE255" s="221" t="n">
        <f aca="false">IF(N255="základní",J255,0)</f>
        <v>0</v>
      </c>
      <c r="BF255" s="221" t="n">
        <f aca="false">IF(N255="snížená",J255,0)</f>
        <v>0</v>
      </c>
      <c r="BG255" s="221" t="n">
        <f aca="false">IF(N255="zákl. přenesená",J255,0)</f>
        <v>0</v>
      </c>
      <c r="BH255" s="221" t="n">
        <f aca="false">IF(N255="sníž. přenesená",J255,0)</f>
        <v>0</v>
      </c>
      <c r="BI255" s="221" t="n">
        <f aca="false">IF(N255="nulová",J255,0)</f>
        <v>0</v>
      </c>
      <c r="BJ255" s="3" t="s">
        <v>77</v>
      </c>
      <c r="BK255" s="221" t="n">
        <f aca="false">ROUND(I255*H255,2)</f>
        <v>0</v>
      </c>
      <c r="BL255" s="3" t="s">
        <v>181</v>
      </c>
      <c r="BM255" s="220" t="s">
        <v>356</v>
      </c>
    </row>
    <row r="256" s="222" customFormat="true" ht="12.8" hidden="false" customHeight="false" outlineLevel="0" collapsed="false">
      <c r="B256" s="223"/>
      <c r="C256" s="224"/>
      <c r="D256" s="225" t="s">
        <v>131</v>
      </c>
      <c r="E256" s="226"/>
      <c r="F256" s="227" t="s">
        <v>357</v>
      </c>
      <c r="G256" s="224"/>
      <c r="H256" s="228" t="n">
        <v>10.12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131</v>
      </c>
      <c r="AU256" s="234" t="s">
        <v>79</v>
      </c>
      <c r="AV256" s="222" t="s">
        <v>79</v>
      </c>
      <c r="AW256" s="222" t="s">
        <v>29</v>
      </c>
      <c r="AX256" s="222" t="s">
        <v>77</v>
      </c>
      <c r="AY256" s="234" t="s">
        <v>122</v>
      </c>
    </row>
    <row r="257" s="24" customFormat="true" ht="36" hidden="false" customHeight="true" outlineLevel="0" collapsed="false">
      <c r="B257" s="25"/>
      <c r="C257" s="209" t="n">
        <v>52</v>
      </c>
      <c r="D257" s="209" t="s">
        <v>125</v>
      </c>
      <c r="E257" s="210" t="s">
        <v>358</v>
      </c>
      <c r="F257" s="211" t="s">
        <v>359</v>
      </c>
      <c r="G257" s="212" t="s">
        <v>151</v>
      </c>
      <c r="H257" s="213" t="n">
        <v>111.9</v>
      </c>
      <c r="I257" s="214"/>
      <c r="J257" s="215" t="n">
        <f aca="false">ROUND(I257*H257,2)</f>
        <v>0</v>
      </c>
      <c r="K257" s="211"/>
      <c r="L257" s="30"/>
      <c r="M257" s="216"/>
      <c r="N257" s="217" t="s">
        <v>37</v>
      </c>
      <c r="O257" s="69"/>
      <c r="P257" s="218" t="n">
        <f aca="false">O257*H257</f>
        <v>0</v>
      </c>
      <c r="Q257" s="218" t="n">
        <v>4E-005</v>
      </c>
      <c r="R257" s="218" t="n">
        <f aca="false">Q257*H257</f>
        <v>0.004476</v>
      </c>
      <c r="S257" s="218" t="n">
        <v>0</v>
      </c>
      <c r="T257" s="219" t="n">
        <f aca="false">S257*H257</f>
        <v>0</v>
      </c>
      <c r="AR257" s="220" t="s">
        <v>181</v>
      </c>
      <c r="AT257" s="220" t="s">
        <v>125</v>
      </c>
      <c r="AU257" s="220" t="s">
        <v>79</v>
      </c>
      <c r="AY257" s="3" t="s">
        <v>122</v>
      </c>
      <c r="BE257" s="221" t="n">
        <f aca="false">IF(N257="základní",J257,0)</f>
        <v>0</v>
      </c>
      <c r="BF257" s="221" t="n">
        <f aca="false">IF(N257="snížená",J257,0)</f>
        <v>0</v>
      </c>
      <c r="BG257" s="221" t="n">
        <f aca="false">IF(N257="zákl. přenesená",J257,0)</f>
        <v>0</v>
      </c>
      <c r="BH257" s="221" t="n">
        <f aca="false">IF(N257="sníž. přenesená",J257,0)</f>
        <v>0</v>
      </c>
      <c r="BI257" s="221" t="n">
        <f aca="false">IF(N257="nulová",J257,0)</f>
        <v>0</v>
      </c>
      <c r="BJ257" s="3" t="s">
        <v>77</v>
      </c>
      <c r="BK257" s="221" t="n">
        <f aca="false">ROUND(I257*H257,2)</f>
        <v>0</v>
      </c>
      <c r="BL257" s="3" t="s">
        <v>181</v>
      </c>
      <c r="BM257" s="220" t="s">
        <v>360</v>
      </c>
    </row>
    <row r="258" s="222" customFormat="true" ht="12.8" hidden="false" customHeight="false" outlineLevel="0" collapsed="false">
      <c r="B258" s="223"/>
      <c r="C258" s="224"/>
      <c r="D258" s="225" t="s">
        <v>131</v>
      </c>
      <c r="E258" s="226"/>
      <c r="F258" s="227" t="s">
        <v>162</v>
      </c>
      <c r="G258" s="224"/>
      <c r="H258" s="228" t="n">
        <v>111.9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131</v>
      </c>
      <c r="AU258" s="234" t="s">
        <v>79</v>
      </c>
      <c r="AV258" s="222" t="s">
        <v>79</v>
      </c>
      <c r="AW258" s="222" t="s">
        <v>29</v>
      </c>
      <c r="AX258" s="222" t="s">
        <v>77</v>
      </c>
      <c r="AY258" s="234" t="s">
        <v>122</v>
      </c>
    </row>
    <row r="259" s="24" customFormat="true" ht="36" hidden="false" customHeight="true" outlineLevel="0" collapsed="false">
      <c r="B259" s="25"/>
      <c r="C259" s="235" t="n">
        <v>53</v>
      </c>
      <c r="D259" s="235" t="s">
        <v>133</v>
      </c>
      <c r="E259" s="236" t="s">
        <v>361</v>
      </c>
      <c r="F259" s="237" t="s">
        <v>362</v>
      </c>
      <c r="G259" s="238" t="s">
        <v>151</v>
      </c>
      <c r="H259" s="239" t="n">
        <v>128.685</v>
      </c>
      <c r="I259" s="240"/>
      <c r="J259" s="241" t="n">
        <f aca="false">ROUND(I259*H259,2)</f>
        <v>0</v>
      </c>
      <c r="K259" s="237"/>
      <c r="L259" s="242"/>
      <c r="M259" s="243"/>
      <c r="N259" s="244" t="s">
        <v>37</v>
      </c>
      <c r="O259" s="69"/>
      <c r="P259" s="218" t="n">
        <f aca="false">O259*H259</f>
        <v>0</v>
      </c>
      <c r="Q259" s="218" t="n">
        <v>0.001</v>
      </c>
      <c r="R259" s="218" t="n">
        <f aca="false">Q259*H259</f>
        <v>0.128685</v>
      </c>
      <c r="S259" s="218" t="n">
        <v>0</v>
      </c>
      <c r="T259" s="219" t="n">
        <f aca="false">S259*H259</f>
        <v>0</v>
      </c>
      <c r="AR259" s="220" t="s">
        <v>283</v>
      </c>
      <c r="AT259" s="220" t="s">
        <v>133</v>
      </c>
      <c r="AU259" s="220" t="s">
        <v>79</v>
      </c>
      <c r="AY259" s="3" t="s">
        <v>122</v>
      </c>
      <c r="BE259" s="221" t="n">
        <f aca="false">IF(N259="základní",J259,0)</f>
        <v>0</v>
      </c>
      <c r="BF259" s="221" t="n">
        <f aca="false">IF(N259="snížená",J259,0)</f>
        <v>0</v>
      </c>
      <c r="BG259" s="221" t="n">
        <f aca="false">IF(N259="zákl. přenesená",J259,0)</f>
        <v>0</v>
      </c>
      <c r="BH259" s="221" t="n">
        <f aca="false">IF(N259="sníž. přenesená",J259,0)</f>
        <v>0</v>
      </c>
      <c r="BI259" s="221" t="n">
        <f aca="false">IF(N259="nulová",J259,0)</f>
        <v>0</v>
      </c>
      <c r="BJ259" s="3" t="s">
        <v>77</v>
      </c>
      <c r="BK259" s="221" t="n">
        <f aca="false">ROUND(I259*H259,2)</f>
        <v>0</v>
      </c>
      <c r="BL259" s="3" t="s">
        <v>181</v>
      </c>
      <c r="BM259" s="220" t="s">
        <v>363</v>
      </c>
    </row>
    <row r="260" s="222" customFormat="true" ht="12.8" hidden="false" customHeight="false" outlineLevel="0" collapsed="false">
      <c r="B260" s="223"/>
      <c r="C260" s="224"/>
      <c r="D260" s="225" t="s">
        <v>131</v>
      </c>
      <c r="E260" s="226"/>
      <c r="F260" s="227" t="s">
        <v>323</v>
      </c>
      <c r="G260" s="224"/>
      <c r="H260" s="228" t="n">
        <v>128.685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131</v>
      </c>
      <c r="AU260" s="234" t="s">
        <v>79</v>
      </c>
      <c r="AV260" s="222" t="s">
        <v>79</v>
      </c>
      <c r="AW260" s="222" t="s">
        <v>29</v>
      </c>
      <c r="AX260" s="222" t="s">
        <v>77</v>
      </c>
      <c r="AY260" s="234" t="s">
        <v>122</v>
      </c>
    </row>
    <row r="261" s="24" customFormat="true" ht="24" hidden="false" customHeight="true" outlineLevel="0" collapsed="false">
      <c r="B261" s="25"/>
      <c r="C261" s="209" t="n">
        <v>54</v>
      </c>
      <c r="D261" s="209" t="s">
        <v>125</v>
      </c>
      <c r="E261" s="210" t="s">
        <v>364</v>
      </c>
      <c r="F261" s="211" t="s">
        <v>365</v>
      </c>
      <c r="G261" s="212" t="s">
        <v>151</v>
      </c>
      <c r="H261" s="213" t="n">
        <v>111.9</v>
      </c>
      <c r="I261" s="214"/>
      <c r="J261" s="215" t="n">
        <f aca="false">ROUND(I261*H261,2)</f>
        <v>0</v>
      </c>
      <c r="K261" s="211"/>
      <c r="L261" s="30"/>
      <c r="M261" s="216"/>
      <c r="N261" s="217" t="s">
        <v>37</v>
      </c>
      <c r="O261" s="69"/>
      <c r="P261" s="218" t="n">
        <f aca="false">O261*H261</f>
        <v>0</v>
      </c>
      <c r="Q261" s="218" t="n">
        <v>0</v>
      </c>
      <c r="R261" s="218" t="n">
        <f aca="false">Q261*H261</f>
        <v>0</v>
      </c>
      <c r="S261" s="218" t="n">
        <v>0</v>
      </c>
      <c r="T261" s="219" t="n">
        <f aca="false">S261*H261</f>
        <v>0</v>
      </c>
      <c r="AR261" s="220" t="s">
        <v>181</v>
      </c>
      <c r="AT261" s="220" t="s">
        <v>125</v>
      </c>
      <c r="AU261" s="220" t="s">
        <v>79</v>
      </c>
      <c r="AY261" s="3" t="s">
        <v>122</v>
      </c>
      <c r="BE261" s="221" t="n">
        <f aca="false">IF(N261="základní",J261,0)</f>
        <v>0</v>
      </c>
      <c r="BF261" s="221" t="n">
        <f aca="false">IF(N261="snížená",J261,0)</f>
        <v>0</v>
      </c>
      <c r="BG261" s="221" t="n">
        <f aca="false">IF(N261="zákl. přenesená",J261,0)</f>
        <v>0</v>
      </c>
      <c r="BH261" s="221" t="n">
        <f aca="false">IF(N261="sníž. přenesená",J261,0)</f>
        <v>0</v>
      </c>
      <c r="BI261" s="221" t="n">
        <f aca="false">IF(N261="nulová",J261,0)</f>
        <v>0</v>
      </c>
      <c r="BJ261" s="3" t="s">
        <v>77</v>
      </c>
      <c r="BK261" s="221" t="n">
        <f aca="false">ROUND(I261*H261,2)</f>
        <v>0</v>
      </c>
      <c r="BL261" s="3" t="s">
        <v>181</v>
      </c>
      <c r="BM261" s="220" t="s">
        <v>366</v>
      </c>
    </row>
    <row r="262" s="222" customFormat="true" ht="12.8" hidden="false" customHeight="false" outlineLevel="0" collapsed="false">
      <c r="B262" s="223"/>
      <c r="C262" s="224"/>
      <c r="D262" s="225" t="s">
        <v>131</v>
      </c>
      <c r="E262" s="226"/>
      <c r="F262" s="227" t="s">
        <v>162</v>
      </c>
      <c r="G262" s="224"/>
      <c r="H262" s="228" t="n">
        <v>111.9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131</v>
      </c>
      <c r="AU262" s="234" t="s">
        <v>79</v>
      </c>
      <c r="AV262" s="222" t="s">
        <v>79</v>
      </c>
      <c r="AW262" s="222" t="s">
        <v>29</v>
      </c>
      <c r="AX262" s="222" t="s">
        <v>77</v>
      </c>
      <c r="AY262" s="234" t="s">
        <v>122</v>
      </c>
    </row>
    <row r="263" s="24" customFormat="true" ht="16.5" hidden="false" customHeight="true" outlineLevel="0" collapsed="false">
      <c r="B263" s="25"/>
      <c r="C263" s="235" t="n">
        <v>55</v>
      </c>
      <c r="D263" s="235" t="s">
        <v>133</v>
      </c>
      <c r="E263" s="236" t="s">
        <v>367</v>
      </c>
      <c r="F263" s="237" t="s">
        <v>368</v>
      </c>
      <c r="G263" s="238" t="s">
        <v>192</v>
      </c>
      <c r="H263" s="239" t="n">
        <v>4.247</v>
      </c>
      <c r="I263" s="240"/>
      <c r="J263" s="241" t="n">
        <f aca="false">ROUND(I263*H263,2)</f>
        <v>0</v>
      </c>
      <c r="K263" s="237"/>
      <c r="L263" s="242"/>
      <c r="M263" s="243"/>
      <c r="N263" s="244" t="s">
        <v>37</v>
      </c>
      <c r="O263" s="69"/>
      <c r="P263" s="218" t="n">
        <f aca="false">O263*H263</f>
        <v>0</v>
      </c>
      <c r="Q263" s="218" t="n">
        <v>0.005</v>
      </c>
      <c r="R263" s="218" t="n">
        <f aca="false">Q263*H263</f>
        <v>0.021235</v>
      </c>
      <c r="S263" s="218" t="n">
        <v>0</v>
      </c>
      <c r="T263" s="219" t="n">
        <f aca="false">S263*H263</f>
        <v>0</v>
      </c>
      <c r="AR263" s="220" t="s">
        <v>283</v>
      </c>
      <c r="AT263" s="220" t="s">
        <v>133</v>
      </c>
      <c r="AU263" s="220" t="s">
        <v>79</v>
      </c>
      <c r="AY263" s="3" t="s">
        <v>122</v>
      </c>
      <c r="BE263" s="221" t="n">
        <f aca="false">IF(N263="základní",J263,0)</f>
        <v>0</v>
      </c>
      <c r="BF263" s="221" t="n">
        <f aca="false">IF(N263="snížená",J263,0)</f>
        <v>0</v>
      </c>
      <c r="BG263" s="221" t="n">
        <f aca="false">IF(N263="zákl. přenesená",J263,0)</f>
        <v>0</v>
      </c>
      <c r="BH263" s="221" t="n">
        <f aca="false">IF(N263="sníž. přenesená",J263,0)</f>
        <v>0</v>
      </c>
      <c r="BI263" s="221" t="n">
        <f aca="false">IF(N263="nulová",J263,0)</f>
        <v>0</v>
      </c>
      <c r="BJ263" s="3" t="s">
        <v>77</v>
      </c>
      <c r="BK263" s="221" t="n">
        <f aca="false">ROUND(I263*H263,2)</f>
        <v>0</v>
      </c>
      <c r="BL263" s="3" t="s">
        <v>181</v>
      </c>
      <c r="BM263" s="220" t="s">
        <v>369</v>
      </c>
    </row>
    <row r="264" s="258" customFormat="true" ht="12.8" hidden="false" customHeight="false" outlineLevel="0" collapsed="false">
      <c r="B264" s="259"/>
      <c r="C264" s="260"/>
      <c r="D264" s="225" t="s">
        <v>131</v>
      </c>
      <c r="E264" s="261"/>
      <c r="F264" s="262" t="s">
        <v>370</v>
      </c>
      <c r="G264" s="260"/>
      <c r="H264" s="261"/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131</v>
      </c>
      <c r="AU264" s="268" t="s">
        <v>79</v>
      </c>
      <c r="AV264" s="258" t="s">
        <v>77</v>
      </c>
      <c r="AW264" s="258" t="s">
        <v>29</v>
      </c>
      <c r="AX264" s="258" t="s">
        <v>72</v>
      </c>
      <c r="AY264" s="268" t="s">
        <v>122</v>
      </c>
    </row>
    <row r="265" s="222" customFormat="true" ht="12.8" hidden="false" customHeight="false" outlineLevel="0" collapsed="false">
      <c r="B265" s="223"/>
      <c r="C265" s="224"/>
      <c r="D265" s="225" t="s">
        <v>131</v>
      </c>
      <c r="E265" s="226"/>
      <c r="F265" s="227" t="s">
        <v>371</v>
      </c>
      <c r="G265" s="224"/>
      <c r="H265" s="228" t="n">
        <v>4.247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131</v>
      </c>
      <c r="AU265" s="234" t="s">
        <v>79</v>
      </c>
      <c r="AV265" s="222" t="s">
        <v>79</v>
      </c>
      <c r="AW265" s="222" t="s">
        <v>29</v>
      </c>
      <c r="AX265" s="222" t="s">
        <v>77</v>
      </c>
      <c r="AY265" s="234" t="s">
        <v>122</v>
      </c>
    </row>
    <row r="266" s="222" customFormat="true" ht="12.8" hidden="false" customHeight="false" outlineLevel="0" collapsed="false">
      <c r="B266" s="223"/>
      <c r="C266" s="224"/>
      <c r="D266" s="225"/>
      <c r="E266" s="226"/>
      <c r="F266" s="227"/>
      <c r="G266" s="224"/>
      <c r="H266" s="228"/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/>
      <c r="AU266" s="234"/>
      <c r="AY266" s="234"/>
    </row>
    <row r="267" s="222" customFormat="true" ht="41.3" hidden="false" customHeight="false" outlineLevel="0" collapsed="false">
      <c r="B267" s="223"/>
      <c r="C267" s="209" t="n">
        <v>56</v>
      </c>
      <c r="D267" s="209" t="s">
        <v>125</v>
      </c>
      <c r="E267" s="210" t="s">
        <v>372</v>
      </c>
      <c r="F267" s="211" t="s">
        <v>373</v>
      </c>
      <c r="G267" s="212" t="s">
        <v>151</v>
      </c>
      <c r="H267" s="213" t="n">
        <v>110</v>
      </c>
      <c r="I267" s="214"/>
      <c r="J267" s="215" t="n">
        <f aca="false">ROUND(I267*H267,2)</f>
        <v>0</v>
      </c>
      <c r="K267" s="211" t="s">
        <v>129</v>
      </c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/>
      <c r="AU267" s="234"/>
      <c r="AY267" s="234"/>
      <c r="BK267" s="221" t="n">
        <f aca="false">ROUND(I267*H267,2)</f>
        <v>0</v>
      </c>
    </row>
    <row r="268" s="222" customFormat="true" ht="12.8" hidden="false" customHeight="false" outlineLevel="0" collapsed="false">
      <c r="B268" s="223"/>
      <c r="C268" s="224"/>
      <c r="D268" s="225"/>
      <c r="E268" s="226"/>
      <c r="F268" s="227"/>
      <c r="G268" s="224"/>
      <c r="H268" s="228"/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/>
      <c r="AU268" s="234"/>
      <c r="AY268" s="234"/>
    </row>
    <row r="269" s="222" customFormat="true" ht="12.8" hidden="false" customHeight="false" outlineLevel="0" collapsed="false">
      <c r="B269" s="223"/>
      <c r="C269" s="224"/>
      <c r="D269" s="225"/>
      <c r="E269" s="226"/>
      <c r="F269" s="227"/>
      <c r="G269" s="224"/>
      <c r="H269" s="228"/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/>
      <c r="AU269" s="234"/>
      <c r="AY269" s="234"/>
    </row>
    <row r="270" s="24" customFormat="true" ht="36" hidden="false" customHeight="true" outlineLevel="0" collapsed="false">
      <c r="B270" s="25"/>
      <c r="C270" s="209" t="s">
        <v>374</v>
      </c>
      <c r="D270" s="209" t="s">
        <v>125</v>
      </c>
      <c r="E270" s="210" t="s">
        <v>375</v>
      </c>
      <c r="F270" s="211" t="s">
        <v>376</v>
      </c>
      <c r="G270" s="212" t="s">
        <v>332</v>
      </c>
      <c r="H270" s="269"/>
      <c r="I270" s="214"/>
      <c r="J270" s="215" t="n">
        <f aca="false">ROUND(I270*H270,2)</f>
        <v>0</v>
      </c>
      <c r="K270" s="211"/>
      <c r="L270" s="30"/>
      <c r="M270" s="216"/>
      <c r="N270" s="217" t="s">
        <v>37</v>
      </c>
      <c r="O270" s="69"/>
      <c r="P270" s="218" t="n">
        <f aca="false">O270*H270</f>
        <v>0</v>
      </c>
      <c r="Q270" s="218" t="n">
        <v>0</v>
      </c>
      <c r="R270" s="218" t="n">
        <f aca="false">Q270*H270</f>
        <v>0</v>
      </c>
      <c r="S270" s="218" t="n">
        <v>0</v>
      </c>
      <c r="T270" s="219" t="n">
        <f aca="false">S270*H270</f>
        <v>0</v>
      </c>
      <c r="AR270" s="220" t="s">
        <v>181</v>
      </c>
      <c r="AT270" s="220" t="s">
        <v>125</v>
      </c>
      <c r="AU270" s="220" t="s">
        <v>79</v>
      </c>
      <c r="AY270" s="3" t="s">
        <v>122</v>
      </c>
      <c r="BE270" s="221" t="n">
        <f aca="false">IF(N270="základní",J270,0)</f>
        <v>0</v>
      </c>
      <c r="BF270" s="221" t="n">
        <f aca="false">IF(N270="snížená",J270,0)</f>
        <v>0</v>
      </c>
      <c r="BG270" s="221" t="n">
        <f aca="false">IF(N270="zákl. přenesená",J270,0)</f>
        <v>0</v>
      </c>
      <c r="BH270" s="221" t="n">
        <f aca="false">IF(N270="sníž. přenesená",J270,0)</f>
        <v>0</v>
      </c>
      <c r="BI270" s="221" t="n">
        <f aca="false">IF(N270="nulová",J270,0)</f>
        <v>0</v>
      </c>
      <c r="BJ270" s="3" t="s">
        <v>77</v>
      </c>
      <c r="BK270" s="221" t="n">
        <f aca="false">ROUND(I270*H270,2)</f>
        <v>0</v>
      </c>
      <c r="BL270" s="3" t="s">
        <v>181</v>
      </c>
      <c r="BM270" s="220" t="s">
        <v>377</v>
      </c>
    </row>
    <row r="271" s="192" customFormat="true" ht="22.8" hidden="false" customHeight="true" outlineLevel="0" collapsed="false">
      <c r="B271" s="193"/>
      <c r="C271" s="194"/>
      <c r="D271" s="195" t="s">
        <v>71</v>
      </c>
      <c r="E271" s="207" t="s">
        <v>378</v>
      </c>
      <c r="F271" s="207" t="s">
        <v>379</v>
      </c>
      <c r="G271" s="194"/>
      <c r="H271" s="194"/>
      <c r="I271" s="197"/>
      <c r="J271" s="208" t="n">
        <f aca="false">BK271</f>
        <v>0</v>
      </c>
      <c r="K271" s="194"/>
      <c r="L271" s="199"/>
      <c r="M271" s="200"/>
      <c r="N271" s="201"/>
      <c r="O271" s="201"/>
      <c r="P271" s="202" t="n">
        <f aca="false">SUM(P272:P297)</f>
        <v>0</v>
      </c>
      <c r="Q271" s="201"/>
      <c r="R271" s="202" t="n">
        <f aca="false">SUM(R272:R297)</f>
        <v>0.321225</v>
      </c>
      <c r="S271" s="201"/>
      <c r="T271" s="203" t="n">
        <f aca="false">SUM(T272:T297)</f>
        <v>0.2783</v>
      </c>
      <c r="AR271" s="204" t="s">
        <v>79</v>
      </c>
      <c r="AT271" s="205" t="s">
        <v>71</v>
      </c>
      <c r="AU271" s="205" t="s">
        <v>77</v>
      </c>
      <c r="AY271" s="204" t="s">
        <v>122</v>
      </c>
      <c r="BK271" s="206" t="n">
        <f aca="false">SUM(BK272:BK297)</f>
        <v>0</v>
      </c>
    </row>
    <row r="272" s="24" customFormat="true" ht="24" hidden="false" customHeight="true" outlineLevel="0" collapsed="false">
      <c r="B272" s="25"/>
      <c r="C272" s="209" t="s">
        <v>380</v>
      </c>
      <c r="D272" s="209" t="s">
        <v>125</v>
      </c>
      <c r="E272" s="210" t="s">
        <v>381</v>
      </c>
      <c r="F272" s="211" t="s">
        <v>382</v>
      </c>
      <c r="G272" s="212" t="s">
        <v>170</v>
      </c>
      <c r="H272" s="213" t="n">
        <v>345</v>
      </c>
      <c r="I272" s="214"/>
      <c r="J272" s="215" t="n">
        <f aca="false">ROUND(I272*H272,2)</f>
        <v>0</v>
      </c>
      <c r="K272" s="211"/>
      <c r="L272" s="30"/>
      <c r="M272" s="216"/>
      <c r="N272" s="217" t="s">
        <v>37</v>
      </c>
      <c r="O272" s="69"/>
      <c r="P272" s="218" t="n">
        <f aca="false">O272*H272</f>
        <v>0</v>
      </c>
      <c r="Q272" s="218" t="n">
        <v>0</v>
      </c>
      <c r="R272" s="218" t="n">
        <f aca="false">Q272*H272</f>
        <v>0</v>
      </c>
      <c r="S272" s="218" t="n">
        <v>0</v>
      </c>
      <c r="T272" s="219" t="n">
        <f aca="false">S272*H272</f>
        <v>0</v>
      </c>
      <c r="AR272" s="220" t="s">
        <v>181</v>
      </c>
      <c r="AT272" s="220" t="s">
        <v>125</v>
      </c>
      <c r="AU272" s="220" t="s">
        <v>79</v>
      </c>
      <c r="AY272" s="3" t="s">
        <v>122</v>
      </c>
      <c r="BE272" s="221" t="n">
        <f aca="false">IF(N272="základní",J272,0)</f>
        <v>0</v>
      </c>
      <c r="BF272" s="221" t="n">
        <f aca="false">IF(N272="snížená",J272,0)</f>
        <v>0</v>
      </c>
      <c r="BG272" s="221" t="n">
        <f aca="false">IF(N272="zákl. přenesená",J272,0)</f>
        <v>0</v>
      </c>
      <c r="BH272" s="221" t="n">
        <f aca="false">IF(N272="sníž. přenesená",J272,0)</f>
        <v>0</v>
      </c>
      <c r="BI272" s="221" t="n">
        <f aca="false">IF(N272="nulová",J272,0)</f>
        <v>0</v>
      </c>
      <c r="BJ272" s="3" t="s">
        <v>77</v>
      </c>
      <c r="BK272" s="221" t="n">
        <f aca="false">ROUND(I272*H272,2)</f>
        <v>0</v>
      </c>
      <c r="BL272" s="3" t="s">
        <v>181</v>
      </c>
      <c r="BM272" s="220" t="s">
        <v>383</v>
      </c>
    </row>
    <row r="273" s="222" customFormat="true" ht="12.8" hidden="false" customHeight="false" outlineLevel="0" collapsed="false">
      <c r="B273" s="223"/>
      <c r="C273" s="224"/>
      <c r="D273" s="225" t="s">
        <v>131</v>
      </c>
      <c r="E273" s="226"/>
      <c r="F273" s="227" t="s">
        <v>384</v>
      </c>
      <c r="G273" s="224"/>
      <c r="H273" s="228" t="n">
        <v>255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131</v>
      </c>
      <c r="AU273" s="234" t="s">
        <v>79</v>
      </c>
      <c r="AV273" s="222" t="s">
        <v>79</v>
      </c>
      <c r="AW273" s="222" t="s">
        <v>29</v>
      </c>
      <c r="AX273" s="222" t="s">
        <v>72</v>
      </c>
      <c r="AY273" s="234" t="s">
        <v>122</v>
      </c>
    </row>
    <row r="274" s="222" customFormat="true" ht="12.8" hidden="false" customHeight="false" outlineLevel="0" collapsed="false">
      <c r="B274" s="223"/>
      <c r="C274" s="224"/>
      <c r="D274" s="225" t="s">
        <v>131</v>
      </c>
      <c r="E274" s="226"/>
      <c r="F274" s="227" t="s">
        <v>385</v>
      </c>
      <c r="G274" s="224"/>
      <c r="H274" s="228" t="n">
        <v>90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131</v>
      </c>
      <c r="AU274" s="234" t="s">
        <v>79</v>
      </c>
      <c r="AV274" s="222" t="s">
        <v>79</v>
      </c>
      <c r="AW274" s="222" t="s">
        <v>29</v>
      </c>
      <c r="AX274" s="222" t="s">
        <v>72</v>
      </c>
      <c r="AY274" s="234" t="s">
        <v>122</v>
      </c>
    </row>
    <row r="275" s="246" customFormat="true" ht="12.8" hidden="false" customHeight="false" outlineLevel="0" collapsed="false">
      <c r="B275" s="247"/>
      <c r="C275" s="253"/>
      <c r="D275" s="225" t="s">
        <v>131</v>
      </c>
      <c r="E275" s="254"/>
      <c r="F275" s="255" t="s">
        <v>157</v>
      </c>
      <c r="G275" s="253"/>
      <c r="H275" s="256" t="n">
        <v>345</v>
      </c>
      <c r="I275" s="257"/>
      <c r="J275" s="253"/>
      <c r="K275" s="253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131</v>
      </c>
      <c r="AU275" s="252" t="s">
        <v>79</v>
      </c>
      <c r="AV275" s="246" t="s">
        <v>123</v>
      </c>
      <c r="AW275" s="246" t="s">
        <v>29</v>
      </c>
      <c r="AX275" s="246" t="s">
        <v>77</v>
      </c>
      <c r="AY275" s="252" t="s">
        <v>122</v>
      </c>
    </row>
    <row r="276" s="24" customFormat="true" ht="16.5" hidden="false" customHeight="true" outlineLevel="0" collapsed="false">
      <c r="B276" s="25"/>
      <c r="C276" s="235" t="s">
        <v>386</v>
      </c>
      <c r="D276" s="235" t="s">
        <v>133</v>
      </c>
      <c r="E276" s="236" t="s">
        <v>387</v>
      </c>
      <c r="F276" s="237" t="s">
        <v>388</v>
      </c>
      <c r="G276" s="238" t="s">
        <v>389</v>
      </c>
      <c r="H276" s="239" t="n">
        <v>224.595</v>
      </c>
      <c r="I276" s="240"/>
      <c r="J276" s="241" t="n">
        <f aca="false">ROUND(I276*H276,2)</f>
        <v>0</v>
      </c>
      <c r="K276" s="237"/>
      <c r="L276" s="242"/>
      <c r="M276" s="243"/>
      <c r="N276" s="244" t="s">
        <v>37</v>
      </c>
      <c r="O276" s="69"/>
      <c r="P276" s="218" t="n">
        <f aca="false">O276*H276</f>
        <v>0</v>
      </c>
      <c r="Q276" s="218" t="n">
        <v>0.001</v>
      </c>
      <c r="R276" s="218" t="n">
        <f aca="false">Q276*H276</f>
        <v>0.224595</v>
      </c>
      <c r="S276" s="218" t="n">
        <v>0</v>
      </c>
      <c r="T276" s="219" t="n">
        <f aca="false">S276*H276</f>
        <v>0</v>
      </c>
      <c r="AR276" s="220" t="s">
        <v>283</v>
      </c>
      <c r="AT276" s="220" t="s">
        <v>133</v>
      </c>
      <c r="AU276" s="220" t="s">
        <v>79</v>
      </c>
      <c r="AY276" s="3" t="s">
        <v>122</v>
      </c>
      <c r="BE276" s="221" t="n">
        <f aca="false">IF(N276="základní",J276,0)</f>
        <v>0</v>
      </c>
      <c r="BF276" s="221" t="n">
        <f aca="false">IF(N276="snížená",J276,0)</f>
        <v>0</v>
      </c>
      <c r="BG276" s="221" t="n">
        <f aca="false">IF(N276="zákl. přenesená",J276,0)</f>
        <v>0</v>
      </c>
      <c r="BH276" s="221" t="n">
        <f aca="false">IF(N276="sníž. přenesená",J276,0)</f>
        <v>0</v>
      </c>
      <c r="BI276" s="221" t="n">
        <f aca="false">IF(N276="nulová",J276,0)</f>
        <v>0</v>
      </c>
      <c r="BJ276" s="3" t="s">
        <v>77</v>
      </c>
      <c r="BK276" s="221" t="n">
        <f aca="false">ROUND(I276*H276,2)</f>
        <v>0</v>
      </c>
      <c r="BL276" s="3" t="s">
        <v>181</v>
      </c>
      <c r="BM276" s="220" t="s">
        <v>390</v>
      </c>
    </row>
    <row r="277" s="222" customFormat="true" ht="12.8" hidden="false" customHeight="false" outlineLevel="0" collapsed="false">
      <c r="B277" s="223"/>
      <c r="C277" s="224"/>
      <c r="D277" s="225" t="s">
        <v>131</v>
      </c>
      <c r="E277" s="226"/>
      <c r="F277" s="227" t="s">
        <v>391</v>
      </c>
      <c r="G277" s="224"/>
      <c r="H277" s="228" t="n">
        <v>362.25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131</v>
      </c>
      <c r="AU277" s="234" t="s">
        <v>79</v>
      </c>
      <c r="AV277" s="222" t="s">
        <v>79</v>
      </c>
      <c r="AW277" s="222" t="s">
        <v>29</v>
      </c>
      <c r="AX277" s="222" t="s">
        <v>72</v>
      </c>
      <c r="AY277" s="234" t="s">
        <v>122</v>
      </c>
    </row>
    <row r="278" s="222" customFormat="true" ht="12.8" hidden="false" customHeight="false" outlineLevel="0" collapsed="false">
      <c r="B278" s="223"/>
      <c r="C278" s="224"/>
      <c r="D278" s="225" t="s">
        <v>131</v>
      </c>
      <c r="E278" s="226"/>
      <c r="F278" s="227" t="s">
        <v>392</v>
      </c>
      <c r="G278" s="224"/>
      <c r="H278" s="228" t="n">
        <v>224.595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131</v>
      </c>
      <c r="AU278" s="234" t="s">
        <v>79</v>
      </c>
      <c r="AV278" s="222" t="s">
        <v>79</v>
      </c>
      <c r="AW278" s="222" t="s">
        <v>29</v>
      </c>
      <c r="AX278" s="222" t="s">
        <v>77</v>
      </c>
      <c r="AY278" s="234" t="s">
        <v>122</v>
      </c>
    </row>
    <row r="279" s="24" customFormat="true" ht="24" hidden="false" customHeight="true" outlineLevel="0" collapsed="false">
      <c r="B279" s="25"/>
      <c r="C279" s="235" t="s">
        <v>393</v>
      </c>
      <c r="D279" s="235" t="s">
        <v>133</v>
      </c>
      <c r="E279" s="236" t="s">
        <v>394</v>
      </c>
      <c r="F279" s="237" t="s">
        <v>395</v>
      </c>
      <c r="G279" s="238" t="s">
        <v>141</v>
      </c>
      <c r="H279" s="239" t="n">
        <v>142.6</v>
      </c>
      <c r="I279" s="240"/>
      <c r="J279" s="241" t="n">
        <f aca="false">ROUND(I279*H279,2)</f>
        <v>0</v>
      </c>
      <c r="K279" s="237"/>
      <c r="L279" s="242"/>
      <c r="M279" s="243"/>
      <c r="N279" s="244" t="s">
        <v>37</v>
      </c>
      <c r="O279" s="69"/>
      <c r="P279" s="218" t="n">
        <f aca="false">O279*H279</f>
        <v>0</v>
      </c>
      <c r="Q279" s="218" t="n">
        <v>0.0003</v>
      </c>
      <c r="R279" s="218" t="n">
        <f aca="false">Q279*H279</f>
        <v>0.04278</v>
      </c>
      <c r="S279" s="218" t="n">
        <v>0</v>
      </c>
      <c r="T279" s="219" t="n">
        <f aca="false">S279*H279</f>
        <v>0</v>
      </c>
      <c r="AR279" s="220" t="s">
        <v>283</v>
      </c>
      <c r="AT279" s="220" t="s">
        <v>133</v>
      </c>
      <c r="AU279" s="220" t="s">
        <v>79</v>
      </c>
      <c r="AY279" s="3" t="s">
        <v>122</v>
      </c>
      <c r="BE279" s="221" t="n">
        <f aca="false">IF(N279="základní",J279,0)</f>
        <v>0</v>
      </c>
      <c r="BF279" s="221" t="n">
        <f aca="false">IF(N279="snížená",J279,0)</f>
        <v>0</v>
      </c>
      <c r="BG279" s="221" t="n">
        <f aca="false">IF(N279="zákl. přenesená",J279,0)</f>
        <v>0</v>
      </c>
      <c r="BH279" s="221" t="n">
        <f aca="false">IF(N279="sníž. přenesená",J279,0)</f>
        <v>0</v>
      </c>
      <c r="BI279" s="221" t="n">
        <f aca="false">IF(N279="nulová",J279,0)</f>
        <v>0</v>
      </c>
      <c r="BJ279" s="3" t="s">
        <v>77</v>
      </c>
      <c r="BK279" s="221" t="n">
        <f aca="false">ROUND(I279*H279,2)</f>
        <v>0</v>
      </c>
      <c r="BL279" s="3" t="s">
        <v>181</v>
      </c>
      <c r="BM279" s="220" t="s">
        <v>396</v>
      </c>
    </row>
    <row r="280" s="222" customFormat="true" ht="12.8" hidden="false" customHeight="false" outlineLevel="0" collapsed="false">
      <c r="B280" s="223"/>
      <c r="C280" s="224"/>
      <c r="D280" s="225" t="s">
        <v>131</v>
      </c>
      <c r="E280" s="226"/>
      <c r="F280" s="227" t="s">
        <v>397</v>
      </c>
      <c r="G280" s="224"/>
      <c r="H280" s="228" t="n">
        <v>230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131</v>
      </c>
      <c r="AU280" s="234" t="s">
        <v>79</v>
      </c>
      <c r="AV280" s="222" t="s">
        <v>79</v>
      </c>
      <c r="AW280" s="222" t="s">
        <v>29</v>
      </c>
      <c r="AX280" s="222" t="s">
        <v>72</v>
      </c>
      <c r="AY280" s="234" t="s">
        <v>122</v>
      </c>
    </row>
    <row r="281" s="222" customFormat="true" ht="12.8" hidden="false" customHeight="false" outlineLevel="0" collapsed="false">
      <c r="B281" s="223"/>
      <c r="C281" s="224"/>
      <c r="D281" s="225" t="s">
        <v>131</v>
      </c>
      <c r="E281" s="226"/>
      <c r="F281" s="227" t="s">
        <v>398</v>
      </c>
      <c r="G281" s="224"/>
      <c r="H281" s="228" t="n">
        <v>142.6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131</v>
      </c>
      <c r="AU281" s="234" t="s">
        <v>79</v>
      </c>
      <c r="AV281" s="222" t="s">
        <v>79</v>
      </c>
      <c r="AW281" s="222" t="s">
        <v>29</v>
      </c>
      <c r="AX281" s="222" t="s">
        <v>77</v>
      </c>
      <c r="AY281" s="234" t="s">
        <v>122</v>
      </c>
    </row>
    <row r="282" s="24" customFormat="true" ht="24" hidden="false" customHeight="true" outlineLevel="0" collapsed="false">
      <c r="B282" s="25"/>
      <c r="C282" s="209" t="s">
        <v>399</v>
      </c>
      <c r="D282" s="209" t="s">
        <v>125</v>
      </c>
      <c r="E282" s="210" t="s">
        <v>400</v>
      </c>
      <c r="F282" s="211" t="s">
        <v>401</v>
      </c>
      <c r="G282" s="212" t="s">
        <v>141</v>
      </c>
      <c r="H282" s="213" t="n">
        <v>15</v>
      </c>
      <c r="I282" s="214"/>
      <c r="J282" s="215" t="n">
        <f aca="false">ROUND(I282*H282,2)</f>
        <v>0</v>
      </c>
      <c r="K282" s="211"/>
      <c r="L282" s="30"/>
      <c r="M282" s="216"/>
      <c r="N282" s="217" t="s">
        <v>37</v>
      </c>
      <c r="O282" s="69"/>
      <c r="P282" s="218" t="n">
        <f aca="false">O282*H282</f>
        <v>0</v>
      </c>
      <c r="Q282" s="218" t="n">
        <v>0</v>
      </c>
      <c r="R282" s="218" t="n">
        <f aca="false">Q282*H282</f>
        <v>0</v>
      </c>
      <c r="S282" s="218" t="n">
        <v>0</v>
      </c>
      <c r="T282" s="219" t="n">
        <f aca="false">S282*H282</f>
        <v>0</v>
      </c>
      <c r="AR282" s="220" t="s">
        <v>181</v>
      </c>
      <c r="AT282" s="220" t="s">
        <v>125</v>
      </c>
      <c r="AU282" s="220" t="s">
        <v>79</v>
      </c>
      <c r="AY282" s="3" t="s">
        <v>122</v>
      </c>
      <c r="BE282" s="221" t="n">
        <f aca="false">IF(N282="základní",J282,0)</f>
        <v>0</v>
      </c>
      <c r="BF282" s="221" t="n">
        <f aca="false">IF(N282="snížená",J282,0)</f>
        <v>0</v>
      </c>
      <c r="BG282" s="221" t="n">
        <f aca="false">IF(N282="zákl. přenesená",J282,0)</f>
        <v>0</v>
      </c>
      <c r="BH282" s="221" t="n">
        <f aca="false">IF(N282="sníž. přenesená",J282,0)</f>
        <v>0</v>
      </c>
      <c r="BI282" s="221" t="n">
        <f aca="false">IF(N282="nulová",J282,0)</f>
        <v>0</v>
      </c>
      <c r="BJ282" s="3" t="s">
        <v>77</v>
      </c>
      <c r="BK282" s="221" t="n">
        <f aca="false">ROUND(I282*H282,2)</f>
        <v>0</v>
      </c>
      <c r="BL282" s="3" t="s">
        <v>181</v>
      </c>
      <c r="BM282" s="220" t="s">
        <v>402</v>
      </c>
    </row>
    <row r="283" s="222" customFormat="true" ht="12.8" hidden="false" customHeight="false" outlineLevel="0" collapsed="false">
      <c r="B283" s="223"/>
      <c r="C283" s="224"/>
      <c r="D283" s="225" t="s">
        <v>131</v>
      </c>
      <c r="E283" s="226"/>
      <c r="F283" s="227" t="s">
        <v>403</v>
      </c>
      <c r="G283" s="224"/>
      <c r="H283" s="228" t="n">
        <v>15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131</v>
      </c>
      <c r="AU283" s="234" t="s">
        <v>79</v>
      </c>
      <c r="AV283" s="222" t="s">
        <v>79</v>
      </c>
      <c r="AW283" s="222" t="s">
        <v>29</v>
      </c>
      <c r="AX283" s="222" t="s">
        <v>77</v>
      </c>
      <c r="AY283" s="234" t="s">
        <v>122</v>
      </c>
    </row>
    <row r="284" s="24" customFormat="true" ht="16.5" hidden="false" customHeight="true" outlineLevel="0" collapsed="false">
      <c r="B284" s="25"/>
      <c r="C284" s="235" t="s">
        <v>404</v>
      </c>
      <c r="D284" s="235" t="s">
        <v>133</v>
      </c>
      <c r="E284" s="236" t="s">
        <v>405</v>
      </c>
      <c r="F284" s="237" t="s">
        <v>406</v>
      </c>
      <c r="G284" s="238" t="s">
        <v>141</v>
      </c>
      <c r="H284" s="239" t="n">
        <v>15</v>
      </c>
      <c r="I284" s="240"/>
      <c r="J284" s="241" t="n">
        <f aca="false">ROUND(I284*H284,2)</f>
        <v>0</v>
      </c>
      <c r="K284" s="237"/>
      <c r="L284" s="242"/>
      <c r="M284" s="243"/>
      <c r="N284" s="244" t="s">
        <v>37</v>
      </c>
      <c r="O284" s="69"/>
      <c r="P284" s="218" t="n">
        <f aca="false">O284*H284</f>
        <v>0</v>
      </c>
      <c r="Q284" s="218" t="n">
        <v>0.00043</v>
      </c>
      <c r="R284" s="218" t="n">
        <f aca="false">Q284*H284</f>
        <v>0.00645</v>
      </c>
      <c r="S284" s="218" t="n">
        <v>0</v>
      </c>
      <c r="T284" s="219" t="n">
        <f aca="false">S284*H284</f>
        <v>0</v>
      </c>
      <c r="AR284" s="220" t="s">
        <v>283</v>
      </c>
      <c r="AT284" s="220" t="s">
        <v>133</v>
      </c>
      <c r="AU284" s="220" t="s">
        <v>79</v>
      </c>
      <c r="AY284" s="3" t="s">
        <v>122</v>
      </c>
      <c r="BE284" s="221" t="n">
        <f aca="false">IF(N284="základní",J284,0)</f>
        <v>0</v>
      </c>
      <c r="BF284" s="221" t="n">
        <f aca="false">IF(N284="snížená",J284,0)</f>
        <v>0</v>
      </c>
      <c r="BG284" s="221" t="n">
        <f aca="false">IF(N284="zákl. přenesená",J284,0)</f>
        <v>0</v>
      </c>
      <c r="BH284" s="221" t="n">
        <f aca="false">IF(N284="sníž. přenesená",J284,0)</f>
        <v>0</v>
      </c>
      <c r="BI284" s="221" t="n">
        <f aca="false">IF(N284="nulová",J284,0)</f>
        <v>0</v>
      </c>
      <c r="BJ284" s="3" t="s">
        <v>77</v>
      </c>
      <c r="BK284" s="221" t="n">
        <f aca="false">ROUND(I284*H284,2)</f>
        <v>0</v>
      </c>
      <c r="BL284" s="3" t="s">
        <v>181</v>
      </c>
      <c r="BM284" s="220" t="s">
        <v>407</v>
      </c>
    </row>
    <row r="285" s="24" customFormat="true" ht="24" hidden="false" customHeight="true" outlineLevel="0" collapsed="false">
      <c r="B285" s="25"/>
      <c r="C285" s="209" t="s">
        <v>408</v>
      </c>
      <c r="D285" s="209" t="s">
        <v>125</v>
      </c>
      <c r="E285" s="210" t="s">
        <v>400</v>
      </c>
      <c r="F285" s="211" t="s">
        <v>401</v>
      </c>
      <c r="G285" s="212" t="s">
        <v>141</v>
      </c>
      <c r="H285" s="213" t="n">
        <v>15</v>
      </c>
      <c r="I285" s="214"/>
      <c r="J285" s="215" t="n">
        <f aca="false">ROUND(I285*H285,2)</f>
        <v>0</v>
      </c>
      <c r="K285" s="211"/>
      <c r="L285" s="30"/>
      <c r="M285" s="216"/>
      <c r="N285" s="217" t="s">
        <v>37</v>
      </c>
      <c r="O285" s="69"/>
      <c r="P285" s="218" t="n">
        <f aca="false">O285*H285</f>
        <v>0</v>
      </c>
      <c r="Q285" s="218" t="n">
        <v>0</v>
      </c>
      <c r="R285" s="218" t="n">
        <f aca="false">Q285*H285</f>
        <v>0</v>
      </c>
      <c r="S285" s="218" t="n">
        <v>0</v>
      </c>
      <c r="T285" s="219" t="n">
        <f aca="false">S285*H285</f>
        <v>0</v>
      </c>
      <c r="AR285" s="220" t="s">
        <v>181</v>
      </c>
      <c r="AT285" s="220" t="s">
        <v>125</v>
      </c>
      <c r="AU285" s="220" t="s">
        <v>79</v>
      </c>
      <c r="AY285" s="3" t="s">
        <v>122</v>
      </c>
      <c r="BE285" s="221" t="n">
        <f aca="false">IF(N285="základní",J285,0)</f>
        <v>0</v>
      </c>
      <c r="BF285" s="221" t="n">
        <f aca="false">IF(N285="snížená",J285,0)</f>
        <v>0</v>
      </c>
      <c r="BG285" s="221" t="n">
        <f aca="false">IF(N285="zákl. přenesená",J285,0)</f>
        <v>0</v>
      </c>
      <c r="BH285" s="221" t="n">
        <f aca="false">IF(N285="sníž. přenesená",J285,0)</f>
        <v>0</v>
      </c>
      <c r="BI285" s="221" t="n">
        <f aca="false">IF(N285="nulová",J285,0)</f>
        <v>0</v>
      </c>
      <c r="BJ285" s="3" t="s">
        <v>77</v>
      </c>
      <c r="BK285" s="221" t="n">
        <f aca="false">ROUND(I285*H285,2)</f>
        <v>0</v>
      </c>
      <c r="BL285" s="3" t="s">
        <v>181</v>
      </c>
      <c r="BM285" s="220" t="s">
        <v>409</v>
      </c>
    </row>
    <row r="286" s="222" customFormat="true" ht="12.8" hidden="false" customHeight="false" outlineLevel="0" collapsed="false">
      <c r="B286" s="223"/>
      <c r="C286" s="224"/>
      <c r="D286" s="225" t="s">
        <v>131</v>
      </c>
      <c r="E286" s="226"/>
      <c r="F286" s="227" t="s">
        <v>403</v>
      </c>
      <c r="G286" s="224"/>
      <c r="H286" s="228" t="n">
        <v>15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131</v>
      </c>
      <c r="AU286" s="234" t="s">
        <v>79</v>
      </c>
      <c r="AV286" s="222" t="s">
        <v>79</v>
      </c>
      <c r="AW286" s="222" t="s">
        <v>29</v>
      </c>
      <c r="AX286" s="222" t="s">
        <v>77</v>
      </c>
      <c r="AY286" s="234" t="s">
        <v>122</v>
      </c>
    </row>
    <row r="287" s="24" customFormat="true" ht="16.5" hidden="false" customHeight="true" outlineLevel="0" collapsed="false">
      <c r="B287" s="25"/>
      <c r="C287" s="235" t="s">
        <v>410</v>
      </c>
      <c r="D287" s="235" t="s">
        <v>133</v>
      </c>
      <c r="E287" s="236" t="s">
        <v>411</v>
      </c>
      <c r="F287" s="237" t="s">
        <v>412</v>
      </c>
      <c r="G287" s="238" t="s">
        <v>141</v>
      </c>
      <c r="H287" s="239" t="n">
        <v>15</v>
      </c>
      <c r="I287" s="240"/>
      <c r="J287" s="241" t="n">
        <f aca="false">ROUND(I287*H287,2)</f>
        <v>0</v>
      </c>
      <c r="K287" s="237"/>
      <c r="L287" s="242"/>
      <c r="M287" s="243"/>
      <c r="N287" s="244" t="s">
        <v>37</v>
      </c>
      <c r="O287" s="69"/>
      <c r="P287" s="218" t="n">
        <f aca="false">O287*H287</f>
        <v>0</v>
      </c>
      <c r="Q287" s="218" t="n">
        <v>0.00016</v>
      </c>
      <c r="R287" s="218" t="n">
        <f aca="false">Q287*H287</f>
        <v>0.0024</v>
      </c>
      <c r="S287" s="218" t="n">
        <v>0</v>
      </c>
      <c r="T287" s="219" t="n">
        <f aca="false">S287*H287</f>
        <v>0</v>
      </c>
      <c r="AR287" s="220" t="s">
        <v>283</v>
      </c>
      <c r="AT287" s="220" t="s">
        <v>133</v>
      </c>
      <c r="AU287" s="220" t="s">
        <v>79</v>
      </c>
      <c r="AY287" s="3" t="s">
        <v>122</v>
      </c>
      <c r="BE287" s="221" t="n">
        <f aca="false">IF(N287="základní",J287,0)</f>
        <v>0</v>
      </c>
      <c r="BF287" s="221" t="n">
        <f aca="false">IF(N287="snížená",J287,0)</f>
        <v>0</v>
      </c>
      <c r="BG287" s="221" t="n">
        <f aca="false">IF(N287="zákl. přenesená",J287,0)</f>
        <v>0</v>
      </c>
      <c r="BH287" s="221" t="n">
        <f aca="false">IF(N287="sníž. přenesená",J287,0)</f>
        <v>0</v>
      </c>
      <c r="BI287" s="221" t="n">
        <f aca="false">IF(N287="nulová",J287,0)</f>
        <v>0</v>
      </c>
      <c r="BJ287" s="3" t="s">
        <v>77</v>
      </c>
      <c r="BK287" s="221" t="n">
        <f aca="false">ROUND(I287*H287,2)</f>
        <v>0</v>
      </c>
      <c r="BL287" s="3" t="s">
        <v>181</v>
      </c>
      <c r="BM287" s="220" t="s">
        <v>413</v>
      </c>
    </row>
    <row r="288" s="24" customFormat="true" ht="36" hidden="false" customHeight="true" outlineLevel="0" collapsed="false">
      <c r="B288" s="25"/>
      <c r="C288" s="209" t="s">
        <v>414</v>
      </c>
      <c r="D288" s="209" t="s">
        <v>125</v>
      </c>
      <c r="E288" s="210" t="s">
        <v>415</v>
      </c>
      <c r="F288" s="211" t="s">
        <v>416</v>
      </c>
      <c r="G288" s="212" t="s">
        <v>170</v>
      </c>
      <c r="H288" s="213" t="n">
        <v>345</v>
      </c>
      <c r="I288" s="214"/>
      <c r="J288" s="215" t="n">
        <f aca="false">ROUND(I288*H288,2)</f>
        <v>0</v>
      </c>
      <c r="K288" s="211"/>
      <c r="L288" s="30"/>
      <c r="M288" s="216"/>
      <c r="N288" s="217" t="s">
        <v>37</v>
      </c>
      <c r="O288" s="69"/>
      <c r="P288" s="218" t="n">
        <f aca="false">O288*H288</f>
        <v>0</v>
      </c>
      <c r="Q288" s="218" t="n">
        <v>0</v>
      </c>
      <c r="R288" s="218" t="n">
        <f aca="false">Q288*H288</f>
        <v>0</v>
      </c>
      <c r="S288" s="218" t="n">
        <v>0.00062</v>
      </c>
      <c r="T288" s="219" t="n">
        <f aca="false">S288*H288</f>
        <v>0.2139</v>
      </c>
      <c r="AR288" s="220" t="s">
        <v>181</v>
      </c>
      <c r="AT288" s="220" t="s">
        <v>125</v>
      </c>
      <c r="AU288" s="220" t="s">
        <v>79</v>
      </c>
      <c r="AY288" s="3" t="s">
        <v>122</v>
      </c>
      <c r="BE288" s="221" t="n">
        <f aca="false">IF(N288="základní",J288,0)</f>
        <v>0</v>
      </c>
      <c r="BF288" s="221" t="n">
        <f aca="false">IF(N288="snížená",J288,0)</f>
        <v>0</v>
      </c>
      <c r="BG288" s="221" t="n">
        <f aca="false">IF(N288="zákl. přenesená",J288,0)</f>
        <v>0</v>
      </c>
      <c r="BH288" s="221" t="n">
        <f aca="false">IF(N288="sníž. přenesená",J288,0)</f>
        <v>0</v>
      </c>
      <c r="BI288" s="221" t="n">
        <f aca="false">IF(N288="nulová",J288,0)</f>
        <v>0</v>
      </c>
      <c r="BJ288" s="3" t="s">
        <v>77</v>
      </c>
      <c r="BK288" s="221" t="n">
        <f aca="false">ROUND(I288*H288,2)</f>
        <v>0</v>
      </c>
      <c r="BL288" s="3" t="s">
        <v>181</v>
      </c>
      <c r="BM288" s="220" t="s">
        <v>417</v>
      </c>
    </row>
    <row r="289" s="222" customFormat="true" ht="12.8" hidden="false" customHeight="false" outlineLevel="0" collapsed="false">
      <c r="B289" s="223"/>
      <c r="C289" s="224"/>
      <c r="D289" s="225" t="s">
        <v>131</v>
      </c>
      <c r="E289" s="226"/>
      <c r="F289" s="227" t="s">
        <v>384</v>
      </c>
      <c r="G289" s="224"/>
      <c r="H289" s="228" t="n">
        <v>255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131</v>
      </c>
      <c r="AU289" s="234" t="s">
        <v>79</v>
      </c>
      <c r="AV289" s="222" t="s">
        <v>79</v>
      </c>
      <c r="AW289" s="222" t="s">
        <v>29</v>
      </c>
      <c r="AX289" s="222" t="s">
        <v>72</v>
      </c>
      <c r="AY289" s="234" t="s">
        <v>122</v>
      </c>
    </row>
    <row r="290" s="222" customFormat="true" ht="12.8" hidden="false" customHeight="false" outlineLevel="0" collapsed="false">
      <c r="B290" s="223"/>
      <c r="C290" s="224"/>
      <c r="D290" s="225" t="s">
        <v>131</v>
      </c>
      <c r="E290" s="226"/>
      <c r="F290" s="227" t="s">
        <v>385</v>
      </c>
      <c r="G290" s="224"/>
      <c r="H290" s="228" t="n">
        <v>90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131</v>
      </c>
      <c r="AU290" s="234" t="s">
        <v>79</v>
      </c>
      <c r="AV290" s="222" t="s">
        <v>79</v>
      </c>
      <c r="AW290" s="222" t="s">
        <v>29</v>
      </c>
      <c r="AX290" s="222" t="s">
        <v>72</v>
      </c>
      <c r="AY290" s="234" t="s">
        <v>122</v>
      </c>
    </row>
    <row r="291" s="246" customFormat="true" ht="12.8" hidden="false" customHeight="false" outlineLevel="0" collapsed="false">
      <c r="B291" s="247"/>
      <c r="C291" s="253"/>
      <c r="D291" s="225" t="s">
        <v>131</v>
      </c>
      <c r="E291" s="254"/>
      <c r="F291" s="255" t="s">
        <v>157</v>
      </c>
      <c r="G291" s="253"/>
      <c r="H291" s="256" t="n">
        <v>345</v>
      </c>
      <c r="I291" s="257"/>
      <c r="J291" s="253"/>
      <c r="K291" s="25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131</v>
      </c>
      <c r="AU291" s="252" t="s">
        <v>79</v>
      </c>
      <c r="AV291" s="246" t="s">
        <v>123</v>
      </c>
      <c r="AW291" s="246" t="s">
        <v>29</v>
      </c>
      <c r="AX291" s="246" t="s">
        <v>77</v>
      </c>
      <c r="AY291" s="252" t="s">
        <v>122</v>
      </c>
    </row>
    <row r="292" s="24" customFormat="true" ht="24" hidden="false" customHeight="true" outlineLevel="0" collapsed="false">
      <c r="B292" s="25"/>
      <c r="C292" s="209" t="s">
        <v>418</v>
      </c>
      <c r="D292" s="209" t="s">
        <v>125</v>
      </c>
      <c r="E292" s="210" t="s">
        <v>419</v>
      </c>
      <c r="F292" s="211" t="s">
        <v>420</v>
      </c>
      <c r="G292" s="212" t="s">
        <v>141</v>
      </c>
      <c r="H292" s="213" t="n">
        <v>230</v>
      </c>
      <c r="I292" s="214"/>
      <c r="J292" s="215" t="n">
        <f aca="false">ROUND(I292*H292,2)</f>
        <v>0</v>
      </c>
      <c r="K292" s="211"/>
      <c r="L292" s="30"/>
      <c r="M292" s="216"/>
      <c r="N292" s="217" t="s">
        <v>37</v>
      </c>
      <c r="O292" s="69"/>
      <c r="P292" s="218" t="n">
        <f aca="false">O292*H292</f>
        <v>0</v>
      </c>
      <c r="Q292" s="218" t="n">
        <v>0</v>
      </c>
      <c r="R292" s="218" t="n">
        <f aca="false">Q292*H292</f>
        <v>0</v>
      </c>
      <c r="S292" s="218" t="n">
        <v>0.00028</v>
      </c>
      <c r="T292" s="219" t="n">
        <f aca="false">S292*H292</f>
        <v>0.0644</v>
      </c>
      <c r="AR292" s="220" t="s">
        <v>181</v>
      </c>
      <c r="AT292" s="220" t="s">
        <v>125</v>
      </c>
      <c r="AU292" s="220" t="s">
        <v>79</v>
      </c>
      <c r="AY292" s="3" t="s">
        <v>122</v>
      </c>
      <c r="BE292" s="221" t="n">
        <f aca="false">IF(N292="základní",J292,0)</f>
        <v>0</v>
      </c>
      <c r="BF292" s="221" t="n">
        <f aca="false">IF(N292="snížená",J292,0)</f>
        <v>0</v>
      </c>
      <c r="BG292" s="221" t="n">
        <f aca="false">IF(N292="zákl. přenesená",J292,0)</f>
        <v>0</v>
      </c>
      <c r="BH292" s="221" t="n">
        <f aca="false">IF(N292="sníž. přenesená",J292,0)</f>
        <v>0</v>
      </c>
      <c r="BI292" s="221" t="n">
        <f aca="false">IF(N292="nulová",J292,0)</f>
        <v>0</v>
      </c>
      <c r="BJ292" s="3" t="s">
        <v>77</v>
      </c>
      <c r="BK292" s="221" t="n">
        <f aca="false">ROUND(I292*H292,2)</f>
        <v>0</v>
      </c>
      <c r="BL292" s="3" t="s">
        <v>181</v>
      </c>
      <c r="BM292" s="220" t="s">
        <v>421</v>
      </c>
    </row>
    <row r="293" s="222" customFormat="true" ht="12.8" hidden="false" customHeight="false" outlineLevel="0" collapsed="false">
      <c r="B293" s="223"/>
      <c r="C293" s="224"/>
      <c r="D293" s="225" t="s">
        <v>131</v>
      </c>
      <c r="E293" s="226"/>
      <c r="F293" s="227" t="s">
        <v>397</v>
      </c>
      <c r="G293" s="224"/>
      <c r="H293" s="228" t="n">
        <v>230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131</v>
      </c>
      <c r="AU293" s="234" t="s">
        <v>79</v>
      </c>
      <c r="AV293" s="222" t="s">
        <v>79</v>
      </c>
      <c r="AW293" s="222" t="s">
        <v>29</v>
      </c>
      <c r="AX293" s="222" t="s">
        <v>77</v>
      </c>
      <c r="AY293" s="234" t="s">
        <v>122</v>
      </c>
    </row>
    <row r="294" s="24" customFormat="true" ht="16.5" hidden="false" customHeight="true" outlineLevel="0" collapsed="false">
      <c r="B294" s="25"/>
      <c r="C294" s="209" t="s">
        <v>422</v>
      </c>
      <c r="D294" s="209" t="s">
        <v>125</v>
      </c>
      <c r="E294" s="210" t="s">
        <v>423</v>
      </c>
      <c r="F294" s="211" t="s">
        <v>424</v>
      </c>
      <c r="G294" s="212" t="s">
        <v>141</v>
      </c>
      <c r="H294" s="213" t="n">
        <v>15</v>
      </c>
      <c r="I294" s="214"/>
      <c r="J294" s="215" t="n">
        <f aca="false">ROUND(I294*H294,2)</f>
        <v>0</v>
      </c>
      <c r="K294" s="211"/>
      <c r="L294" s="30"/>
      <c r="M294" s="216"/>
      <c r="N294" s="217" t="s">
        <v>37</v>
      </c>
      <c r="O294" s="69"/>
      <c r="P294" s="218" t="n">
        <f aca="false">O294*H294</f>
        <v>0</v>
      </c>
      <c r="Q294" s="218" t="n">
        <v>0</v>
      </c>
      <c r="R294" s="218" t="n">
        <f aca="false">Q294*H294</f>
        <v>0</v>
      </c>
      <c r="S294" s="218" t="n">
        <v>0</v>
      </c>
      <c r="T294" s="219" t="n">
        <f aca="false">S294*H294</f>
        <v>0</v>
      </c>
      <c r="AR294" s="220" t="s">
        <v>181</v>
      </c>
      <c r="AT294" s="220" t="s">
        <v>125</v>
      </c>
      <c r="AU294" s="220" t="s">
        <v>79</v>
      </c>
      <c r="AY294" s="3" t="s">
        <v>122</v>
      </c>
      <c r="BE294" s="221" t="n">
        <f aca="false">IF(N294="základní",J294,0)</f>
        <v>0</v>
      </c>
      <c r="BF294" s="221" t="n">
        <f aca="false">IF(N294="snížená",J294,0)</f>
        <v>0</v>
      </c>
      <c r="BG294" s="221" t="n">
        <f aca="false">IF(N294="zákl. přenesená",J294,0)</f>
        <v>0</v>
      </c>
      <c r="BH294" s="221" t="n">
        <f aca="false">IF(N294="sníž. přenesená",J294,0)</f>
        <v>0</v>
      </c>
      <c r="BI294" s="221" t="n">
        <f aca="false">IF(N294="nulová",J294,0)</f>
        <v>0</v>
      </c>
      <c r="BJ294" s="3" t="s">
        <v>77</v>
      </c>
      <c r="BK294" s="221" t="n">
        <f aca="false">ROUND(I294*H294,2)</f>
        <v>0</v>
      </c>
      <c r="BL294" s="3" t="s">
        <v>181</v>
      </c>
      <c r="BM294" s="220" t="s">
        <v>425</v>
      </c>
    </row>
    <row r="295" s="222" customFormat="true" ht="12.8" hidden="false" customHeight="false" outlineLevel="0" collapsed="false">
      <c r="B295" s="223"/>
      <c r="C295" s="224"/>
      <c r="D295" s="225" t="s">
        <v>131</v>
      </c>
      <c r="E295" s="226"/>
      <c r="F295" s="227" t="s">
        <v>403</v>
      </c>
      <c r="G295" s="224"/>
      <c r="H295" s="228" t="n">
        <v>15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131</v>
      </c>
      <c r="AU295" s="234" t="s">
        <v>79</v>
      </c>
      <c r="AV295" s="222" t="s">
        <v>79</v>
      </c>
      <c r="AW295" s="222" t="s">
        <v>29</v>
      </c>
      <c r="AX295" s="222" t="s">
        <v>77</v>
      </c>
      <c r="AY295" s="234" t="s">
        <v>122</v>
      </c>
    </row>
    <row r="296" s="24" customFormat="true" ht="16.5" hidden="false" customHeight="true" outlineLevel="0" collapsed="false">
      <c r="B296" s="25"/>
      <c r="C296" s="235" t="s">
        <v>426</v>
      </c>
      <c r="D296" s="235" t="s">
        <v>133</v>
      </c>
      <c r="E296" s="236" t="s">
        <v>427</v>
      </c>
      <c r="F296" s="237" t="s">
        <v>428</v>
      </c>
      <c r="G296" s="238" t="s">
        <v>141</v>
      </c>
      <c r="H296" s="239" t="n">
        <v>15</v>
      </c>
      <c r="I296" s="240"/>
      <c r="J296" s="241" t="n">
        <f aca="false">ROUND(I296*H296,2)</f>
        <v>0</v>
      </c>
      <c r="K296" s="237"/>
      <c r="L296" s="242"/>
      <c r="M296" s="243"/>
      <c r="N296" s="244" t="s">
        <v>37</v>
      </c>
      <c r="O296" s="69"/>
      <c r="P296" s="218" t="n">
        <f aca="false">O296*H296</f>
        <v>0</v>
      </c>
      <c r="Q296" s="218" t="n">
        <v>0.003</v>
      </c>
      <c r="R296" s="218" t="n">
        <f aca="false">Q296*H296</f>
        <v>0.045</v>
      </c>
      <c r="S296" s="218" t="n">
        <v>0</v>
      </c>
      <c r="T296" s="219" t="n">
        <f aca="false">S296*H296</f>
        <v>0</v>
      </c>
      <c r="AR296" s="220" t="s">
        <v>283</v>
      </c>
      <c r="AT296" s="220" t="s">
        <v>133</v>
      </c>
      <c r="AU296" s="220" t="s">
        <v>79</v>
      </c>
      <c r="AY296" s="3" t="s">
        <v>122</v>
      </c>
      <c r="BE296" s="221" t="n">
        <f aca="false">IF(N296="základní",J296,0)</f>
        <v>0</v>
      </c>
      <c r="BF296" s="221" t="n">
        <f aca="false">IF(N296="snížená",J296,0)</f>
        <v>0</v>
      </c>
      <c r="BG296" s="221" t="n">
        <f aca="false">IF(N296="zákl. přenesená",J296,0)</f>
        <v>0</v>
      </c>
      <c r="BH296" s="221" t="n">
        <f aca="false">IF(N296="sníž. přenesená",J296,0)</f>
        <v>0</v>
      </c>
      <c r="BI296" s="221" t="n">
        <f aca="false">IF(N296="nulová",J296,0)</f>
        <v>0</v>
      </c>
      <c r="BJ296" s="3" t="s">
        <v>77</v>
      </c>
      <c r="BK296" s="221" t="n">
        <f aca="false">ROUND(I296*H296,2)</f>
        <v>0</v>
      </c>
      <c r="BL296" s="3" t="s">
        <v>181</v>
      </c>
      <c r="BM296" s="220" t="s">
        <v>429</v>
      </c>
    </row>
    <row r="297" s="24" customFormat="true" ht="36" hidden="false" customHeight="true" outlineLevel="0" collapsed="false">
      <c r="B297" s="25"/>
      <c r="C297" s="209" t="s">
        <v>430</v>
      </c>
      <c r="D297" s="209" t="s">
        <v>125</v>
      </c>
      <c r="E297" s="210" t="s">
        <v>431</v>
      </c>
      <c r="F297" s="211" t="s">
        <v>432</v>
      </c>
      <c r="G297" s="212" t="s">
        <v>332</v>
      </c>
      <c r="H297" s="269"/>
      <c r="I297" s="214"/>
      <c r="J297" s="215" t="n">
        <f aca="false">ROUND(I297*H297,2)</f>
        <v>0</v>
      </c>
      <c r="K297" s="211"/>
      <c r="L297" s="30"/>
      <c r="M297" s="216"/>
      <c r="N297" s="217" t="s">
        <v>37</v>
      </c>
      <c r="O297" s="69"/>
      <c r="P297" s="218" t="n">
        <f aca="false">O297*H297</f>
        <v>0</v>
      </c>
      <c r="Q297" s="218" t="n">
        <v>0</v>
      </c>
      <c r="R297" s="218" t="n">
        <f aca="false">Q297*H297</f>
        <v>0</v>
      </c>
      <c r="S297" s="218" t="n">
        <v>0</v>
      </c>
      <c r="T297" s="219" t="n">
        <f aca="false">S297*H297</f>
        <v>0</v>
      </c>
      <c r="AR297" s="220" t="s">
        <v>181</v>
      </c>
      <c r="AT297" s="220" t="s">
        <v>125</v>
      </c>
      <c r="AU297" s="220" t="s">
        <v>79</v>
      </c>
      <c r="AY297" s="3" t="s">
        <v>122</v>
      </c>
      <c r="BE297" s="221" t="n">
        <f aca="false">IF(N297="základní",J297,0)</f>
        <v>0</v>
      </c>
      <c r="BF297" s="221" t="n">
        <f aca="false">IF(N297="snížená",J297,0)</f>
        <v>0</v>
      </c>
      <c r="BG297" s="221" t="n">
        <f aca="false">IF(N297="zákl. přenesená",J297,0)</f>
        <v>0</v>
      </c>
      <c r="BH297" s="221" t="n">
        <f aca="false">IF(N297="sníž. přenesená",J297,0)</f>
        <v>0</v>
      </c>
      <c r="BI297" s="221" t="n">
        <f aca="false">IF(N297="nulová",J297,0)</f>
        <v>0</v>
      </c>
      <c r="BJ297" s="3" t="s">
        <v>77</v>
      </c>
      <c r="BK297" s="221" t="n">
        <f aca="false">ROUND(I297*H297,2)</f>
        <v>0</v>
      </c>
      <c r="BL297" s="3" t="s">
        <v>181</v>
      </c>
      <c r="BM297" s="220" t="s">
        <v>433</v>
      </c>
    </row>
    <row r="298" s="192" customFormat="true" ht="22.8" hidden="false" customHeight="true" outlineLevel="0" collapsed="false">
      <c r="B298" s="193"/>
      <c r="C298" s="194"/>
      <c r="D298" s="195" t="s">
        <v>71</v>
      </c>
      <c r="E298" s="207" t="s">
        <v>434</v>
      </c>
      <c r="F298" s="207" t="s">
        <v>435</v>
      </c>
      <c r="G298" s="194"/>
      <c r="H298" s="194"/>
      <c r="I298" s="197"/>
      <c r="J298" s="208" t="n">
        <f aca="false">BK298</f>
        <v>0</v>
      </c>
      <c r="K298" s="194"/>
      <c r="L298" s="199"/>
      <c r="M298" s="200"/>
      <c r="N298" s="201"/>
      <c r="O298" s="201"/>
      <c r="P298" s="202" t="n">
        <f aca="false">SUM(P299:P304)</f>
        <v>0</v>
      </c>
      <c r="Q298" s="201"/>
      <c r="R298" s="202" t="n">
        <f aca="false">SUM(R299:R304)</f>
        <v>0.1296</v>
      </c>
      <c r="S298" s="201"/>
      <c r="T298" s="203" t="n">
        <f aca="false">SUM(T299:T304)</f>
        <v>0</v>
      </c>
      <c r="AR298" s="204" t="s">
        <v>79</v>
      </c>
      <c r="AT298" s="205" t="s">
        <v>71</v>
      </c>
      <c r="AU298" s="205" t="s">
        <v>77</v>
      </c>
      <c r="AY298" s="204" t="s">
        <v>122</v>
      </c>
      <c r="BK298" s="206" t="n">
        <f aca="false">SUM(BK299:BK304)</f>
        <v>0</v>
      </c>
    </row>
    <row r="299" s="24" customFormat="true" ht="24" hidden="false" customHeight="true" outlineLevel="0" collapsed="false">
      <c r="B299" s="25"/>
      <c r="C299" s="209" t="s">
        <v>436</v>
      </c>
      <c r="D299" s="209" t="s">
        <v>125</v>
      </c>
      <c r="E299" s="210" t="s">
        <v>437</v>
      </c>
      <c r="F299" s="211" t="s">
        <v>438</v>
      </c>
      <c r="G299" s="212" t="s">
        <v>439</v>
      </c>
      <c r="H299" s="213" t="n">
        <v>2</v>
      </c>
      <c r="I299" s="214"/>
      <c r="J299" s="215" t="n">
        <f aca="false">ROUND(I299*H299,2)</f>
        <v>0</v>
      </c>
      <c r="K299" s="211"/>
      <c r="L299" s="30"/>
      <c r="M299" s="216"/>
      <c r="N299" s="217" t="s">
        <v>37</v>
      </c>
      <c r="O299" s="69"/>
      <c r="P299" s="218" t="n">
        <f aca="false">O299*H299</f>
        <v>0</v>
      </c>
      <c r="Q299" s="218" t="n">
        <v>0</v>
      </c>
      <c r="R299" s="218" t="n">
        <f aca="false">Q299*H299</f>
        <v>0</v>
      </c>
      <c r="S299" s="218" t="n">
        <v>0</v>
      </c>
      <c r="T299" s="219" t="n">
        <f aca="false">S299*H299</f>
        <v>0</v>
      </c>
      <c r="AR299" s="220" t="s">
        <v>181</v>
      </c>
      <c r="AT299" s="220" t="s">
        <v>125</v>
      </c>
      <c r="AU299" s="220" t="s">
        <v>79</v>
      </c>
      <c r="AY299" s="3" t="s">
        <v>122</v>
      </c>
      <c r="BE299" s="221" t="n">
        <f aca="false">IF(N299="základní",J299,0)</f>
        <v>0</v>
      </c>
      <c r="BF299" s="221" t="n">
        <f aca="false">IF(N299="snížená",J299,0)</f>
        <v>0</v>
      </c>
      <c r="BG299" s="221" t="n">
        <f aca="false">IF(N299="zákl. přenesená",J299,0)</f>
        <v>0</v>
      </c>
      <c r="BH299" s="221" t="n">
        <f aca="false">IF(N299="sníž. přenesená",J299,0)</f>
        <v>0</v>
      </c>
      <c r="BI299" s="221" t="n">
        <f aca="false">IF(N299="nulová",J299,0)</f>
        <v>0</v>
      </c>
      <c r="BJ299" s="3" t="s">
        <v>77</v>
      </c>
      <c r="BK299" s="221" t="n">
        <f aca="false">ROUND(I299*H299,2)</f>
        <v>0</v>
      </c>
      <c r="BL299" s="3" t="s">
        <v>181</v>
      </c>
      <c r="BM299" s="220" t="s">
        <v>440</v>
      </c>
    </row>
    <row r="300" s="24" customFormat="true" ht="24" hidden="false" customHeight="true" outlineLevel="0" collapsed="false">
      <c r="B300" s="25"/>
      <c r="C300" s="209" t="s">
        <v>441</v>
      </c>
      <c r="D300" s="209" t="s">
        <v>125</v>
      </c>
      <c r="E300" s="210" t="s">
        <v>442</v>
      </c>
      <c r="F300" s="211" t="s">
        <v>443</v>
      </c>
      <c r="G300" s="212" t="s">
        <v>141</v>
      </c>
      <c r="H300" s="213" t="n">
        <v>16</v>
      </c>
      <c r="I300" s="214"/>
      <c r="J300" s="215" t="n">
        <f aca="false">ROUND(I300*H300,2)</f>
        <v>0</v>
      </c>
      <c r="K300" s="211"/>
      <c r="L300" s="30"/>
      <c r="M300" s="216"/>
      <c r="N300" s="217" t="s">
        <v>37</v>
      </c>
      <c r="O300" s="69"/>
      <c r="P300" s="218" t="n">
        <f aca="false">O300*H300</f>
        <v>0</v>
      </c>
      <c r="Q300" s="218" t="n">
        <v>0</v>
      </c>
      <c r="R300" s="218" t="n">
        <f aca="false">Q300*H300</f>
        <v>0</v>
      </c>
      <c r="S300" s="218" t="n">
        <v>0</v>
      </c>
      <c r="T300" s="219" t="n">
        <f aca="false">S300*H300</f>
        <v>0</v>
      </c>
      <c r="AR300" s="220" t="s">
        <v>181</v>
      </c>
      <c r="AT300" s="220" t="s">
        <v>125</v>
      </c>
      <c r="AU300" s="220" t="s">
        <v>79</v>
      </c>
      <c r="AY300" s="3" t="s">
        <v>122</v>
      </c>
      <c r="BE300" s="221" t="n">
        <f aca="false">IF(N300="základní",J300,0)</f>
        <v>0</v>
      </c>
      <c r="BF300" s="221" t="n">
        <f aca="false">IF(N300="snížená",J300,0)</f>
        <v>0</v>
      </c>
      <c r="BG300" s="221" t="n">
        <f aca="false">IF(N300="zákl. přenesená",J300,0)</f>
        <v>0</v>
      </c>
      <c r="BH300" s="221" t="n">
        <f aca="false">IF(N300="sníž. přenesená",J300,0)</f>
        <v>0</v>
      </c>
      <c r="BI300" s="221" t="n">
        <f aca="false">IF(N300="nulová",J300,0)</f>
        <v>0</v>
      </c>
      <c r="BJ300" s="3" t="s">
        <v>77</v>
      </c>
      <c r="BK300" s="221" t="n">
        <f aca="false">ROUND(I300*H300,2)</f>
        <v>0</v>
      </c>
      <c r="BL300" s="3" t="s">
        <v>181</v>
      </c>
      <c r="BM300" s="220" t="s">
        <v>444</v>
      </c>
    </row>
    <row r="301" s="24" customFormat="true" ht="24" hidden="false" customHeight="true" outlineLevel="0" collapsed="false">
      <c r="B301" s="25"/>
      <c r="C301" s="235" t="s">
        <v>445</v>
      </c>
      <c r="D301" s="235" t="s">
        <v>133</v>
      </c>
      <c r="E301" s="236" t="s">
        <v>446</v>
      </c>
      <c r="F301" s="237" t="s">
        <v>447</v>
      </c>
      <c r="G301" s="238" t="s">
        <v>141</v>
      </c>
      <c r="H301" s="239" t="n">
        <v>16</v>
      </c>
      <c r="I301" s="240"/>
      <c r="J301" s="241" t="n">
        <f aca="false">ROUND(I301*H301,2)</f>
        <v>0</v>
      </c>
      <c r="K301" s="237"/>
      <c r="L301" s="242"/>
      <c r="M301" s="243"/>
      <c r="N301" s="244" t="s">
        <v>37</v>
      </c>
      <c r="O301" s="69"/>
      <c r="P301" s="218" t="n">
        <f aca="false">O301*H301</f>
        <v>0</v>
      </c>
      <c r="Q301" s="218" t="n">
        <v>0</v>
      </c>
      <c r="R301" s="218" t="n">
        <f aca="false">Q301*H301</f>
        <v>0</v>
      </c>
      <c r="S301" s="218" t="n">
        <v>0</v>
      </c>
      <c r="T301" s="219" t="n">
        <f aca="false">S301*H301</f>
        <v>0</v>
      </c>
      <c r="AR301" s="220" t="s">
        <v>283</v>
      </c>
      <c r="AT301" s="220" t="s">
        <v>133</v>
      </c>
      <c r="AU301" s="220" t="s">
        <v>79</v>
      </c>
      <c r="AY301" s="3" t="s">
        <v>122</v>
      </c>
      <c r="BE301" s="221" t="n">
        <f aca="false">IF(N301="základní",J301,0)</f>
        <v>0</v>
      </c>
      <c r="BF301" s="221" t="n">
        <f aca="false">IF(N301="snížená",J301,0)</f>
        <v>0</v>
      </c>
      <c r="BG301" s="221" t="n">
        <f aca="false">IF(N301="zákl. přenesená",J301,0)</f>
        <v>0</v>
      </c>
      <c r="BH301" s="221" t="n">
        <f aca="false">IF(N301="sníž. přenesená",J301,0)</f>
        <v>0</v>
      </c>
      <c r="BI301" s="221" t="n">
        <f aca="false">IF(N301="nulová",J301,0)</f>
        <v>0</v>
      </c>
      <c r="BJ301" s="3" t="s">
        <v>77</v>
      </c>
      <c r="BK301" s="221" t="n">
        <f aca="false">ROUND(I301*H301,2)</f>
        <v>0</v>
      </c>
      <c r="BL301" s="3" t="s">
        <v>181</v>
      </c>
      <c r="BM301" s="220" t="s">
        <v>448</v>
      </c>
    </row>
    <row r="302" s="24" customFormat="true" ht="36" hidden="false" customHeight="true" outlineLevel="0" collapsed="false">
      <c r="B302" s="25"/>
      <c r="C302" s="209" t="s">
        <v>449</v>
      </c>
      <c r="D302" s="209" t="s">
        <v>125</v>
      </c>
      <c r="E302" s="210" t="s">
        <v>450</v>
      </c>
      <c r="F302" s="211" t="s">
        <v>451</v>
      </c>
      <c r="G302" s="212" t="s">
        <v>141</v>
      </c>
      <c r="H302" s="213" t="n">
        <v>8</v>
      </c>
      <c r="I302" s="214"/>
      <c r="J302" s="215" t="n">
        <f aca="false">ROUND(I302*H302,2)</f>
        <v>0</v>
      </c>
      <c r="K302" s="211"/>
      <c r="L302" s="30"/>
      <c r="M302" s="216"/>
      <c r="N302" s="217" t="s">
        <v>37</v>
      </c>
      <c r="O302" s="69"/>
      <c r="P302" s="218" t="n">
        <f aca="false">O302*H302</f>
        <v>0</v>
      </c>
      <c r="Q302" s="218" t="n">
        <v>0</v>
      </c>
      <c r="R302" s="218" t="n">
        <f aca="false">Q302*H302</f>
        <v>0</v>
      </c>
      <c r="S302" s="218" t="n">
        <v>0</v>
      </c>
      <c r="T302" s="219" t="n">
        <f aca="false">S302*H302</f>
        <v>0</v>
      </c>
      <c r="AR302" s="220" t="s">
        <v>181</v>
      </c>
      <c r="AT302" s="220" t="s">
        <v>125</v>
      </c>
      <c r="AU302" s="220" t="s">
        <v>79</v>
      </c>
      <c r="AY302" s="3" t="s">
        <v>122</v>
      </c>
      <c r="BE302" s="221" t="n">
        <f aca="false">IF(N302="základní",J302,0)</f>
        <v>0</v>
      </c>
      <c r="BF302" s="221" t="n">
        <f aca="false">IF(N302="snížená",J302,0)</f>
        <v>0</v>
      </c>
      <c r="BG302" s="221" t="n">
        <f aca="false">IF(N302="zákl. přenesená",J302,0)</f>
        <v>0</v>
      </c>
      <c r="BH302" s="221" t="n">
        <f aca="false">IF(N302="sníž. přenesená",J302,0)</f>
        <v>0</v>
      </c>
      <c r="BI302" s="221" t="n">
        <f aca="false">IF(N302="nulová",J302,0)</f>
        <v>0</v>
      </c>
      <c r="BJ302" s="3" t="s">
        <v>77</v>
      </c>
      <c r="BK302" s="221" t="n">
        <f aca="false">ROUND(I302*H302,2)</f>
        <v>0</v>
      </c>
      <c r="BL302" s="3" t="s">
        <v>181</v>
      </c>
      <c r="BM302" s="220" t="s">
        <v>452</v>
      </c>
    </row>
    <row r="303" s="24" customFormat="true" ht="16.5" hidden="false" customHeight="true" outlineLevel="0" collapsed="false">
      <c r="B303" s="25"/>
      <c r="C303" s="235" t="s">
        <v>453</v>
      </c>
      <c r="D303" s="235" t="s">
        <v>133</v>
      </c>
      <c r="E303" s="236" t="s">
        <v>454</v>
      </c>
      <c r="F303" s="237" t="s">
        <v>455</v>
      </c>
      <c r="G303" s="238" t="s">
        <v>141</v>
      </c>
      <c r="H303" s="239" t="n">
        <v>8</v>
      </c>
      <c r="I303" s="240"/>
      <c r="J303" s="241" t="n">
        <f aca="false">ROUND(I303*H303,2)</f>
        <v>0</v>
      </c>
      <c r="K303" s="237"/>
      <c r="L303" s="242"/>
      <c r="M303" s="243"/>
      <c r="N303" s="244" t="s">
        <v>37</v>
      </c>
      <c r="O303" s="69"/>
      <c r="P303" s="218" t="n">
        <f aca="false">O303*H303</f>
        <v>0</v>
      </c>
      <c r="Q303" s="218" t="n">
        <v>0.0162</v>
      </c>
      <c r="R303" s="218" t="n">
        <f aca="false">Q303*H303</f>
        <v>0.1296</v>
      </c>
      <c r="S303" s="218" t="n">
        <v>0</v>
      </c>
      <c r="T303" s="219" t="n">
        <f aca="false">S303*H303</f>
        <v>0</v>
      </c>
      <c r="AR303" s="220" t="s">
        <v>283</v>
      </c>
      <c r="AT303" s="220" t="s">
        <v>133</v>
      </c>
      <c r="AU303" s="220" t="s">
        <v>79</v>
      </c>
      <c r="AY303" s="3" t="s">
        <v>122</v>
      </c>
      <c r="BE303" s="221" t="n">
        <f aca="false">IF(N303="základní",J303,0)</f>
        <v>0</v>
      </c>
      <c r="BF303" s="221" t="n">
        <f aca="false">IF(N303="snížená",J303,0)</f>
        <v>0</v>
      </c>
      <c r="BG303" s="221" t="n">
        <f aca="false">IF(N303="zákl. přenesená",J303,0)</f>
        <v>0</v>
      </c>
      <c r="BH303" s="221" t="n">
        <f aca="false">IF(N303="sníž. přenesená",J303,0)</f>
        <v>0</v>
      </c>
      <c r="BI303" s="221" t="n">
        <f aca="false">IF(N303="nulová",J303,0)</f>
        <v>0</v>
      </c>
      <c r="BJ303" s="3" t="s">
        <v>77</v>
      </c>
      <c r="BK303" s="221" t="n">
        <f aca="false">ROUND(I303*H303,2)</f>
        <v>0</v>
      </c>
      <c r="BL303" s="3" t="s">
        <v>181</v>
      </c>
      <c r="BM303" s="220" t="s">
        <v>456</v>
      </c>
    </row>
    <row r="304" s="24" customFormat="true" ht="36" hidden="false" customHeight="true" outlineLevel="0" collapsed="false">
      <c r="B304" s="25"/>
      <c r="C304" s="209" t="s">
        <v>457</v>
      </c>
      <c r="D304" s="209" t="s">
        <v>125</v>
      </c>
      <c r="E304" s="210" t="s">
        <v>458</v>
      </c>
      <c r="F304" s="211" t="s">
        <v>459</v>
      </c>
      <c r="G304" s="212" t="s">
        <v>332</v>
      </c>
      <c r="H304" s="269"/>
      <c r="I304" s="214"/>
      <c r="J304" s="215" t="n">
        <f aca="false">ROUND(I304*H304,2)</f>
        <v>0</v>
      </c>
      <c r="K304" s="211"/>
      <c r="L304" s="30"/>
      <c r="M304" s="216"/>
      <c r="N304" s="217" t="s">
        <v>37</v>
      </c>
      <c r="O304" s="69"/>
      <c r="P304" s="218" t="n">
        <f aca="false">O304*H304</f>
        <v>0</v>
      </c>
      <c r="Q304" s="218" t="n">
        <v>0</v>
      </c>
      <c r="R304" s="218" t="n">
        <f aca="false">Q304*H304</f>
        <v>0</v>
      </c>
      <c r="S304" s="218" t="n">
        <v>0</v>
      </c>
      <c r="T304" s="219" t="n">
        <f aca="false">S304*H304</f>
        <v>0</v>
      </c>
      <c r="AR304" s="220" t="s">
        <v>181</v>
      </c>
      <c r="AT304" s="220" t="s">
        <v>125</v>
      </c>
      <c r="AU304" s="220" t="s">
        <v>79</v>
      </c>
      <c r="AY304" s="3" t="s">
        <v>122</v>
      </c>
      <c r="BE304" s="221" t="n">
        <f aca="false">IF(N304="základní",J304,0)</f>
        <v>0</v>
      </c>
      <c r="BF304" s="221" t="n">
        <f aca="false">IF(N304="snížená",J304,0)</f>
        <v>0</v>
      </c>
      <c r="BG304" s="221" t="n">
        <f aca="false">IF(N304="zákl. přenesená",J304,0)</f>
        <v>0</v>
      </c>
      <c r="BH304" s="221" t="n">
        <f aca="false">IF(N304="sníž. přenesená",J304,0)</f>
        <v>0</v>
      </c>
      <c r="BI304" s="221" t="n">
        <f aca="false">IF(N304="nulová",J304,0)</f>
        <v>0</v>
      </c>
      <c r="BJ304" s="3" t="s">
        <v>77</v>
      </c>
      <c r="BK304" s="221" t="n">
        <f aca="false">ROUND(I304*H304,2)</f>
        <v>0</v>
      </c>
      <c r="BL304" s="3" t="s">
        <v>181</v>
      </c>
      <c r="BM304" s="220" t="s">
        <v>460</v>
      </c>
    </row>
    <row r="305" s="192" customFormat="true" ht="22.8" hidden="false" customHeight="true" outlineLevel="0" collapsed="false">
      <c r="B305" s="193"/>
      <c r="C305" s="194"/>
      <c r="D305" s="195" t="s">
        <v>71</v>
      </c>
      <c r="E305" s="207" t="s">
        <v>461</v>
      </c>
      <c r="F305" s="207" t="s">
        <v>462</v>
      </c>
      <c r="G305" s="194"/>
      <c r="H305" s="194"/>
      <c r="I305" s="197"/>
      <c r="J305" s="208" t="n">
        <f aca="false">BK305</f>
        <v>0</v>
      </c>
      <c r="K305" s="194"/>
      <c r="L305" s="199"/>
      <c r="M305" s="200"/>
      <c r="N305" s="201"/>
      <c r="O305" s="201"/>
      <c r="P305" s="202" t="n">
        <f aca="false">SUM(P306:P311)</f>
        <v>0</v>
      </c>
      <c r="Q305" s="201"/>
      <c r="R305" s="202" t="n">
        <f aca="false">SUM(R306:R311)</f>
        <v>0.29072</v>
      </c>
      <c r="S305" s="201"/>
      <c r="T305" s="203" t="n">
        <f aca="false">SUM(T306:T311)</f>
        <v>0</v>
      </c>
      <c r="AR305" s="204" t="s">
        <v>79</v>
      </c>
      <c r="AT305" s="205" t="s">
        <v>71</v>
      </c>
      <c r="AU305" s="205" t="s">
        <v>77</v>
      </c>
      <c r="AY305" s="204" t="s">
        <v>122</v>
      </c>
      <c r="BK305" s="206" t="n">
        <f aca="false">SUM(BK306:BK311)</f>
        <v>0</v>
      </c>
    </row>
    <row r="306" s="24" customFormat="true" ht="48" hidden="false" customHeight="true" outlineLevel="0" collapsed="false">
      <c r="B306" s="25"/>
      <c r="C306" s="209" t="s">
        <v>463</v>
      </c>
      <c r="D306" s="209" t="s">
        <v>125</v>
      </c>
      <c r="E306" s="210" t="s">
        <v>464</v>
      </c>
      <c r="F306" s="211" t="s">
        <v>465</v>
      </c>
      <c r="G306" s="212" t="s">
        <v>151</v>
      </c>
      <c r="H306" s="213" t="n">
        <v>9.2</v>
      </c>
      <c r="I306" s="214"/>
      <c r="J306" s="215" t="n">
        <f aca="false">ROUND(I306*H306,2)</f>
        <v>0</v>
      </c>
      <c r="K306" s="211"/>
      <c r="L306" s="30"/>
      <c r="M306" s="216"/>
      <c r="N306" s="217" t="s">
        <v>37</v>
      </c>
      <c r="O306" s="69"/>
      <c r="P306" s="218" t="n">
        <f aca="false">O306*H306</f>
        <v>0</v>
      </c>
      <c r="Q306" s="218" t="n">
        <v>0.01396</v>
      </c>
      <c r="R306" s="218" t="n">
        <f aca="false">Q306*H306</f>
        <v>0.128432</v>
      </c>
      <c r="S306" s="218" t="n">
        <v>0</v>
      </c>
      <c r="T306" s="219" t="n">
        <f aca="false">S306*H306</f>
        <v>0</v>
      </c>
      <c r="AR306" s="220" t="s">
        <v>181</v>
      </c>
      <c r="AT306" s="220" t="s">
        <v>125</v>
      </c>
      <c r="AU306" s="220" t="s">
        <v>79</v>
      </c>
      <c r="AY306" s="3" t="s">
        <v>122</v>
      </c>
      <c r="BE306" s="221" t="n">
        <f aca="false">IF(N306="základní",J306,0)</f>
        <v>0</v>
      </c>
      <c r="BF306" s="221" t="n">
        <f aca="false">IF(N306="snížená",J306,0)</f>
        <v>0</v>
      </c>
      <c r="BG306" s="221" t="n">
        <f aca="false">IF(N306="zákl. přenesená",J306,0)</f>
        <v>0</v>
      </c>
      <c r="BH306" s="221" t="n">
        <f aca="false">IF(N306="sníž. přenesená",J306,0)</f>
        <v>0</v>
      </c>
      <c r="BI306" s="221" t="n">
        <f aca="false">IF(N306="nulová",J306,0)</f>
        <v>0</v>
      </c>
      <c r="BJ306" s="3" t="s">
        <v>77</v>
      </c>
      <c r="BK306" s="221" t="n">
        <f aca="false">ROUND(I306*H306,2)</f>
        <v>0</v>
      </c>
      <c r="BL306" s="3" t="s">
        <v>181</v>
      </c>
      <c r="BM306" s="220" t="s">
        <v>466</v>
      </c>
    </row>
    <row r="307" s="258" customFormat="true" ht="12.8" hidden="false" customHeight="false" outlineLevel="0" collapsed="false">
      <c r="B307" s="259"/>
      <c r="C307" s="260"/>
      <c r="D307" s="225" t="s">
        <v>131</v>
      </c>
      <c r="E307" s="261"/>
      <c r="F307" s="262" t="s">
        <v>467</v>
      </c>
      <c r="G307" s="260"/>
      <c r="H307" s="261"/>
      <c r="I307" s="263"/>
      <c r="J307" s="260"/>
      <c r="K307" s="260"/>
      <c r="L307" s="264"/>
      <c r="M307" s="265"/>
      <c r="N307" s="266"/>
      <c r="O307" s="266"/>
      <c r="P307" s="266"/>
      <c r="Q307" s="266"/>
      <c r="R307" s="266"/>
      <c r="S307" s="266"/>
      <c r="T307" s="267"/>
      <c r="AT307" s="268" t="s">
        <v>131</v>
      </c>
      <c r="AU307" s="268" t="s">
        <v>79</v>
      </c>
      <c r="AV307" s="258" t="s">
        <v>77</v>
      </c>
      <c r="AW307" s="258" t="s">
        <v>29</v>
      </c>
      <c r="AX307" s="258" t="s">
        <v>72</v>
      </c>
      <c r="AY307" s="268" t="s">
        <v>122</v>
      </c>
    </row>
    <row r="308" s="222" customFormat="true" ht="12.8" hidden="false" customHeight="false" outlineLevel="0" collapsed="false">
      <c r="B308" s="223"/>
      <c r="C308" s="224"/>
      <c r="D308" s="225" t="s">
        <v>131</v>
      </c>
      <c r="E308" s="226"/>
      <c r="F308" s="227" t="s">
        <v>468</v>
      </c>
      <c r="G308" s="224"/>
      <c r="H308" s="228" t="n">
        <v>9.2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131</v>
      </c>
      <c r="AU308" s="234" t="s">
        <v>79</v>
      </c>
      <c r="AV308" s="222" t="s">
        <v>79</v>
      </c>
      <c r="AW308" s="222" t="s">
        <v>29</v>
      </c>
      <c r="AX308" s="222" t="s">
        <v>77</v>
      </c>
      <c r="AY308" s="234" t="s">
        <v>122</v>
      </c>
    </row>
    <row r="309" s="24" customFormat="true" ht="24" hidden="false" customHeight="true" outlineLevel="0" collapsed="false">
      <c r="B309" s="25"/>
      <c r="C309" s="235" t="s">
        <v>469</v>
      </c>
      <c r="D309" s="235" t="s">
        <v>133</v>
      </c>
      <c r="E309" s="236" t="s">
        <v>470</v>
      </c>
      <c r="F309" s="237" t="s">
        <v>471</v>
      </c>
      <c r="G309" s="238" t="s">
        <v>151</v>
      </c>
      <c r="H309" s="239" t="n">
        <v>9.66</v>
      </c>
      <c r="I309" s="240"/>
      <c r="J309" s="241" t="n">
        <f aca="false">ROUND(I309*H309,2)</f>
        <v>0</v>
      </c>
      <c r="K309" s="237"/>
      <c r="L309" s="242"/>
      <c r="M309" s="243"/>
      <c r="N309" s="244" t="s">
        <v>37</v>
      </c>
      <c r="O309" s="69"/>
      <c r="P309" s="218" t="n">
        <f aca="false">O309*H309</f>
        <v>0</v>
      </c>
      <c r="Q309" s="218" t="n">
        <v>0.0168</v>
      </c>
      <c r="R309" s="218" t="n">
        <f aca="false">Q309*H309</f>
        <v>0.162288</v>
      </c>
      <c r="S309" s="218" t="n">
        <v>0</v>
      </c>
      <c r="T309" s="219" t="n">
        <f aca="false">S309*H309</f>
        <v>0</v>
      </c>
      <c r="AR309" s="220" t="s">
        <v>283</v>
      </c>
      <c r="AT309" s="220" t="s">
        <v>133</v>
      </c>
      <c r="AU309" s="220" t="s">
        <v>79</v>
      </c>
      <c r="AY309" s="3" t="s">
        <v>122</v>
      </c>
      <c r="BE309" s="221" t="n">
        <f aca="false">IF(N309="základní",J309,0)</f>
        <v>0</v>
      </c>
      <c r="BF309" s="221" t="n">
        <f aca="false">IF(N309="snížená",J309,0)</f>
        <v>0</v>
      </c>
      <c r="BG309" s="221" t="n">
        <f aca="false">IF(N309="zákl. přenesená",J309,0)</f>
        <v>0</v>
      </c>
      <c r="BH309" s="221" t="n">
        <f aca="false">IF(N309="sníž. přenesená",J309,0)</f>
        <v>0</v>
      </c>
      <c r="BI309" s="221" t="n">
        <f aca="false">IF(N309="nulová",J309,0)</f>
        <v>0</v>
      </c>
      <c r="BJ309" s="3" t="s">
        <v>77</v>
      </c>
      <c r="BK309" s="221" t="n">
        <f aca="false">ROUND(I309*H309,2)</f>
        <v>0</v>
      </c>
      <c r="BL309" s="3" t="s">
        <v>181</v>
      </c>
      <c r="BM309" s="220" t="s">
        <v>472</v>
      </c>
    </row>
    <row r="310" s="222" customFormat="true" ht="12.8" hidden="false" customHeight="false" outlineLevel="0" collapsed="false">
      <c r="B310" s="223"/>
      <c r="C310" s="224"/>
      <c r="D310" s="225" t="s">
        <v>131</v>
      </c>
      <c r="E310" s="226"/>
      <c r="F310" s="227" t="s">
        <v>473</v>
      </c>
      <c r="G310" s="224"/>
      <c r="H310" s="228" t="n">
        <v>9.66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131</v>
      </c>
      <c r="AU310" s="234" t="s">
        <v>79</v>
      </c>
      <c r="AV310" s="222" t="s">
        <v>79</v>
      </c>
      <c r="AW310" s="222" t="s">
        <v>29</v>
      </c>
      <c r="AX310" s="222" t="s">
        <v>77</v>
      </c>
      <c r="AY310" s="234" t="s">
        <v>122</v>
      </c>
    </row>
    <row r="311" s="24" customFormat="true" ht="36" hidden="false" customHeight="true" outlineLevel="0" collapsed="false">
      <c r="B311" s="25"/>
      <c r="C311" s="209" t="s">
        <v>474</v>
      </c>
      <c r="D311" s="209" t="s">
        <v>125</v>
      </c>
      <c r="E311" s="210" t="s">
        <v>475</v>
      </c>
      <c r="F311" s="211" t="s">
        <v>476</v>
      </c>
      <c r="G311" s="212" t="s">
        <v>332</v>
      </c>
      <c r="H311" s="269"/>
      <c r="I311" s="214"/>
      <c r="J311" s="215" t="n">
        <f aca="false">ROUND(I311*H311,2)</f>
        <v>0</v>
      </c>
      <c r="K311" s="211"/>
      <c r="L311" s="30"/>
      <c r="M311" s="216"/>
      <c r="N311" s="217" t="s">
        <v>37</v>
      </c>
      <c r="O311" s="69"/>
      <c r="P311" s="218" t="n">
        <f aca="false">O311*H311</f>
        <v>0</v>
      </c>
      <c r="Q311" s="218" t="n">
        <v>0</v>
      </c>
      <c r="R311" s="218" t="n">
        <f aca="false">Q311*H311</f>
        <v>0</v>
      </c>
      <c r="S311" s="218" t="n">
        <v>0</v>
      </c>
      <c r="T311" s="219" t="n">
        <f aca="false">S311*H311</f>
        <v>0</v>
      </c>
      <c r="AR311" s="220" t="s">
        <v>181</v>
      </c>
      <c r="AT311" s="220" t="s">
        <v>125</v>
      </c>
      <c r="AU311" s="220" t="s">
        <v>79</v>
      </c>
      <c r="AY311" s="3" t="s">
        <v>122</v>
      </c>
      <c r="BE311" s="221" t="n">
        <f aca="false">IF(N311="základní",J311,0)</f>
        <v>0</v>
      </c>
      <c r="BF311" s="221" t="n">
        <f aca="false">IF(N311="snížená",J311,0)</f>
        <v>0</v>
      </c>
      <c r="BG311" s="221" t="n">
        <f aca="false">IF(N311="zákl. přenesená",J311,0)</f>
        <v>0</v>
      </c>
      <c r="BH311" s="221" t="n">
        <f aca="false">IF(N311="sníž. přenesená",J311,0)</f>
        <v>0</v>
      </c>
      <c r="BI311" s="221" t="n">
        <f aca="false">IF(N311="nulová",J311,0)</f>
        <v>0</v>
      </c>
      <c r="BJ311" s="3" t="s">
        <v>77</v>
      </c>
      <c r="BK311" s="221" t="n">
        <f aca="false">ROUND(I311*H311,2)</f>
        <v>0</v>
      </c>
      <c r="BL311" s="3" t="s">
        <v>181</v>
      </c>
      <c r="BM311" s="220" t="s">
        <v>477</v>
      </c>
    </row>
    <row r="312" s="192" customFormat="true" ht="22.8" hidden="false" customHeight="true" outlineLevel="0" collapsed="false">
      <c r="B312" s="193"/>
      <c r="C312" s="194"/>
      <c r="D312" s="195" t="s">
        <v>71</v>
      </c>
      <c r="E312" s="207" t="s">
        <v>478</v>
      </c>
      <c r="F312" s="207" t="s">
        <v>479</v>
      </c>
      <c r="G312" s="194"/>
      <c r="H312" s="194"/>
      <c r="I312" s="197"/>
      <c r="J312" s="208" t="n">
        <f aca="false">BK312</f>
        <v>0</v>
      </c>
      <c r="K312" s="194"/>
      <c r="L312" s="199"/>
      <c r="M312" s="200"/>
      <c r="N312" s="201"/>
      <c r="O312" s="201"/>
      <c r="P312" s="202" t="n">
        <f aca="false">SUM(P324:P346)</f>
        <v>0</v>
      </c>
      <c r="Q312" s="201"/>
      <c r="R312" s="202" t="n">
        <f aca="false">SUM(R324:R346)</f>
        <v>0.62716</v>
      </c>
      <c r="S312" s="201"/>
      <c r="T312" s="203" t="n">
        <f aca="false">SUM(T324:T346)</f>
        <v>0.8193</v>
      </c>
      <c r="AR312" s="204" t="s">
        <v>79</v>
      </c>
      <c r="AT312" s="205" t="s">
        <v>71</v>
      </c>
      <c r="AU312" s="205" t="s">
        <v>77</v>
      </c>
      <c r="AY312" s="204" t="s">
        <v>122</v>
      </c>
      <c r="BK312" s="206" t="n">
        <f aca="false">SUM(BK313:BK321)</f>
        <v>0</v>
      </c>
    </row>
    <row r="313" s="192" customFormat="true" ht="22.8" hidden="false" customHeight="true" outlineLevel="0" collapsed="false">
      <c r="B313" s="193"/>
      <c r="C313" s="209" t="n">
        <v>79</v>
      </c>
      <c r="D313" s="209" t="s">
        <v>125</v>
      </c>
      <c r="E313" s="210" t="s">
        <v>480</v>
      </c>
      <c r="F313" s="211" t="s">
        <v>481</v>
      </c>
      <c r="G313" s="212" t="s">
        <v>151</v>
      </c>
      <c r="H313" s="213" t="n">
        <v>110</v>
      </c>
      <c r="I313" s="214"/>
      <c r="J313" s="215" t="n">
        <f aca="false">ROUND(I313*H313,2)</f>
        <v>0</v>
      </c>
      <c r="K313" s="211" t="s">
        <v>129</v>
      </c>
      <c r="L313" s="199"/>
      <c r="M313" s="200"/>
      <c r="N313" s="201"/>
      <c r="O313" s="201"/>
      <c r="P313" s="202"/>
      <c r="Q313" s="201"/>
      <c r="R313" s="202"/>
      <c r="S313" s="201"/>
      <c r="T313" s="203"/>
      <c r="AR313" s="204"/>
      <c r="AT313" s="205"/>
      <c r="AU313" s="205"/>
      <c r="AY313" s="204"/>
      <c r="BK313" s="221" t="n">
        <f aca="false">ROUND(I313*H313,2)</f>
        <v>0</v>
      </c>
    </row>
    <row r="314" s="192" customFormat="true" ht="22.8" hidden="false" customHeight="true" outlineLevel="0" collapsed="false">
      <c r="B314" s="193"/>
      <c r="C314" s="235" t="n">
        <v>80</v>
      </c>
      <c r="D314" s="235" t="s">
        <v>133</v>
      </c>
      <c r="E314" s="236" t="s">
        <v>482</v>
      </c>
      <c r="F314" s="237" t="s">
        <v>483</v>
      </c>
      <c r="G314" s="238" t="s">
        <v>151</v>
      </c>
      <c r="H314" s="239" t="n">
        <v>121</v>
      </c>
      <c r="I314" s="240"/>
      <c r="J314" s="241" t="n">
        <f aca="false">ROUND(I314*H314,2)</f>
        <v>0</v>
      </c>
      <c r="K314" s="237" t="s">
        <v>129</v>
      </c>
      <c r="L314" s="199"/>
      <c r="M314" s="200"/>
      <c r="N314" s="201"/>
      <c r="O314" s="201"/>
      <c r="P314" s="202"/>
      <c r="Q314" s="201"/>
      <c r="R314" s="202"/>
      <c r="S314" s="201"/>
      <c r="T314" s="203"/>
      <c r="AR314" s="204"/>
      <c r="AT314" s="205"/>
      <c r="AU314" s="205"/>
      <c r="AY314" s="204"/>
      <c r="BK314" s="221" t="n">
        <f aca="false">ROUND(I314*H314,2)</f>
        <v>0</v>
      </c>
    </row>
    <row r="315" s="192" customFormat="true" ht="22.8" hidden="false" customHeight="true" outlineLevel="0" collapsed="false">
      <c r="B315" s="193"/>
      <c r="C315" s="224"/>
      <c r="D315" s="225" t="s">
        <v>131</v>
      </c>
      <c r="E315" s="224"/>
      <c r="F315" s="227" t="s">
        <v>484</v>
      </c>
      <c r="G315" s="224"/>
      <c r="H315" s="228" t="n">
        <v>121</v>
      </c>
      <c r="I315" s="229"/>
      <c r="J315" s="224"/>
      <c r="K315" s="224"/>
      <c r="L315" s="199"/>
      <c r="M315" s="200"/>
      <c r="N315" s="201"/>
      <c r="O315" s="201"/>
      <c r="P315" s="202"/>
      <c r="Q315" s="201"/>
      <c r="R315" s="202"/>
      <c r="S315" s="201"/>
      <c r="T315" s="203"/>
      <c r="AR315" s="204"/>
      <c r="AT315" s="205"/>
      <c r="AU315" s="205"/>
      <c r="AY315" s="204"/>
      <c r="BK315" s="221"/>
    </row>
    <row r="316" s="192" customFormat="true" ht="22.8" hidden="false" customHeight="true" outlineLevel="0" collapsed="false">
      <c r="B316" s="193"/>
      <c r="C316" s="209" t="n">
        <v>81</v>
      </c>
      <c r="D316" s="209" t="s">
        <v>125</v>
      </c>
      <c r="E316" s="210" t="s">
        <v>485</v>
      </c>
      <c r="F316" s="211" t="s">
        <v>486</v>
      </c>
      <c r="G316" s="212" t="s">
        <v>151</v>
      </c>
      <c r="H316" s="213" t="n">
        <v>110</v>
      </c>
      <c r="I316" s="214"/>
      <c r="J316" s="215" t="n">
        <f aca="false">ROUND(I316*H316,2)</f>
        <v>0</v>
      </c>
      <c r="K316" s="211" t="s">
        <v>129</v>
      </c>
      <c r="L316" s="199"/>
      <c r="M316" s="200"/>
      <c r="N316" s="201"/>
      <c r="O316" s="201"/>
      <c r="P316" s="202"/>
      <c r="Q316" s="201"/>
      <c r="R316" s="202"/>
      <c r="S316" s="201"/>
      <c r="T316" s="203"/>
      <c r="AR316" s="204"/>
      <c r="AT316" s="205"/>
      <c r="AU316" s="205"/>
      <c r="AY316" s="204"/>
      <c r="BK316" s="221" t="n">
        <f aca="false">ROUND(I316*H316,2)</f>
        <v>0</v>
      </c>
    </row>
    <row r="317" s="192" customFormat="true" ht="22.8" hidden="false" customHeight="true" outlineLevel="0" collapsed="false">
      <c r="B317" s="193"/>
      <c r="C317" s="235" t="n">
        <v>82</v>
      </c>
      <c r="D317" s="235" t="s">
        <v>133</v>
      </c>
      <c r="E317" s="236" t="s">
        <v>487</v>
      </c>
      <c r="F317" s="237" t="s">
        <v>488</v>
      </c>
      <c r="G317" s="238" t="s">
        <v>151</v>
      </c>
      <c r="H317" s="239" t="n">
        <v>121</v>
      </c>
      <c r="I317" s="240"/>
      <c r="J317" s="241" t="n">
        <f aca="false">ROUND(I317*H317,2)</f>
        <v>0</v>
      </c>
      <c r="K317" s="237" t="s">
        <v>129</v>
      </c>
      <c r="L317" s="199"/>
      <c r="M317" s="200"/>
      <c r="N317" s="201"/>
      <c r="O317" s="201"/>
      <c r="P317" s="202"/>
      <c r="Q317" s="201"/>
      <c r="R317" s="202"/>
      <c r="S317" s="201"/>
      <c r="T317" s="203"/>
      <c r="AR317" s="204"/>
      <c r="AT317" s="205"/>
      <c r="AU317" s="205"/>
      <c r="AY317" s="204"/>
      <c r="BK317" s="221" t="n">
        <f aca="false">ROUND(I317*H317,2)</f>
        <v>0</v>
      </c>
    </row>
    <row r="318" s="192" customFormat="true" ht="22.8" hidden="false" customHeight="true" outlineLevel="0" collapsed="false">
      <c r="B318" s="193"/>
      <c r="C318" s="224"/>
      <c r="D318" s="225" t="s">
        <v>131</v>
      </c>
      <c r="E318" s="224"/>
      <c r="F318" s="227" t="s">
        <v>484</v>
      </c>
      <c r="G318" s="224"/>
      <c r="H318" s="228" t="n">
        <v>121</v>
      </c>
      <c r="I318" s="229"/>
      <c r="J318" s="224"/>
      <c r="K318" s="224"/>
      <c r="L318" s="199"/>
      <c r="M318" s="200"/>
      <c r="N318" s="201"/>
      <c r="O318" s="201"/>
      <c r="P318" s="202"/>
      <c r="Q318" s="201"/>
      <c r="R318" s="202"/>
      <c r="S318" s="201"/>
      <c r="T318" s="203"/>
      <c r="AR318" s="204"/>
      <c r="AT318" s="205"/>
      <c r="AU318" s="205"/>
      <c r="AY318" s="204"/>
      <c r="BK318" s="221"/>
    </row>
    <row r="319" s="192" customFormat="true" ht="22.8" hidden="false" customHeight="true" outlineLevel="0" collapsed="false">
      <c r="B319" s="193"/>
      <c r="C319" s="209" t="n">
        <v>83</v>
      </c>
      <c r="D319" s="209" t="s">
        <v>125</v>
      </c>
      <c r="E319" s="210" t="s">
        <v>489</v>
      </c>
      <c r="F319" s="211" t="s">
        <v>490</v>
      </c>
      <c r="G319" s="212" t="s">
        <v>151</v>
      </c>
      <c r="H319" s="213" t="n">
        <v>110</v>
      </c>
      <c r="I319" s="214"/>
      <c r="J319" s="215" t="n">
        <f aca="false">ROUND(I319*H319,2)</f>
        <v>0</v>
      </c>
      <c r="K319" s="211" t="s">
        <v>129</v>
      </c>
      <c r="L319" s="199"/>
      <c r="M319" s="200"/>
      <c r="N319" s="201"/>
      <c r="O319" s="201"/>
      <c r="P319" s="202"/>
      <c r="Q319" s="201"/>
      <c r="R319" s="202"/>
      <c r="S319" s="201"/>
      <c r="T319" s="203"/>
      <c r="AR319" s="204"/>
      <c r="AT319" s="205"/>
      <c r="AU319" s="205"/>
      <c r="AY319" s="204"/>
      <c r="BK319" s="221" t="n">
        <f aca="false">ROUND(I319*H319,2)</f>
        <v>0</v>
      </c>
    </row>
    <row r="320" s="192" customFormat="true" ht="22.8" hidden="false" customHeight="true" outlineLevel="0" collapsed="false">
      <c r="B320" s="193"/>
      <c r="C320" s="26"/>
      <c r="D320" s="225" t="s">
        <v>153</v>
      </c>
      <c r="E320" s="26"/>
      <c r="F320" s="245" t="s">
        <v>491</v>
      </c>
      <c r="G320" s="26"/>
      <c r="H320" s="26"/>
      <c r="I320" s="117"/>
      <c r="J320" s="26"/>
      <c r="K320" s="26"/>
      <c r="L320" s="199"/>
      <c r="M320" s="200"/>
      <c r="N320" s="201"/>
      <c r="O320" s="201"/>
      <c r="P320" s="202"/>
      <c r="Q320" s="201"/>
      <c r="R320" s="202"/>
      <c r="S320" s="201"/>
      <c r="T320" s="203"/>
      <c r="AR320" s="204"/>
      <c r="AT320" s="205"/>
      <c r="AU320" s="205"/>
      <c r="AY320" s="204"/>
      <c r="BK320" s="221"/>
    </row>
    <row r="321" s="192" customFormat="true" ht="22.8" hidden="false" customHeight="true" outlineLevel="0" collapsed="false">
      <c r="B321" s="193"/>
      <c r="C321" s="209" t="n">
        <v>84</v>
      </c>
      <c r="D321" s="209" t="s">
        <v>125</v>
      </c>
      <c r="E321" s="210" t="s">
        <v>492</v>
      </c>
      <c r="F321" s="211" t="s">
        <v>493</v>
      </c>
      <c r="G321" s="212" t="s">
        <v>151</v>
      </c>
      <c r="H321" s="213" t="n">
        <v>110</v>
      </c>
      <c r="I321" s="214"/>
      <c r="J321" s="215" t="n">
        <f aca="false">ROUND(I321*H321,2)</f>
        <v>0</v>
      </c>
      <c r="K321" s="211" t="s">
        <v>129</v>
      </c>
      <c r="L321" s="199"/>
      <c r="M321" s="200"/>
      <c r="N321" s="201"/>
      <c r="O321" s="201"/>
      <c r="P321" s="202"/>
      <c r="Q321" s="201"/>
      <c r="R321" s="202"/>
      <c r="S321" s="201"/>
      <c r="T321" s="203"/>
      <c r="AR321" s="204"/>
      <c r="AT321" s="205"/>
      <c r="AU321" s="205"/>
      <c r="AY321" s="204"/>
      <c r="BK321" s="221" t="n">
        <f aca="false">ROUND(I321*H321,2)</f>
        <v>0</v>
      </c>
    </row>
    <row r="322" s="192" customFormat="true" ht="22.8" hidden="false" customHeight="true" outlineLevel="0" collapsed="false">
      <c r="B322" s="193"/>
      <c r="C322" s="26"/>
      <c r="D322" s="225" t="s">
        <v>153</v>
      </c>
      <c r="E322" s="26"/>
      <c r="F322" s="245" t="s">
        <v>494</v>
      </c>
      <c r="G322" s="26"/>
      <c r="H322" s="26"/>
      <c r="I322" s="117"/>
      <c r="J322" s="26"/>
      <c r="K322" s="26"/>
      <c r="L322" s="199"/>
      <c r="M322" s="200"/>
      <c r="N322" s="201"/>
      <c r="O322" s="201"/>
      <c r="P322" s="202"/>
      <c r="Q322" s="201"/>
      <c r="R322" s="202"/>
      <c r="S322" s="201"/>
      <c r="T322" s="203"/>
      <c r="AR322" s="204"/>
      <c r="AT322" s="205"/>
      <c r="AU322" s="205"/>
      <c r="AY322" s="204"/>
      <c r="BK322" s="221"/>
    </row>
    <row r="323" s="192" customFormat="true" ht="22.8" hidden="false" customHeight="true" outlineLevel="0" collapsed="false">
      <c r="B323" s="193"/>
      <c r="C323" s="194"/>
      <c r="D323" s="195" t="s">
        <v>71</v>
      </c>
      <c r="E323" s="207" t="s">
        <v>495</v>
      </c>
      <c r="F323" s="207" t="s">
        <v>496</v>
      </c>
      <c r="G323" s="194"/>
      <c r="H323" s="194"/>
      <c r="I323" s="197"/>
      <c r="J323" s="208" t="n">
        <f aca="false">BK312</f>
        <v>0</v>
      </c>
      <c r="K323" s="194"/>
      <c r="L323" s="199"/>
      <c r="M323" s="200"/>
      <c r="N323" s="201"/>
      <c r="O323" s="201"/>
      <c r="P323" s="202"/>
      <c r="Q323" s="201"/>
      <c r="R323" s="202"/>
      <c r="S323" s="201"/>
      <c r="T323" s="203"/>
      <c r="AR323" s="204"/>
      <c r="AT323" s="205"/>
      <c r="AU323" s="205"/>
      <c r="AY323" s="204"/>
      <c r="BK323" s="206" t="n">
        <f aca="false">SUM(BK324:BK346)</f>
        <v>0</v>
      </c>
    </row>
    <row r="324" s="24" customFormat="true" ht="36" hidden="false" customHeight="true" outlineLevel="0" collapsed="false">
      <c r="B324" s="25"/>
      <c r="C324" s="209" t="n">
        <v>85</v>
      </c>
      <c r="D324" s="209" t="s">
        <v>125</v>
      </c>
      <c r="E324" s="210" t="s">
        <v>497</v>
      </c>
      <c r="F324" s="211" t="s">
        <v>498</v>
      </c>
      <c r="G324" s="212" t="s">
        <v>141</v>
      </c>
      <c r="H324" s="213" t="n">
        <v>8</v>
      </c>
      <c r="I324" s="214"/>
      <c r="J324" s="215" t="n">
        <f aca="false">ROUND(I324*H324,2)</f>
        <v>0</v>
      </c>
      <c r="K324" s="211"/>
      <c r="L324" s="30"/>
      <c r="M324" s="216"/>
      <c r="N324" s="217" t="s">
        <v>37</v>
      </c>
      <c r="O324" s="69"/>
      <c r="P324" s="218" t="n">
        <f aca="false">O324*H324</f>
        <v>0</v>
      </c>
      <c r="Q324" s="218" t="n">
        <v>0.00025</v>
      </c>
      <c r="R324" s="218" t="n">
        <f aca="false">Q324*H324</f>
        <v>0.002</v>
      </c>
      <c r="S324" s="218" t="n">
        <v>0</v>
      </c>
      <c r="T324" s="219" t="n">
        <f aca="false">S324*H324</f>
        <v>0</v>
      </c>
      <c r="AR324" s="220" t="s">
        <v>181</v>
      </c>
      <c r="AT324" s="220" t="s">
        <v>125</v>
      </c>
      <c r="AU324" s="220" t="s">
        <v>79</v>
      </c>
      <c r="AY324" s="3" t="s">
        <v>122</v>
      </c>
      <c r="BE324" s="221" t="n">
        <f aca="false">IF(N324="základní",J324,0)</f>
        <v>0</v>
      </c>
      <c r="BF324" s="221" t="n">
        <f aca="false">IF(N324="snížená",J324,0)</f>
        <v>0</v>
      </c>
      <c r="BG324" s="221" t="n">
        <f aca="false">IF(N324="zákl. přenesená",J324,0)</f>
        <v>0</v>
      </c>
      <c r="BH324" s="221" t="n">
        <f aca="false">IF(N324="sníž. přenesená",J324,0)</f>
        <v>0</v>
      </c>
      <c r="BI324" s="221" t="n">
        <f aca="false">IF(N324="nulová",J324,0)</f>
        <v>0</v>
      </c>
      <c r="BJ324" s="3" t="s">
        <v>77</v>
      </c>
      <c r="BK324" s="221" t="n">
        <f aca="false">ROUND(I324*H324,2)</f>
        <v>0</v>
      </c>
      <c r="BL324" s="3" t="s">
        <v>181</v>
      </c>
      <c r="BM324" s="220" t="s">
        <v>499</v>
      </c>
    </row>
    <row r="325" s="24" customFormat="true" ht="16.5" hidden="false" customHeight="true" outlineLevel="0" collapsed="false">
      <c r="B325" s="25"/>
      <c r="C325" s="209" t="n">
        <v>86</v>
      </c>
      <c r="D325" s="209" t="s">
        <v>125</v>
      </c>
      <c r="E325" s="210" t="s">
        <v>500</v>
      </c>
      <c r="F325" s="211" t="s">
        <v>501</v>
      </c>
      <c r="G325" s="212" t="s">
        <v>170</v>
      </c>
      <c r="H325" s="213" t="n">
        <v>36</v>
      </c>
      <c r="I325" s="214"/>
      <c r="J325" s="215" t="n">
        <f aca="false">ROUND(I325*H325,2)</f>
        <v>0</v>
      </c>
      <c r="K325" s="211"/>
      <c r="L325" s="30"/>
      <c r="M325" s="216"/>
      <c r="N325" s="217" t="s">
        <v>37</v>
      </c>
      <c r="O325" s="69"/>
      <c r="P325" s="218" t="n">
        <f aca="false">O325*H325</f>
        <v>0</v>
      </c>
      <c r="Q325" s="218" t="n">
        <v>0</v>
      </c>
      <c r="R325" s="218" t="n">
        <f aca="false">Q325*H325</f>
        <v>0</v>
      </c>
      <c r="S325" s="218" t="n">
        <v>0</v>
      </c>
      <c r="T325" s="219" t="n">
        <f aca="false">S325*H325</f>
        <v>0</v>
      </c>
      <c r="AR325" s="220" t="s">
        <v>181</v>
      </c>
      <c r="AT325" s="220" t="s">
        <v>125</v>
      </c>
      <c r="AU325" s="220" t="s">
        <v>79</v>
      </c>
      <c r="AY325" s="3" t="s">
        <v>122</v>
      </c>
      <c r="BE325" s="221" t="n">
        <f aca="false">IF(N325="základní",J325,0)</f>
        <v>0</v>
      </c>
      <c r="BF325" s="221" t="n">
        <f aca="false">IF(N325="snížená",J325,0)</f>
        <v>0</v>
      </c>
      <c r="BG325" s="221" t="n">
        <f aca="false">IF(N325="zákl. přenesená",J325,0)</f>
        <v>0</v>
      </c>
      <c r="BH325" s="221" t="n">
        <f aca="false">IF(N325="sníž. přenesená",J325,0)</f>
        <v>0</v>
      </c>
      <c r="BI325" s="221" t="n">
        <f aca="false">IF(N325="nulová",J325,0)</f>
        <v>0</v>
      </c>
      <c r="BJ325" s="3" t="s">
        <v>77</v>
      </c>
      <c r="BK325" s="221" t="n">
        <f aca="false">ROUND(I325*H325,2)</f>
        <v>0</v>
      </c>
      <c r="BL325" s="3" t="s">
        <v>181</v>
      </c>
      <c r="BM325" s="220" t="s">
        <v>502</v>
      </c>
    </row>
    <row r="326" s="258" customFormat="true" ht="12.8" hidden="false" customHeight="false" outlineLevel="0" collapsed="false">
      <c r="B326" s="259"/>
      <c r="C326" s="260"/>
      <c r="D326" s="225" t="s">
        <v>131</v>
      </c>
      <c r="E326" s="261"/>
      <c r="F326" s="262" t="s">
        <v>503</v>
      </c>
      <c r="G326" s="260"/>
      <c r="H326" s="261"/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AT326" s="268" t="s">
        <v>131</v>
      </c>
      <c r="AU326" s="268" t="s">
        <v>79</v>
      </c>
      <c r="AV326" s="258" t="s">
        <v>77</v>
      </c>
      <c r="AW326" s="258" t="s">
        <v>29</v>
      </c>
      <c r="AX326" s="258" t="s">
        <v>72</v>
      </c>
      <c r="AY326" s="268" t="s">
        <v>122</v>
      </c>
    </row>
    <row r="327" s="222" customFormat="true" ht="12.8" hidden="false" customHeight="false" outlineLevel="0" collapsed="false">
      <c r="B327" s="223"/>
      <c r="C327" s="224"/>
      <c r="D327" s="225" t="s">
        <v>131</v>
      </c>
      <c r="E327" s="226"/>
      <c r="F327" s="227" t="s">
        <v>275</v>
      </c>
      <c r="G327" s="224"/>
      <c r="H327" s="228" t="n">
        <v>36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131</v>
      </c>
      <c r="AU327" s="234" t="s">
        <v>79</v>
      </c>
      <c r="AV327" s="222" t="s">
        <v>79</v>
      </c>
      <c r="AW327" s="222" t="s">
        <v>29</v>
      </c>
      <c r="AX327" s="222" t="s">
        <v>77</v>
      </c>
      <c r="AY327" s="234" t="s">
        <v>122</v>
      </c>
    </row>
    <row r="328" s="24" customFormat="true" ht="24" hidden="false" customHeight="true" outlineLevel="0" collapsed="false">
      <c r="B328" s="25"/>
      <c r="C328" s="209" t="n">
        <v>87</v>
      </c>
      <c r="D328" s="209" t="s">
        <v>125</v>
      </c>
      <c r="E328" s="210" t="s">
        <v>504</v>
      </c>
      <c r="F328" s="211" t="s">
        <v>505</v>
      </c>
      <c r="G328" s="212" t="s">
        <v>170</v>
      </c>
      <c r="H328" s="213" t="n">
        <v>36</v>
      </c>
      <c r="I328" s="214"/>
      <c r="J328" s="215" t="n">
        <f aca="false">ROUND(I328*H328,2)</f>
        <v>0</v>
      </c>
      <c r="K328" s="211"/>
      <c r="L328" s="30"/>
      <c r="M328" s="216"/>
      <c r="N328" s="217" t="s">
        <v>37</v>
      </c>
      <c r="O328" s="69"/>
      <c r="P328" s="218" t="n">
        <f aca="false">O328*H328</f>
        <v>0</v>
      </c>
      <c r="Q328" s="218" t="n">
        <v>0.00131</v>
      </c>
      <c r="R328" s="218" t="n">
        <f aca="false">Q328*H328</f>
        <v>0.04716</v>
      </c>
      <c r="S328" s="218" t="n">
        <v>0</v>
      </c>
      <c r="T328" s="219" t="n">
        <f aca="false">S328*H328</f>
        <v>0</v>
      </c>
      <c r="AR328" s="220" t="s">
        <v>181</v>
      </c>
      <c r="AT328" s="220" t="s">
        <v>125</v>
      </c>
      <c r="AU328" s="220" t="s">
        <v>79</v>
      </c>
      <c r="AY328" s="3" t="s">
        <v>122</v>
      </c>
      <c r="BE328" s="221" t="n">
        <f aca="false">IF(N328="základní",J328,0)</f>
        <v>0</v>
      </c>
      <c r="BF328" s="221" t="n">
        <f aca="false">IF(N328="snížená",J328,0)</f>
        <v>0</v>
      </c>
      <c r="BG328" s="221" t="n">
        <f aca="false">IF(N328="zákl. přenesená",J328,0)</f>
        <v>0</v>
      </c>
      <c r="BH328" s="221" t="n">
        <f aca="false">IF(N328="sníž. přenesená",J328,0)</f>
        <v>0</v>
      </c>
      <c r="BI328" s="221" t="n">
        <f aca="false">IF(N328="nulová",J328,0)</f>
        <v>0</v>
      </c>
      <c r="BJ328" s="3" t="s">
        <v>77</v>
      </c>
      <c r="BK328" s="221" t="n">
        <f aca="false">ROUND(I328*H328,2)</f>
        <v>0</v>
      </c>
      <c r="BL328" s="3" t="s">
        <v>181</v>
      </c>
      <c r="BM328" s="220" t="s">
        <v>506</v>
      </c>
    </row>
    <row r="329" s="258" customFormat="true" ht="12.8" hidden="false" customHeight="false" outlineLevel="0" collapsed="false">
      <c r="B329" s="259"/>
      <c r="C329" s="260"/>
      <c r="D329" s="225" t="s">
        <v>131</v>
      </c>
      <c r="E329" s="261"/>
      <c r="F329" s="262" t="s">
        <v>507</v>
      </c>
      <c r="G329" s="260"/>
      <c r="H329" s="261"/>
      <c r="I329" s="263"/>
      <c r="J329" s="260"/>
      <c r="K329" s="260"/>
      <c r="L329" s="264"/>
      <c r="M329" s="265"/>
      <c r="N329" s="266"/>
      <c r="O329" s="266"/>
      <c r="P329" s="266"/>
      <c r="Q329" s="266"/>
      <c r="R329" s="266"/>
      <c r="S329" s="266"/>
      <c r="T329" s="267"/>
      <c r="AT329" s="268" t="s">
        <v>131</v>
      </c>
      <c r="AU329" s="268" t="s">
        <v>79</v>
      </c>
      <c r="AV329" s="258" t="s">
        <v>77</v>
      </c>
      <c r="AW329" s="258" t="s">
        <v>29</v>
      </c>
      <c r="AX329" s="258" t="s">
        <v>72</v>
      </c>
      <c r="AY329" s="268" t="s">
        <v>122</v>
      </c>
    </row>
    <row r="330" s="222" customFormat="true" ht="12.8" hidden="false" customHeight="false" outlineLevel="0" collapsed="false">
      <c r="B330" s="223"/>
      <c r="C330" s="224"/>
      <c r="D330" s="225" t="s">
        <v>131</v>
      </c>
      <c r="E330" s="226"/>
      <c r="F330" s="227" t="s">
        <v>275</v>
      </c>
      <c r="G330" s="224"/>
      <c r="H330" s="228" t="n">
        <v>36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AT330" s="234" t="s">
        <v>131</v>
      </c>
      <c r="AU330" s="234" t="s">
        <v>79</v>
      </c>
      <c r="AV330" s="222" t="s">
        <v>79</v>
      </c>
      <c r="AW330" s="222" t="s">
        <v>29</v>
      </c>
      <c r="AX330" s="222" t="s">
        <v>77</v>
      </c>
      <c r="AY330" s="234" t="s">
        <v>122</v>
      </c>
    </row>
    <row r="331" s="24" customFormat="true" ht="24" hidden="false" customHeight="true" outlineLevel="0" collapsed="false">
      <c r="B331" s="25"/>
      <c r="C331" s="209" t="n">
        <v>88</v>
      </c>
      <c r="D331" s="209" t="s">
        <v>125</v>
      </c>
      <c r="E331" s="210" t="s">
        <v>508</v>
      </c>
      <c r="F331" s="211" t="s">
        <v>509</v>
      </c>
      <c r="G331" s="212" t="s">
        <v>170</v>
      </c>
      <c r="H331" s="213" t="n">
        <v>40</v>
      </c>
      <c r="I331" s="214"/>
      <c r="J331" s="215" t="n">
        <f aca="false">ROUND(I331*H331,2)</f>
        <v>0</v>
      </c>
      <c r="K331" s="211"/>
      <c r="L331" s="30"/>
      <c r="M331" s="216"/>
      <c r="N331" s="217" t="s">
        <v>37</v>
      </c>
      <c r="O331" s="69"/>
      <c r="P331" s="218" t="n">
        <f aca="false">O331*H331</f>
        <v>0</v>
      </c>
      <c r="Q331" s="218" t="n">
        <v>0</v>
      </c>
      <c r="R331" s="218" t="n">
        <f aca="false">Q331*H331</f>
        <v>0</v>
      </c>
      <c r="S331" s="218" t="n">
        <v>0</v>
      </c>
      <c r="T331" s="219" t="n">
        <f aca="false">S331*H331</f>
        <v>0</v>
      </c>
      <c r="AR331" s="220" t="s">
        <v>181</v>
      </c>
      <c r="AT331" s="220" t="s">
        <v>125</v>
      </c>
      <c r="AU331" s="220" t="s">
        <v>79</v>
      </c>
      <c r="AY331" s="3" t="s">
        <v>122</v>
      </c>
      <c r="BE331" s="221" t="n">
        <f aca="false">IF(N331="základní",J331,0)</f>
        <v>0</v>
      </c>
      <c r="BF331" s="221" t="n">
        <f aca="false">IF(N331="snížená",J331,0)</f>
        <v>0</v>
      </c>
      <c r="BG331" s="221" t="n">
        <f aca="false">IF(N331="zákl. přenesená",J331,0)</f>
        <v>0</v>
      </c>
      <c r="BH331" s="221" t="n">
        <f aca="false">IF(N331="sníž. přenesená",J331,0)</f>
        <v>0</v>
      </c>
      <c r="BI331" s="221" t="n">
        <f aca="false">IF(N331="nulová",J331,0)</f>
        <v>0</v>
      </c>
      <c r="BJ331" s="3" t="s">
        <v>77</v>
      </c>
      <c r="BK331" s="221" t="n">
        <f aca="false">ROUND(I331*H331,2)</f>
        <v>0</v>
      </c>
      <c r="BL331" s="3" t="s">
        <v>181</v>
      </c>
      <c r="BM331" s="220" t="s">
        <v>510</v>
      </c>
    </row>
    <row r="332" s="258" customFormat="true" ht="12.8" hidden="false" customHeight="false" outlineLevel="0" collapsed="false">
      <c r="B332" s="259"/>
      <c r="C332" s="260"/>
      <c r="D332" s="225" t="s">
        <v>131</v>
      </c>
      <c r="E332" s="261"/>
      <c r="F332" s="262" t="s">
        <v>511</v>
      </c>
      <c r="G332" s="260"/>
      <c r="H332" s="261"/>
      <c r="I332" s="263"/>
      <c r="J332" s="260"/>
      <c r="K332" s="260"/>
      <c r="L332" s="264"/>
      <c r="M332" s="265"/>
      <c r="N332" s="266"/>
      <c r="O332" s="266"/>
      <c r="P332" s="266"/>
      <c r="Q332" s="266"/>
      <c r="R332" s="266"/>
      <c r="S332" s="266"/>
      <c r="T332" s="267"/>
      <c r="AT332" s="268" t="s">
        <v>131</v>
      </c>
      <c r="AU332" s="268" t="s">
        <v>79</v>
      </c>
      <c r="AV332" s="258" t="s">
        <v>77</v>
      </c>
      <c r="AW332" s="258" t="s">
        <v>29</v>
      </c>
      <c r="AX332" s="258" t="s">
        <v>72</v>
      </c>
      <c r="AY332" s="268" t="s">
        <v>122</v>
      </c>
    </row>
    <row r="333" s="222" customFormat="true" ht="12.8" hidden="false" customHeight="false" outlineLevel="0" collapsed="false">
      <c r="B333" s="223"/>
      <c r="C333" s="224"/>
      <c r="D333" s="225" t="s">
        <v>131</v>
      </c>
      <c r="E333" s="226"/>
      <c r="F333" s="227" t="s">
        <v>305</v>
      </c>
      <c r="G333" s="224"/>
      <c r="H333" s="228" t="n">
        <v>40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131</v>
      </c>
      <c r="AU333" s="234" t="s">
        <v>79</v>
      </c>
      <c r="AV333" s="222" t="s">
        <v>79</v>
      </c>
      <c r="AW333" s="222" t="s">
        <v>29</v>
      </c>
      <c r="AX333" s="222" t="s">
        <v>77</v>
      </c>
      <c r="AY333" s="234" t="s">
        <v>122</v>
      </c>
    </row>
    <row r="334" s="24" customFormat="true" ht="24" hidden="false" customHeight="true" outlineLevel="0" collapsed="false">
      <c r="B334" s="25"/>
      <c r="C334" s="209" t="n">
        <v>89</v>
      </c>
      <c r="D334" s="209" t="s">
        <v>125</v>
      </c>
      <c r="E334" s="210" t="s">
        <v>512</v>
      </c>
      <c r="F334" s="211" t="s">
        <v>513</v>
      </c>
      <c r="G334" s="212" t="s">
        <v>170</v>
      </c>
      <c r="H334" s="213" t="n">
        <v>170</v>
      </c>
      <c r="I334" s="214"/>
      <c r="J334" s="215" t="n">
        <f aca="false">ROUND(I334*H334,2)</f>
        <v>0</v>
      </c>
      <c r="K334" s="211"/>
      <c r="L334" s="30"/>
      <c r="M334" s="216"/>
      <c r="N334" s="217" t="s">
        <v>37</v>
      </c>
      <c r="O334" s="69"/>
      <c r="P334" s="218" t="n">
        <f aca="false">O334*H334</f>
        <v>0</v>
      </c>
      <c r="Q334" s="218" t="n">
        <v>0</v>
      </c>
      <c r="R334" s="218" t="n">
        <f aca="false">Q334*H334</f>
        <v>0</v>
      </c>
      <c r="S334" s="218" t="n">
        <v>0</v>
      </c>
      <c r="T334" s="219" t="n">
        <f aca="false">S334*H334</f>
        <v>0</v>
      </c>
      <c r="AR334" s="220" t="s">
        <v>181</v>
      </c>
      <c r="AT334" s="220" t="s">
        <v>125</v>
      </c>
      <c r="AU334" s="220" t="s">
        <v>79</v>
      </c>
      <c r="AY334" s="3" t="s">
        <v>122</v>
      </c>
      <c r="BE334" s="221" t="n">
        <f aca="false">IF(N334="základní",J334,0)</f>
        <v>0</v>
      </c>
      <c r="BF334" s="221" t="n">
        <f aca="false">IF(N334="snížená",J334,0)</f>
        <v>0</v>
      </c>
      <c r="BG334" s="221" t="n">
        <f aca="false">IF(N334="zákl. přenesená",J334,0)</f>
        <v>0</v>
      </c>
      <c r="BH334" s="221" t="n">
        <f aca="false">IF(N334="sníž. přenesená",J334,0)</f>
        <v>0</v>
      </c>
      <c r="BI334" s="221" t="n">
        <f aca="false">IF(N334="nulová",J334,0)</f>
        <v>0</v>
      </c>
      <c r="BJ334" s="3" t="s">
        <v>77</v>
      </c>
      <c r="BK334" s="221" t="n">
        <f aca="false">ROUND(I334*H334,2)</f>
        <v>0</v>
      </c>
      <c r="BL334" s="3" t="s">
        <v>181</v>
      </c>
      <c r="BM334" s="220" t="s">
        <v>514</v>
      </c>
    </row>
    <row r="335" s="258" customFormat="true" ht="12.8" hidden="false" customHeight="false" outlineLevel="0" collapsed="false">
      <c r="B335" s="259"/>
      <c r="C335" s="260"/>
      <c r="D335" s="225" t="s">
        <v>131</v>
      </c>
      <c r="E335" s="261"/>
      <c r="F335" s="262" t="s">
        <v>515</v>
      </c>
      <c r="G335" s="260"/>
      <c r="H335" s="261"/>
      <c r="I335" s="263"/>
      <c r="J335" s="260"/>
      <c r="K335" s="260"/>
      <c r="L335" s="264"/>
      <c r="M335" s="265"/>
      <c r="N335" s="266"/>
      <c r="O335" s="266"/>
      <c r="P335" s="266"/>
      <c r="Q335" s="266"/>
      <c r="R335" s="266"/>
      <c r="S335" s="266"/>
      <c r="T335" s="267"/>
      <c r="AT335" s="268" t="s">
        <v>131</v>
      </c>
      <c r="AU335" s="268" t="s">
        <v>79</v>
      </c>
      <c r="AV335" s="258" t="s">
        <v>77</v>
      </c>
      <c r="AW335" s="258" t="s">
        <v>29</v>
      </c>
      <c r="AX335" s="258" t="s">
        <v>72</v>
      </c>
      <c r="AY335" s="268" t="s">
        <v>122</v>
      </c>
    </row>
    <row r="336" s="222" customFormat="true" ht="12.8" hidden="false" customHeight="false" outlineLevel="0" collapsed="false">
      <c r="B336" s="223"/>
      <c r="C336" s="224"/>
      <c r="D336" s="225" t="s">
        <v>131</v>
      </c>
      <c r="E336" s="226"/>
      <c r="F336" s="227" t="s">
        <v>318</v>
      </c>
      <c r="G336" s="224"/>
      <c r="H336" s="228" t="n">
        <v>170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131</v>
      </c>
      <c r="AU336" s="234" t="s">
        <v>79</v>
      </c>
      <c r="AV336" s="222" t="s">
        <v>79</v>
      </c>
      <c r="AW336" s="222" t="s">
        <v>29</v>
      </c>
      <c r="AX336" s="222" t="s">
        <v>77</v>
      </c>
      <c r="AY336" s="234" t="s">
        <v>122</v>
      </c>
    </row>
    <row r="337" s="24" customFormat="true" ht="24" hidden="false" customHeight="true" outlineLevel="0" collapsed="false">
      <c r="B337" s="25"/>
      <c r="C337" s="209" t="n">
        <v>90</v>
      </c>
      <c r="D337" s="209" t="s">
        <v>125</v>
      </c>
      <c r="E337" s="210" t="s">
        <v>516</v>
      </c>
      <c r="F337" s="211" t="s">
        <v>517</v>
      </c>
      <c r="G337" s="212" t="s">
        <v>170</v>
      </c>
      <c r="H337" s="213" t="n">
        <v>170</v>
      </c>
      <c r="I337" s="214"/>
      <c r="J337" s="215" t="n">
        <f aca="false">ROUND(I337*H337,2)</f>
        <v>0</v>
      </c>
      <c r="K337" s="211"/>
      <c r="L337" s="30"/>
      <c r="M337" s="216"/>
      <c r="N337" s="217" t="s">
        <v>37</v>
      </c>
      <c r="O337" s="69"/>
      <c r="P337" s="218" t="n">
        <f aca="false">O337*H337</f>
        <v>0</v>
      </c>
      <c r="Q337" s="218" t="n">
        <v>0.00131</v>
      </c>
      <c r="R337" s="218" t="n">
        <f aca="false">Q337*H337</f>
        <v>0.2227</v>
      </c>
      <c r="S337" s="218" t="n">
        <v>0</v>
      </c>
      <c r="T337" s="219" t="n">
        <f aca="false">S337*H337</f>
        <v>0</v>
      </c>
      <c r="AR337" s="220" t="s">
        <v>181</v>
      </c>
      <c r="AT337" s="220" t="s">
        <v>125</v>
      </c>
      <c r="AU337" s="220" t="s">
        <v>79</v>
      </c>
      <c r="AY337" s="3" t="s">
        <v>122</v>
      </c>
      <c r="BE337" s="221" t="n">
        <f aca="false">IF(N337="základní",J337,0)</f>
        <v>0</v>
      </c>
      <c r="BF337" s="221" t="n">
        <f aca="false">IF(N337="snížená",J337,0)</f>
        <v>0</v>
      </c>
      <c r="BG337" s="221" t="n">
        <f aca="false">IF(N337="zákl. přenesená",J337,0)</f>
        <v>0</v>
      </c>
      <c r="BH337" s="221" t="n">
        <f aca="false">IF(N337="sníž. přenesená",J337,0)</f>
        <v>0</v>
      </c>
      <c r="BI337" s="221" t="n">
        <f aca="false">IF(N337="nulová",J337,0)</f>
        <v>0</v>
      </c>
      <c r="BJ337" s="3" t="s">
        <v>77</v>
      </c>
      <c r="BK337" s="221" t="n">
        <f aca="false">ROUND(I337*H337,2)</f>
        <v>0</v>
      </c>
      <c r="BL337" s="3" t="s">
        <v>181</v>
      </c>
      <c r="BM337" s="220" t="s">
        <v>518</v>
      </c>
    </row>
    <row r="338" s="258" customFormat="true" ht="12.8" hidden="false" customHeight="false" outlineLevel="0" collapsed="false">
      <c r="B338" s="259"/>
      <c r="C338" s="260"/>
      <c r="D338" s="225" t="s">
        <v>131</v>
      </c>
      <c r="E338" s="261"/>
      <c r="F338" s="262" t="s">
        <v>519</v>
      </c>
      <c r="G338" s="260"/>
      <c r="H338" s="261"/>
      <c r="I338" s="263"/>
      <c r="J338" s="260"/>
      <c r="K338" s="260"/>
      <c r="L338" s="264"/>
      <c r="M338" s="265"/>
      <c r="N338" s="266"/>
      <c r="O338" s="266"/>
      <c r="P338" s="266"/>
      <c r="Q338" s="266"/>
      <c r="R338" s="266"/>
      <c r="S338" s="266"/>
      <c r="T338" s="267"/>
      <c r="AT338" s="268" t="s">
        <v>131</v>
      </c>
      <c r="AU338" s="268" t="s">
        <v>79</v>
      </c>
      <c r="AV338" s="258" t="s">
        <v>77</v>
      </c>
      <c r="AW338" s="258" t="s">
        <v>29</v>
      </c>
      <c r="AX338" s="258" t="s">
        <v>72</v>
      </c>
      <c r="AY338" s="268" t="s">
        <v>122</v>
      </c>
    </row>
    <row r="339" s="222" customFormat="true" ht="12.8" hidden="false" customHeight="false" outlineLevel="0" collapsed="false">
      <c r="B339" s="223"/>
      <c r="C339" s="224"/>
      <c r="D339" s="225" t="s">
        <v>131</v>
      </c>
      <c r="E339" s="226"/>
      <c r="F339" s="227" t="s">
        <v>318</v>
      </c>
      <c r="G339" s="224"/>
      <c r="H339" s="228" t="n">
        <v>170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131</v>
      </c>
      <c r="AU339" s="234" t="s">
        <v>79</v>
      </c>
      <c r="AV339" s="222" t="s">
        <v>79</v>
      </c>
      <c r="AW339" s="222" t="s">
        <v>29</v>
      </c>
      <c r="AX339" s="222" t="s">
        <v>77</v>
      </c>
      <c r="AY339" s="234" t="s">
        <v>122</v>
      </c>
    </row>
    <row r="340" s="24" customFormat="true" ht="24" hidden="false" customHeight="true" outlineLevel="0" collapsed="false">
      <c r="B340" s="25"/>
      <c r="C340" s="209" t="n">
        <v>91</v>
      </c>
      <c r="D340" s="209" t="s">
        <v>125</v>
      </c>
      <c r="E340" s="210" t="s">
        <v>520</v>
      </c>
      <c r="F340" s="211" t="s">
        <v>521</v>
      </c>
      <c r="G340" s="212" t="s">
        <v>170</v>
      </c>
      <c r="H340" s="213" t="n">
        <v>170</v>
      </c>
      <c r="I340" s="214"/>
      <c r="J340" s="215" t="n">
        <f aca="false">ROUND(I340*H340,2)</f>
        <v>0</v>
      </c>
      <c r="K340" s="211"/>
      <c r="L340" s="30"/>
      <c r="M340" s="216"/>
      <c r="N340" s="217" t="s">
        <v>37</v>
      </c>
      <c r="O340" s="69"/>
      <c r="P340" s="218" t="n">
        <f aca="false">O340*H340</f>
        <v>0</v>
      </c>
      <c r="Q340" s="218" t="n">
        <v>0.00209</v>
      </c>
      <c r="R340" s="218" t="n">
        <f aca="false">Q340*H340</f>
        <v>0.3553</v>
      </c>
      <c r="S340" s="218" t="n">
        <v>0</v>
      </c>
      <c r="T340" s="219" t="n">
        <f aca="false">S340*H340</f>
        <v>0</v>
      </c>
      <c r="AR340" s="220" t="s">
        <v>181</v>
      </c>
      <c r="AT340" s="220" t="s">
        <v>125</v>
      </c>
      <c r="AU340" s="220" t="s">
        <v>79</v>
      </c>
      <c r="AY340" s="3" t="s">
        <v>122</v>
      </c>
      <c r="BE340" s="221" t="n">
        <f aca="false">IF(N340="základní",J340,0)</f>
        <v>0</v>
      </c>
      <c r="BF340" s="221" t="n">
        <f aca="false">IF(N340="snížená",J340,0)</f>
        <v>0</v>
      </c>
      <c r="BG340" s="221" t="n">
        <f aca="false">IF(N340="zákl. přenesená",J340,0)</f>
        <v>0</v>
      </c>
      <c r="BH340" s="221" t="n">
        <f aca="false">IF(N340="sníž. přenesená",J340,0)</f>
        <v>0</v>
      </c>
      <c r="BI340" s="221" t="n">
        <f aca="false">IF(N340="nulová",J340,0)</f>
        <v>0</v>
      </c>
      <c r="BJ340" s="3" t="s">
        <v>77</v>
      </c>
      <c r="BK340" s="221" t="n">
        <f aca="false">ROUND(I340*H340,2)</f>
        <v>0</v>
      </c>
      <c r="BL340" s="3" t="s">
        <v>181</v>
      </c>
      <c r="BM340" s="220" t="s">
        <v>522</v>
      </c>
    </row>
    <row r="341" s="258" customFormat="true" ht="12.8" hidden="false" customHeight="false" outlineLevel="0" collapsed="false">
      <c r="B341" s="259"/>
      <c r="C341" s="260"/>
      <c r="D341" s="225" t="s">
        <v>131</v>
      </c>
      <c r="E341" s="261"/>
      <c r="F341" s="262" t="s">
        <v>523</v>
      </c>
      <c r="G341" s="260"/>
      <c r="H341" s="261"/>
      <c r="I341" s="263"/>
      <c r="J341" s="260"/>
      <c r="K341" s="260"/>
      <c r="L341" s="264"/>
      <c r="M341" s="265"/>
      <c r="N341" s="266"/>
      <c r="O341" s="266"/>
      <c r="P341" s="266"/>
      <c r="Q341" s="266"/>
      <c r="R341" s="266"/>
      <c r="S341" s="266"/>
      <c r="T341" s="267"/>
      <c r="AT341" s="268" t="s">
        <v>131</v>
      </c>
      <c r="AU341" s="268" t="s">
        <v>79</v>
      </c>
      <c r="AV341" s="258" t="s">
        <v>77</v>
      </c>
      <c r="AW341" s="258" t="s">
        <v>29</v>
      </c>
      <c r="AX341" s="258" t="s">
        <v>72</v>
      </c>
      <c r="AY341" s="268" t="s">
        <v>122</v>
      </c>
    </row>
    <row r="342" s="222" customFormat="true" ht="12.8" hidden="false" customHeight="false" outlineLevel="0" collapsed="false">
      <c r="B342" s="223"/>
      <c r="C342" s="224"/>
      <c r="D342" s="225" t="s">
        <v>131</v>
      </c>
      <c r="E342" s="226"/>
      <c r="F342" s="227" t="s">
        <v>318</v>
      </c>
      <c r="G342" s="224"/>
      <c r="H342" s="228" t="n">
        <v>170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131</v>
      </c>
      <c r="AU342" s="234" t="s">
        <v>79</v>
      </c>
      <c r="AV342" s="222" t="s">
        <v>79</v>
      </c>
      <c r="AW342" s="222" t="s">
        <v>29</v>
      </c>
      <c r="AX342" s="222" t="s">
        <v>77</v>
      </c>
      <c r="AY342" s="234" t="s">
        <v>122</v>
      </c>
    </row>
    <row r="343" s="24" customFormat="true" ht="24" hidden="false" customHeight="true" outlineLevel="0" collapsed="false">
      <c r="B343" s="25"/>
      <c r="C343" s="209" t="n">
        <v>92</v>
      </c>
      <c r="D343" s="209" t="s">
        <v>125</v>
      </c>
      <c r="E343" s="210" t="s">
        <v>524</v>
      </c>
      <c r="F343" s="211" t="s">
        <v>525</v>
      </c>
      <c r="G343" s="212" t="s">
        <v>170</v>
      </c>
      <c r="H343" s="213" t="n">
        <v>170</v>
      </c>
      <c r="I343" s="214"/>
      <c r="J343" s="215" t="n">
        <f aca="false">ROUND(I343*H343,2)</f>
        <v>0</v>
      </c>
      <c r="K343" s="211"/>
      <c r="L343" s="30"/>
      <c r="M343" s="216"/>
      <c r="N343" s="217" t="s">
        <v>37</v>
      </c>
      <c r="O343" s="69"/>
      <c r="P343" s="218" t="n">
        <f aca="false">O343*H343</f>
        <v>0</v>
      </c>
      <c r="Q343" s="218" t="n">
        <v>0</v>
      </c>
      <c r="R343" s="218" t="n">
        <f aca="false">Q343*H343</f>
        <v>0</v>
      </c>
      <c r="S343" s="218" t="n">
        <v>0.00177</v>
      </c>
      <c r="T343" s="219" t="n">
        <f aca="false">S343*H343</f>
        <v>0.3009</v>
      </c>
      <c r="AR343" s="220" t="s">
        <v>181</v>
      </c>
      <c r="AT343" s="220" t="s">
        <v>125</v>
      </c>
      <c r="AU343" s="220" t="s">
        <v>79</v>
      </c>
      <c r="AY343" s="3" t="s">
        <v>122</v>
      </c>
      <c r="BE343" s="221" t="n">
        <f aca="false">IF(N343="základní",J343,0)</f>
        <v>0</v>
      </c>
      <c r="BF343" s="221" t="n">
        <f aca="false">IF(N343="snížená",J343,0)</f>
        <v>0</v>
      </c>
      <c r="BG343" s="221" t="n">
        <f aca="false">IF(N343="zákl. přenesená",J343,0)</f>
        <v>0</v>
      </c>
      <c r="BH343" s="221" t="n">
        <f aca="false">IF(N343="sníž. přenesená",J343,0)</f>
        <v>0</v>
      </c>
      <c r="BI343" s="221" t="n">
        <f aca="false">IF(N343="nulová",J343,0)</f>
        <v>0</v>
      </c>
      <c r="BJ343" s="3" t="s">
        <v>77</v>
      </c>
      <c r="BK343" s="221" t="n">
        <f aca="false">ROUND(I343*H343,2)</f>
        <v>0</v>
      </c>
      <c r="BL343" s="3" t="s">
        <v>181</v>
      </c>
      <c r="BM343" s="220" t="s">
        <v>526</v>
      </c>
    </row>
    <row r="344" s="24" customFormat="true" ht="24" hidden="false" customHeight="true" outlineLevel="0" collapsed="false">
      <c r="B344" s="25"/>
      <c r="C344" s="209" t="n">
        <v>93</v>
      </c>
      <c r="D344" s="209" t="s">
        <v>125</v>
      </c>
      <c r="E344" s="210" t="s">
        <v>527</v>
      </c>
      <c r="F344" s="211" t="s">
        <v>528</v>
      </c>
      <c r="G344" s="212" t="s">
        <v>170</v>
      </c>
      <c r="H344" s="213" t="n">
        <v>40</v>
      </c>
      <c r="I344" s="214"/>
      <c r="J344" s="215" t="n">
        <f aca="false">ROUND(I344*H344,2)</f>
        <v>0</v>
      </c>
      <c r="K344" s="211"/>
      <c r="L344" s="30"/>
      <c r="M344" s="216"/>
      <c r="N344" s="217" t="s">
        <v>37</v>
      </c>
      <c r="O344" s="69"/>
      <c r="P344" s="218" t="n">
        <f aca="false">O344*H344</f>
        <v>0</v>
      </c>
      <c r="Q344" s="218" t="n">
        <v>0</v>
      </c>
      <c r="R344" s="218" t="n">
        <f aca="false">Q344*H344</f>
        <v>0</v>
      </c>
      <c r="S344" s="218" t="n">
        <v>0.00191</v>
      </c>
      <c r="T344" s="219" t="n">
        <f aca="false">S344*H344</f>
        <v>0.0764</v>
      </c>
      <c r="AR344" s="220" t="s">
        <v>181</v>
      </c>
      <c r="AT344" s="220" t="s">
        <v>125</v>
      </c>
      <c r="AU344" s="220" t="s">
        <v>79</v>
      </c>
      <c r="AY344" s="3" t="s">
        <v>122</v>
      </c>
      <c r="BE344" s="221" t="n">
        <f aca="false">IF(N344="základní",J344,0)</f>
        <v>0</v>
      </c>
      <c r="BF344" s="221" t="n">
        <f aca="false">IF(N344="snížená",J344,0)</f>
        <v>0</v>
      </c>
      <c r="BG344" s="221" t="n">
        <f aca="false">IF(N344="zákl. přenesená",J344,0)</f>
        <v>0</v>
      </c>
      <c r="BH344" s="221" t="n">
        <f aca="false">IF(N344="sníž. přenesená",J344,0)</f>
        <v>0</v>
      </c>
      <c r="BI344" s="221" t="n">
        <f aca="false">IF(N344="nulová",J344,0)</f>
        <v>0</v>
      </c>
      <c r="BJ344" s="3" t="s">
        <v>77</v>
      </c>
      <c r="BK344" s="221" t="n">
        <f aca="false">ROUND(I344*H344,2)</f>
        <v>0</v>
      </c>
      <c r="BL344" s="3" t="s">
        <v>181</v>
      </c>
      <c r="BM344" s="220" t="s">
        <v>529</v>
      </c>
    </row>
    <row r="345" s="24" customFormat="true" ht="24" hidden="false" customHeight="true" outlineLevel="0" collapsed="false">
      <c r="B345" s="25"/>
      <c r="C345" s="209" t="n">
        <v>94</v>
      </c>
      <c r="D345" s="209" t="s">
        <v>125</v>
      </c>
      <c r="E345" s="210" t="s">
        <v>530</v>
      </c>
      <c r="F345" s="211" t="s">
        <v>531</v>
      </c>
      <c r="G345" s="212" t="s">
        <v>170</v>
      </c>
      <c r="H345" s="213" t="n">
        <v>170</v>
      </c>
      <c r="I345" s="214"/>
      <c r="J345" s="215" t="n">
        <f aca="false">ROUND(I345*H345,2)</f>
        <v>0</v>
      </c>
      <c r="K345" s="211"/>
      <c r="L345" s="30"/>
      <c r="M345" s="216"/>
      <c r="N345" s="217" t="s">
        <v>37</v>
      </c>
      <c r="O345" s="69"/>
      <c r="P345" s="218" t="n">
        <f aca="false">O345*H345</f>
        <v>0</v>
      </c>
      <c r="Q345" s="218" t="n">
        <v>0</v>
      </c>
      <c r="R345" s="218" t="n">
        <f aca="false">Q345*H345</f>
        <v>0</v>
      </c>
      <c r="S345" s="218" t="n">
        <v>0.0026</v>
      </c>
      <c r="T345" s="219" t="n">
        <f aca="false">S345*H345</f>
        <v>0.442</v>
      </c>
      <c r="AR345" s="220" t="s">
        <v>181</v>
      </c>
      <c r="AT345" s="220" t="s">
        <v>125</v>
      </c>
      <c r="AU345" s="220" t="s">
        <v>79</v>
      </c>
      <c r="AY345" s="3" t="s">
        <v>122</v>
      </c>
      <c r="BE345" s="221" t="n">
        <f aca="false">IF(N345="základní",J345,0)</f>
        <v>0</v>
      </c>
      <c r="BF345" s="221" t="n">
        <f aca="false">IF(N345="snížená",J345,0)</f>
        <v>0</v>
      </c>
      <c r="BG345" s="221" t="n">
        <f aca="false">IF(N345="zákl. přenesená",J345,0)</f>
        <v>0</v>
      </c>
      <c r="BH345" s="221" t="n">
        <f aca="false">IF(N345="sníž. přenesená",J345,0)</f>
        <v>0</v>
      </c>
      <c r="BI345" s="221" t="n">
        <f aca="false">IF(N345="nulová",J345,0)</f>
        <v>0</v>
      </c>
      <c r="BJ345" s="3" t="s">
        <v>77</v>
      </c>
      <c r="BK345" s="221" t="n">
        <f aca="false">ROUND(I345*H345,2)</f>
        <v>0</v>
      </c>
      <c r="BL345" s="3" t="s">
        <v>181</v>
      </c>
      <c r="BM345" s="220" t="s">
        <v>532</v>
      </c>
    </row>
    <row r="346" s="24" customFormat="true" ht="36" hidden="false" customHeight="true" outlineLevel="0" collapsed="false">
      <c r="B346" s="25"/>
      <c r="C346" s="209" t="n">
        <v>95</v>
      </c>
      <c r="D346" s="209" t="s">
        <v>125</v>
      </c>
      <c r="E346" s="210" t="s">
        <v>533</v>
      </c>
      <c r="F346" s="211" t="s">
        <v>534</v>
      </c>
      <c r="G346" s="212" t="s">
        <v>332</v>
      </c>
      <c r="H346" s="269"/>
      <c r="I346" s="214"/>
      <c r="J346" s="215" t="n">
        <f aca="false">ROUND(I346*H346,2)</f>
        <v>0</v>
      </c>
      <c r="K346" s="211"/>
      <c r="L346" s="30"/>
      <c r="M346" s="216"/>
      <c r="N346" s="217" t="s">
        <v>37</v>
      </c>
      <c r="O346" s="69"/>
      <c r="P346" s="218" t="n">
        <f aca="false">O346*H346</f>
        <v>0</v>
      </c>
      <c r="Q346" s="218" t="n">
        <v>0</v>
      </c>
      <c r="R346" s="218" t="n">
        <f aca="false">Q346*H346</f>
        <v>0</v>
      </c>
      <c r="S346" s="218" t="n">
        <v>0</v>
      </c>
      <c r="T346" s="219" t="n">
        <f aca="false">S346*H346</f>
        <v>0</v>
      </c>
      <c r="AR346" s="220" t="s">
        <v>181</v>
      </c>
      <c r="AT346" s="220" t="s">
        <v>125</v>
      </c>
      <c r="AU346" s="220" t="s">
        <v>79</v>
      </c>
      <c r="AY346" s="3" t="s">
        <v>122</v>
      </c>
      <c r="BE346" s="221" t="n">
        <f aca="false">IF(N346="základní",J346,0)</f>
        <v>0</v>
      </c>
      <c r="BF346" s="221" t="n">
        <f aca="false">IF(N346="snížená",J346,0)</f>
        <v>0</v>
      </c>
      <c r="BG346" s="221" t="n">
        <f aca="false">IF(N346="zákl. přenesená",J346,0)</f>
        <v>0</v>
      </c>
      <c r="BH346" s="221" t="n">
        <f aca="false">IF(N346="sníž. přenesená",J346,0)</f>
        <v>0</v>
      </c>
      <c r="BI346" s="221" t="n">
        <f aca="false">IF(N346="nulová",J346,0)</f>
        <v>0</v>
      </c>
      <c r="BJ346" s="3" t="s">
        <v>77</v>
      </c>
      <c r="BK346" s="221" t="n">
        <f aca="false">ROUND(I346*H346,2)</f>
        <v>0</v>
      </c>
      <c r="BL346" s="3" t="s">
        <v>181</v>
      </c>
      <c r="BM346" s="220" t="s">
        <v>535</v>
      </c>
    </row>
    <row r="347" s="192" customFormat="true" ht="22.8" hidden="false" customHeight="true" outlineLevel="0" collapsed="false">
      <c r="B347" s="193"/>
      <c r="C347" s="194"/>
      <c r="D347" s="195" t="s">
        <v>71</v>
      </c>
      <c r="E347" s="207" t="s">
        <v>536</v>
      </c>
      <c r="F347" s="207" t="s">
        <v>537</v>
      </c>
      <c r="G347" s="194"/>
      <c r="H347" s="194"/>
      <c r="I347" s="197"/>
      <c r="J347" s="208" t="n">
        <f aca="false">BK347</f>
        <v>0</v>
      </c>
      <c r="K347" s="194"/>
      <c r="L347" s="199"/>
      <c r="M347" s="200"/>
      <c r="N347" s="201"/>
      <c r="O347" s="201"/>
      <c r="P347" s="202" t="n">
        <f aca="false">SUM(P348:P353)</f>
        <v>0</v>
      </c>
      <c r="Q347" s="201"/>
      <c r="R347" s="202" t="n">
        <f aca="false">SUM(R348:R353)</f>
        <v>0</v>
      </c>
      <c r="S347" s="201"/>
      <c r="T347" s="203" t="n">
        <f aca="false">SUM(T348:T353)</f>
        <v>0.162</v>
      </c>
      <c r="AR347" s="204" t="s">
        <v>79</v>
      </c>
      <c r="AT347" s="205" t="s">
        <v>71</v>
      </c>
      <c r="AU347" s="205" t="s">
        <v>77</v>
      </c>
      <c r="AY347" s="204" t="s">
        <v>122</v>
      </c>
      <c r="BK347" s="206" t="n">
        <f aca="false">SUM(BK348:BK353)</f>
        <v>0</v>
      </c>
    </row>
    <row r="348" s="24" customFormat="true" ht="16.5" hidden="false" customHeight="true" outlineLevel="0" collapsed="false">
      <c r="B348" s="25"/>
      <c r="C348" s="209" t="n">
        <v>96</v>
      </c>
      <c r="D348" s="209" t="s">
        <v>125</v>
      </c>
      <c r="E348" s="210" t="s">
        <v>538</v>
      </c>
      <c r="F348" s="211" t="s">
        <v>539</v>
      </c>
      <c r="G348" s="212" t="s">
        <v>439</v>
      </c>
      <c r="H348" s="213" t="n">
        <v>1</v>
      </c>
      <c r="I348" s="214"/>
      <c r="J348" s="215" t="n">
        <f aca="false">ROUND(I348*H348,2)</f>
        <v>0</v>
      </c>
      <c r="K348" s="211"/>
      <c r="L348" s="30"/>
      <c r="M348" s="216"/>
      <c r="N348" s="217" t="s">
        <v>37</v>
      </c>
      <c r="O348" s="69"/>
      <c r="P348" s="218" t="n">
        <f aca="false">O348*H348</f>
        <v>0</v>
      </c>
      <c r="Q348" s="218" t="n">
        <v>0</v>
      </c>
      <c r="R348" s="218" t="n">
        <f aca="false">Q348*H348</f>
        <v>0</v>
      </c>
      <c r="S348" s="218" t="n">
        <v>0</v>
      </c>
      <c r="T348" s="219" t="n">
        <f aca="false">S348*H348</f>
        <v>0</v>
      </c>
      <c r="AR348" s="220" t="s">
        <v>123</v>
      </c>
      <c r="AT348" s="220" t="s">
        <v>125</v>
      </c>
      <c r="AU348" s="220" t="s">
        <v>79</v>
      </c>
      <c r="AY348" s="3" t="s">
        <v>122</v>
      </c>
      <c r="BE348" s="221" t="n">
        <f aca="false">IF(N348="základní",J348,0)</f>
        <v>0</v>
      </c>
      <c r="BF348" s="221" t="n">
        <f aca="false">IF(N348="snížená",J348,0)</f>
        <v>0</v>
      </c>
      <c r="BG348" s="221" t="n">
        <f aca="false">IF(N348="zákl. přenesená",J348,0)</f>
        <v>0</v>
      </c>
      <c r="BH348" s="221" t="n">
        <f aca="false">IF(N348="sníž. přenesená",J348,0)</f>
        <v>0</v>
      </c>
      <c r="BI348" s="221" t="n">
        <f aca="false">IF(N348="nulová",J348,0)</f>
        <v>0</v>
      </c>
      <c r="BJ348" s="3" t="s">
        <v>77</v>
      </c>
      <c r="BK348" s="221" t="n">
        <f aca="false">ROUND(I348*H348,2)</f>
        <v>0</v>
      </c>
      <c r="BL348" s="3" t="s">
        <v>123</v>
      </c>
      <c r="BM348" s="220" t="s">
        <v>540</v>
      </c>
    </row>
    <row r="349" s="24" customFormat="true" ht="24" hidden="false" customHeight="true" outlineLevel="0" collapsed="false">
      <c r="B349" s="25"/>
      <c r="C349" s="209" t="n">
        <v>97</v>
      </c>
      <c r="D349" s="209" t="s">
        <v>125</v>
      </c>
      <c r="E349" s="210" t="s">
        <v>541</v>
      </c>
      <c r="F349" s="211" t="s">
        <v>542</v>
      </c>
      <c r="G349" s="212" t="s">
        <v>151</v>
      </c>
      <c r="H349" s="213" t="n">
        <v>18</v>
      </c>
      <c r="I349" s="214"/>
      <c r="J349" s="215" t="n">
        <f aca="false">ROUND(I349*H349,2)</f>
        <v>0</v>
      </c>
      <c r="K349" s="211"/>
      <c r="L349" s="30"/>
      <c r="M349" s="216"/>
      <c r="N349" s="217" t="s">
        <v>37</v>
      </c>
      <c r="O349" s="69"/>
      <c r="P349" s="218" t="n">
        <f aca="false">O349*H349</f>
        <v>0</v>
      </c>
      <c r="Q349" s="218" t="n">
        <v>0</v>
      </c>
      <c r="R349" s="218" t="n">
        <f aca="false">Q349*H349</f>
        <v>0</v>
      </c>
      <c r="S349" s="218" t="n">
        <v>0.009</v>
      </c>
      <c r="T349" s="219" t="n">
        <f aca="false">S349*H349</f>
        <v>0.162</v>
      </c>
      <c r="AR349" s="220" t="s">
        <v>181</v>
      </c>
      <c r="AT349" s="220" t="s">
        <v>125</v>
      </c>
      <c r="AU349" s="220" t="s">
        <v>79</v>
      </c>
      <c r="AY349" s="3" t="s">
        <v>122</v>
      </c>
      <c r="BE349" s="221" t="n">
        <f aca="false">IF(N349="základní",J349,0)</f>
        <v>0</v>
      </c>
      <c r="BF349" s="221" t="n">
        <f aca="false">IF(N349="snížená",J349,0)</f>
        <v>0</v>
      </c>
      <c r="BG349" s="221" t="n">
        <f aca="false">IF(N349="zákl. přenesená",J349,0)</f>
        <v>0</v>
      </c>
      <c r="BH349" s="221" t="n">
        <f aca="false">IF(N349="sníž. přenesená",J349,0)</f>
        <v>0</v>
      </c>
      <c r="BI349" s="221" t="n">
        <f aca="false">IF(N349="nulová",J349,0)</f>
        <v>0</v>
      </c>
      <c r="BJ349" s="3" t="s">
        <v>77</v>
      </c>
      <c r="BK349" s="221" t="n">
        <f aca="false">ROUND(I349*H349,2)</f>
        <v>0</v>
      </c>
      <c r="BL349" s="3" t="s">
        <v>181</v>
      </c>
      <c r="BM349" s="220" t="s">
        <v>543</v>
      </c>
    </row>
    <row r="350" s="258" customFormat="true" ht="12.8" hidden="false" customHeight="false" outlineLevel="0" collapsed="false">
      <c r="B350" s="259"/>
      <c r="C350" s="260"/>
      <c r="D350" s="225" t="s">
        <v>131</v>
      </c>
      <c r="E350" s="261"/>
      <c r="F350" s="262" t="s">
        <v>544</v>
      </c>
      <c r="G350" s="260"/>
      <c r="H350" s="261"/>
      <c r="I350" s="263"/>
      <c r="J350" s="260"/>
      <c r="K350" s="260"/>
      <c r="L350" s="264"/>
      <c r="M350" s="265"/>
      <c r="N350" s="266"/>
      <c r="O350" s="266"/>
      <c r="P350" s="266"/>
      <c r="Q350" s="266"/>
      <c r="R350" s="266"/>
      <c r="S350" s="266"/>
      <c r="T350" s="267"/>
      <c r="AT350" s="268" t="s">
        <v>131</v>
      </c>
      <c r="AU350" s="268" t="s">
        <v>79</v>
      </c>
      <c r="AV350" s="258" t="s">
        <v>77</v>
      </c>
      <c r="AW350" s="258" t="s">
        <v>29</v>
      </c>
      <c r="AX350" s="258" t="s">
        <v>72</v>
      </c>
      <c r="AY350" s="268" t="s">
        <v>122</v>
      </c>
    </row>
    <row r="351" s="222" customFormat="true" ht="12.8" hidden="false" customHeight="false" outlineLevel="0" collapsed="false">
      <c r="B351" s="223"/>
      <c r="C351" s="224"/>
      <c r="D351" s="225" t="s">
        <v>131</v>
      </c>
      <c r="E351" s="226"/>
      <c r="F351" s="227" t="s">
        <v>545</v>
      </c>
      <c r="G351" s="224"/>
      <c r="H351" s="228" t="n">
        <v>18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131</v>
      </c>
      <c r="AU351" s="234" t="s">
        <v>79</v>
      </c>
      <c r="AV351" s="222" t="s">
        <v>79</v>
      </c>
      <c r="AW351" s="222" t="s">
        <v>29</v>
      </c>
      <c r="AX351" s="222" t="s">
        <v>77</v>
      </c>
      <c r="AY351" s="234" t="s">
        <v>122</v>
      </c>
    </row>
    <row r="352" s="222" customFormat="true" ht="20.65" hidden="false" customHeight="false" outlineLevel="0" collapsed="false">
      <c r="B352" s="223"/>
      <c r="C352" s="209" t="n">
        <v>98</v>
      </c>
      <c r="D352" s="209" t="s">
        <v>125</v>
      </c>
      <c r="E352" s="210" t="s">
        <v>546</v>
      </c>
      <c r="F352" s="211" t="s">
        <v>547</v>
      </c>
      <c r="G352" s="212" t="s">
        <v>439</v>
      </c>
      <c r="H352" s="213" t="n">
        <v>1</v>
      </c>
      <c r="I352" s="214"/>
      <c r="J352" s="215" t="n">
        <f aca="false">ROUND(I352*H352,2)</f>
        <v>0</v>
      </c>
      <c r="K352" s="211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/>
      <c r="AU352" s="234"/>
      <c r="AY352" s="234"/>
      <c r="BK352" s="221" t="n">
        <f aca="false">ROUND(I352*H352,2)</f>
        <v>0</v>
      </c>
    </row>
    <row r="353" s="24" customFormat="true" ht="36" hidden="false" customHeight="true" outlineLevel="0" collapsed="false">
      <c r="B353" s="25"/>
      <c r="C353" s="209" t="n">
        <v>99</v>
      </c>
      <c r="D353" s="209" t="s">
        <v>125</v>
      </c>
      <c r="E353" s="210" t="s">
        <v>548</v>
      </c>
      <c r="F353" s="211" t="s">
        <v>549</v>
      </c>
      <c r="G353" s="212" t="s">
        <v>332</v>
      </c>
      <c r="H353" s="269"/>
      <c r="I353" s="214"/>
      <c r="J353" s="215" t="n">
        <f aca="false">ROUND(I353*H353,2)</f>
        <v>0</v>
      </c>
      <c r="K353" s="211"/>
      <c r="L353" s="30"/>
      <c r="M353" s="216"/>
      <c r="N353" s="217" t="s">
        <v>37</v>
      </c>
      <c r="O353" s="69"/>
      <c r="P353" s="218" t="n">
        <f aca="false">O353*H353</f>
        <v>0</v>
      </c>
      <c r="Q353" s="218" t="n">
        <v>0</v>
      </c>
      <c r="R353" s="218" t="n">
        <f aca="false">Q353*H353</f>
        <v>0</v>
      </c>
      <c r="S353" s="218" t="n">
        <v>0</v>
      </c>
      <c r="T353" s="219" t="n">
        <f aca="false">S353*H353</f>
        <v>0</v>
      </c>
      <c r="AR353" s="220" t="s">
        <v>181</v>
      </c>
      <c r="AT353" s="220" t="s">
        <v>125</v>
      </c>
      <c r="AU353" s="220" t="s">
        <v>79</v>
      </c>
      <c r="AY353" s="3" t="s">
        <v>122</v>
      </c>
      <c r="BE353" s="221" t="n">
        <f aca="false">IF(N353="základní",J353,0)</f>
        <v>0</v>
      </c>
      <c r="BF353" s="221" t="n">
        <f aca="false">IF(N353="snížená",J353,0)</f>
        <v>0</v>
      </c>
      <c r="BG353" s="221" t="n">
        <f aca="false">IF(N353="zákl. přenesená",J353,0)</f>
        <v>0</v>
      </c>
      <c r="BH353" s="221" t="n">
        <f aca="false">IF(N353="sníž. přenesená",J353,0)</f>
        <v>0</v>
      </c>
      <c r="BI353" s="221" t="n">
        <f aca="false">IF(N353="nulová",J353,0)</f>
        <v>0</v>
      </c>
      <c r="BJ353" s="3" t="s">
        <v>77</v>
      </c>
      <c r="BK353" s="221" t="n">
        <f aca="false">ROUND(I353*H353,2)</f>
        <v>0</v>
      </c>
      <c r="BL353" s="3" t="s">
        <v>181</v>
      </c>
      <c r="BM353" s="220" t="s">
        <v>550</v>
      </c>
    </row>
    <row r="354" s="192" customFormat="true" ht="22.8" hidden="false" customHeight="true" outlineLevel="0" collapsed="false">
      <c r="B354" s="193"/>
      <c r="C354" s="194"/>
      <c r="D354" s="195" t="s">
        <v>71</v>
      </c>
      <c r="E354" s="207" t="s">
        <v>551</v>
      </c>
      <c r="F354" s="207" t="s">
        <v>552</v>
      </c>
      <c r="G354" s="194"/>
      <c r="H354" s="194"/>
      <c r="I354" s="197"/>
      <c r="J354" s="208" t="n">
        <f aca="false">BK354</f>
        <v>0</v>
      </c>
      <c r="K354" s="194"/>
      <c r="L354" s="199"/>
      <c r="M354" s="200"/>
      <c r="N354" s="201"/>
      <c r="O354" s="201"/>
      <c r="P354" s="202" t="n">
        <f aca="false">SUM(P355:P363)</f>
        <v>0</v>
      </c>
      <c r="Q354" s="201"/>
      <c r="R354" s="202" t="n">
        <f aca="false">SUM(R355:R363)</f>
        <v>0.009</v>
      </c>
      <c r="S354" s="201"/>
      <c r="T354" s="203" t="n">
        <f aca="false">SUM(T355:T363)</f>
        <v>0</v>
      </c>
      <c r="AR354" s="204" t="s">
        <v>79</v>
      </c>
      <c r="AT354" s="205" t="s">
        <v>71</v>
      </c>
      <c r="AU354" s="205" t="s">
        <v>77</v>
      </c>
      <c r="AY354" s="204" t="s">
        <v>122</v>
      </c>
      <c r="BK354" s="206" t="n">
        <f aca="false">SUM(BK355:BK363)</f>
        <v>0</v>
      </c>
    </row>
    <row r="355" s="24" customFormat="true" ht="36" hidden="false" customHeight="true" outlineLevel="0" collapsed="false">
      <c r="B355" s="25"/>
      <c r="C355" s="209" t="n">
        <v>100</v>
      </c>
      <c r="D355" s="209" t="s">
        <v>125</v>
      </c>
      <c r="E355" s="210" t="s">
        <v>553</v>
      </c>
      <c r="F355" s="211" t="s">
        <v>554</v>
      </c>
      <c r="G355" s="212" t="s">
        <v>151</v>
      </c>
      <c r="H355" s="213" t="n">
        <v>20</v>
      </c>
      <c r="I355" s="214"/>
      <c r="J355" s="215" t="n">
        <f aca="false">ROUND(I355*H355,2)</f>
        <v>0</v>
      </c>
      <c r="K355" s="211"/>
      <c r="L355" s="30"/>
      <c r="M355" s="216"/>
      <c r="N355" s="217" t="s">
        <v>37</v>
      </c>
      <c r="O355" s="69"/>
      <c r="P355" s="218" t="n">
        <f aca="false">O355*H355</f>
        <v>0</v>
      </c>
      <c r="Q355" s="218" t="n">
        <v>7E-005</v>
      </c>
      <c r="R355" s="218" t="n">
        <f aca="false">Q355*H355</f>
        <v>0.0014</v>
      </c>
      <c r="S355" s="218" t="n">
        <v>0</v>
      </c>
      <c r="T355" s="219" t="n">
        <f aca="false">S355*H355</f>
        <v>0</v>
      </c>
      <c r="AR355" s="220" t="s">
        <v>181</v>
      </c>
      <c r="AT355" s="220" t="s">
        <v>125</v>
      </c>
      <c r="AU355" s="220" t="s">
        <v>79</v>
      </c>
      <c r="AY355" s="3" t="s">
        <v>122</v>
      </c>
      <c r="BE355" s="221" t="n">
        <f aca="false">IF(N355="základní",J355,0)</f>
        <v>0</v>
      </c>
      <c r="BF355" s="221" t="n">
        <f aca="false">IF(N355="snížená",J355,0)</f>
        <v>0</v>
      </c>
      <c r="BG355" s="221" t="n">
        <f aca="false">IF(N355="zákl. přenesená",J355,0)</f>
        <v>0</v>
      </c>
      <c r="BH355" s="221" t="n">
        <f aca="false">IF(N355="sníž. přenesená",J355,0)</f>
        <v>0</v>
      </c>
      <c r="BI355" s="221" t="n">
        <f aca="false">IF(N355="nulová",J355,0)</f>
        <v>0</v>
      </c>
      <c r="BJ355" s="3" t="s">
        <v>77</v>
      </c>
      <c r="BK355" s="221" t="n">
        <f aca="false">ROUND(I355*H355,2)</f>
        <v>0</v>
      </c>
      <c r="BL355" s="3" t="s">
        <v>181</v>
      </c>
      <c r="BM355" s="220" t="s">
        <v>555</v>
      </c>
    </row>
    <row r="356" s="258" customFormat="true" ht="12.8" hidden="false" customHeight="false" outlineLevel="0" collapsed="false">
      <c r="B356" s="259"/>
      <c r="C356" s="260"/>
      <c r="D356" s="225" t="s">
        <v>131</v>
      </c>
      <c r="E356" s="261"/>
      <c r="F356" s="262" t="s">
        <v>556</v>
      </c>
      <c r="G356" s="260"/>
      <c r="H356" s="261"/>
      <c r="I356" s="263"/>
      <c r="J356" s="260"/>
      <c r="K356" s="260"/>
      <c r="L356" s="264"/>
      <c r="M356" s="265"/>
      <c r="N356" s="266"/>
      <c r="O356" s="266"/>
      <c r="P356" s="266"/>
      <c r="Q356" s="266"/>
      <c r="R356" s="266"/>
      <c r="S356" s="266"/>
      <c r="T356" s="267"/>
      <c r="AT356" s="268" t="s">
        <v>131</v>
      </c>
      <c r="AU356" s="268" t="s">
        <v>79</v>
      </c>
      <c r="AV356" s="258" t="s">
        <v>77</v>
      </c>
      <c r="AW356" s="258" t="s">
        <v>29</v>
      </c>
      <c r="AX356" s="258" t="s">
        <v>72</v>
      </c>
      <c r="AY356" s="268" t="s">
        <v>122</v>
      </c>
    </row>
    <row r="357" s="222" customFormat="true" ht="12.8" hidden="false" customHeight="false" outlineLevel="0" collapsed="false">
      <c r="B357" s="223"/>
      <c r="C357" s="224"/>
      <c r="D357" s="225" t="s">
        <v>131</v>
      </c>
      <c r="E357" s="226"/>
      <c r="F357" s="227" t="s">
        <v>557</v>
      </c>
      <c r="G357" s="224"/>
      <c r="H357" s="228" t="n">
        <v>20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131</v>
      </c>
      <c r="AU357" s="234" t="s">
        <v>79</v>
      </c>
      <c r="AV357" s="222" t="s">
        <v>79</v>
      </c>
      <c r="AW357" s="222" t="s">
        <v>29</v>
      </c>
      <c r="AX357" s="222" t="s">
        <v>77</v>
      </c>
      <c r="AY357" s="234" t="s">
        <v>122</v>
      </c>
    </row>
    <row r="358" s="24" customFormat="true" ht="24" hidden="false" customHeight="true" outlineLevel="0" collapsed="false">
      <c r="B358" s="25"/>
      <c r="C358" s="209" t="n">
        <v>101</v>
      </c>
      <c r="D358" s="209" t="s">
        <v>125</v>
      </c>
      <c r="E358" s="210" t="s">
        <v>558</v>
      </c>
      <c r="F358" s="211" t="s">
        <v>559</v>
      </c>
      <c r="G358" s="212" t="s">
        <v>151</v>
      </c>
      <c r="H358" s="213" t="n">
        <v>20</v>
      </c>
      <c r="I358" s="214"/>
      <c r="J358" s="215" t="n">
        <f aca="false">ROUND(I358*H358,2)</f>
        <v>0</v>
      </c>
      <c r="K358" s="211"/>
      <c r="L358" s="30"/>
      <c r="M358" s="216"/>
      <c r="N358" s="217" t="s">
        <v>37</v>
      </c>
      <c r="O358" s="69"/>
      <c r="P358" s="218" t="n">
        <f aca="false">O358*H358</f>
        <v>0</v>
      </c>
      <c r="Q358" s="218" t="n">
        <v>0.00014</v>
      </c>
      <c r="R358" s="218" t="n">
        <f aca="false">Q358*H358</f>
        <v>0.0028</v>
      </c>
      <c r="S358" s="218" t="n">
        <v>0</v>
      </c>
      <c r="T358" s="219" t="n">
        <f aca="false">S358*H358</f>
        <v>0</v>
      </c>
      <c r="AR358" s="220" t="s">
        <v>181</v>
      </c>
      <c r="AT358" s="220" t="s">
        <v>125</v>
      </c>
      <c r="AU358" s="220" t="s">
        <v>79</v>
      </c>
      <c r="AY358" s="3" t="s">
        <v>122</v>
      </c>
      <c r="BE358" s="221" t="n">
        <f aca="false">IF(N358="základní",J358,0)</f>
        <v>0</v>
      </c>
      <c r="BF358" s="221" t="n">
        <f aca="false">IF(N358="snížená",J358,0)</f>
        <v>0</v>
      </c>
      <c r="BG358" s="221" t="n">
        <f aca="false">IF(N358="zákl. přenesená",J358,0)</f>
        <v>0</v>
      </c>
      <c r="BH358" s="221" t="n">
        <f aca="false">IF(N358="sníž. přenesená",J358,0)</f>
        <v>0</v>
      </c>
      <c r="BI358" s="221" t="n">
        <f aca="false">IF(N358="nulová",J358,0)</f>
        <v>0</v>
      </c>
      <c r="BJ358" s="3" t="s">
        <v>77</v>
      </c>
      <c r="BK358" s="221" t="n">
        <f aca="false">ROUND(I358*H358,2)</f>
        <v>0</v>
      </c>
      <c r="BL358" s="3" t="s">
        <v>181</v>
      </c>
      <c r="BM358" s="220" t="s">
        <v>560</v>
      </c>
    </row>
    <row r="359" s="258" customFormat="true" ht="12.8" hidden="false" customHeight="false" outlineLevel="0" collapsed="false">
      <c r="B359" s="259"/>
      <c r="C359" s="260"/>
      <c r="D359" s="225" t="s">
        <v>131</v>
      </c>
      <c r="E359" s="261"/>
      <c r="F359" s="262" t="s">
        <v>556</v>
      </c>
      <c r="G359" s="260"/>
      <c r="H359" s="261"/>
      <c r="I359" s="263"/>
      <c r="J359" s="260"/>
      <c r="K359" s="260"/>
      <c r="L359" s="264"/>
      <c r="M359" s="265"/>
      <c r="N359" s="266"/>
      <c r="O359" s="266"/>
      <c r="P359" s="266"/>
      <c r="Q359" s="266"/>
      <c r="R359" s="266"/>
      <c r="S359" s="266"/>
      <c r="T359" s="267"/>
      <c r="AT359" s="268" t="s">
        <v>131</v>
      </c>
      <c r="AU359" s="268" t="s">
        <v>79</v>
      </c>
      <c r="AV359" s="258" t="s">
        <v>77</v>
      </c>
      <c r="AW359" s="258" t="s">
        <v>29</v>
      </c>
      <c r="AX359" s="258" t="s">
        <v>72</v>
      </c>
      <c r="AY359" s="268" t="s">
        <v>122</v>
      </c>
    </row>
    <row r="360" s="222" customFormat="true" ht="12.8" hidden="false" customHeight="false" outlineLevel="0" collapsed="false">
      <c r="B360" s="223"/>
      <c r="C360" s="224"/>
      <c r="D360" s="225" t="s">
        <v>131</v>
      </c>
      <c r="E360" s="226"/>
      <c r="F360" s="227" t="s">
        <v>557</v>
      </c>
      <c r="G360" s="224"/>
      <c r="H360" s="228" t="n">
        <v>20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131</v>
      </c>
      <c r="AU360" s="234" t="s">
        <v>79</v>
      </c>
      <c r="AV360" s="222" t="s">
        <v>79</v>
      </c>
      <c r="AW360" s="222" t="s">
        <v>29</v>
      </c>
      <c r="AX360" s="222" t="s">
        <v>77</v>
      </c>
      <c r="AY360" s="234" t="s">
        <v>122</v>
      </c>
    </row>
    <row r="361" s="24" customFormat="true" ht="24" hidden="false" customHeight="true" outlineLevel="0" collapsed="false">
      <c r="B361" s="25"/>
      <c r="C361" s="209" t="n">
        <v>102</v>
      </c>
      <c r="D361" s="209" t="s">
        <v>125</v>
      </c>
      <c r="E361" s="210" t="s">
        <v>561</v>
      </c>
      <c r="F361" s="211" t="s">
        <v>562</v>
      </c>
      <c r="G361" s="212" t="s">
        <v>151</v>
      </c>
      <c r="H361" s="213" t="n">
        <v>40</v>
      </c>
      <c r="I361" s="214"/>
      <c r="J361" s="215" t="n">
        <f aca="false">ROUND(I361*H361,2)</f>
        <v>0</v>
      </c>
      <c r="K361" s="211"/>
      <c r="L361" s="30"/>
      <c r="M361" s="216"/>
      <c r="N361" s="217" t="s">
        <v>37</v>
      </c>
      <c r="O361" s="69"/>
      <c r="P361" s="218" t="n">
        <f aca="false">O361*H361</f>
        <v>0</v>
      </c>
      <c r="Q361" s="218" t="n">
        <v>0.00012</v>
      </c>
      <c r="R361" s="218" t="n">
        <f aca="false">Q361*H361</f>
        <v>0.0048</v>
      </c>
      <c r="S361" s="218" t="n">
        <v>0</v>
      </c>
      <c r="T361" s="219" t="n">
        <f aca="false">S361*H361</f>
        <v>0</v>
      </c>
      <c r="AR361" s="220" t="s">
        <v>181</v>
      </c>
      <c r="AT361" s="220" t="s">
        <v>125</v>
      </c>
      <c r="AU361" s="220" t="s">
        <v>79</v>
      </c>
      <c r="AY361" s="3" t="s">
        <v>122</v>
      </c>
      <c r="BE361" s="221" t="n">
        <f aca="false">IF(N361="základní",J361,0)</f>
        <v>0</v>
      </c>
      <c r="BF361" s="221" t="n">
        <f aca="false">IF(N361="snížená",J361,0)</f>
        <v>0</v>
      </c>
      <c r="BG361" s="221" t="n">
        <f aca="false">IF(N361="zákl. přenesená",J361,0)</f>
        <v>0</v>
      </c>
      <c r="BH361" s="221" t="n">
        <f aca="false">IF(N361="sníž. přenesená",J361,0)</f>
        <v>0</v>
      </c>
      <c r="BI361" s="221" t="n">
        <f aca="false">IF(N361="nulová",J361,0)</f>
        <v>0</v>
      </c>
      <c r="BJ361" s="3" t="s">
        <v>77</v>
      </c>
      <c r="BK361" s="221" t="n">
        <f aca="false">ROUND(I361*H361,2)</f>
        <v>0</v>
      </c>
      <c r="BL361" s="3" t="s">
        <v>181</v>
      </c>
      <c r="BM361" s="220" t="s">
        <v>563</v>
      </c>
    </row>
    <row r="362" s="258" customFormat="true" ht="12.8" hidden="false" customHeight="false" outlineLevel="0" collapsed="false">
      <c r="B362" s="259"/>
      <c r="C362" s="260"/>
      <c r="D362" s="225" t="s">
        <v>131</v>
      </c>
      <c r="E362" s="261"/>
      <c r="F362" s="262" t="s">
        <v>564</v>
      </c>
      <c r="G362" s="260"/>
      <c r="H362" s="261"/>
      <c r="I362" s="263"/>
      <c r="J362" s="260"/>
      <c r="K362" s="260"/>
      <c r="L362" s="264"/>
      <c r="M362" s="265"/>
      <c r="N362" s="266"/>
      <c r="O362" s="266"/>
      <c r="P362" s="266"/>
      <c r="Q362" s="266"/>
      <c r="R362" s="266"/>
      <c r="S362" s="266"/>
      <c r="T362" s="267"/>
      <c r="AT362" s="268" t="s">
        <v>131</v>
      </c>
      <c r="AU362" s="268" t="s">
        <v>79</v>
      </c>
      <c r="AV362" s="258" t="s">
        <v>77</v>
      </c>
      <c r="AW362" s="258" t="s">
        <v>29</v>
      </c>
      <c r="AX362" s="258" t="s">
        <v>72</v>
      </c>
      <c r="AY362" s="268" t="s">
        <v>122</v>
      </c>
    </row>
    <row r="363" s="222" customFormat="true" ht="12.8" hidden="false" customHeight="false" outlineLevel="0" collapsed="false">
      <c r="B363" s="223"/>
      <c r="C363" s="224"/>
      <c r="D363" s="225" t="s">
        <v>131</v>
      </c>
      <c r="E363" s="226"/>
      <c r="F363" s="227" t="s">
        <v>565</v>
      </c>
      <c r="G363" s="224"/>
      <c r="H363" s="228" t="n">
        <v>40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131</v>
      </c>
      <c r="AU363" s="234" t="s">
        <v>79</v>
      </c>
      <c r="AV363" s="222" t="s">
        <v>79</v>
      </c>
      <c r="AW363" s="222" t="s">
        <v>29</v>
      </c>
      <c r="AX363" s="222" t="s">
        <v>77</v>
      </c>
      <c r="AY363" s="234" t="s">
        <v>122</v>
      </c>
    </row>
    <row r="364" s="192" customFormat="true" ht="22.8" hidden="false" customHeight="true" outlineLevel="0" collapsed="false">
      <c r="B364" s="193"/>
      <c r="C364" s="194"/>
      <c r="D364" s="195" t="s">
        <v>71</v>
      </c>
      <c r="E364" s="207" t="s">
        <v>566</v>
      </c>
      <c r="F364" s="207" t="s">
        <v>567</v>
      </c>
      <c r="G364" s="194"/>
      <c r="H364" s="194"/>
      <c r="I364" s="197"/>
      <c r="J364" s="208" t="n">
        <f aca="false">BK364</f>
        <v>0</v>
      </c>
      <c r="K364" s="194"/>
      <c r="L364" s="199"/>
      <c r="M364" s="200"/>
      <c r="N364" s="201"/>
      <c r="O364" s="201"/>
      <c r="P364" s="202" t="n">
        <f aca="false">SUM(P369:P374)</f>
        <v>0</v>
      </c>
      <c r="Q364" s="201"/>
      <c r="R364" s="202" t="n">
        <f aca="false">SUM(R369:R374)</f>
        <v>1.92715464</v>
      </c>
      <c r="S364" s="201"/>
      <c r="T364" s="203" t="n">
        <f aca="false">SUM(T369:T374)</f>
        <v>0</v>
      </c>
      <c r="AR364" s="204" t="s">
        <v>79</v>
      </c>
      <c r="AT364" s="205" t="s">
        <v>71</v>
      </c>
      <c r="AU364" s="205" t="s">
        <v>77</v>
      </c>
      <c r="AY364" s="204" t="s">
        <v>122</v>
      </c>
      <c r="BK364" s="206" t="n">
        <f aca="false">SUM(BK365:BK374)</f>
        <v>0</v>
      </c>
    </row>
    <row r="365" s="192" customFormat="true" ht="22.8" hidden="false" customHeight="true" outlineLevel="0" collapsed="false">
      <c r="B365" s="193"/>
      <c r="C365" s="209" t="n">
        <v>103</v>
      </c>
      <c r="D365" s="209" t="s">
        <v>125</v>
      </c>
      <c r="E365" s="210" t="s">
        <v>568</v>
      </c>
      <c r="F365" s="211" t="s">
        <v>569</v>
      </c>
      <c r="G365" s="212" t="s">
        <v>151</v>
      </c>
      <c r="H365" s="213" t="n">
        <v>656.298</v>
      </c>
      <c r="I365" s="214"/>
      <c r="J365" s="215" t="n">
        <f aca="false">ROUND(I365*H365,2)</f>
        <v>0</v>
      </c>
      <c r="K365" s="211" t="s">
        <v>129</v>
      </c>
      <c r="L365" s="199"/>
      <c r="M365" s="200"/>
      <c r="N365" s="201"/>
      <c r="O365" s="201"/>
      <c r="P365" s="202"/>
      <c r="Q365" s="201"/>
      <c r="R365" s="202"/>
      <c r="S365" s="201"/>
      <c r="T365" s="203"/>
      <c r="AR365" s="204"/>
      <c r="AT365" s="205"/>
      <c r="AU365" s="205"/>
      <c r="AY365" s="204"/>
      <c r="BK365" s="221" t="n">
        <f aca="false">ROUND(I365*H365,2)</f>
        <v>0</v>
      </c>
    </row>
    <row r="366" s="192" customFormat="true" ht="18.65" hidden="false" customHeight="true" outlineLevel="0" collapsed="false">
      <c r="B366" s="193"/>
      <c r="C366" s="224"/>
      <c r="D366" s="225" t="s">
        <v>131</v>
      </c>
      <c r="E366" s="226"/>
      <c r="F366" s="227" t="s">
        <v>570</v>
      </c>
      <c r="G366" s="224"/>
      <c r="H366" s="228" t="n">
        <v>651.264</v>
      </c>
      <c r="I366" s="229"/>
      <c r="J366" s="224"/>
      <c r="K366" s="224"/>
      <c r="L366" s="199"/>
      <c r="M366" s="200"/>
      <c r="N366" s="201"/>
      <c r="O366" s="201"/>
      <c r="P366" s="202"/>
      <c r="Q366" s="201"/>
      <c r="R366" s="202"/>
      <c r="S366" s="201"/>
      <c r="T366" s="203"/>
      <c r="AR366" s="204"/>
      <c r="AT366" s="205"/>
      <c r="AU366" s="205"/>
      <c r="AY366" s="204"/>
      <c r="BK366" s="206"/>
    </row>
    <row r="367" s="192" customFormat="true" ht="15.85" hidden="false" customHeight="true" outlineLevel="0" collapsed="false">
      <c r="B367" s="193"/>
      <c r="C367" s="224"/>
      <c r="D367" s="225" t="s">
        <v>131</v>
      </c>
      <c r="E367" s="226"/>
      <c r="F367" s="227" t="s">
        <v>571</v>
      </c>
      <c r="G367" s="224"/>
      <c r="H367" s="228" t="n">
        <v>5.034</v>
      </c>
      <c r="I367" s="229"/>
      <c r="J367" s="224"/>
      <c r="K367" s="224"/>
      <c r="L367" s="199"/>
      <c r="M367" s="200"/>
      <c r="N367" s="201"/>
      <c r="O367" s="201"/>
      <c r="P367" s="202"/>
      <c r="Q367" s="201"/>
      <c r="R367" s="202"/>
      <c r="S367" s="201"/>
      <c r="T367" s="203"/>
      <c r="AR367" s="204"/>
      <c r="AT367" s="205"/>
      <c r="AU367" s="205"/>
      <c r="AY367" s="204"/>
      <c r="BK367" s="206"/>
    </row>
    <row r="368" s="192" customFormat="true" ht="15.85" hidden="false" customHeight="true" outlineLevel="0" collapsed="false">
      <c r="B368" s="193"/>
      <c r="C368" s="253"/>
      <c r="D368" s="225" t="s">
        <v>131</v>
      </c>
      <c r="E368" s="254"/>
      <c r="F368" s="255" t="s">
        <v>157</v>
      </c>
      <c r="G368" s="253"/>
      <c r="H368" s="256" t="n">
        <v>656.298</v>
      </c>
      <c r="I368" s="257"/>
      <c r="J368" s="253"/>
      <c r="K368" s="253"/>
      <c r="L368" s="199"/>
      <c r="M368" s="200"/>
      <c r="N368" s="201"/>
      <c r="O368" s="201"/>
      <c r="P368" s="202"/>
      <c r="Q368" s="201"/>
      <c r="R368" s="202"/>
      <c r="S368" s="201"/>
      <c r="T368" s="203"/>
      <c r="AR368" s="204"/>
      <c r="AT368" s="205"/>
      <c r="AU368" s="205"/>
      <c r="AY368" s="204"/>
      <c r="BK368" s="206"/>
    </row>
    <row r="369" s="24" customFormat="true" ht="24" hidden="false" customHeight="true" outlineLevel="0" collapsed="false">
      <c r="B369" s="25"/>
      <c r="C369" s="209" t="n">
        <v>104</v>
      </c>
      <c r="D369" s="209" t="s">
        <v>125</v>
      </c>
      <c r="E369" s="210" t="s">
        <v>572</v>
      </c>
      <c r="F369" s="211" t="s">
        <v>573</v>
      </c>
      <c r="G369" s="212" t="s">
        <v>151</v>
      </c>
      <c r="H369" s="213" t="n">
        <v>619.664</v>
      </c>
      <c r="I369" s="214"/>
      <c r="J369" s="215" t="n">
        <f aca="false">ROUND(I369*H369,2)</f>
        <v>0</v>
      </c>
      <c r="K369" s="211"/>
      <c r="L369" s="30"/>
      <c r="M369" s="216"/>
      <c r="N369" s="217" t="s">
        <v>37</v>
      </c>
      <c r="O369" s="69"/>
      <c r="P369" s="218" t="n">
        <f aca="false">O369*H369</f>
        <v>0</v>
      </c>
      <c r="Q369" s="218" t="n">
        <v>0.00126</v>
      </c>
      <c r="R369" s="218" t="n">
        <f aca="false">Q369*H369</f>
        <v>0.78077664</v>
      </c>
      <c r="S369" s="218" t="n">
        <v>0</v>
      </c>
      <c r="T369" s="219" t="n">
        <f aca="false">S369*H369</f>
        <v>0</v>
      </c>
      <c r="AR369" s="220" t="s">
        <v>181</v>
      </c>
      <c r="AT369" s="220" t="s">
        <v>125</v>
      </c>
      <c r="AU369" s="220" t="s">
        <v>79</v>
      </c>
      <c r="AY369" s="3" t="s">
        <v>122</v>
      </c>
      <c r="BE369" s="221" t="n">
        <f aca="false">IF(N369="základní",J369,0)</f>
        <v>0</v>
      </c>
      <c r="BF369" s="221" t="n">
        <f aca="false">IF(N369="snížená",J369,0)</f>
        <v>0</v>
      </c>
      <c r="BG369" s="221" t="n">
        <f aca="false">IF(N369="zákl. přenesená",J369,0)</f>
        <v>0</v>
      </c>
      <c r="BH369" s="221" t="n">
        <f aca="false">IF(N369="sníž. přenesená",J369,0)</f>
        <v>0</v>
      </c>
      <c r="BI369" s="221" t="n">
        <f aca="false">IF(N369="nulová",J369,0)</f>
        <v>0</v>
      </c>
      <c r="BJ369" s="3" t="s">
        <v>77</v>
      </c>
      <c r="BK369" s="221" t="n">
        <f aca="false">ROUND(I369*H369,2)</f>
        <v>0</v>
      </c>
      <c r="BL369" s="3" t="s">
        <v>181</v>
      </c>
      <c r="BM369" s="220" t="s">
        <v>574</v>
      </c>
    </row>
    <row r="370" s="222" customFormat="true" ht="12.8" hidden="false" customHeight="false" outlineLevel="0" collapsed="false">
      <c r="B370" s="223"/>
      <c r="C370" s="224"/>
      <c r="D370" s="225" t="s">
        <v>131</v>
      </c>
      <c r="E370" s="226"/>
      <c r="F370" s="227" t="s">
        <v>575</v>
      </c>
      <c r="G370" s="224"/>
      <c r="H370" s="228" t="n">
        <v>614.63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131</v>
      </c>
      <c r="AU370" s="234" t="s">
        <v>79</v>
      </c>
      <c r="AV370" s="222" t="s">
        <v>79</v>
      </c>
      <c r="AW370" s="222" t="s">
        <v>29</v>
      </c>
      <c r="AX370" s="222" t="s">
        <v>72</v>
      </c>
      <c r="AY370" s="234" t="s">
        <v>122</v>
      </c>
    </row>
    <row r="371" s="222" customFormat="true" ht="12.8" hidden="false" customHeight="false" outlineLevel="0" collapsed="false">
      <c r="B371" s="223"/>
      <c r="C371" s="224"/>
      <c r="D371" s="225" t="s">
        <v>131</v>
      </c>
      <c r="E371" s="226"/>
      <c r="F371" s="227" t="s">
        <v>571</v>
      </c>
      <c r="G371" s="224"/>
      <c r="H371" s="228" t="n">
        <v>5.034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AT371" s="234" t="s">
        <v>131</v>
      </c>
      <c r="AU371" s="234" t="s">
        <v>79</v>
      </c>
      <c r="AV371" s="222" t="s">
        <v>79</v>
      </c>
      <c r="AW371" s="222" t="s">
        <v>29</v>
      </c>
      <c r="AX371" s="222" t="s">
        <v>72</v>
      </c>
      <c r="AY371" s="234" t="s">
        <v>122</v>
      </c>
    </row>
    <row r="372" s="246" customFormat="true" ht="12.8" hidden="false" customHeight="false" outlineLevel="0" collapsed="false">
      <c r="B372" s="247"/>
      <c r="C372" s="253"/>
      <c r="D372" s="225" t="s">
        <v>131</v>
      </c>
      <c r="E372" s="254"/>
      <c r="F372" s="255" t="s">
        <v>157</v>
      </c>
      <c r="G372" s="253"/>
      <c r="H372" s="256" t="n">
        <v>619.664</v>
      </c>
      <c r="I372" s="257"/>
      <c r="J372" s="253"/>
      <c r="K372" s="25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131</v>
      </c>
      <c r="AU372" s="252" t="s">
        <v>79</v>
      </c>
      <c r="AV372" s="246" t="s">
        <v>123</v>
      </c>
      <c r="AW372" s="246" t="s">
        <v>29</v>
      </c>
      <c r="AX372" s="246" t="s">
        <v>77</v>
      </c>
      <c r="AY372" s="252" t="s">
        <v>122</v>
      </c>
    </row>
    <row r="373" s="24" customFormat="true" ht="16.5" hidden="false" customHeight="true" outlineLevel="0" collapsed="false">
      <c r="B373" s="25"/>
      <c r="C373" s="235" t="n">
        <v>105</v>
      </c>
      <c r="D373" s="235" t="s">
        <v>133</v>
      </c>
      <c r="E373" s="236" t="s">
        <v>576</v>
      </c>
      <c r="F373" s="237" t="s">
        <v>577</v>
      </c>
      <c r="G373" s="238" t="s">
        <v>389</v>
      </c>
      <c r="H373" s="239" t="n">
        <v>1146.378</v>
      </c>
      <c r="I373" s="240"/>
      <c r="J373" s="241" t="n">
        <f aca="false">ROUND(I373*H373,2)</f>
        <v>0</v>
      </c>
      <c r="K373" s="237"/>
      <c r="L373" s="242"/>
      <c r="M373" s="243"/>
      <c r="N373" s="244" t="s">
        <v>37</v>
      </c>
      <c r="O373" s="69"/>
      <c r="P373" s="218" t="n">
        <f aca="false">O373*H373</f>
        <v>0</v>
      </c>
      <c r="Q373" s="218" t="n">
        <v>0.001</v>
      </c>
      <c r="R373" s="218" t="n">
        <f aca="false">Q373*H373</f>
        <v>1.146378</v>
      </c>
      <c r="S373" s="218" t="n">
        <v>0</v>
      </c>
      <c r="T373" s="219" t="n">
        <f aca="false">S373*H373</f>
        <v>0</v>
      </c>
      <c r="AR373" s="220" t="s">
        <v>283</v>
      </c>
      <c r="AT373" s="220" t="s">
        <v>133</v>
      </c>
      <c r="AU373" s="220" t="s">
        <v>79</v>
      </c>
      <c r="AY373" s="3" t="s">
        <v>122</v>
      </c>
      <c r="BE373" s="221" t="n">
        <f aca="false">IF(N373="základní",J373,0)</f>
        <v>0</v>
      </c>
      <c r="BF373" s="221" t="n">
        <f aca="false">IF(N373="snížená",J373,0)</f>
        <v>0</v>
      </c>
      <c r="BG373" s="221" t="n">
        <f aca="false">IF(N373="zákl. přenesená",J373,0)</f>
        <v>0</v>
      </c>
      <c r="BH373" s="221" t="n">
        <f aca="false">IF(N373="sníž. přenesená",J373,0)</f>
        <v>0</v>
      </c>
      <c r="BI373" s="221" t="n">
        <f aca="false">IF(N373="nulová",J373,0)</f>
        <v>0</v>
      </c>
      <c r="BJ373" s="3" t="s">
        <v>77</v>
      </c>
      <c r="BK373" s="221" t="n">
        <f aca="false">ROUND(I373*H373,2)</f>
        <v>0</v>
      </c>
      <c r="BL373" s="3" t="s">
        <v>181</v>
      </c>
      <c r="BM373" s="220" t="s">
        <v>578</v>
      </c>
    </row>
    <row r="374" s="222" customFormat="true" ht="12.8" hidden="false" customHeight="false" outlineLevel="0" collapsed="false">
      <c r="B374" s="223"/>
      <c r="C374" s="224"/>
      <c r="D374" s="225" t="s">
        <v>131</v>
      </c>
      <c r="E374" s="226"/>
      <c r="F374" s="227" t="s">
        <v>579</v>
      </c>
      <c r="G374" s="224"/>
      <c r="H374" s="228" t="n">
        <v>1146.378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131</v>
      </c>
      <c r="AU374" s="234" t="s">
        <v>79</v>
      </c>
      <c r="AV374" s="222" t="s">
        <v>79</v>
      </c>
      <c r="AW374" s="222" t="s">
        <v>29</v>
      </c>
      <c r="AX374" s="222" t="s">
        <v>77</v>
      </c>
      <c r="AY374" s="234" t="s">
        <v>122</v>
      </c>
    </row>
    <row r="375" s="192" customFormat="true" ht="25.9" hidden="false" customHeight="true" outlineLevel="0" collapsed="false">
      <c r="B375" s="193"/>
      <c r="C375" s="194"/>
      <c r="D375" s="195" t="s">
        <v>71</v>
      </c>
      <c r="E375" s="196" t="s">
        <v>580</v>
      </c>
      <c r="F375" s="196" t="s">
        <v>581</v>
      </c>
      <c r="G375" s="194"/>
      <c r="H375" s="194"/>
      <c r="I375" s="197"/>
      <c r="J375" s="198" t="n">
        <f aca="false">BK375</f>
        <v>0</v>
      </c>
      <c r="K375" s="194"/>
      <c r="L375" s="199"/>
      <c r="M375" s="200"/>
      <c r="N375" s="201"/>
      <c r="O375" s="201"/>
      <c r="P375" s="202" t="n">
        <f aca="false">P376+P379</f>
        <v>0</v>
      </c>
      <c r="Q375" s="201"/>
      <c r="R375" s="202" t="n">
        <f aca="false">R376+R379</f>
        <v>0</v>
      </c>
      <c r="S375" s="201"/>
      <c r="T375" s="203" t="n">
        <f aca="false">T376+T379</f>
        <v>0</v>
      </c>
      <c r="AR375" s="204" t="s">
        <v>148</v>
      </c>
      <c r="AT375" s="205" t="s">
        <v>71</v>
      </c>
      <c r="AU375" s="205" t="s">
        <v>72</v>
      </c>
      <c r="AY375" s="204" t="s">
        <v>122</v>
      </c>
      <c r="BK375" s="206" t="n">
        <f aca="false">BK376+BK379+BK381</f>
        <v>0</v>
      </c>
    </row>
    <row r="376" s="192" customFormat="true" ht="22.8" hidden="false" customHeight="true" outlineLevel="0" collapsed="false">
      <c r="B376" s="193"/>
      <c r="C376" s="194"/>
      <c r="D376" s="195" t="s">
        <v>71</v>
      </c>
      <c r="E376" s="207" t="s">
        <v>582</v>
      </c>
      <c r="F376" s="207" t="s">
        <v>583</v>
      </c>
      <c r="G376" s="194"/>
      <c r="H376" s="194"/>
      <c r="I376" s="197"/>
      <c r="J376" s="208" t="n">
        <f aca="false">BK376</f>
        <v>0</v>
      </c>
      <c r="K376" s="194"/>
      <c r="L376" s="199"/>
      <c r="M376" s="200"/>
      <c r="N376" s="201"/>
      <c r="O376" s="201"/>
      <c r="P376" s="202" t="n">
        <f aca="false">SUM(P377:P378)</f>
        <v>0</v>
      </c>
      <c r="Q376" s="201"/>
      <c r="R376" s="202" t="n">
        <f aca="false">SUM(R377:R378)</f>
        <v>0</v>
      </c>
      <c r="S376" s="201"/>
      <c r="T376" s="203" t="n">
        <f aca="false">SUM(T377:T378)</f>
        <v>0</v>
      </c>
      <c r="AR376" s="204" t="s">
        <v>148</v>
      </c>
      <c r="AT376" s="205" t="s">
        <v>71</v>
      </c>
      <c r="AU376" s="205" t="s">
        <v>77</v>
      </c>
      <c r="AY376" s="204" t="s">
        <v>122</v>
      </c>
      <c r="BK376" s="206" t="n">
        <f aca="false">SUM(BK377:BK378)</f>
        <v>0</v>
      </c>
    </row>
    <row r="377" s="24" customFormat="true" ht="16.5" hidden="false" customHeight="true" outlineLevel="0" collapsed="false">
      <c r="B377" s="25"/>
      <c r="C377" s="209" t="n">
        <v>106</v>
      </c>
      <c r="D377" s="209" t="s">
        <v>125</v>
      </c>
      <c r="E377" s="210" t="s">
        <v>584</v>
      </c>
      <c r="F377" s="211" t="s">
        <v>583</v>
      </c>
      <c r="G377" s="212" t="s">
        <v>439</v>
      </c>
      <c r="H377" s="213" t="n">
        <v>1</v>
      </c>
      <c r="I377" s="214"/>
      <c r="J377" s="215" t="n">
        <f aca="false">ROUND(I377*H377,2)</f>
        <v>0</v>
      </c>
      <c r="K377" s="211"/>
      <c r="L377" s="30"/>
      <c r="M377" s="216"/>
      <c r="N377" s="217" t="s">
        <v>37</v>
      </c>
      <c r="O377" s="69"/>
      <c r="P377" s="218" t="n">
        <f aca="false">O377*H377</f>
        <v>0</v>
      </c>
      <c r="Q377" s="218" t="n">
        <v>0</v>
      </c>
      <c r="R377" s="218" t="n">
        <f aca="false">Q377*H377</f>
        <v>0</v>
      </c>
      <c r="S377" s="218" t="n">
        <v>0</v>
      </c>
      <c r="T377" s="219" t="n">
        <f aca="false">S377*H377</f>
        <v>0</v>
      </c>
      <c r="AR377" s="220" t="s">
        <v>585</v>
      </c>
      <c r="AT377" s="220" t="s">
        <v>125</v>
      </c>
      <c r="AU377" s="220" t="s">
        <v>79</v>
      </c>
      <c r="AY377" s="3" t="s">
        <v>122</v>
      </c>
      <c r="BE377" s="221" t="n">
        <f aca="false">IF(N377="základní",J377,0)</f>
        <v>0</v>
      </c>
      <c r="BF377" s="221" t="n">
        <f aca="false">IF(N377="snížená",J377,0)</f>
        <v>0</v>
      </c>
      <c r="BG377" s="221" t="n">
        <f aca="false">IF(N377="zákl. přenesená",J377,0)</f>
        <v>0</v>
      </c>
      <c r="BH377" s="221" t="n">
        <f aca="false">IF(N377="sníž. přenesená",J377,0)</f>
        <v>0</v>
      </c>
      <c r="BI377" s="221" t="n">
        <f aca="false">IF(N377="nulová",J377,0)</f>
        <v>0</v>
      </c>
      <c r="BJ377" s="3" t="s">
        <v>77</v>
      </c>
      <c r="BK377" s="221" t="n">
        <f aca="false">ROUND(I377*H377,2)</f>
        <v>0</v>
      </c>
      <c r="BL377" s="3" t="s">
        <v>585</v>
      </c>
      <c r="BM377" s="220" t="s">
        <v>586</v>
      </c>
    </row>
    <row r="378" s="24" customFormat="true" ht="16.5" hidden="false" customHeight="true" outlineLevel="0" collapsed="false">
      <c r="B378" s="25"/>
      <c r="C378" s="209" t="n">
        <v>107</v>
      </c>
      <c r="D378" s="209" t="s">
        <v>125</v>
      </c>
      <c r="E378" s="210" t="s">
        <v>587</v>
      </c>
      <c r="F378" s="211" t="s">
        <v>588</v>
      </c>
      <c r="G378" s="212" t="s">
        <v>439</v>
      </c>
      <c r="H378" s="213" t="n">
        <v>1</v>
      </c>
      <c r="I378" s="214"/>
      <c r="J378" s="215" t="n">
        <f aca="false">ROUND(I378*H378,2)</f>
        <v>0</v>
      </c>
      <c r="K378" s="211"/>
      <c r="L378" s="30"/>
      <c r="M378" s="216"/>
      <c r="N378" s="217" t="s">
        <v>37</v>
      </c>
      <c r="O378" s="69"/>
      <c r="P378" s="218" t="n">
        <f aca="false">O378*H378</f>
        <v>0</v>
      </c>
      <c r="Q378" s="218" t="n">
        <v>0</v>
      </c>
      <c r="R378" s="218" t="n">
        <f aca="false">Q378*H378</f>
        <v>0</v>
      </c>
      <c r="S378" s="218" t="n">
        <v>0</v>
      </c>
      <c r="T378" s="219" t="n">
        <f aca="false">S378*H378</f>
        <v>0</v>
      </c>
      <c r="AR378" s="220" t="s">
        <v>585</v>
      </c>
      <c r="AT378" s="220" t="s">
        <v>125</v>
      </c>
      <c r="AU378" s="220" t="s">
        <v>79</v>
      </c>
      <c r="AY378" s="3" t="s">
        <v>122</v>
      </c>
      <c r="BE378" s="221" t="n">
        <f aca="false">IF(N378="základní",J378,0)</f>
        <v>0</v>
      </c>
      <c r="BF378" s="221" t="n">
        <f aca="false">IF(N378="snížená",J378,0)</f>
        <v>0</v>
      </c>
      <c r="BG378" s="221" t="n">
        <f aca="false">IF(N378="zákl. přenesená",J378,0)</f>
        <v>0</v>
      </c>
      <c r="BH378" s="221" t="n">
        <f aca="false">IF(N378="sníž. přenesená",J378,0)</f>
        <v>0</v>
      </c>
      <c r="BI378" s="221" t="n">
        <f aca="false">IF(N378="nulová",J378,0)</f>
        <v>0</v>
      </c>
      <c r="BJ378" s="3" t="s">
        <v>77</v>
      </c>
      <c r="BK378" s="221" t="n">
        <f aca="false">ROUND(I378*H378,2)</f>
        <v>0</v>
      </c>
      <c r="BL378" s="3" t="s">
        <v>585</v>
      </c>
      <c r="BM378" s="220" t="s">
        <v>589</v>
      </c>
    </row>
    <row r="379" s="192" customFormat="true" ht="22.8" hidden="false" customHeight="true" outlineLevel="0" collapsed="false">
      <c r="B379" s="193"/>
      <c r="C379" s="194"/>
      <c r="D379" s="195" t="s">
        <v>71</v>
      </c>
      <c r="E379" s="207" t="s">
        <v>590</v>
      </c>
      <c r="F379" s="207" t="s">
        <v>591</v>
      </c>
      <c r="G379" s="194"/>
      <c r="H379" s="194"/>
      <c r="I379" s="197"/>
      <c r="J379" s="208" t="n">
        <f aca="false">BK379</f>
        <v>0</v>
      </c>
      <c r="K379" s="194"/>
      <c r="L379" s="199"/>
      <c r="M379" s="200"/>
      <c r="N379" s="201"/>
      <c r="O379" s="201"/>
      <c r="P379" s="202" t="n">
        <f aca="false">P384</f>
        <v>0</v>
      </c>
      <c r="Q379" s="201"/>
      <c r="R379" s="202" t="n">
        <f aca="false">R384</f>
        <v>0</v>
      </c>
      <c r="S379" s="201"/>
      <c r="T379" s="203" t="n">
        <f aca="false">T384</f>
        <v>0</v>
      </c>
      <c r="AR379" s="204" t="s">
        <v>148</v>
      </c>
      <c r="AT379" s="205" t="s">
        <v>71</v>
      </c>
      <c r="AU379" s="205" t="s">
        <v>77</v>
      </c>
      <c r="AY379" s="204" t="s">
        <v>122</v>
      </c>
      <c r="BK379" s="206" t="n">
        <f aca="false">BK380</f>
        <v>0</v>
      </c>
    </row>
    <row r="380" s="192" customFormat="true" ht="22.8" hidden="false" customHeight="true" outlineLevel="0" collapsed="false">
      <c r="B380" s="193"/>
      <c r="C380" s="209" t="n">
        <v>108</v>
      </c>
      <c r="D380" s="209" t="s">
        <v>125</v>
      </c>
      <c r="E380" s="210" t="s">
        <v>592</v>
      </c>
      <c r="F380" s="211" t="s">
        <v>593</v>
      </c>
      <c r="G380" s="212" t="s">
        <v>439</v>
      </c>
      <c r="H380" s="213" t="n">
        <v>1</v>
      </c>
      <c r="I380" s="214"/>
      <c r="J380" s="215" t="n">
        <f aca="false">ROUND(I380*H380,2)</f>
        <v>0</v>
      </c>
      <c r="K380" s="211"/>
      <c r="L380" s="199"/>
      <c r="M380" s="200"/>
      <c r="N380" s="201"/>
      <c r="O380" s="201"/>
      <c r="P380" s="202"/>
      <c r="Q380" s="201"/>
      <c r="R380" s="202"/>
      <c r="S380" s="201"/>
      <c r="T380" s="203"/>
      <c r="AR380" s="204"/>
      <c r="AT380" s="205"/>
      <c r="AU380" s="205"/>
      <c r="AY380" s="204"/>
      <c r="BK380" s="221" t="n">
        <f aca="false">ROUND(I380*H380,2)</f>
        <v>0</v>
      </c>
    </row>
    <row r="381" s="192" customFormat="true" ht="22.8" hidden="false" customHeight="true" outlineLevel="0" collapsed="false">
      <c r="B381" s="193"/>
      <c r="C381" s="194"/>
      <c r="D381" s="195" t="s">
        <v>71</v>
      </c>
      <c r="E381" s="207" t="s">
        <v>594</v>
      </c>
      <c r="F381" s="207" t="s">
        <v>595</v>
      </c>
      <c r="G381" s="194"/>
      <c r="H381" s="194"/>
      <c r="I381" s="197"/>
      <c r="J381" s="208" t="n">
        <f aca="false">BK381</f>
        <v>0</v>
      </c>
      <c r="K381" s="194"/>
      <c r="L381" s="199"/>
      <c r="M381" s="200"/>
      <c r="N381" s="201"/>
      <c r="O381" s="201"/>
      <c r="P381" s="202"/>
      <c r="Q381" s="201"/>
      <c r="R381" s="202"/>
      <c r="S381" s="201"/>
      <c r="T381" s="203"/>
      <c r="AR381" s="204"/>
      <c r="AT381" s="205"/>
      <c r="AU381" s="205"/>
      <c r="AY381" s="204"/>
      <c r="BK381" s="206" t="n">
        <f aca="false">SUM(BK382:BK384)</f>
        <v>0</v>
      </c>
    </row>
    <row r="382" s="192" customFormat="true" ht="22.8" hidden="false" customHeight="true" outlineLevel="0" collapsed="false">
      <c r="B382" s="193"/>
      <c r="C382" s="209" t="n">
        <v>109</v>
      </c>
      <c r="D382" s="209" t="s">
        <v>125</v>
      </c>
      <c r="E382" s="210" t="s">
        <v>596</v>
      </c>
      <c r="F382" s="211" t="s">
        <v>597</v>
      </c>
      <c r="G382" s="212" t="s">
        <v>439</v>
      </c>
      <c r="H382" s="213" t="n">
        <v>1</v>
      </c>
      <c r="I382" s="214"/>
      <c r="J382" s="215" t="n">
        <f aca="false">ROUND(I382*H382,2)</f>
        <v>0</v>
      </c>
      <c r="K382" s="211" t="s">
        <v>129</v>
      </c>
      <c r="L382" s="199"/>
      <c r="M382" s="200"/>
      <c r="N382" s="201"/>
      <c r="O382" s="201"/>
      <c r="P382" s="202"/>
      <c r="Q382" s="201"/>
      <c r="R382" s="202"/>
      <c r="S382" s="201"/>
      <c r="T382" s="203"/>
      <c r="AR382" s="204"/>
      <c r="AT382" s="205"/>
      <c r="AU382" s="205"/>
      <c r="AY382" s="204"/>
      <c r="BK382" s="221" t="n">
        <f aca="false">ROUND(I382*H382,2)</f>
        <v>0</v>
      </c>
    </row>
    <row r="383" s="192" customFormat="true" ht="22.8" hidden="false" customHeight="true" outlineLevel="0" collapsed="false">
      <c r="B383" s="193"/>
      <c r="C383" s="26"/>
      <c r="D383" s="225" t="s">
        <v>153</v>
      </c>
      <c r="E383" s="26"/>
      <c r="F383" s="245" t="s">
        <v>598</v>
      </c>
      <c r="G383" s="26"/>
      <c r="H383" s="26"/>
      <c r="I383" s="117"/>
      <c r="J383" s="26"/>
      <c r="K383" s="26"/>
      <c r="L383" s="199"/>
      <c r="M383" s="200"/>
      <c r="N383" s="201"/>
      <c r="O383" s="201"/>
      <c r="P383" s="202"/>
      <c r="Q383" s="201"/>
      <c r="R383" s="202"/>
      <c r="S383" s="201"/>
      <c r="T383" s="203"/>
      <c r="AR383" s="204"/>
      <c r="AT383" s="205"/>
      <c r="AU383" s="205"/>
      <c r="AY383" s="204"/>
      <c r="BK383" s="221"/>
    </row>
    <row r="384" s="24" customFormat="true" ht="16.5" hidden="false" customHeight="true" outlineLevel="0" collapsed="false">
      <c r="B384" s="25"/>
      <c r="C384" s="209" t="n">
        <v>110</v>
      </c>
      <c r="D384" s="209" t="s">
        <v>125</v>
      </c>
      <c r="E384" s="210" t="s">
        <v>599</v>
      </c>
      <c r="F384" s="211" t="s">
        <v>600</v>
      </c>
      <c r="G384" s="212" t="s">
        <v>439</v>
      </c>
      <c r="H384" s="213" t="n">
        <v>1</v>
      </c>
      <c r="I384" s="214"/>
      <c r="J384" s="215" t="n">
        <f aca="false">ROUND(I384*H384,2)</f>
        <v>0</v>
      </c>
      <c r="K384" s="211" t="s">
        <v>129</v>
      </c>
      <c r="L384" s="30"/>
      <c r="M384" s="270"/>
      <c r="N384" s="271" t="s">
        <v>37</v>
      </c>
      <c r="O384" s="272"/>
      <c r="P384" s="273" t="n">
        <f aca="false">O384*H380</f>
        <v>0</v>
      </c>
      <c r="Q384" s="273" t="n">
        <v>0</v>
      </c>
      <c r="R384" s="273" t="n">
        <f aca="false">Q384*H380</f>
        <v>0</v>
      </c>
      <c r="S384" s="273" t="n">
        <v>0</v>
      </c>
      <c r="T384" s="274" t="n">
        <f aca="false">S384*H380</f>
        <v>0</v>
      </c>
      <c r="AR384" s="220" t="s">
        <v>585</v>
      </c>
      <c r="AT384" s="220" t="s">
        <v>125</v>
      </c>
      <c r="AU384" s="220" t="s">
        <v>79</v>
      </c>
      <c r="AY384" s="3" t="s">
        <v>122</v>
      </c>
      <c r="BE384" s="221" t="n">
        <f aca="false">IF(N384="základní",J380,0)</f>
        <v>0</v>
      </c>
      <c r="BF384" s="221" t="n">
        <f aca="false">IF(N384="snížená",J380,0)</f>
        <v>0</v>
      </c>
      <c r="BG384" s="221" t="n">
        <f aca="false">IF(N384="zákl. přenesená",J380,0)</f>
        <v>0</v>
      </c>
      <c r="BH384" s="221" t="n">
        <f aca="false">IF(N384="sníž. přenesená",J380,0)</f>
        <v>0</v>
      </c>
      <c r="BI384" s="221" t="n">
        <f aca="false">IF(N384="nulová",J380,0)</f>
        <v>0</v>
      </c>
      <c r="BJ384" s="3" t="s">
        <v>77</v>
      </c>
      <c r="BK384" s="221" t="n">
        <f aca="false">ROUND(I384*H384,2)</f>
        <v>0</v>
      </c>
      <c r="BL384" s="3" t="s">
        <v>585</v>
      </c>
      <c r="BM384" s="220" t="s">
        <v>601</v>
      </c>
    </row>
    <row r="385" s="24" customFormat="true" ht="6.95" hidden="false" customHeight="true" outlineLevel="0" collapsed="false">
      <c r="B385" s="47"/>
      <c r="C385" s="48"/>
      <c r="D385" s="48"/>
      <c r="E385" s="48"/>
      <c r="F385" s="48"/>
      <c r="G385" s="48"/>
      <c r="H385" s="48"/>
      <c r="I385" s="153"/>
      <c r="J385" s="48"/>
      <c r="K385" s="48"/>
      <c r="L385" s="30"/>
      <c r="BK385" s="221"/>
    </row>
    <row r="386" customFormat="false" ht="12.8" hidden="false" customHeight="false" outlineLevel="0" collapsed="false">
      <c r="BK386" s="221"/>
    </row>
  </sheetData>
  <sheetProtection sheet="true" password="cd98" objects="true" scenarios="true"/>
  <autoFilter ref="C132:K384"/>
  <mergeCells count="6">
    <mergeCell ref="L2:V2"/>
    <mergeCell ref="E7:H7"/>
    <mergeCell ref="E16:H16"/>
    <mergeCell ref="E25:H25"/>
    <mergeCell ref="E85:H85"/>
    <mergeCell ref="E125:H12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2019-05-29T17:19:07Z</dcterms:created>
  <dc:creator>DESKTOP-2FHCJ8N\acer</dc:creator>
  <dc:description/>
  <dc:language>cs-CZ</dc:language>
  <cp:lastModifiedBy/>
  <dcterms:modified xsi:type="dcterms:W3CDTF">2019-08-01T14:43:05Z</dcterms:modified>
  <cp:revision>4</cp:revision>
  <dc:subject/>
  <dc:title/>
</cp:coreProperties>
</file>